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35" firstSheet="3" activeTab="10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З" sheetId="21" r:id="rId5"/>
    <sheet name="10.2.38 ТО" sheetId="23" r:id="rId6"/>
    <sheet name="10.2.38 ТЗ" sheetId="20" r:id="rId7"/>
    <sheet name="10.3.38 ТО" sheetId="24" r:id="rId8"/>
    <sheet name="10.3.38 ТЗ" sheetId="19" r:id="rId9"/>
    <sheet name="10.4.38 ТО" sheetId="25" r:id="rId10"/>
    <sheet name="10.4.38 ТЗ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5">'10.2.38 ТО'!$A$1:$AL$58</definedName>
    <definedName name="_xlnm.Print_Area" localSheetId="7">'10.3.38 ТО'!$A$1:$AM$38</definedName>
    <definedName name="_xlnm.Print_Area" localSheetId="9">'10.4.38 ТО'!$A$1:$AM$37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/>
</workbook>
</file>

<file path=xl/calcChain.xml><?xml version="1.0" encoding="utf-8"?>
<calcChain xmlns="http://schemas.openxmlformats.org/spreadsheetml/2006/main">
  <c r="Y30" i="25"/>
  <c r="Y31"/>
  <c r="S57" i="18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R57"/>
  <c r="M28" i="19"/>
  <c r="N28"/>
  <c r="K28"/>
  <c r="AG30" i="20"/>
  <c r="AH30"/>
  <c r="AI30"/>
  <c r="AJ30"/>
  <c r="AF30"/>
  <c r="Y34" i="18"/>
  <c r="R25"/>
  <c r="X30" i="25"/>
  <c r="Q25"/>
  <c r="AD30" i="23"/>
  <c r="AL42" i="25"/>
  <c r="AL40"/>
  <c r="AL41" i="24"/>
  <c r="AL43" i="25" l="1"/>
  <c r="AK61" i="23"/>
  <c r="AM27" i="19" l="1"/>
  <c r="H26" i="21" l="1"/>
  <c r="J26" i="18"/>
  <c r="J27"/>
  <c r="P26" i="24"/>
  <c r="P26" i="18"/>
  <c r="J26" i="24"/>
  <c r="I26"/>
  <c r="I26" i="18"/>
  <c r="H28" i="19" l="1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5"/>
  <c r="AM28" s="1"/>
  <c r="R30" i="20"/>
  <c r="S30"/>
  <c r="T30"/>
  <c r="U30"/>
  <c r="V30"/>
  <c r="W30"/>
  <c r="X30"/>
  <c r="Y30"/>
  <c r="Z30"/>
  <c r="AA30"/>
  <c r="AB30"/>
  <c r="AC30"/>
  <c r="AD30"/>
  <c r="AE30"/>
  <c r="AL30"/>
  <c r="Q27" i="21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H27"/>
  <c r="AM25" i="25"/>
  <c r="AM31" s="1"/>
  <c r="AM30"/>
  <c r="AL28"/>
  <c r="AL29"/>
  <c r="AL27"/>
  <c r="AL23"/>
  <c r="AL24"/>
  <c r="AL22"/>
  <c r="H30"/>
  <c r="I30"/>
  <c r="J30"/>
  <c r="K30"/>
  <c r="L30"/>
  <c r="M30"/>
  <c r="N30"/>
  <c r="O30"/>
  <c r="P30"/>
  <c r="Q30"/>
  <c r="R30"/>
  <c r="S30"/>
  <c r="T30"/>
  <c r="U30"/>
  <c r="V30"/>
  <c r="W30"/>
  <c r="Z30"/>
  <c r="AA30"/>
  <c r="AB30"/>
  <c r="AC30"/>
  <c r="AD30"/>
  <c r="AE30"/>
  <c r="AF30"/>
  <c r="AG30"/>
  <c r="AH30"/>
  <c r="AI30"/>
  <c r="AJ30"/>
  <c r="AK30"/>
  <c r="G30"/>
  <c r="H25"/>
  <c r="H31" s="1"/>
  <c r="I25"/>
  <c r="J25"/>
  <c r="J31" s="1"/>
  <c r="K25"/>
  <c r="L25"/>
  <c r="L31" s="1"/>
  <c r="M25"/>
  <c r="N25"/>
  <c r="N31" s="1"/>
  <c r="O25"/>
  <c r="P25"/>
  <c r="P31" s="1"/>
  <c r="R25"/>
  <c r="R31" s="1"/>
  <c r="S25"/>
  <c r="T25"/>
  <c r="T31" s="1"/>
  <c r="U25"/>
  <c r="V31"/>
  <c r="W25"/>
  <c r="X25"/>
  <c r="X31" s="1"/>
  <c r="Y25"/>
  <c r="Z25"/>
  <c r="Z31" s="1"/>
  <c r="AA25"/>
  <c r="AB25"/>
  <c r="AB31" s="1"/>
  <c r="AC25"/>
  <c r="AD25"/>
  <c r="AD31" s="1"/>
  <c r="AE25"/>
  <c r="AF25"/>
  <c r="AF31" s="1"/>
  <c r="AG25"/>
  <c r="AH25"/>
  <c r="AH31" s="1"/>
  <c r="AI25"/>
  <c r="AJ25"/>
  <c r="AJ31" s="1"/>
  <c r="AK25"/>
  <c r="G25"/>
  <c r="G28" i="24"/>
  <c r="H28"/>
  <c r="K28"/>
  <c r="L28"/>
  <c r="M28"/>
  <c r="N28"/>
  <c r="O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J30" i="23"/>
  <c r="G30"/>
  <c r="R30"/>
  <c r="S30"/>
  <c r="T30"/>
  <c r="U30"/>
  <c r="V30"/>
  <c r="W30"/>
  <c r="X30"/>
  <c r="Y30"/>
  <c r="Z30"/>
  <c r="AA30"/>
  <c r="AB30"/>
  <c r="AC30"/>
  <c r="AE30"/>
  <c r="AF30"/>
  <c r="AH30"/>
  <c r="F30"/>
  <c r="H27" i="22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G27"/>
  <c r="AM22" i="18"/>
  <c r="AA34"/>
  <c r="AB34"/>
  <c r="AC34"/>
  <c r="Z34"/>
  <c r="T25"/>
  <c r="U25"/>
  <c r="V25"/>
  <c r="S25"/>
  <c r="AM33"/>
  <c r="AM32"/>
  <c r="AM24"/>
  <c r="AM23"/>
  <c r="AK29" i="23"/>
  <c r="AK28"/>
  <c r="AK26"/>
  <c r="AI31" i="25" l="1"/>
  <c r="AE31"/>
  <c r="AA31"/>
  <c r="W31"/>
  <c r="S31"/>
  <c r="O31"/>
  <c r="K31"/>
  <c r="AL30"/>
  <c r="AK31"/>
  <c r="AG31"/>
  <c r="AC31"/>
  <c r="U31"/>
  <c r="Q31"/>
  <c r="M31"/>
  <c r="I31"/>
  <c r="AL25"/>
  <c r="G31"/>
  <c r="AK30" i="23"/>
  <c r="AL26" i="22"/>
  <c r="AL24"/>
  <c r="AL31" i="25" l="1"/>
  <c r="R32" i="24"/>
  <c r="Q32"/>
  <c r="P32"/>
  <c r="O32"/>
  <c r="N32"/>
  <c r="M32"/>
  <c r="L32"/>
  <c r="K32"/>
  <c r="J32"/>
  <c r="I32"/>
  <c r="H32"/>
  <c r="G32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R31"/>
  <c r="Q31"/>
  <c r="P31"/>
  <c r="O31"/>
  <c r="N31"/>
  <c r="M31"/>
  <c r="L31"/>
  <c r="K31"/>
  <c r="J31"/>
  <c r="I31"/>
  <c r="H31"/>
  <c r="G31"/>
  <c r="R24"/>
  <c r="Q24"/>
  <c r="P24"/>
  <c r="O24"/>
  <c r="N24"/>
  <c r="M24"/>
  <c r="L24"/>
  <c r="K24"/>
  <c r="J24"/>
  <c r="I24"/>
  <c r="H24"/>
  <c r="G24"/>
  <c r="R23"/>
  <c r="Q23"/>
  <c r="P23"/>
  <c r="O23"/>
  <c r="N23"/>
  <c r="M23"/>
  <c r="L23"/>
  <c r="K23"/>
  <c r="J23"/>
  <c r="I23"/>
  <c r="H23"/>
  <c r="G23"/>
  <c r="AM23" s="1"/>
  <c r="R22"/>
  <c r="Q22"/>
  <c r="P22"/>
  <c r="O22"/>
  <c r="N22"/>
  <c r="M22"/>
  <c r="L22"/>
  <c r="K22"/>
  <c r="J22"/>
  <c r="I22"/>
  <c r="H22"/>
  <c r="G22"/>
  <c r="R21"/>
  <c r="Q21"/>
  <c r="P21"/>
  <c r="O21"/>
  <c r="N21"/>
  <c r="M21"/>
  <c r="L21"/>
  <c r="K21"/>
  <c r="J21"/>
  <c r="I21"/>
  <c r="H21"/>
  <c r="G21"/>
  <c r="G47" i="23"/>
  <c r="F47"/>
  <c r="AL47" s="1"/>
  <c r="G46"/>
  <c r="F46"/>
  <c r="G44"/>
  <c r="F44"/>
  <c r="G43"/>
  <c r="F43"/>
  <c r="G42"/>
  <c r="F42"/>
  <c r="AL42" s="1"/>
  <c r="F41"/>
  <c r="F45" s="1"/>
  <c r="AL45" s="1"/>
  <c r="G40"/>
  <c r="F40"/>
  <c r="G38"/>
  <c r="F38"/>
  <c r="G37"/>
  <c r="F37"/>
  <c r="AL37" s="1"/>
  <c r="G36"/>
  <c r="F36"/>
  <c r="G35"/>
  <c r="F35"/>
  <c r="G34"/>
  <c r="F34"/>
  <c r="G32"/>
  <c r="F32"/>
  <c r="G31"/>
  <c r="F31"/>
  <c r="G33"/>
  <c r="F33"/>
  <c r="Q25"/>
  <c r="P25"/>
  <c r="O25"/>
  <c r="N25"/>
  <c r="M25"/>
  <c r="L25"/>
  <c r="K25"/>
  <c r="J25"/>
  <c r="I25"/>
  <c r="H25"/>
  <c r="G25"/>
  <c r="F25"/>
  <c r="Q24"/>
  <c r="P24"/>
  <c r="O24"/>
  <c r="N24"/>
  <c r="M24"/>
  <c r="L24"/>
  <c r="K24"/>
  <c r="J24"/>
  <c r="I24"/>
  <c r="H24"/>
  <c r="G24"/>
  <c r="F24"/>
  <c r="AL24" s="1"/>
  <c r="Q23"/>
  <c r="P23"/>
  <c r="O23"/>
  <c r="N23"/>
  <c r="M23"/>
  <c r="L23"/>
  <c r="K23"/>
  <c r="J23"/>
  <c r="I23"/>
  <c r="H23"/>
  <c r="G23"/>
  <c r="F23"/>
  <c r="Q22"/>
  <c r="P22"/>
  <c r="O22"/>
  <c r="N22"/>
  <c r="M22"/>
  <c r="L22"/>
  <c r="K22"/>
  <c r="J22"/>
  <c r="I22"/>
  <c r="H22"/>
  <c r="G22"/>
  <c r="F22"/>
  <c r="F49" s="1"/>
  <c r="AL49" s="1"/>
  <c r="H21"/>
  <c r="N21"/>
  <c r="G20"/>
  <c r="R40" i="22"/>
  <c r="Q40"/>
  <c r="P40"/>
  <c r="N40"/>
  <c r="M40"/>
  <c r="L40"/>
  <c r="K40"/>
  <c r="J40"/>
  <c r="H40"/>
  <c r="G40"/>
  <c r="AL40" s="1"/>
  <c r="R39"/>
  <c r="Q39"/>
  <c r="P39"/>
  <c r="O39"/>
  <c r="N39"/>
  <c r="M39"/>
  <c r="L39"/>
  <c r="K39"/>
  <c r="J39"/>
  <c r="I39"/>
  <c r="H39"/>
  <c r="G39"/>
  <c r="R37"/>
  <c r="Q37"/>
  <c r="P37"/>
  <c r="O37"/>
  <c r="N37"/>
  <c r="M37"/>
  <c r="L37"/>
  <c r="K37"/>
  <c r="J37"/>
  <c r="I37"/>
  <c r="H37"/>
  <c r="G37"/>
  <c r="R36"/>
  <c r="Q36"/>
  <c r="P36"/>
  <c r="O36"/>
  <c r="N36"/>
  <c r="M36"/>
  <c r="L36"/>
  <c r="K36"/>
  <c r="J36"/>
  <c r="I36"/>
  <c r="H36"/>
  <c r="G36"/>
  <c r="R35"/>
  <c r="Q35"/>
  <c r="P35"/>
  <c r="N35"/>
  <c r="M35"/>
  <c r="L35"/>
  <c r="K35"/>
  <c r="J35"/>
  <c r="H35"/>
  <c r="G35"/>
  <c r="AL35" s="1"/>
  <c r="R34"/>
  <c r="R38" s="1"/>
  <c r="P34"/>
  <c r="P38" s="1"/>
  <c r="O34"/>
  <c r="O38" s="1"/>
  <c r="M34"/>
  <c r="M38" s="1"/>
  <c r="L34"/>
  <c r="L38" s="1"/>
  <c r="J34"/>
  <c r="J38" s="1"/>
  <c r="I34"/>
  <c r="I38" s="1"/>
  <c r="G34"/>
  <c r="G38" s="1"/>
  <c r="AL38" s="1"/>
  <c r="R33"/>
  <c r="Q33"/>
  <c r="P33"/>
  <c r="O33"/>
  <c r="N33"/>
  <c r="M33"/>
  <c r="L33"/>
  <c r="K33"/>
  <c r="J33"/>
  <c r="I33"/>
  <c r="H33"/>
  <c r="G33"/>
  <c r="R31"/>
  <c r="Q31"/>
  <c r="P31"/>
  <c r="O31"/>
  <c r="N31"/>
  <c r="M31"/>
  <c r="L31"/>
  <c r="K31"/>
  <c r="J31"/>
  <c r="I31"/>
  <c r="H31"/>
  <c r="G31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R30"/>
  <c r="Q30"/>
  <c r="P30"/>
  <c r="O30"/>
  <c r="N30"/>
  <c r="M30"/>
  <c r="L30"/>
  <c r="K30"/>
  <c r="J30"/>
  <c r="I30"/>
  <c r="H30"/>
  <c r="Q34"/>
  <c r="Q38" s="1"/>
  <c r="R23"/>
  <c r="R45" s="1"/>
  <c r="Q23"/>
  <c r="Q45" s="1"/>
  <c r="P23"/>
  <c r="O23"/>
  <c r="O45" s="1"/>
  <c r="N23"/>
  <c r="N45" s="1"/>
  <c r="M23"/>
  <c r="M45" s="1"/>
  <c r="L23"/>
  <c r="K23"/>
  <c r="K45" s="1"/>
  <c r="J23"/>
  <c r="J45" s="1"/>
  <c r="I23"/>
  <c r="I45" s="1"/>
  <c r="H23"/>
  <c r="G23"/>
  <c r="G45" s="1"/>
  <c r="AL45" s="1"/>
  <c r="R22"/>
  <c r="Q22"/>
  <c r="P22"/>
  <c r="O22"/>
  <c r="N22"/>
  <c r="M22"/>
  <c r="L22"/>
  <c r="K22"/>
  <c r="J22"/>
  <c r="I22"/>
  <c r="H22"/>
  <c r="G22"/>
  <c r="AL22" s="1"/>
  <c r="R21"/>
  <c r="R43" s="1"/>
  <c r="Q21"/>
  <c r="Q43" s="1"/>
  <c r="P21"/>
  <c r="O21"/>
  <c r="O43" s="1"/>
  <c r="N21"/>
  <c r="N43" s="1"/>
  <c r="M21"/>
  <c r="M43" s="1"/>
  <c r="L21"/>
  <c r="K21"/>
  <c r="K43" s="1"/>
  <c r="J21"/>
  <c r="J43" s="1"/>
  <c r="I21"/>
  <c r="I43" s="1"/>
  <c r="H21"/>
  <c r="G21"/>
  <c r="G43" s="1"/>
  <c r="AL43" s="1"/>
  <c r="R20"/>
  <c r="R42" s="1"/>
  <c r="Q20"/>
  <c r="Q42" s="1"/>
  <c r="P20"/>
  <c r="O20"/>
  <c r="O42" s="1"/>
  <c r="N20"/>
  <c r="N42" s="1"/>
  <c r="M20"/>
  <c r="M42" s="1"/>
  <c r="L20"/>
  <c r="K20"/>
  <c r="K42" s="1"/>
  <c r="J20"/>
  <c r="J42" s="1"/>
  <c r="I20"/>
  <c r="I42" s="1"/>
  <c r="H20"/>
  <c r="G20"/>
  <c r="G42" s="1"/>
  <c r="AL42" s="1"/>
  <c r="S40" i="21"/>
  <c r="R40"/>
  <c r="Q40"/>
  <c r="O40"/>
  <c r="N40"/>
  <c r="M40"/>
  <c r="L40"/>
  <c r="K40"/>
  <c r="I40"/>
  <c r="H40"/>
  <c r="AM40" s="1"/>
  <c r="AN40" s="1"/>
  <c r="S39"/>
  <c r="R39"/>
  <c r="Q39"/>
  <c r="P39"/>
  <c r="O39"/>
  <c r="N39"/>
  <c r="M39"/>
  <c r="L39"/>
  <c r="K39"/>
  <c r="J39"/>
  <c r="I39"/>
  <c r="H39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O35"/>
  <c r="N35"/>
  <c r="M35"/>
  <c r="L35"/>
  <c r="K35"/>
  <c r="I35"/>
  <c r="H35"/>
  <c r="AM35" s="1"/>
  <c r="AN35" s="1"/>
  <c r="S34"/>
  <c r="S38" s="1"/>
  <c r="Q34"/>
  <c r="Q38" s="1"/>
  <c r="P34"/>
  <c r="P38" s="1"/>
  <c r="N34"/>
  <c r="N38" s="1"/>
  <c r="M34"/>
  <c r="M38" s="1"/>
  <c r="K34"/>
  <c r="K38" s="1"/>
  <c r="J34"/>
  <c r="J38" s="1"/>
  <c r="H34"/>
  <c r="H38" s="1"/>
  <c r="AM38" s="1"/>
  <c r="AN38" s="1"/>
  <c r="S33"/>
  <c r="R33"/>
  <c r="Q33"/>
  <c r="P33"/>
  <c r="O33"/>
  <c r="N33"/>
  <c r="M33"/>
  <c r="L33"/>
  <c r="K33"/>
  <c r="J33"/>
  <c r="I33"/>
  <c r="H33"/>
  <c r="H41" s="1"/>
  <c r="AN32"/>
  <c r="S31"/>
  <c r="R31"/>
  <c r="Q31"/>
  <c r="P31"/>
  <c r="O31"/>
  <c r="N31"/>
  <c r="M31"/>
  <c r="L31"/>
  <c r="K31"/>
  <c r="J31"/>
  <c r="I31"/>
  <c r="H31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S30"/>
  <c r="Q30"/>
  <c r="N30"/>
  <c r="M30"/>
  <c r="K30"/>
  <c r="H30"/>
  <c r="J30"/>
  <c r="D25"/>
  <c r="R25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AM22" s="1"/>
  <c r="AN22" s="1"/>
  <c r="S21"/>
  <c r="S43" s="1"/>
  <c r="R21"/>
  <c r="R43" s="1"/>
  <c r="Q21"/>
  <c r="Q43" s="1"/>
  <c r="P21"/>
  <c r="O21"/>
  <c r="O43" s="1"/>
  <c r="N21"/>
  <c r="N43" s="1"/>
  <c r="M21"/>
  <c r="M43" s="1"/>
  <c r="L21"/>
  <c r="K21"/>
  <c r="K43" s="1"/>
  <c r="J21"/>
  <c r="J43" s="1"/>
  <c r="I21"/>
  <c r="I43" s="1"/>
  <c r="H21"/>
  <c r="S20"/>
  <c r="S42" s="1"/>
  <c r="R20"/>
  <c r="R42" s="1"/>
  <c r="Q20"/>
  <c r="Q42" s="1"/>
  <c r="P20"/>
  <c r="O20"/>
  <c r="O42" s="1"/>
  <c r="N20"/>
  <c r="N42" s="1"/>
  <c r="M20"/>
  <c r="M42" s="1"/>
  <c r="L20"/>
  <c r="K20"/>
  <c r="K42" s="1"/>
  <c r="J20"/>
  <c r="J42" s="1"/>
  <c r="I20"/>
  <c r="I42" s="1"/>
  <c r="H20"/>
  <c r="S47" i="20"/>
  <c r="R47"/>
  <c r="Q47"/>
  <c r="O47"/>
  <c r="N47"/>
  <c r="M47"/>
  <c r="L47"/>
  <c r="K47"/>
  <c r="I47"/>
  <c r="H47"/>
  <c r="AM47" s="1"/>
  <c r="AN47" s="1"/>
  <c r="S46"/>
  <c r="R46"/>
  <c r="Q46"/>
  <c r="P46"/>
  <c r="O46"/>
  <c r="N46"/>
  <c r="M46"/>
  <c r="L46"/>
  <c r="K46"/>
  <c r="J46"/>
  <c r="I46"/>
  <c r="H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O42"/>
  <c r="N42"/>
  <c r="M42"/>
  <c r="L42"/>
  <c r="K42"/>
  <c r="I42"/>
  <c r="H42"/>
  <c r="AM42" s="1"/>
  <c r="AN42" s="1"/>
  <c r="S41"/>
  <c r="S45" s="1"/>
  <c r="Q41"/>
  <c r="Q45" s="1"/>
  <c r="P41"/>
  <c r="P45" s="1"/>
  <c r="N41"/>
  <c r="N45" s="1"/>
  <c r="M41"/>
  <c r="M45" s="1"/>
  <c r="K41"/>
  <c r="K45" s="1"/>
  <c r="J41"/>
  <c r="J45" s="1"/>
  <c r="H41"/>
  <c r="H45" s="1"/>
  <c r="AM45" s="1"/>
  <c r="AN45" s="1"/>
  <c r="S40"/>
  <c r="R40"/>
  <c r="Q40"/>
  <c r="P40"/>
  <c r="O40"/>
  <c r="N40"/>
  <c r="M40"/>
  <c r="L40"/>
  <c r="K40"/>
  <c r="J40"/>
  <c r="I40"/>
  <c r="H40"/>
  <c r="H48" s="1"/>
  <c r="AN39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AM37" s="1"/>
  <c r="AN37" s="1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3"/>
  <c r="R33"/>
  <c r="Q33"/>
  <c r="N33"/>
  <c r="M33"/>
  <c r="K33"/>
  <c r="H33"/>
  <c r="D27"/>
  <c r="I33" s="1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D21"/>
  <c r="P21" s="1"/>
  <c r="D20"/>
  <c r="I20" s="1"/>
  <c r="S32" i="19"/>
  <c r="R32"/>
  <c r="Q32"/>
  <c r="P32"/>
  <c r="O32"/>
  <c r="N32"/>
  <c r="M32"/>
  <c r="L32"/>
  <c r="K32"/>
  <c r="J32"/>
  <c r="I32"/>
  <c r="H32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S31"/>
  <c r="R31"/>
  <c r="Q31"/>
  <c r="P31"/>
  <c r="O31"/>
  <c r="N31"/>
  <c r="M31"/>
  <c r="K31"/>
  <c r="S24"/>
  <c r="R24"/>
  <c r="Q24"/>
  <c r="P24"/>
  <c r="O24"/>
  <c r="N24"/>
  <c r="M24"/>
  <c r="L24"/>
  <c r="K24"/>
  <c r="J24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L28" l="1"/>
  <c r="L31" s="1"/>
  <c r="J41" i="22"/>
  <c r="J44" s="1"/>
  <c r="P41"/>
  <c r="P44" s="1"/>
  <c r="R34" i="21"/>
  <c r="R38" s="1"/>
  <c r="R27"/>
  <c r="R30" s="1"/>
  <c r="J33" i="20"/>
  <c r="AM28"/>
  <c r="G41" i="22"/>
  <c r="G44" s="1"/>
  <c r="AL44" s="1"/>
  <c r="L41"/>
  <c r="L44" s="1"/>
  <c r="F48" i="23"/>
  <c r="F51" s="1"/>
  <c r="AL51" s="1"/>
  <c r="AM29" i="24"/>
  <c r="AM30"/>
  <c r="AM32"/>
  <c r="H42" i="22"/>
  <c r="L42"/>
  <c r="P42"/>
  <c r="H43"/>
  <c r="L43"/>
  <c r="P43"/>
  <c r="H45"/>
  <c r="L45"/>
  <c r="P45"/>
  <c r="G30"/>
  <c r="AL30" s="1"/>
  <c r="AL27"/>
  <c r="AM21" i="24"/>
  <c r="AM22"/>
  <c r="AL46" i="23"/>
  <c r="AL23"/>
  <c r="AL25"/>
  <c r="R41" i="22"/>
  <c r="R44" s="1"/>
  <c r="N34"/>
  <c r="N38" s="1"/>
  <c r="AL28"/>
  <c r="AL29"/>
  <c r="M41"/>
  <c r="M44" s="1"/>
  <c r="AL36"/>
  <c r="AL37"/>
  <c r="AL39"/>
  <c r="AL31"/>
  <c r="K41" i="21"/>
  <c r="K44" s="1"/>
  <c r="S41"/>
  <c r="S44" s="1"/>
  <c r="N41"/>
  <c r="N44" s="1"/>
  <c r="AL43" i="23"/>
  <c r="AL44"/>
  <c r="G49"/>
  <c r="G50"/>
  <c r="G52"/>
  <c r="AL31"/>
  <c r="AL32"/>
  <c r="AL34"/>
  <c r="AL35"/>
  <c r="AL36"/>
  <c r="AL38"/>
  <c r="AM24" i="24"/>
  <c r="AM31"/>
  <c r="AM26"/>
  <c r="G41" i="23"/>
  <c r="G45" s="1"/>
  <c r="AL33"/>
  <c r="AL48"/>
  <c r="AL27"/>
  <c r="AL30" s="1"/>
  <c r="P20"/>
  <c r="AL22"/>
  <c r="M20"/>
  <c r="AL40"/>
  <c r="F50"/>
  <c r="AL50" s="1"/>
  <c r="F52"/>
  <c r="AL52" s="1"/>
  <c r="J20"/>
  <c r="AL21"/>
  <c r="AL41"/>
  <c r="AL41" i="22"/>
  <c r="I35"/>
  <c r="I41" s="1"/>
  <c r="I44" s="1"/>
  <c r="I40"/>
  <c r="Q41"/>
  <c r="Q44" s="1"/>
  <c r="AL21"/>
  <c r="AL23"/>
  <c r="K34"/>
  <c r="K38" s="1"/>
  <c r="AL33"/>
  <c r="AL20"/>
  <c r="AL34"/>
  <c r="K52" i="20"/>
  <c r="O52"/>
  <c r="S52"/>
  <c r="I45" i="21"/>
  <c r="M45"/>
  <c r="Q45"/>
  <c r="L45"/>
  <c r="P45"/>
  <c r="AM28"/>
  <c r="AN28" s="1"/>
  <c r="AM29"/>
  <c r="AN29" s="1"/>
  <c r="M41"/>
  <c r="M44" s="1"/>
  <c r="Q41"/>
  <c r="Q44" s="1"/>
  <c r="K45"/>
  <c r="O45"/>
  <c r="S45"/>
  <c r="L50" i="20"/>
  <c r="P50"/>
  <c r="P52"/>
  <c r="K49"/>
  <c r="O49"/>
  <c r="S49"/>
  <c r="K50"/>
  <c r="O50"/>
  <c r="S50"/>
  <c r="M48"/>
  <c r="M51" s="1"/>
  <c r="Q48"/>
  <c r="Q51" s="1"/>
  <c r="N48"/>
  <c r="N51" s="1"/>
  <c r="R49"/>
  <c r="R50"/>
  <c r="N52"/>
  <c r="J49"/>
  <c r="N49"/>
  <c r="J50"/>
  <c r="N50"/>
  <c r="J52"/>
  <c r="R52"/>
  <c r="I49"/>
  <c r="M49"/>
  <c r="Q49"/>
  <c r="I50"/>
  <c r="M50"/>
  <c r="Q50"/>
  <c r="I52"/>
  <c r="M52"/>
  <c r="Q52"/>
  <c r="AM34"/>
  <c r="AN34" s="1"/>
  <c r="L52"/>
  <c r="AM35"/>
  <c r="AN35" s="1"/>
  <c r="AM36"/>
  <c r="AN36" s="1"/>
  <c r="AM38"/>
  <c r="AN38" s="1"/>
  <c r="K48"/>
  <c r="K51" s="1"/>
  <c r="S48"/>
  <c r="S51" s="1"/>
  <c r="AM32" i="19"/>
  <c r="AN32" s="1"/>
  <c r="AM21"/>
  <c r="AN21" s="1"/>
  <c r="AM22"/>
  <c r="AN22" s="1"/>
  <c r="AM24"/>
  <c r="AN24" s="1"/>
  <c r="H49" i="20"/>
  <c r="AM49" s="1"/>
  <c r="AN49" s="1"/>
  <c r="L49"/>
  <c r="P49"/>
  <c r="AM23"/>
  <c r="AN23" s="1"/>
  <c r="AM25"/>
  <c r="AN25" s="1"/>
  <c r="AM31"/>
  <c r="AN31" s="1"/>
  <c r="AM32"/>
  <c r="AN32" s="1"/>
  <c r="H42" i="21"/>
  <c r="AM42" s="1"/>
  <c r="AN42" s="1"/>
  <c r="L42"/>
  <c r="P42"/>
  <c r="H43"/>
  <c r="AM43" s="1"/>
  <c r="AN43" s="1"/>
  <c r="L43"/>
  <c r="P43"/>
  <c r="AM23"/>
  <c r="AN23" s="1"/>
  <c r="I25"/>
  <c r="I27" s="1"/>
  <c r="P30"/>
  <c r="R41"/>
  <c r="R44" s="1"/>
  <c r="AM29" i="19"/>
  <c r="AN29" s="1"/>
  <c r="AM30"/>
  <c r="AN30" s="1"/>
  <c r="O20" i="20"/>
  <c r="O33"/>
  <c r="AM43"/>
  <c r="AN43" s="1"/>
  <c r="AM44"/>
  <c r="AN44" s="1"/>
  <c r="AM46"/>
  <c r="AN46" s="1"/>
  <c r="H52"/>
  <c r="AM52" s="1"/>
  <c r="AN52" s="1"/>
  <c r="J45" i="21"/>
  <c r="N45"/>
  <c r="R45"/>
  <c r="O25"/>
  <c r="H50" i="20"/>
  <c r="AM50" s="1"/>
  <c r="AN50" s="1"/>
  <c r="L20"/>
  <c r="L25" i="21"/>
  <c r="AM31"/>
  <c r="AN31" s="1"/>
  <c r="AM36"/>
  <c r="AN36" s="1"/>
  <c r="AM37"/>
  <c r="AN37" s="1"/>
  <c r="AM39"/>
  <c r="AN39" s="1"/>
  <c r="H44"/>
  <c r="AM44" s="1"/>
  <c r="AN44" s="1"/>
  <c r="AM41"/>
  <c r="AN41" s="1"/>
  <c r="J35"/>
  <c r="J41" s="1"/>
  <c r="J44" s="1"/>
  <c r="AM26"/>
  <c r="J40"/>
  <c r="AM21"/>
  <c r="AN21" s="1"/>
  <c r="AM33"/>
  <c r="AN33" s="1"/>
  <c r="H45"/>
  <c r="AM45" s="1"/>
  <c r="AN45" s="1"/>
  <c r="AM20"/>
  <c r="AN20" s="1"/>
  <c r="AM34"/>
  <c r="AN34" s="1"/>
  <c r="I41" i="20"/>
  <c r="I45" s="1"/>
  <c r="H51"/>
  <c r="AM51" s="1"/>
  <c r="AN51" s="1"/>
  <c r="AM48"/>
  <c r="AN48" s="1"/>
  <c r="P47"/>
  <c r="R20"/>
  <c r="J21"/>
  <c r="AM22"/>
  <c r="AN22" s="1"/>
  <c r="AM40"/>
  <c r="AN40" s="1"/>
  <c r="L33"/>
  <c r="AM41"/>
  <c r="AN41" s="1"/>
  <c r="H31" i="19"/>
  <c r="I34" i="21" l="1"/>
  <c r="I38" s="1"/>
  <c r="I30"/>
  <c r="AM30" s="1"/>
  <c r="AN30" s="1"/>
  <c r="O34"/>
  <c r="O38" s="1"/>
  <c r="O30"/>
  <c r="AM26" i="19"/>
  <c r="AN26" s="1"/>
  <c r="I31"/>
  <c r="L34" i="21"/>
  <c r="L38" s="1"/>
  <c r="L30"/>
  <c r="AN27" i="19"/>
  <c r="P42" i="20"/>
  <c r="P48" s="1"/>
  <c r="P51" s="1"/>
  <c r="P33"/>
  <c r="AM33" s="1"/>
  <c r="AN33" s="1"/>
  <c r="AN28"/>
  <c r="AN26" i="21"/>
  <c r="N41" i="22"/>
  <c r="N44" s="1"/>
  <c r="G48" i="23"/>
  <c r="G51" s="1"/>
  <c r="AL20"/>
  <c r="H34" i="22"/>
  <c r="AL25"/>
  <c r="O40"/>
  <c r="O35"/>
  <c r="O41" s="1"/>
  <c r="O44" s="1"/>
  <c r="K41"/>
  <c r="K44" s="1"/>
  <c r="O41" i="20"/>
  <c r="O45" s="1"/>
  <c r="AM27"/>
  <c r="AN27" s="1"/>
  <c r="AM20"/>
  <c r="AN20" s="1"/>
  <c r="I41" i="21"/>
  <c r="I44" s="1"/>
  <c r="P40"/>
  <c r="P35"/>
  <c r="P41" s="1"/>
  <c r="P44" s="1"/>
  <c r="L41" i="20"/>
  <c r="L45" s="1"/>
  <c r="AM25" i="21"/>
  <c r="AN25" s="1"/>
  <c r="L41"/>
  <c r="L44" s="1"/>
  <c r="R41" i="20"/>
  <c r="AM29"/>
  <c r="AN29" s="1"/>
  <c r="J42"/>
  <c r="J48" s="1"/>
  <c r="J51" s="1"/>
  <c r="J47"/>
  <c r="AM21"/>
  <c r="AN21" s="1"/>
  <c r="I48"/>
  <c r="I51" s="1"/>
  <c r="O41" i="21" l="1"/>
  <c r="O44" s="1"/>
  <c r="AN28" i="19"/>
  <c r="J31"/>
  <c r="AM31" s="1"/>
  <c r="AN31" s="1"/>
  <c r="H38" i="22"/>
  <c r="H41"/>
  <c r="H44" s="1"/>
  <c r="O48" i="20"/>
  <c r="O51" s="1"/>
  <c r="L48"/>
  <c r="L51" s="1"/>
  <c r="R45"/>
  <c r="R48"/>
  <c r="R51" s="1"/>
  <c r="I34" i="18" l="1"/>
  <c r="J34"/>
  <c r="K34"/>
  <c r="L34"/>
  <c r="M34"/>
  <c r="N34"/>
  <c r="O34"/>
  <c r="P34"/>
  <c r="Q34"/>
  <c r="R34"/>
  <c r="S34"/>
  <c r="T34"/>
  <c r="U34"/>
  <c r="V34"/>
  <c r="W34"/>
  <c r="AE34"/>
  <c r="AF34"/>
  <c r="AG34"/>
  <c r="AH34"/>
  <c r="AI34"/>
  <c r="AJ34"/>
  <c r="AK34"/>
  <c r="AL34"/>
  <c r="H34"/>
  <c r="I25"/>
  <c r="J25"/>
  <c r="K25"/>
  <c r="L25"/>
  <c r="M25"/>
  <c r="N25"/>
  <c r="O25"/>
  <c r="P25"/>
  <c r="Q25"/>
  <c r="X25"/>
  <c r="Y25"/>
  <c r="Z25"/>
  <c r="AA25"/>
  <c r="AB25"/>
  <c r="AC25"/>
  <c r="AD25"/>
  <c r="AE25"/>
  <c r="AF25"/>
  <c r="AG25"/>
  <c r="AH25"/>
  <c r="AI25"/>
  <c r="AJ25"/>
  <c r="AK25"/>
  <c r="AL25"/>
  <c r="H25"/>
  <c r="S51"/>
  <c r="R51"/>
  <c r="Q51"/>
  <c r="O51"/>
  <c r="N51"/>
  <c r="M51"/>
  <c r="L51"/>
  <c r="K51"/>
  <c r="I51"/>
  <c r="H51"/>
  <c r="S50"/>
  <c r="R50"/>
  <c r="Q50"/>
  <c r="P50"/>
  <c r="O50"/>
  <c r="N50"/>
  <c r="M50"/>
  <c r="L50"/>
  <c r="K50"/>
  <c r="J50"/>
  <c r="I50"/>
  <c r="H50"/>
  <c r="S48"/>
  <c r="R48"/>
  <c r="Q48"/>
  <c r="P48"/>
  <c r="O48"/>
  <c r="N48"/>
  <c r="M48"/>
  <c r="L48"/>
  <c r="K48"/>
  <c r="J48"/>
  <c r="I48"/>
  <c r="H48"/>
  <c r="S47"/>
  <c r="R47"/>
  <c r="Q47"/>
  <c r="P47"/>
  <c r="O47"/>
  <c r="N47"/>
  <c r="M47"/>
  <c r="L47"/>
  <c r="K47"/>
  <c r="J47"/>
  <c r="I47"/>
  <c r="H47"/>
  <c r="S46"/>
  <c r="R46"/>
  <c r="Q46"/>
  <c r="O46"/>
  <c r="N46"/>
  <c r="M46"/>
  <c r="L46"/>
  <c r="K46"/>
  <c r="I46"/>
  <c r="H46"/>
  <c r="S45"/>
  <c r="Q45"/>
  <c r="P45"/>
  <c r="N45"/>
  <c r="N49" s="1"/>
  <c r="M45"/>
  <c r="M49" s="1"/>
  <c r="K45"/>
  <c r="J45"/>
  <c r="H45"/>
  <c r="AN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S39"/>
  <c r="R39"/>
  <c r="Q39"/>
  <c r="P39"/>
  <c r="O39"/>
  <c r="N39"/>
  <c r="M39"/>
  <c r="L39"/>
  <c r="K39"/>
  <c r="J39"/>
  <c r="I39"/>
  <c r="H39"/>
  <c r="S41"/>
  <c r="S38"/>
  <c r="R38"/>
  <c r="Q38"/>
  <c r="P38"/>
  <c r="O38"/>
  <c r="N38"/>
  <c r="M38"/>
  <c r="L38"/>
  <c r="K38"/>
  <c r="J38"/>
  <c r="I38"/>
  <c r="H38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D33"/>
  <c r="D32"/>
  <c r="D31"/>
  <c r="Q37" s="1"/>
  <c r="S29"/>
  <c r="R29"/>
  <c r="Q29"/>
  <c r="P29"/>
  <c r="O29"/>
  <c r="N29"/>
  <c r="M29"/>
  <c r="L29"/>
  <c r="K29"/>
  <c r="J29"/>
  <c r="I29"/>
  <c r="H29"/>
  <c r="S27"/>
  <c r="R27"/>
  <c r="Q27"/>
  <c r="P27"/>
  <c r="O27"/>
  <c r="N27"/>
  <c r="M27"/>
  <c r="L27"/>
  <c r="K27"/>
  <c r="I27"/>
  <c r="H27"/>
  <c r="S26"/>
  <c r="R26"/>
  <c r="Q26"/>
  <c r="O26"/>
  <c r="N26"/>
  <c r="M26"/>
  <c r="L26"/>
  <c r="K26"/>
  <c r="H26"/>
  <c r="D24"/>
  <c r="D23"/>
  <c r="D22"/>
  <c r="D21"/>
  <c r="AM21" s="1"/>
  <c r="AM32" i="16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L88"/>
  <c r="R88"/>
  <c r="Q88"/>
  <c r="P88"/>
  <c r="O88"/>
  <c r="N88"/>
  <c r="M88"/>
  <c r="L88"/>
  <c r="K88"/>
  <c r="J88"/>
  <c r="I88"/>
  <c r="H88"/>
  <c r="AM88" s="1"/>
  <c r="AN88" s="1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L83"/>
  <c r="R83"/>
  <c r="Q83"/>
  <c r="P83"/>
  <c r="O83"/>
  <c r="N83"/>
  <c r="M83"/>
  <c r="L83"/>
  <c r="K83"/>
  <c r="J83"/>
  <c r="I83"/>
  <c r="H83"/>
  <c r="AM83" s="1"/>
  <c r="AN83" s="1"/>
  <c r="AL82"/>
  <c r="AL86" s="1"/>
  <c r="R82"/>
  <c r="R86" s="1"/>
  <c r="Q82"/>
  <c r="Q86" s="1"/>
  <c r="P82"/>
  <c r="P86" s="1"/>
  <c r="O82"/>
  <c r="O86" s="1"/>
  <c r="N82"/>
  <c r="N86" s="1"/>
  <c r="M82"/>
  <c r="M86" s="1"/>
  <c r="L82"/>
  <c r="L86" s="1"/>
  <c r="K82"/>
  <c r="K86" s="1"/>
  <c r="J82"/>
  <c r="J86" s="1"/>
  <c r="I82"/>
  <c r="I86" s="1"/>
  <c r="H82"/>
  <c r="H86" s="1"/>
  <c r="AL81"/>
  <c r="AL89" s="1"/>
  <c r="R81"/>
  <c r="R89" s="1"/>
  <c r="Q81"/>
  <c r="Q89" s="1"/>
  <c r="P81"/>
  <c r="P89" s="1"/>
  <c r="O81"/>
  <c r="O89" s="1"/>
  <c r="N81"/>
  <c r="N89" s="1"/>
  <c r="M81"/>
  <c r="M89" s="1"/>
  <c r="L81"/>
  <c r="L89" s="1"/>
  <c r="K81"/>
  <c r="K89" s="1"/>
  <c r="J81"/>
  <c r="J89" s="1"/>
  <c r="I81"/>
  <c r="I89" s="1"/>
  <c r="H81"/>
  <c r="H89" s="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L75"/>
  <c r="R75"/>
  <c r="Q75"/>
  <c r="P75"/>
  <c r="O75"/>
  <c r="N75"/>
  <c r="M75"/>
  <c r="L75"/>
  <c r="K75"/>
  <c r="J75"/>
  <c r="I75"/>
  <c r="H75"/>
  <c r="AM75" s="1"/>
  <c r="AN75" s="1"/>
  <c r="AL74"/>
  <c r="R74"/>
  <c r="Q74"/>
  <c r="P74"/>
  <c r="O74"/>
  <c r="N74"/>
  <c r="M74"/>
  <c r="L74"/>
  <c r="K74"/>
  <c r="J74"/>
  <c r="I74"/>
  <c r="H74"/>
  <c r="AM74" s="1"/>
  <c r="AN74" s="1"/>
  <c r="AL73"/>
  <c r="AL76" s="1"/>
  <c r="R73"/>
  <c r="R76" s="1"/>
  <c r="Q73"/>
  <c r="Q76" s="1"/>
  <c r="P73"/>
  <c r="P76" s="1"/>
  <c r="O73"/>
  <c r="O76" s="1"/>
  <c r="N73"/>
  <c r="N76" s="1"/>
  <c r="M73"/>
  <c r="M76" s="1"/>
  <c r="L73"/>
  <c r="L76" s="1"/>
  <c r="K73"/>
  <c r="K76" s="1"/>
  <c r="J73"/>
  <c r="J76" s="1"/>
  <c r="I73"/>
  <c r="I76" s="1"/>
  <c r="H73"/>
  <c r="H76" s="1"/>
  <c r="AM72"/>
  <c r="AN72" s="1"/>
  <c r="D72"/>
  <c r="AM71"/>
  <c r="AN71" s="1"/>
  <c r="D71"/>
  <c r="AM70"/>
  <c r="AN70" s="1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L64"/>
  <c r="R64"/>
  <c r="Q64"/>
  <c r="P64"/>
  <c r="O64"/>
  <c r="N64"/>
  <c r="M64"/>
  <c r="L64"/>
  <c r="K64"/>
  <c r="J64"/>
  <c r="I64"/>
  <c r="H64"/>
  <c r="AM64" s="1"/>
  <c r="AN64" s="1"/>
  <c r="AL63"/>
  <c r="R63"/>
  <c r="Q63"/>
  <c r="P63"/>
  <c r="O63"/>
  <c r="N63"/>
  <c r="M63"/>
  <c r="L63"/>
  <c r="K63"/>
  <c r="J63"/>
  <c r="I63"/>
  <c r="H63"/>
  <c r="AM63" s="1"/>
  <c r="AN63" s="1"/>
  <c r="AL62"/>
  <c r="AL65" s="1"/>
  <c r="R62"/>
  <c r="R65" s="1"/>
  <c r="Q62"/>
  <c r="Q65" s="1"/>
  <c r="P62"/>
  <c r="P65" s="1"/>
  <c r="O62"/>
  <c r="O65" s="1"/>
  <c r="N62"/>
  <c r="N65" s="1"/>
  <c r="M62"/>
  <c r="M65" s="1"/>
  <c r="L62"/>
  <c r="L65" s="1"/>
  <c r="K62"/>
  <c r="K65" s="1"/>
  <c r="J62"/>
  <c r="J65" s="1"/>
  <c r="I62"/>
  <c r="I65" s="1"/>
  <c r="H62"/>
  <c r="AM62" s="1"/>
  <c r="AN62" s="1"/>
  <c r="AM61"/>
  <c r="AN61" s="1"/>
  <c r="D61"/>
  <c r="AN60"/>
  <c r="AM60"/>
  <c r="D60"/>
  <c r="AM59"/>
  <c r="AN59" s="1"/>
  <c r="D59"/>
  <c r="AM58"/>
  <c r="AN58" s="1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L52"/>
  <c r="R52"/>
  <c r="Q52"/>
  <c r="P52"/>
  <c r="O52"/>
  <c r="N52"/>
  <c r="M52"/>
  <c r="L52"/>
  <c r="K52"/>
  <c r="J52"/>
  <c r="I52"/>
  <c r="H52"/>
  <c r="AM52" s="1"/>
  <c r="AN52" s="1"/>
  <c r="AL51"/>
  <c r="R51"/>
  <c r="Q51"/>
  <c r="P51"/>
  <c r="O51"/>
  <c r="N51"/>
  <c r="M51"/>
  <c r="L51"/>
  <c r="K51"/>
  <c r="J51"/>
  <c r="I51"/>
  <c r="H51"/>
  <c r="AM51" s="1"/>
  <c r="AN51" s="1"/>
  <c r="AL50"/>
  <c r="AL53" s="1"/>
  <c r="R50"/>
  <c r="R53" s="1"/>
  <c r="Q50"/>
  <c r="Q53" s="1"/>
  <c r="P50"/>
  <c r="P53" s="1"/>
  <c r="O50"/>
  <c r="O53" s="1"/>
  <c r="N50"/>
  <c r="N53" s="1"/>
  <c r="M50"/>
  <c r="M53" s="1"/>
  <c r="L50"/>
  <c r="L53" s="1"/>
  <c r="K50"/>
  <c r="K53" s="1"/>
  <c r="J50"/>
  <c r="J53" s="1"/>
  <c r="I50"/>
  <c r="I53" s="1"/>
  <c r="H50"/>
  <c r="H53" s="1"/>
  <c r="AM53" s="1"/>
  <c r="AN53" s="1"/>
  <c r="AM49"/>
  <c r="AN49" s="1"/>
  <c r="D49"/>
  <c r="AM48"/>
  <c r="AN48" s="1"/>
  <c r="D48"/>
  <c r="AM47"/>
  <c r="AN47" s="1"/>
  <c r="D47"/>
  <c r="AL45"/>
  <c r="R45"/>
  <c r="Q45"/>
  <c r="P45"/>
  <c r="O45"/>
  <c r="O93" s="1"/>
  <c r="N45"/>
  <c r="M45"/>
  <c r="L45"/>
  <c r="K45"/>
  <c r="J45"/>
  <c r="I45"/>
  <c r="H45"/>
  <c r="AL44"/>
  <c r="AL91" s="1"/>
  <c r="R44"/>
  <c r="Q44"/>
  <c r="P44"/>
  <c r="O44"/>
  <c r="O91" s="1"/>
  <c r="N44"/>
  <c r="M44"/>
  <c r="L44"/>
  <c r="K44"/>
  <c r="K91" s="1"/>
  <c r="J44"/>
  <c r="I44"/>
  <c r="H44"/>
  <c r="AL43"/>
  <c r="R43"/>
  <c r="Q43"/>
  <c r="P43"/>
  <c r="O43"/>
  <c r="O90" s="1"/>
  <c r="N43"/>
  <c r="M43"/>
  <c r="L43"/>
  <c r="K43"/>
  <c r="K90" s="1"/>
  <c r="J43"/>
  <c r="I43"/>
  <c r="H43"/>
  <c r="AL41"/>
  <c r="R41"/>
  <c r="Q41"/>
  <c r="P41"/>
  <c r="O41"/>
  <c r="N41"/>
  <c r="M41"/>
  <c r="L41"/>
  <c r="K41"/>
  <c r="J41"/>
  <c r="I41"/>
  <c r="H41"/>
  <c r="AM41" s="1"/>
  <c r="AN41" s="1"/>
  <c r="AL40"/>
  <c r="AL42" s="1"/>
  <c r="R40"/>
  <c r="R42" s="1"/>
  <c r="Q40"/>
  <c r="Q42" s="1"/>
  <c r="P40"/>
  <c r="P42" s="1"/>
  <c r="O40"/>
  <c r="O42" s="1"/>
  <c r="N40"/>
  <c r="N42" s="1"/>
  <c r="M40"/>
  <c r="M42" s="1"/>
  <c r="L40"/>
  <c r="L42" s="1"/>
  <c r="K40"/>
  <c r="K42" s="1"/>
  <c r="J40"/>
  <c r="J42" s="1"/>
  <c r="I40"/>
  <c r="I42" s="1"/>
  <c r="H40"/>
  <c r="H42" s="1"/>
  <c r="AM42" s="1"/>
  <c r="AN42" s="1"/>
  <c r="AM39"/>
  <c r="AN39" s="1"/>
  <c r="D39"/>
  <c r="AN38"/>
  <c r="AM38"/>
  <c r="D38"/>
  <c r="AM37"/>
  <c r="AN37" s="1"/>
  <c r="D37"/>
  <c r="H34"/>
  <c r="AM34" s="1"/>
  <c r="AN34" s="1"/>
  <c r="H33"/>
  <c r="H32"/>
  <c r="AN32" s="1"/>
  <c r="AM31"/>
  <c r="AN31" s="1"/>
  <c r="D31"/>
  <c r="AM30"/>
  <c r="AN30" s="1"/>
  <c r="D30"/>
  <c r="AM29"/>
  <c r="AN29" s="1"/>
  <c r="D29"/>
  <c r="AM28"/>
  <c r="AN28" s="1"/>
  <c r="D28"/>
  <c r="I64" i="11"/>
  <c r="S87"/>
  <c r="R87"/>
  <c r="Q87"/>
  <c r="P87"/>
  <c r="O87"/>
  <c r="N87"/>
  <c r="M87"/>
  <c r="L87"/>
  <c r="K87"/>
  <c r="J87"/>
  <c r="I87"/>
  <c r="H87"/>
  <c r="T87" s="1"/>
  <c r="U87" s="1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S82"/>
  <c r="R82"/>
  <c r="Q82"/>
  <c r="P82"/>
  <c r="O82"/>
  <c r="N82"/>
  <c r="M82"/>
  <c r="L82"/>
  <c r="K82"/>
  <c r="J82"/>
  <c r="I82"/>
  <c r="H82"/>
  <c r="T82" s="1"/>
  <c r="U82" s="1"/>
  <c r="S81"/>
  <c r="S85" s="1"/>
  <c r="R81"/>
  <c r="R85" s="1"/>
  <c r="Q81"/>
  <c r="Q85" s="1"/>
  <c r="P81"/>
  <c r="P85" s="1"/>
  <c r="O81"/>
  <c r="O85" s="1"/>
  <c r="N81"/>
  <c r="N85" s="1"/>
  <c r="M81"/>
  <c r="M85" s="1"/>
  <c r="L81"/>
  <c r="L85" s="1"/>
  <c r="K81"/>
  <c r="K85" s="1"/>
  <c r="J81"/>
  <c r="J85" s="1"/>
  <c r="I81"/>
  <c r="I85" s="1"/>
  <c r="H81"/>
  <c r="H85" s="1"/>
  <c r="S80"/>
  <c r="S88" s="1"/>
  <c r="R80"/>
  <c r="R88" s="1"/>
  <c r="Q80"/>
  <c r="Q88" s="1"/>
  <c r="P80"/>
  <c r="P88" s="1"/>
  <c r="O80"/>
  <c r="O88" s="1"/>
  <c r="N80"/>
  <c r="N88" s="1"/>
  <c r="M80"/>
  <c r="M88" s="1"/>
  <c r="L80"/>
  <c r="L88" s="1"/>
  <c r="K80"/>
  <c r="K88" s="1"/>
  <c r="J80"/>
  <c r="J88" s="1"/>
  <c r="I80"/>
  <c r="I88" s="1"/>
  <c r="H80"/>
  <c r="H88" s="1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S74"/>
  <c r="R74"/>
  <c r="Q74"/>
  <c r="P74"/>
  <c r="O74"/>
  <c r="N74"/>
  <c r="M74"/>
  <c r="L74"/>
  <c r="K74"/>
  <c r="J74"/>
  <c r="I74"/>
  <c r="H74"/>
  <c r="T74" s="1"/>
  <c r="U74" s="1"/>
  <c r="S73"/>
  <c r="R73"/>
  <c r="Q73"/>
  <c r="P73"/>
  <c r="O73"/>
  <c r="N73"/>
  <c r="M73"/>
  <c r="L73"/>
  <c r="K73"/>
  <c r="J73"/>
  <c r="I73"/>
  <c r="H73"/>
  <c r="T73" s="1"/>
  <c r="U73" s="1"/>
  <c r="S72"/>
  <c r="S75" s="1"/>
  <c r="R72"/>
  <c r="R75" s="1"/>
  <c r="Q72"/>
  <c r="Q75" s="1"/>
  <c r="P72"/>
  <c r="P75" s="1"/>
  <c r="O72"/>
  <c r="O75" s="1"/>
  <c r="N72"/>
  <c r="N75" s="1"/>
  <c r="M72"/>
  <c r="M75" s="1"/>
  <c r="L72"/>
  <c r="L75" s="1"/>
  <c r="K72"/>
  <c r="K75" s="1"/>
  <c r="J72"/>
  <c r="J75" s="1"/>
  <c r="I72"/>
  <c r="I75" s="1"/>
  <c r="H72"/>
  <c r="H75" s="1"/>
  <c r="T71"/>
  <c r="U71" s="1"/>
  <c r="D71"/>
  <c r="T70"/>
  <c r="U70" s="1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S63"/>
  <c r="R63"/>
  <c r="Q63"/>
  <c r="P63"/>
  <c r="O63"/>
  <c r="N63"/>
  <c r="M63"/>
  <c r="L63"/>
  <c r="K63"/>
  <c r="J63"/>
  <c r="I63"/>
  <c r="H63"/>
  <c r="T63" s="1"/>
  <c r="U63" s="1"/>
  <c r="S62"/>
  <c r="R62"/>
  <c r="Q62"/>
  <c r="P62"/>
  <c r="O62"/>
  <c r="N62"/>
  <c r="M62"/>
  <c r="L62"/>
  <c r="K62"/>
  <c r="J62"/>
  <c r="I62"/>
  <c r="H62"/>
  <c r="T62" s="1"/>
  <c r="U62" s="1"/>
  <c r="S61"/>
  <c r="S64" s="1"/>
  <c r="R61"/>
  <c r="R64" s="1"/>
  <c r="Q61"/>
  <c r="Q64" s="1"/>
  <c r="P61"/>
  <c r="P64" s="1"/>
  <c r="O61"/>
  <c r="O64" s="1"/>
  <c r="N61"/>
  <c r="N64" s="1"/>
  <c r="M61"/>
  <c r="M64" s="1"/>
  <c r="L61"/>
  <c r="L64" s="1"/>
  <c r="K61"/>
  <c r="K64" s="1"/>
  <c r="J61"/>
  <c r="J64" s="1"/>
  <c r="I61"/>
  <c r="H61"/>
  <c r="T61" s="1"/>
  <c r="U61" s="1"/>
  <c r="T60"/>
  <c r="U60" s="1"/>
  <c r="D60"/>
  <c r="T59"/>
  <c r="U59" s="1"/>
  <c r="D59"/>
  <c r="T58"/>
  <c r="U58" s="1"/>
  <c r="D58"/>
  <c r="T57"/>
  <c r="U57" s="1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T51" s="1"/>
  <c r="U51" s="1"/>
  <c r="S50"/>
  <c r="R50"/>
  <c r="Q50"/>
  <c r="P50"/>
  <c r="O50"/>
  <c r="N50"/>
  <c r="M50"/>
  <c r="L50"/>
  <c r="K50"/>
  <c r="J50"/>
  <c r="I50"/>
  <c r="H50"/>
  <c r="T50" s="1"/>
  <c r="U50" s="1"/>
  <c r="S49"/>
  <c r="S52" s="1"/>
  <c r="R49"/>
  <c r="R52" s="1"/>
  <c r="Q49"/>
  <c r="Q52" s="1"/>
  <c r="P49"/>
  <c r="P52" s="1"/>
  <c r="O49"/>
  <c r="O52" s="1"/>
  <c r="N49"/>
  <c r="N52" s="1"/>
  <c r="M49"/>
  <c r="M52" s="1"/>
  <c r="L49"/>
  <c r="L52" s="1"/>
  <c r="K49"/>
  <c r="K52" s="1"/>
  <c r="J49"/>
  <c r="J52" s="1"/>
  <c r="I49"/>
  <c r="I52" s="1"/>
  <c r="H49"/>
  <c r="H52" s="1"/>
  <c r="T48"/>
  <c r="U48" s="1"/>
  <c r="D48"/>
  <c r="T47"/>
  <c r="U47" s="1"/>
  <c r="D47"/>
  <c r="T46"/>
  <c r="U46" s="1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T40" s="1"/>
  <c r="U40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T38"/>
  <c r="U38" s="1"/>
  <c r="D38"/>
  <c r="T37"/>
  <c r="U37" s="1"/>
  <c r="D37"/>
  <c r="U36"/>
  <c r="T36"/>
  <c r="D36"/>
  <c r="S33"/>
  <c r="R33"/>
  <c r="Q33"/>
  <c r="P33"/>
  <c r="O33"/>
  <c r="N33"/>
  <c r="M33"/>
  <c r="L33"/>
  <c r="K33"/>
  <c r="J33"/>
  <c r="I33"/>
  <c r="H33"/>
  <c r="T33" s="1"/>
  <c r="U33" s="1"/>
  <c r="S32"/>
  <c r="R32"/>
  <c r="Q32"/>
  <c r="P32"/>
  <c r="O32"/>
  <c r="N32"/>
  <c r="M32"/>
  <c r="L32"/>
  <c r="K32"/>
  <c r="J32"/>
  <c r="I32"/>
  <c r="H32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T31" s="1"/>
  <c r="U31" s="1"/>
  <c r="T30"/>
  <c r="U30" s="1"/>
  <c r="D30"/>
  <c r="T29"/>
  <c r="U29" s="1"/>
  <c r="D29"/>
  <c r="T28"/>
  <c r="U28" s="1"/>
  <c r="D28"/>
  <c r="U27"/>
  <c r="T27"/>
  <c r="D27"/>
  <c r="I90" i="16" l="1"/>
  <c r="Q90"/>
  <c r="M91"/>
  <c r="I93"/>
  <c r="M93"/>
  <c r="I92" i="11"/>
  <c r="M92"/>
  <c r="Q92"/>
  <c r="I89"/>
  <c r="M89"/>
  <c r="Q89"/>
  <c r="I90"/>
  <c r="M90"/>
  <c r="Q90"/>
  <c r="Q93" i="16"/>
  <c r="M90"/>
  <c r="I91"/>
  <c r="I92" s="1"/>
  <c r="Q91"/>
  <c r="K93"/>
  <c r="AL93"/>
  <c r="T53" i="11"/>
  <c r="U53" s="1"/>
  <c r="T54"/>
  <c r="U54" s="1"/>
  <c r="T55"/>
  <c r="U55" s="1"/>
  <c r="T65"/>
  <c r="U65" s="1"/>
  <c r="T66"/>
  <c r="U66" s="1"/>
  <c r="T67"/>
  <c r="U67" s="1"/>
  <c r="T83"/>
  <c r="U83" s="1"/>
  <c r="T84"/>
  <c r="U84" s="1"/>
  <c r="T86"/>
  <c r="U86" s="1"/>
  <c r="L92"/>
  <c r="P92"/>
  <c r="H89"/>
  <c r="L89"/>
  <c r="P89"/>
  <c r="L90"/>
  <c r="P90"/>
  <c r="T76"/>
  <c r="U76" s="1"/>
  <c r="T77"/>
  <c r="U77" s="1"/>
  <c r="T78"/>
  <c r="U78" s="1"/>
  <c r="K92"/>
  <c r="O92"/>
  <c r="S92"/>
  <c r="K89"/>
  <c r="O89"/>
  <c r="S89"/>
  <c r="K90"/>
  <c r="O90"/>
  <c r="S90"/>
  <c r="T42"/>
  <c r="U42" s="1"/>
  <c r="T43"/>
  <c r="U43" s="1"/>
  <c r="T44"/>
  <c r="U44" s="1"/>
  <c r="AM54" i="16"/>
  <c r="AN54" s="1"/>
  <c r="AM55"/>
  <c r="AN55" s="1"/>
  <c r="AM56"/>
  <c r="AN56" s="1"/>
  <c r="AM86"/>
  <c r="AN86" s="1"/>
  <c r="AM84"/>
  <c r="AN84" s="1"/>
  <c r="AM85"/>
  <c r="AN85" s="1"/>
  <c r="AM87"/>
  <c r="AN87" s="1"/>
  <c r="AL90"/>
  <c r="AL92" s="1"/>
  <c r="J92" i="11"/>
  <c r="N92"/>
  <c r="R92"/>
  <c r="J89"/>
  <c r="N89"/>
  <c r="R89"/>
  <c r="J90"/>
  <c r="N90"/>
  <c r="R90"/>
  <c r="I91"/>
  <c r="M91"/>
  <c r="Q91"/>
  <c r="Q49" i="18"/>
  <c r="K53"/>
  <c r="O53"/>
  <c r="S53"/>
  <c r="K54"/>
  <c r="O54"/>
  <c r="S54"/>
  <c r="K56"/>
  <c r="O56"/>
  <c r="S56"/>
  <c r="S49"/>
  <c r="K49"/>
  <c r="I53"/>
  <c r="M53"/>
  <c r="Q53"/>
  <c r="I54"/>
  <c r="M54"/>
  <c r="Q54"/>
  <c r="I56"/>
  <c r="M56"/>
  <c r="Q56"/>
  <c r="AM47"/>
  <c r="AN47" s="1"/>
  <c r="AM48"/>
  <c r="AN48" s="1"/>
  <c r="AM50"/>
  <c r="AN50" s="1"/>
  <c r="J53"/>
  <c r="N53"/>
  <c r="R53"/>
  <c r="J54"/>
  <c r="N54"/>
  <c r="R54"/>
  <c r="J56"/>
  <c r="N56"/>
  <c r="R56"/>
  <c r="AN32"/>
  <c r="H53"/>
  <c r="L53"/>
  <c r="P53"/>
  <c r="L54"/>
  <c r="P54"/>
  <c r="L56"/>
  <c r="P56"/>
  <c r="AM39"/>
  <c r="AN39" s="1"/>
  <c r="AM40"/>
  <c r="AN40" s="1"/>
  <c r="AM42"/>
  <c r="AN42" s="1"/>
  <c r="I28"/>
  <c r="AM27"/>
  <c r="AN27" s="1"/>
  <c r="AM29"/>
  <c r="AN29" s="1"/>
  <c r="AM35"/>
  <c r="AN35" s="1"/>
  <c r="AM36"/>
  <c r="AN36" s="1"/>
  <c r="AM38"/>
  <c r="AN38" s="1"/>
  <c r="H49"/>
  <c r="P51"/>
  <c r="P46"/>
  <c r="P49" s="1"/>
  <c r="S28"/>
  <c r="L37"/>
  <c r="P37"/>
  <c r="AN33"/>
  <c r="N41"/>
  <c r="AM26"/>
  <c r="AN26" s="1"/>
  <c r="K37"/>
  <c r="O37"/>
  <c r="S37"/>
  <c r="M41"/>
  <c r="Q41"/>
  <c r="H54"/>
  <c r="H56"/>
  <c r="N37"/>
  <c r="R37"/>
  <c r="L41"/>
  <c r="P41"/>
  <c r="I37"/>
  <c r="M37"/>
  <c r="K41"/>
  <c r="AM43" i="16"/>
  <c r="AN43" s="1"/>
  <c r="AM44"/>
  <c r="AN44" s="1"/>
  <c r="L93"/>
  <c r="P93"/>
  <c r="H90"/>
  <c r="L90"/>
  <c r="P90"/>
  <c r="L91"/>
  <c r="P91"/>
  <c r="AM77"/>
  <c r="AN77" s="1"/>
  <c r="AM78"/>
  <c r="AN78" s="1"/>
  <c r="AM79"/>
  <c r="AN79" s="1"/>
  <c r="AM45"/>
  <c r="AN45" s="1"/>
  <c r="J93"/>
  <c r="N93"/>
  <c r="R93"/>
  <c r="J90"/>
  <c r="N90"/>
  <c r="R90"/>
  <c r="J91"/>
  <c r="N91"/>
  <c r="R91"/>
  <c r="AM66"/>
  <c r="AN66" s="1"/>
  <c r="AM67"/>
  <c r="AN67" s="1"/>
  <c r="AM68"/>
  <c r="AN68" s="1"/>
  <c r="AM76"/>
  <c r="AN76" s="1"/>
  <c r="K92"/>
  <c r="O92"/>
  <c r="M92"/>
  <c r="Q92"/>
  <c r="AM89"/>
  <c r="AN89" s="1"/>
  <c r="AM73"/>
  <c r="AN73" s="1"/>
  <c r="AM33"/>
  <c r="AN33" s="1"/>
  <c r="H35"/>
  <c r="AM50"/>
  <c r="AN50" s="1"/>
  <c r="H65"/>
  <c r="AM65" s="1"/>
  <c r="AN65" s="1"/>
  <c r="AM81"/>
  <c r="AN81" s="1"/>
  <c r="H91"/>
  <c r="AM40"/>
  <c r="AN40" s="1"/>
  <c r="AM82"/>
  <c r="AN82" s="1"/>
  <c r="T52" i="11"/>
  <c r="U52" s="1"/>
  <c r="T85"/>
  <c r="U85" s="1"/>
  <c r="T75"/>
  <c r="U75" s="1"/>
  <c r="K91"/>
  <c r="O91"/>
  <c r="T88"/>
  <c r="U88" s="1"/>
  <c r="T41"/>
  <c r="U41" s="1"/>
  <c r="T72"/>
  <c r="U72" s="1"/>
  <c r="T32"/>
  <c r="U32" s="1"/>
  <c r="H34"/>
  <c r="T49"/>
  <c r="U49" s="1"/>
  <c r="H64"/>
  <c r="T64" s="1"/>
  <c r="U64" s="1"/>
  <c r="T80"/>
  <c r="U80" s="1"/>
  <c r="H90"/>
  <c r="T39"/>
  <c r="U39" s="1"/>
  <c r="T81"/>
  <c r="U81" s="1"/>
  <c r="S91" l="1"/>
  <c r="N91"/>
  <c r="J91"/>
  <c r="R91"/>
  <c r="P91"/>
  <c r="T89"/>
  <c r="U89" s="1"/>
  <c r="L91"/>
  <c r="T90"/>
  <c r="U90" s="1"/>
  <c r="AN23" i="18"/>
  <c r="AN24"/>
  <c r="X34"/>
  <c r="AM31"/>
  <c r="AN21"/>
  <c r="L45"/>
  <c r="L49" s="1"/>
  <c r="J37"/>
  <c r="I41"/>
  <c r="AM56"/>
  <c r="AN56" s="1"/>
  <c r="O45"/>
  <c r="O49" s="1"/>
  <c r="AM53"/>
  <c r="AN53" s="1"/>
  <c r="AM54"/>
  <c r="AN54" s="1"/>
  <c r="O41"/>
  <c r="R41"/>
  <c r="R45"/>
  <c r="R49" s="1"/>
  <c r="K44"/>
  <c r="K52" s="1"/>
  <c r="K55" s="1"/>
  <c r="K28"/>
  <c r="H44"/>
  <c r="M28"/>
  <c r="M44"/>
  <c r="M52" s="1"/>
  <c r="M55" s="1"/>
  <c r="O44"/>
  <c r="O28"/>
  <c r="L28"/>
  <c r="L44"/>
  <c r="Q28"/>
  <c r="Q44"/>
  <c r="Q52" s="1"/>
  <c r="Q55" s="1"/>
  <c r="J46"/>
  <c r="J51"/>
  <c r="AM51" s="1"/>
  <c r="AN51" s="1"/>
  <c r="J44"/>
  <c r="J28"/>
  <c r="P28"/>
  <c r="P44"/>
  <c r="P52" s="1"/>
  <c r="P55" s="1"/>
  <c r="N44"/>
  <c r="N52" s="1"/>
  <c r="N55" s="1"/>
  <c r="N28"/>
  <c r="R44"/>
  <c r="R28"/>
  <c r="J41"/>
  <c r="S44"/>
  <c r="S52" s="1"/>
  <c r="S55" s="1"/>
  <c r="I45"/>
  <c r="I44"/>
  <c r="N92" i="16"/>
  <c r="P92"/>
  <c r="L92"/>
  <c r="AM90"/>
  <c r="AN90" s="1"/>
  <c r="R92"/>
  <c r="AM91"/>
  <c r="AN91" s="1"/>
  <c r="J92"/>
  <c r="H93"/>
  <c r="AM93" s="1"/>
  <c r="AN93" s="1"/>
  <c r="AM35"/>
  <c r="AN35" s="1"/>
  <c r="H92"/>
  <c r="H92" i="11"/>
  <c r="T92" s="1"/>
  <c r="U92" s="1"/>
  <c r="T34"/>
  <c r="U34" s="1"/>
  <c r="H91"/>
  <c r="AN31" i="18" l="1"/>
  <c r="AM34"/>
  <c r="AN34" s="1"/>
  <c r="AN22"/>
  <c r="AM25"/>
  <c r="T91" i="11"/>
  <c r="U91" s="1"/>
  <c r="L52" i="18"/>
  <c r="L55" s="1"/>
  <c r="O52"/>
  <c r="O55" s="1"/>
  <c r="R52"/>
  <c r="R55" s="1"/>
  <c r="I52"/>
  <c r="I55" s="1"/>
  <c r="J49"/>
  <c r="AM46"/>
  <c r="AN46" s="1"/>
  <c r="H41"/>
  <c r="AM41" s="1"/>
  <c r="AN41" s="1"/>
  <c r="I49"/>
  <c r="AM45"/>
  <c r="AN45" s="1"/>
  <c r="H28"/>
  <c r="AM28" s="1"/>
  <c r="AN28" s="1"/>
  <c r="H37"/>
  <c r="AM37" s="1"/>
  <c r="AN37" s="1"/>
  <c r="H52"/>
  <c r="AM44"/>
  <c r="AN44" s="1"/>
  <c r="J52"/>
  <c r="J55" s="1"/>
  <c r="AM92" i="16"/>
  <c r="AN92" s="1"/>
  <c r="AM57" i="18" l="1"/>
  <c r="AN57" s="1"/>
  <c r="AN25"/>
  <c r="AM49"/>
  <c r="AN49" s="1"/>
  <c r="H55"/>
  <c r="AM55" s="1"/>
  <c r="AN55" s="1"/>
  <c r="AM52"/>
  <c r="AN52" s="1"/>
  <c r="S82" i="4" l="1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S79"/>
  <c r="R79"/>
  <c r="Q79"/>
  <c r="P79"/>
  <c r="O79"/>
  <c r="N79"/>
  <c r="M79"/>
  <c r="L79"/>
  <c r="K79"/>
  <c r="J79"/>
  <c r="I79"/>
  <c r="H79"/>
  <c r="S78"/>
  <c r="R78"/>
  <c r="Q78"/>
  <c r="P78"/>
  <c r="O78"/>
  <c r="N78"/>
  <c r="M78"/>
  <c r="L78"/>
  <c r="K78"/>
  <c r="J78"/>
  <c r="I78"/>
  <c r="H78"/>
  <c r="S77"/>
  <c r="R77"/>
  <c r="Q77"/>
  <c r="O77"/>
  <c r="N77"/>
  <c r="M77"/>
  <c r="L77"/>
  <c r="K77"/>
  <c r="I77"/>
  <c r="H77"/>
  <c r="S76"/>
  <c r="Q76"/>
  <c r="P76"/>
  <c r="N76"/>
  <c r="N80" s="1"/>
  <c r="M76"/>
  <c r="M80" s="1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P68" s="1"/>
  <c r="D67"/>
  <c r="I67" s="1"/>
  <c r="D66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J59" s="1"/>
  <c r="P58"/>
  <c r="D58"/>
  <c r="J58" s="1"/>
  <c r="D57"/>
  <c r="O57" s="1"/>
  <c r="D56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D49"/>
  <c r="J49" s="1"/>
  <c r="D48"/>
  <c r="R48" s="1"/>
  <c r="D47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P40" s="1"/>
  <c r="D39"/>
  <c r="J39" s="1"/>
  <c r="D38"/>
  <c r="Q38" s="1"/>
  <c r="Q41" s="1"/>
  <c r="Q44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J31" s="1"/>
  <c r="D30"/>
  <c r="P30" s="1"/>
  <c r="D29"/>
  <c r="I29" s="1"/>
  <c r="D28"/>
  <c r="S28" s="1"/>
  <c r="D25" i="19" l="1"/>
  <c r="D24" i="21"/>
  <c r="S47" i="4"/>
  <c r="S50" s="1"/>
  <c r="S53" s="1"/>
  <c r="S66"/>
  <c r="S69" s="1"/>
  <c r="S72" s="1"/>
  <c r="Q56"/>
  <c r="Q60" s="1"/>
  <c r="Q63" s="1"/>
  <c r="J84"/>
  <c r="N84"/>
  <c r="R84"/>
  <c r="J85"/>
  <c r="N85"/>
  <c r="R85"/>
  <c r="J87"/>
  <c r="N87"/>
  <c r="R87"/>
  <c r="S80"/>
  <c r="I84"/>
  <c r="M84"/>
  <c r="Q84"/>
  <c r="I85"/>
  <c r="M85"/>
  <c r="Q85"/>
  <c r="I87"/>
  <c r="M87"/>
  <c r="Q87"/>
  <c r="K80"/>
  <c r="Q80"/>
  <c r="T78"/>
  <c r="U78" s="1"/>
  <c r="T79"/>
  <c r="U79" s="1"/>
  <c r="T81"/>
  <c r="U81" s="1"/>
  <c r="H84"/>
  <c r="L84"/>
  <c r="P84"/>
  <c r="L85"/>
  <c r="P85"/>
  <c r="L87"/>
  <c r="P87"/>
  <c r="K84"/>
  <c r="O84"/>
  <c r="S84"/>
  <c r="K85"/>
  <c r="O85"/>
  <c r="S85"/>
  <c r="K87"/>
  <c r="O87"/>
  <c r="S87"/>
  <c r="T42"/>
  <c r="U42" s="1"/>
  <c r="T43"/>
  <c r="U43" s="1"/>
  <c r="H66"/>
  <c r="H69" s="1"/>
  <c r="L66"/>
  <c r="N28"/>
  <c r="N32" s="1"/>
  <c r="N35" s="1"/>
  <c r="T34"/>
  <c r="U34" s="1"/>
  <c r="T36"/>
  <c r="U36" s="1"/>
  <c r="J47"/>
  <c r="J50" s="1"/>
  <c r="J53" s="1"/>
  <c r="P49"/>
  <c r="T49" s="1"/>
  <c r="U49" s="1"/>
  <c r="T70"/>
  <c r="U70" s="1"/>
  <c r="T71"/>
  <c r="U71" s="1"/>
  <c r="T73"/>
  <c r="U73" s="1"/>
  <c r="I28"/>
  <c r="I32" s="1"/>
  <c r="I35" s="1"/>
  <c r="H28"/>
  <c r="H32" s="1"/>
  <c r="H35" s="1"/>
  <c r="L67"/>
  <c r="R47"/>
  <c r="R50" s="1"/>
  <c r="R53" s="1"/>
  <c r="H80"/>
  <c r="M28"/>
  <c r="M32" s="1"/>
  <c r="M35" s="1"/>
  <c r="R28"/>
  <c r="T45"/>
  <c r="U45" s="1"/>
  <c r="T51"/>
  <c r="U51" s="1"/>
  <c r="T52"/>
  <c r="U52" s="1"/>
  <c r="T54"/>
  <c r="U54" s="1"/>
  <c r="P66"/>
  <c r="P69" s="1"/>
  <c r="P72" s="1"/>
  <c r="J68"/>
  <c r="T68" s="1"/>
  <c r="U68" s="1"/>
  <c r="L28"/>
  <c r="Q28"/>
  <c r="Q32" s="1"/>
  <c r="Q35" s="1"/>
  <c r="J28"/>
  <c r="P28"/>
  <c r="O29"/>
  <c r="N47"/>
  <c r="N50" s="1"/>
  <c r="N53" s="1"/>
  <c r="T58"/>
  <c r="U58" s="1"/>
  <c r="T61"/>
  <c r="U61" s="1"/>
  <c r="T62"/>
  <c r="U62" s="1"/>
  <c r="T64"/>
  <c r="U64" s="1"/>
  <c r="S32"/>
  <c r="S35" s="1"/>
  <c r="R29"/>
  <c r="J30"/>
  <c r="H38"/>
  <c r="L38"/>
  <c r="L41" s="1"/>
  <c r="L44" s="1"/>
  <c r="P38"/>
  <c r="P39"/>
  <c r="T39" s="1"/>
  <c r="U39" s="1"/>
  <c r="J40"/>
  <c r="T40" s="1"/>
  <c r="U40" s="1"/>
  <c r="I47"/>
  <c r="M47"/>
  <c r="M50" s="1"/>
  <c r="M53" s="1"/>
  <c r="Q47"/>
  <c r="Q50" s="1"/>
  <c r="Q53" s="1"/>
  <c r="O48"/>
  <c r="H56"/>
  <c r="L56"/>
  <c r="P56"/>
  <c r="L57"/>
  <c r="P59"/>
  <c r="T59" s="1"/>
  <c r="U59" s="1"/>
  <c r="J66"/>
  <c r="N66"/>
  <c r="N69" s="1"/>
  <c r="N72" s="1"/>
  <c r="R66"/>
  <c r="R67"/>
  <c r="T33"/>
  <c r="U33" s="1"/>
  <c r="K38"/>
  <c r="K41" s="1"/>
  <c r="K44" s="1"/>
  <c r="O38"/>
  <c r="O41" s="1"/>
  <c r="O44" s="1"/>
  <c r="S38"/>
  <c r="S41" s="1"/>
  <c r="S44" s="1"/>
  <c r="H47"/>
  <c r="L47"/>
  <c r="P47"/>
  <c r="L48"/>
  <c r="K56"/>
  <c r="K60" s="1"/>
  <c r="K63" s="1"/>
  <c r="O56"/>
  <c r="O60" s="1"/>
  <c r="O63" s="1"/>
  <c r="S56"/>
  <c r="S60" s="1"/>
  <c r="S63" s="1"/>
  <c r="I57"/>
  <c r="I66"/>
  <c r="I69" s="1"/>
  <c r="I72" s="1"/>
  <c r="M66"/>
  <c r="M69" s="1"/>
  <c r="M72" s="1"/>
  <c r="Q66"/>
  <c r="Q69" s="1"/>
  <c r="Q72" s="1"/>
  <c r="O67"/>
  <c r="H85"/>
  <c r="H87"/>
  <c r="L29"/>
  <c r="P31"/>
  <c r="J38"/>
  <c r="N38"/>
  <c r="N41" s="1"/>
  <c r="N44" s="1"/>
  <c r="R38"/>
  <c r="R41" s="1"/>
  <c r="R44" s="1"/>
  <c r="K47"/>
  <c r="K50" s="1"/>
  <c r="K53" s="1"/>
  <c r="O47"/>
  <c r="I48"/>
  <c r="J56"/>
  <c r="J60" s="1"/>
  <c r="J63" s="1"/>
  <c r="N56"/>
  <c r="N60" s="1"/>
  <c r="N63" s="1"/>
  <c r="R56"/>
  <c r="R57"/>
  <c r="K28"/>
  <c r="O28"/>
  <c r="I38"/>
  <c r="I41" s="1"/>
  <c r="I44" s="1"/>
  <c r="M38"/>
  <c r="M41" s="1"/>
  <c r="M44" s="1"/>
  <c r="I56"/>
  <c r="M56"/>
  <c r="M60" s="1"/>
  <c r="M63" s="1"/>
  <c r="K66"/>
  <c r="K69" s="1"/>
  <c r="K72" s="1"/>
  <c r="O66"/>
  <c r="AM24" i="21" l="1"/>
  <c r="AN25" i="19"/>
  <c r="AM26" i="20"/>
  <c r="O50" i="4"/>
  <c r="O53" s="1"/>
  <c r="J41"/>
  <c r="J44" s="1"/>
  <c r="T67"/>
  <c r="U67" s="1"/>
  <c r="T84"/>
  <c r="U84" s="1"/>
  <c r="T87"/>
  <c r="U87" s="1"/>
  <c r="T85"/>
  <c r="U85" s="1"/>
  <c r="I60"/>
  <c r="I63" s="1"/>
  <c r="L76"/>
  <c r="L80" s="1"/>
  <c r="J69"/>
  <c r="J72" s="1"/>
  <c r="J32"/>
  <c r="J35" s="1"/>
  <c r="P75"/>
  <c r="L69"/>
  <c r="L72" s="1"/>
  <c r="P77"/>
  <c r="P80" s="1"/>
  <c r="O69"/>
  <c r="O72" s="1"/>
  <c r="T48"/>
  <c r="U48" s="1"/>
  <c r="P50"/>
  <c r="P53" s="1"/>
  <c r="T28"/>
  <c r="U28" s="1"/>
  <c r="L50"/>
  <c r="L53" s="1"/>
  <c r="L60"/>
  <c r="L63" s="1"/>
  <c r="P41"/>
  <c r="P44" s="1"/>
  <c r="H75"/>
  <c r="H83" s="1"/>
  <c r="L75"/>
  <c r="H50"/>
  <c r="T47"/>
  <c r="U47" s="1"/>
  <c r="H60"/>
  <c r="T56"/>
  <c r="U56" s="1"/>
  <c r="Q75"/>
  <c r="Q83" s="1"/>
  <c r="Q86" s="1"/>
  <c r="I50"/>
  <c r="I53" s="1"/>
  <c r="P32"/>
  <c r="P35" s="1"/>
  <c r="R75"/>
  <c r="T31"/>
  <c r="U31" s="1"/>
  <c r="P82"/>
  <c r="T29"/>
  <c r="U29" s="1"/>
  <c r="H72"/>
  <c r="R76"/>
  <c r="R80" s="1"/>
  <c r="O76"/>
  <c r="O80" s="1"/>
  <c r="I76"/>
  <c r="K75"/>
  <c r="K83" s="1"/>
  <c r="K86" s="1"/>
  <c r="K32"/>
  <c r="K35" s="1"/>
  <c r="J77"/>
  <c r="T30"/>
  <c r="U30" s="1"/>
  <c r="J82"/>
  <c r="I75"/>
  <c r="P60"/>
  <c r="P63" s="1"/>
  <c r="L32"/>
  <c r="L35" s="1"/>
  <c r="N75"/>
  <c r="N83" s="1"/>
  <c r="N86" s="1"/>
  <c r="S75"/>
  <c r="S83" s="1"/>
  <c r="S86" s="1"/>
  <c r="O75"/>
  <c r="O83" s="1"/>
  <c r="O86" s="1"/>
  <c r="O32"/>
  <c r="O35" s="1"/>
  <c r="H41"/>
  <c r="T38"/>
  <c r="U38" s="1"/>
  <c r="R60"/>
  <c r="R63" s="1"/>
  <c r="T57"/>
  <c r="U57" s="1"/>
  <c r="R32"/>
  <c r="R35" s="1"/>
  <c r="M75"/>
  <c r="M83" s="1"/>
  <c r="M86" s="1"/>
  <c r="R69"/>
  <c r="R72" s="1"/>
  <c r="T66"/>
  <c r="U66" s="1"/>
  <c r="J75"/>
  <c r="AN24" i="21" l="1"/>
  <c r="AN27" s="1"/>
  <c r="AM27"/>
  <c r="AN26" i="20"/>
  <c r="AN30" s="1"/>
  <c r="AM30"/>
  <c r="J83" i="4"/>
  <c r="J86" s="1"/>
  <c r="L83"/>
  <c r="L86" s="1"/>
  <c r="P83"/>
  <c r="P86" s="1"/>
  <c r="T82"/>
  <c r="U82" s="1"/>
  <c r="I83"/>
  <c r="I86" s="1"/>
  <c r="T35"/>
  <c r="U35" s="1"/>
  <c r="H63"/>
  <c r="T63" s="1"/>
  <c r="U63" s="1"/>
  <c r="T60"/>
  <c r="U60" s="1"/>
  <c r="H86"/>
  <c r="H44"/>
  <c r="T44" s="1"/>
  <c r="U44" s="1"/>
  <c r="T41"/>
  <c r="U41" s="1"/>
  <c r="R83"/>
  <c r="R86" s="1"/>
  <c r="T75"/>
  <c r="U75" s="1"/>
  <c r="J80"/>
  <c r="T77"/>
  <c r="U77" s="1"/>
  <c r="T50"/>
  <c r="U50" s="1"/>
  <c r="H53"/>
  <c r="T53" s="1"/>
  <c r="U53" s="1"/>
  <c r="T72"/>
  <c r="U72" s="1"/>
  <c r="T32"/>
  <c r="U32" s="1"/>
  <c r="I80"/>
  <c r="T76"/>
  <c r="U76" s="1"/>
  <c r="T69"/>
  <c r="U69" s="1"/>
  <c r="T80" l="1"/>
  <c r="U80" s="1"/>
  <c r="T86"/>
  <c r="U86" s="1"/>
  <c r="T83"/>
  <c r="U83" s="1"/>
</calcChain>
</file>

<file path=xl/sharedStrings.xml><?xml version="1.0" encoding="utf-8"?>
<sst xmlns="http://schemas.openxmlformats.org/spreadsheetml/2006/main" count="1334" uniqueCount="173">
  <si>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</si>
  <si>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</si>
  <si>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</si>
  <si>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</si>
  <si>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</si>
  <si>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</si>
  <si>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</si>
  <si>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</si>
  <si>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</si>
  <si>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</si>
  <si>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</si>
  <si>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</si>
  <si>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</si>
  <si>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</si>
  <si>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</si>
  <si>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</si>
  <si>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</si>
  <si>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</si>
  <si>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</si>
  <si>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</si>
  <si>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</si>
  <si>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</si>
  <si>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</si>
  <si>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</si>
  <si>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</si>
  <si>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</si>
  <si>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</si>
  <si>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</si>
  <si>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</si>
  <si>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</si>
  <si>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</si>
  <si>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</si>
  <si>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</si>
  <si>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</si>
  <si>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</si>
  <si>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</si>
  <si>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</si>
  <si>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</si>
  <si>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</si>
  <si>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</si>
  <si>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</si>
  <si>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</si>
  <si>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</si>
  <si>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</si>
  <si>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</si>
  <si>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</si>
  <si>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</si>
  <si>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</si>
  <si>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</si>
  <si>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</si>
  <si>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</si>
  <si>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</si>
  <si>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</si>
  <si>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</si>
  <si>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</si>
  <si>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</si>
  <si>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</si>
  <si>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</si>
  <si>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</si>
  <si>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</si>
  <si>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</si>
  <si>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</si>
  <si>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</si>
  <si>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</si>
  <si>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</si>
  <si>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</si>
  <si>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</si>
  <si>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</si>
  <si>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</si>
  <si>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</si>
  <si>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</si>
  <si>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</si>
  <si>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</si>
  <si>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</si>
  <si>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</si>
  <si>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</si>
  <si>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</si>
  <si>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</si>
  <si>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</si>
  <si>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</si>
  <si>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</si>
  <si>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</si>
  <si>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</si>
  <si>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</si>
  <si>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</si>
  <si>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</si>
  <si>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</si>
  <si>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</si>
  <si>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</si>
  <si>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</si>
  <si>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</si>
  <si>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</si>
  <si>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</si>
  <si>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</si>
  <si>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</si>
  <si>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</si>
  <si>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</si>
  <si>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</si>
  <si>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</si>
  <si>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</si>
  <si>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</si>
  <si>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</si>
  <si>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</si>
  <si>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</si>
  <si>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</si>
  <si>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</si>
  <si>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</si>
  <si>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</si>
  <si>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</si>
  <si>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</si>
  <si>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</si>
  <si>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</si>
  <si>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</si>
  <si>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</si>
  <si>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</si>
  <si>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</si>
  <si>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</si>
  <si>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</si>
  <si>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</si>
  <si>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</si>
  <si>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</si>
  <si>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</si>
  <si>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</si>
  <si>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</si>
  <si>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</si>
  <si>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</si>
  <si>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</si>
  <si>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</si>
  <si>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</si>
  <si>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</si>
  <si>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</si>
  <si>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</si>
  <si>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</si>
  <si>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</si>
  <si>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</si>
  <si>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</si>
  <si>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</si>
  <si>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Система: ВОЛС Внешнего энергоснабжения </t>
  </si>
  <si>
    <t>Ежемесячный график  выполнения работ с трудозатратами</t>
  </si>
  <si>
    <t xml:space="preserve">Кол-во оборудования </t>
  </si>
  <si>
    <t>«_____» ___________________________________ 20      г.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</si>
  <si>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</si>
  <si>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</si>
  <si>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</si>
  <si>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</si>
  <si>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</si>
  <si>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</si>
  <si>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</si>
  <si>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</si>
  <si>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_______________________________ 20      г.</t>
  </si>
  <si>
    <t>«_____» _____________________________ 20      г.</t>
  </si>
  <si>
    <t>«_____» ______________________________ 20      г.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</si>
  <si>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</si>
  <si>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</si>
  <si>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</si>
  <si>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Борисевич К.В.</t>
  </si>
  <si>
    <t>Наименование
 работ</t>
  </si>
  <si>
    <t>Норма по ТК</t>
  </si>
  <si>
    <t>Базовая система NATEX для монтажа
Система распределения телекоммуникационного шкафа
Система питания 220VAC/48VDC, 1,5 кВА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</si>
  <si>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</si>
  <si>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Итого:</t>
  </si>
  <si>
    <t>Итого дней</t>
  </si>
  <si>
    <t>Итого ТО</t>
  </si>
  <si>
    <t>Полугодовое техническое обслуживание</t>
  </si>
  <si>
    <t>Начальник отдела АСУ 
УЭ ДУП ООО "Би.Си.Си."</t>
  </si>
  <si>
    <t>М13+М14</t>
  </si>
  <si>
    <t>М94:М95</t>
  </si>
  <si>
    <t>итого</t>
  </si>
  <si>
    <t>М17:М18</t>
  </si>
  <si>
    <t>М13:М14</t>
  </si>
  <si>
    <t>М101:М102</t>
  </si>
  <si>
    <t>Март 2019 год</t>
  </si>
  <si>
    <t>Итого ТО- дней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</si>
</sst>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53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33" fillId="0" borderId="12" xfId="4" applyNumberFormat="1" applyFont="1" applyFill="1" applyBorder="1" applyAlignment="1">
      <alignment horizontal="center" vertical="center"/>
    </xf>
    <xf numFmtId="0" fontId="21" fillId="0" borderId="12" xfId="2" applyFont="1" applyFill="1" applyBorder="1" applyAlignment="1">
      <alignment horizontal="center" vertical="center"/>
    </xf>
    <xf numFmtId="0" fontId="21" fillId="0" borderId="0" xfId="1" applyFont="1" applyBorder="1" applyAlignment="1">
      <alignment horizontal="center" vertical="center" wrapText="1"/>
    </xf>
    <xf numFmtId="0" fontId="34" fillId="0" borderId="0" xfId="3" applyFont="1" applyAlignment="1">
      <alignment horizontal="left" vertical="center" wrapText="1"/>
    </xf>
    <xf numFmtId="0" fontId="34" fillId="0" borderId="0" xfId="3" applyFont="1" applyAlignment="1">
      <alignment horizontal="center" vertical="center" wrapText="1"/>
    </xf>
    <xf numFmtId="0" fontId="34" fillId="0" borderId="0" xfId="3" applyFont="1" applyAlignment="1">
      <alignment vertical="center" wrapText="1"/>
    </xf>
    <xf numFmtId="0" fontId="34" fillId="0" borderId="0" xfId="3" applyFont="1"/>
    <xf numFmtId="0" fontId="21" fillId="0" borderId="0" xfId="2" applyFont="1"/>
    <xf numFmtId="0" fontId="34" fillId="2" borderId="0" xfId="3" applyFont="1" applyFill="1" applyBorder="1" applyAlignment="1">
      <alignment horizontal="center" vertical="center" wrapText="1"/>
    </xf>
    <xf numFmtId="49" fontId="34" fillId="0" borderId="12" xfId="3" applyNumberFormat="1" applyFont="1" applyBorder="1" applyAlignment="1">
      <alignment horizontal="center"/>
    </xf>
    <xf numFmtId="0" fontId="21" fillId="0" borderId="0" xfId="2" applyFont="1" applyBorder="1"/>
    <xf numFmtId="0" fontId="21" fillId="0" borderId="0" xfId="3" applyFont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0" xfId="0" applyFont="1"/>
    <xf numFmtId="0" fontId="21" fillId="0" borderId="0" xfId="0" applyNumberFormat="1" applyFont="1" applyAlignment="1">
      <alignment horizontal="center" wrapText="1"/>
    </xf>
    <xf numFmtId="0" fontId="21" fillId="0" borderId="0" xfId="0" applyNumberFormat="1" applyFont="1" applyAlignment="1">
      <alignment wrapText="1"/>
    </xf>
    <xf numFmtId="0" fontId="21" fillId="0" borderId="3" xfId="0" applyFont="1" applyBorder="1" applyAlignment="1">
      <alignment horizontal="left" vertical="center"/>
    </xf>
    <xf numFmtId="0" fontId="21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>
      <alignment vertical="top" wrapText="1"/>
    </xf>
    <xf numFmtId="0" fontId="21" fillId="0" borderId="0" xfId="3" applyFont="1" applyFill="1"/>
    <xf numFmtId="0" fontId="21" fillId="0" borderId="0" xfId="1" applyFont="1" applyBorder="1" applyAlignment="1">
      <alignment vertical="center" wrapText="1"/>
    </xf>
    <xf numFmtId="0" fontId="21" fillId="0" borderId="0" xfId="0" applyNumberFormat="1" applyFont="1" applyAlignment="1">
      <alignment horizontal="left" wrapText="1"/>
    </xf>
    <xf numFmtId="0" fontId="21" fillId="0" borderId="0" xfId="2" applyFont="1" applyAlignment="1">
      <alignment vertical="center"/>
    </xf>
    <xf numFmtId="0" fontId="21" fillId="0" borderId="0" xfId="2" applyFont="1" applyBorder="1" applyAlignment="1">
      <alignment vertical="center"/>
    </xf>
    <xf numFmtId="0" fontId="34" fillId="0" borderId="12" xfId="2" applyFont="1" applyBorder="1" applyAlignment="1">
      <alignment horizontal="center" vertical="center" wrapText="1"/>
    </xf>
    <xf numFmtId="0" fontId="34" fillId="0" borderId="12" xfId="2" applyFont="1" applyBorder="1" applyAlignment="1">
      <alignment horizontal="center" wrapText="1"/>
    </xf>
    <xf numFmtId="0" fontId="12" fillId="0" borderId="12" xfId="4" applyNumberFormat="1" applyFont="1" applyBorder="1" applyAlignment="1">
      <alignment horizontal="center" vertical="center" wrapText="1"/>
    </xf>
    <xf numFmtId="0" fontId="12" fillId="3" borderId="12" xfId="4" applyNumberFormat="1" applyFont="1" applyFill="1" applyBorder="1" applyAlignment="1">
      <alignment horizontal="center" vertical="center" wrapText="1"/>
    </xf>
    <xf numFmtId="0" fontId="34" fillId="0" borderId="12" xfId="2" applyFont="1" applyBorder="1" applyAlignment="1">
      <alignment horizontal="center" vertical="center"/>
    </xf>
    <xf numFmtId="0" fontId="34" fillId="0" borderId="0" xfId="2" applyFont="1"/>
    <xf numFmtId="0" fontId="34" fillId="0" borderId="0" xfId="2" applyFont="1" applyBorder="1"/>
    <xf numFmtId="0" fontId="34" fillId="0" borderId="12" xfId="2" applyFont="1" applyBorder="1"/>
    <xf numFmtId="0" fontId="12" fillId="0" borderId="12" xfId="4" applyNumberFormat="1" applyFont="1" applyBorder="1" applyAlignment="1">
      <alignment vertical="center" wrapText="1"/>
    </xf>
    <xf numFmtId="49" fontId="21" fillId="0" borderId="12" xfId="2" applyNumberFormat="1" applyFont="1" applyFill="1" applyBorder="1" applyAlignment="1">
      <alignment vertical="center"/>
    </xf>
    <xf numFmtId="0" fontId="21" fillId="0" borderId="12" xfId="2" applyFont="1" applyBorder="1" applyAlignment="1">
      <alignment horizontal="center" vertical="center" wrapText="1"/>
    </xf>
    <xf numFmtId="0" fontId="21" fillId="0" borderId="12" xfId="2" applyNumberFormat="1" applyFont="1" applyBorder="1" applyAlignment="1">
      <alignment horizontal="center" vertical="center"/>
    </xf>
    <xf numFmtId="0" fontId="21" fillId="0" borderId="12" xfId="2" applyFont="1" applyBorder="1" applyAlignment="1">
      <alignment horizontal="center" vertical="center"/>
    </xf>
    <xf numFmtId="0" fontId="33" fillId="0" borderId="12" xfId="4" applyNumberFormat="1" applyFont="1" applyFill="1" applyBorder="1" applyAlignment="1">
      <alignment horizontal="center" vertical="center" wrapText="1"/>
    </xf>
    <xf numFmtId="165" fontId="21" fillId="0" borderId="12" xfId="2" applyNumberFormat="1" applyFont="1" applyBorder="1" applyAlignment="1">
      <alignment horizontal="center" vertical="center"/>
    </xf>
    <xf numFmtId="2" fontId="21" fillId="0" borderId="12" xfId="2" applyNumberFormat="1" applyFont="1" applyBorder="1" applyAlignment="1">
      <alignment horizontal="center" vertical="center"/>
    </xf>
    <xf numFmtId="3" fontId="33" fillId="0" borderId="12" xfId="4" applyNumberFormat="1" applyFont="1" applyFill="1" applyBorder="1" applyAlignment="1">
      <alignment horizontal="center" vertical="center" wrapText="1"/>
    </xf>
    <xf numFmtId="0" fontId="34" fillId="0" borderId="12" xfId="2" applyFont="1" applyBorder="1" applyAlignment="1">
      <alignment horizontal="center" vertical="top"/>
    </xf>
    <xf numFmtId="0" fontId="34" fillId="0" borderId="12" xfId="2" applyNumberFormat="1" applyFont="1" applyBorder="1" applyAlignment="1">
      <alignment horizontal="center" vertical="center"/>
    </xf>
    <xf numFmtId="0" fontId="21" fillId="0" borderId="12" xfId="2" applyFont="1" applyBorder="1" applyAlignment="1">
      <alignment horizontal="center" vertical="top"/>
    </xf>
    <xf numFmtId="0" fontId="21" fillId="0" borderId="12" xfId="2" applyFont="1" applyBorder="1"/>
    <xf numFmtId="0" fontId="34" fillId="0" borderId="12" xfId="2" applyFont="1" applyBorder="1" applyAlignment="1">
      <alignment vertical="center"/>
    </xf>
    <xf numFmtId="0" fontId="21" fillId="0" borderId="13" xfId="2" applyFont="1" applyBorder="1"/>
    <xf numFmtId="0" fontId="21" fillId="0" borderId="17" xfId="2" applyFont="1" applyBorder="1"/>
    <xf numFmtId="0" fontId="21" fillId="0" borderId="18" xfId="2" applyFont="1" applyBorder="1"/>
    <xf numFmtId="165" fontId="34" fillId="0" borderId="12" xfId="2" applyNumberFormat="1" applyFont="1" applyBorder="1" applyAlignment="1">
      <alignment horizontal="center" vertical="center"/>
    </xf>
    <xf numFmtId="0" fontId="34" fillId="0" borderId="13" xfId="2" applyFont="1" applyBorder="1"/>
    <xf numFmtId="0" fontId="21" fillId="0" borderId="11" xfId="2" applyFont="1" applyFill="1" applyBorder="1" applyAlignment="1">
      <alignment horizontal="center" vertical="center"/>
    </xf>
    <xf numFmtId="0" fontId="21" fillId="0" borderId="11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top"/>
    </xf>
    <xf numFmtId="0" fontId="21" fillId="0" borderId="11" xfId="2" applyNumberFormat="1" applyFont="1" applyBorder="1" applyAlignment="1">
      <alignment horizontal="center" vertical="center"/>
    </xf>
    <xf numFmtId="0" fontId="21" fillId="0" borderId="15" xfId="2" applyNumberFormat="1" applyFont="1" applyBorder="1" applyAlignment="1">
      <alignment horizontal="center" vertical="center"/>
    </xf>
    <xf numFmtId="0" fontId="21" fillId="0" borderId="0" xfId="2" applyNumberFormat="1" applyFont="1" applyBorder="1" applyAlignment="1">
      <alignment horizontal="center" vertical="center"/>
    </xf>
    <xf numFmtId="0" fontId="21" fillId="0" borderId="16" xfId="2" applyNumberFormat="1" applyFont="1" applyBorder="1" applyAlignment="1">
      <alignment horizontal="center" vertical="center"/>
    </xf>
    <xf numFmtId="0" fontId="21" fillId="0" borderId="4" xfId="2" applyNumberFormat="1" applyFont="1" applyBorder="1" applyAlignment="1">
      <alignment horizontal="center" vertical="center"/>
    </xf>
    <xf numFmtId="0" fontId="21" fillId="0" borderId="6" xfId="2" applyNumberFormat="1" applyFont="1" applyBorder="1" applyAlignment="1">
      <alignment horizontal="center" vertical="center"/>
    </xf>
    <xf numFmtId="0" fontId="21" fillId="0" borderId="7" xfId="2" applyFont="1" applyBorder="1"/>
    <xf numFmtId="0" fontId="21" fillId="0" borderId="12" xfId="2" applyFont="1" applyBorder="1" applyAlignment="1">
      <alignment vertical="center"/>
    </xf>
    <xf numFmtId="0" fontId="21" fillId="0" borderId="0" xfId="2" applyNumberFormat="1" applyFont="1" applyBorder="1" applyAlignment="1">
      <alignment horizontal="center"/>
    </xf>
    <xf numFmtId="0" fontId="34" fillId="0" borderId="4" xfId="2" applyNumberFormat="1" applyFont="1" applyBorder="1" applyAlignment="1">
      <alignment horizontal="center" vertical="center"/>
    </xf>
    <xf numFmtId="0" fontId="34" fillId="0" borderId="0" xfId="2" applyNumberFormat="1" applyFont="1" applyBorder="1" applyAlignment="1">
      <alignment horizontal="center" vertical="center"/>
    </xf>
    <xf numFmtId="0" fontId="34" fillId="0" borderId="6" xfId="2" applyNumberFormat="1" applyFont="1" applyBorder="1" applyAlignment="1">
      <alignment horizontal="center" vertical="center"/>
    </xf>
    <xf numFmtId="0" fontId="21" fillId="0" borderId="11" xfId="2" applyFont="1" applyBorder="1"/>
    <xf numFmtId="0" fontId="34" fillId="0" borderId="6" xfId="2" applyFont="1" applyBorder="1" applyAlignment="1">
      <alignment vertical="center"/>
    </xf>
    <xf numFmtId="0" fontId="34" fillId="0" borderId="7" xfId="2" applyNumberFormat="1" applyFont="1" applyBorder="1" applyAlignment="1">
      <alignment horizontal="center" vertical="center"/>
    </xf>
    <xf numFmtId="0" fontId="34" fillId="0" borderId="8" xfId="2" applyNumberFormat="1" applyFont="1" applyBorder="1" applyAlignment="1">
      <alignment horizontal="center" vertical="center"/>
    </xf>
    <xf numFmtId="0" fontId="34" fillId="0" borderId="12" xfId="2" applyFont="1" applyBorder="1" applyAlignment="1">
      <alignment wrapText="1"/>
    </xf>
    <xf numFmtId="0" fontId="34" fillId="0" borderId="12" xfId="2" applyFont="1" applyBorder="1" applyAlignment="1">
      <alignment horizontal="right"/>
    </xf>
    <xf numFmtId="0" fontId="34" fillId="0" borderId="12" xfId="2" applyFont="1" applyBorder="1" applyAlignment="1">
      <alignment horizontal="center"/>
    </xf>
    <xf numFmtId="0" fontId="34" fillId="0" borderId="12" xfId="3" applyFont="1" applyBorder="1" applyAlignment="1">
      <alignment vertical="center"/>
    </xf>
    <xf numFmtId="0" fontId="34" fillId="0" borderId="12" xfId="3" applyFont="1" applyBorder="1" applyAlignment="1"/>
    <xf numFmtId="0" fontId="34" fillId="0" borderId="12" xfId="2" applyNumberFormat="1" applyFont="1" applyFill="1" applyBorder="1" applyAlignment="1">
      <alignment horizontal="center" vertical="center"/>
    </xf>
    <xf numFmtId="0" fontId="34" fillId="0" borderId="4" xfId="2" applyNumberFormat="1" applyFont="1" applyFill="1" applyBorder="1" applyAlignment="1">
      <alignment horizontal="center" vertical="center"/>
    </xf>
    <xf numFmtId="0" fontId="34" fillId="0" borderId="12" xfId="3" applyFont="1" applyBorder="1"/>
    <xf numFmtId="0" fontId="34" fillId="4" borderId="12" xfId="2" applyNumberFormat="1" applyFont="1" applyFill="1" applyBorder="1" applyAlignment="1">
      <alignment horizontal="center" vertical="center"/>
    </xf>
    <xf numFmtId="0" fontId="34" fillId="4" borderId="4" xfId="2" applyNumberFormat="1" applyFont="1" applyFill="1" applyBorder="1" applyAlignment="1">
      <alignment horizontal="center" vertical="center"/>
    </xf>
    <xf numFmtId="0" fontId="34" fillId="0" borderId="0" xfId="2" applyNumberFormat="1" applyFont="1" applyBorder="1" applyAlignment="1">
      <alignment horizontal="center"/>
    </xf>
    <xf numFmtId="165" fontId="34" fillId="4" borderId="12" xfId="2" applyNumberFormat="1" applyFont="1" applyFill="1" applyBorder="1" applyAlignment="1">
      <alignment horizontal="center" vertical="center"/>
    </xf>
    <xf numFmtId="165" fontId="34" fillId="0" borderId="0" xfId="2" applyNumberFormat="1" applyFont="1" applyBorder="1" applyAlignment="1">
      <alignment horizontal="center"/>
    </xf>
    <xf numFmtId="165" fontId="34" fillId="0" borderId="6" xfId="2" applyNumberFormat="1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37" fillId="0" borderId="0" xfId="1" applyFont="1" applyAlignment="1">
      <alignment vertical="top" wrapText="1"/>
    </xf>
    <xf numFmtId="0" fontId="21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 applyAlignment="1">
      <alignment horizontal="center"/>
    </xf>
    <xf numFmtId="0" fontId="21" fillId="0" borderId="0" xfId="2" applyFont="1" applyBorder="1" applyAlignment="1">
      <alignment horizontal="center" vertical="center"/>
    </xf>
    <xf numFmtId="49" fontId="21" fillId="0" borderId="12" xfId="2" applyNumberFormat="1" applyFont="1" applyBorder="1" applyAlignment="1">
      <alignment vertical="center"/>
    </xf>
    <xf numFmtId="0" fontId="34" fillId="0" borderId="7" xfId="2" applyFont="1" applyBorder="1"/>
    <xf numFmtId="0" fontId="21" fillId="0" borderId="11" xfId="2" applyFont="1" applyBorder="1" applyAlignment="1">
      <alignment horizontal="center" vertical="center"/>
    </xf>
    <xf numFmtId="0" fontId="34" fillId="0" borderId="0" xfId="3" applyFont="1" applyBorder="1" applyAlignment="1">
      <alignment vertical="center" wrapText="1"/>
    </xf>
    <xf numFmtId="0" fontId="38" fillId="0" borderId="0" xfId="3" applyFont="1" applyBorder="1" applyAlignment="1">
      <alignment horizontal="center" vertical="center" wrapText="1"/>
    </xf>
    <xf numFmtId="49" fontId="34" fillId="0" borderId="0" xfId="3" applyNumberFormat="1" applyFont="1" applyBorder="1" applyAlignment="1">
      <alignment horizontal="center" vertical="center"/>
    </xf>
    <xf numFmtId="0" fontId="21" fillId="0" borderId="12" xfId="2" applyFont="1" applyBorder="1" applyAlignment="1">
      <alignment horizontal="center" vertical="top" wrapText="1"/>
    </xf>
    <xf numFmtId="0" fontId="21" fillId="0" borderId="12" xfId="3" applyFont="1" applyBorder="1" applyAlignment="1">
      <alignment vertical="center"/>
    </xf>
    <xf numFmtId="0" fontId="21" fillId="0" borderId="12" xfId="3" applyFont="1" applyBorder="1"/>
    <xf numFmtId="49" fontId="34" fillId="0" borderId="12" xfId="3" applyNumberFormat="1" applyFont="1" applyBorder="1" applyAlignment="1">
      <alignment horizontal="center" vertical="center"/>
    </xf>
    <xf numFmtId="49" fontId="21" fillId="0" borderId="12" xfId="2" applyNumberFormat="1" applyFont="1" applyBorder="1" applyAlignment="1">
      <alignment horizontal="center"/>
    </xf>
    <xf numFmtId="49" fontId="34" fillId="0" borderId="12" xfId="2" applyNumberFormat="1" applyFont="1" applyBorder="1" applyAlignment="1">
      <alignment horizontal="center" vertical="center"/>
    </xf>
    <xf numFmtId="0" fontId="21" fillId="0" borderId="12" xfId="2" applyFont="1" applyBorder="1" applyAlignment="1">
      <alignment vertical="center" wrapText="1"/>
    </xf>
    <xf numFmtId="0" fontId="21" fillId="0" borderId="12" xfId="2" applyFont="1" applyFill="1" applyBorder="1" applyAlignment="1">
      <alignment horizontal="center" vertical="center" wrapText="1"/>
    </xf>
    <xf numFmtId="49" fontId="21" fillId="0" borderId="25" xfId="2" applyNumberFormat="1" applyFont="1" applyBorder="1" applyAlignment="1">
      <alignment horizontal="center"/>
    </xf>
    <xf numFmtId="0" fontId="34" fillId="0" borderId="0" xfId="2" applyNumberFormat="1" applyFont="1" applyFill="1" applyBorder="1" applyAlignment="1">
      <alignment horizontal="center" vertical="center"/>
    </xf>
    <xf numFmtId="0" fontId="34" fillId="4" borderId="0" xfId="2" applyNumberFormat="1" applyFont="1" applyFill="1" applyBorder="1" applyAlignment="1">
      <alignment horizontal="center" vertical="center"/>
    </xf>
    <xf numFmtId="0" fontId="34" fillId="4" borderId="7" xfId="2" applyNumberFormat="1" applyFont="1" applyFill="1" applyBorder="1" applyAlignment="1">
      <alignment horizontal="center" vertical="center"/>
    </xf>
    <xf numFmtId="165" fontId="34" fillId="4" borderId="7" xfId="2" applyNumberFormat="1" applyFont="1" applyFill="1" applyBorder="1" applyAlignment="1">
      <alignment horizontal="center" vertical="center"/>
    </xf>
    <xf numFmtId="0" fontId="34" fillId="4" borderId="8" xfId="2" applyNumberFormat="1" applyFont="1" applyFill="1" applyBorder="1" applyAlignment="1">
      <alignment horizontal="center" vertical="center"/>
    </xf>
    <xf numFmtId="165" fontId="34" fillId="0" borderId="10" xfId="2" applyNumberFormat="1" applyFont="1" applyBorder="1" applyAlignment="1">
      <alignment horizontal="center" vertical="center"/>
    </xf>
    <xf numFmtId="0" fontId="37" fillId="0" borderId="12" xfId="1" applyFont="1" applyBorder="1" applyAlignment="1">
      <alignment vertical="top" wrapText="1"/>
    </xf>
    <xf numFmtId="0" fontId="21" fillId="0" borderId="12" xfId="2" applyNumberFormat="1" applyFont="1" applyBorder="1" applyAlignment="1">
      <alignment horizontal="center"/>
    </xf>
    <xf numFmtId="1" fontId="21" fillId="0" borderId="12" xfId="2" applyNumberFormat="1" applyFont="1" applyBorder="1" applyAlignment="1">
      <alignment horizontal="center" vertical="center"/>
    </xf>
    <xf numFmtId="2" fontId="21" fillId="0" borderId="12" xfId="2" applyNumberFormat="1" applyFont="1" applyBorder="1" applyAlignment="1">
      <alignment horizontal="center" vertical="center" wrapText="1"/>
    </xf>
    <xf numFmtId="0" fontId="39" fillId="0" borderId="12" xfId="2" applyFont="1" applyFill="1" applyBorder="1" applyAlignment="1">
      <alignment horizontal="center" vertical="center"/>
    </xf>
    <xf numFmtId="0" fontId="39" fillId="0" borderId="12" xfId="2" applyFont="1" applyFill="1" applyBorder="1" applyAlignment="1">
      <alignment horizontal="center" vertical="center" wrapText="1"/>
    </xf>
    <xf numFmtId="0" fontId="40" fillId="0" borderId="12" xfId="1" applyFont="1" applyFill="1" applyBorder="1" applyAlignment="1">
      <alignment horizontal="center" vertical="center" wrapText="1"/>
    </xf>
    <xf numFmtId="0" fontId="40" fillId="0" borderId="12" xfId="1" applyFont="1" applyFill="1" applyBorder="1" applyAlignment="1">
      <alignment vertical="center" wrapText="1"/>
    </xf>
    <xf numFmtId="0" fontId="39" fillId="0" borderId="0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 wrapText="1"/>
    </xf>
    <xf numFmtId="0" fontId="40" fillId="0" borderId="0" xfId="1" applyFont="1" applyFill="1" applyBorder="1" applyAlignment="1">
      <alignment horizontal="center" vertical="center" wrapText="1"/>
    </xf>
    <xf numFmtId="0" fontId="40" fillId="0" borderId="0" xfId="1" applyFont="1" applyFill="1" applyBorder="1" applyAlignment="1">
      <alignment vertical="center" wrapText="1"/>
    </xf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39" fillId="17" borderId="12" xfId="219" applyFont="1" applyFill="1" applyBorder="1" applyAlignment="1">
      <alignment horizontal="center" vertical="center" wrapText="1"/>
    </xf>
    <xf numFmtId="0" fontId="39" fillId="17" borderId="12" xfId="219" applyFont="1" applyFill="1" applyBorder="1" applyAlignment="1">
      <alignment horizontal="center" vertical="center"/>
    </xf>
    <xf numFmtId="2" fontId="39" fillId="17" borderId="12" xfId="219" applyNumberFormat="1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vertical="center" wrapText="1"/>
    </xf>
    <xf numFmtId="0" fontId="21" fillId="0" borderId="0" xfId="2" applyFont="1" applyBorder="1" applyAlignment="1">
      <alignment wrapText="1"/>
    </xf>
    <xf numFmtId="0" fontId="21" fillId="0" borderId="0" xfId="2" applyFont="1" applyBorder="1" applyAlignment="1">
      <alignment horizontal="center"/>
    </xf>
    <xf numFmtId="0" fontId="39" fillId="0" borderId="0" xfId="2" applyFont="1" applyFill="1" applyBorder="1" applyAlignment="1">
      <alignment wrapText="1"/>
    </xf>
    <xf numFmtId="2" fontId="39" fillId="0" borderId="12" xfId="2" applyNumberFormat="1" applyFont="1" applyBorder="1" applyAlignment="1">
      <alignment horizontal="center"/>
    </xf>
    <xf numFmtId="0" fontId="39" fillId="0" borderId="12" xfId="219" applyFont="1" applyFill="1" applyBorder="1" applyAlignment="1">
      <alignment horizontal="center" vertical="center" wrapText="1"/>
    </xf>
    <xf numFmtId="0" fontId="39" fillId="0" borderId="12" xfId="219" applyFont="1" applyFill="1" applyBorder="1" applyAlignment="1">
      <alignment horizontal="center" vertical="center"/>
    </xf>
    <xf numFmtId="2" fontId="39" fillId="0" borderId="12" xfId="219" applyNumberFormat="1" applyFont="1" applyFill="1" applyBorder="1" applyAlignment="1">
      <alignment horizontal="center" vertical="center"/>
    </xf>
    <xf numFmtId="0" fontId="33" fillId="18" borderId="12" xfId="4" applyNumberFormat="1" applyFont="1" applyFill="1" applyBorder="1" applyAlignment="1">
      <alignment horizontal="center" vertical="center"/>
    </xf>
    <xf numFmtId="0" fontId="21" fillId="18" borderId="12" xfId="2" applyFont="1" applyFill="1" applyBorder="1" applyAlignment="1">
      <alignment horizontal="center" vertical="center"/>
    </xf>
    <xf numFmtId="0" fontId="21" fillId="18" borderId="12" xfId="2" applyNumberFormat="1" applyFont="1" applyFill="1" applyBorder="1" applyAlignment="1">
      <alignment horizontal="center" vertical="center"/>
    </xf>
    <xf numFmtId="0" fontId="21" fillId="18" borderId="7" xfId="2" applyFont="1" applyFill="1" applyBorder="1"/>
    <xf numFmtId="0" fontId="21" fillId="18" borderId="18" xfId="2" applyFont="1" applyFill="1" applyBorder="1"/>
    <xf numFmtId="0" fontId="21" fillId="18" borderId="17" xfId="2" applyFont="1" applyFill="1" applyBorder="1"/>
    <xf numFmtId="0" fontId="21" fillId="18" borderId="13" xfId="2" applyFont="1" applyFill="1" applyBorder="1"/>
    <xf numFmtId="2" fontId="39" fillId="17" borderId="7" xfId="219" applyNumberFormat="1" applyFont="1" applyFill="1" applyBorder="1" applyAlignment="1">
      <alignment horizontal="center" vertical="center"/>
    </xf>
    <xf numFmtId="0" fontId="39" fillId="17" borderId="11" xfId="219" applyFont="1" applyFill="1" applyBorder="1" applyAlignment="1">
      <alignment horizontal="center" vertical="center" wrapText="1"/>
    </xf>
    <xf numFmtId="0" fontId="21" fillId="18" borderId="12" xfId="2" applyFont="1" applyFill="1" applyBorder="1"/>
    <xf numFmtId="165" fontId="21" fillId="18" borderId="12" xfId="2" applyNumberFormat="1" applyFont="1" applyFill="1" applyBorder="1" applyAlignment="1">
      <alignment horizontal="center" vertical="center"/>
    </xf>
    <xf numFmtId="165" fontId="37" fillId="0" borderId="12" xfId="1" applyNumberFormat="1" applyFont="1" applyBorder="1" applyAlignment="1">
      <alignment vertical="top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horizontal="left" wrapText="1"/>
    </xf>
    <xf numFmtId="0" fontId="29" fillId="0" borderId="9" xfId="0" applyNumberFormat="1" applyFont="1" applyBorder="1" applyAlignment="1">
      <alignment horizont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9" fillId="0" borderId="4" xfId="2" applyFont="1" applyFill="1" applyBorder="1" applyAlignment="1">
      <alignment horizontal="center" vertical="center"/>
    </xf>
    <xf numFmtId="0" fontId="39" fillId="0" borderId="6" xfId="2" applyFont="1" applyFill="1" applyBorder="1" applyAlignment="1">
      <alignment horizontal="center" vertical="center"/>
    </xf>
    <xf numFmtId="0" fontId="39" fillId="0" borderId="4" xfId="2" applyFont="1" applyFill="1" applyBorder="1" applyAlignment="1">
      <alignment horizontal="center" vertical="center" wrapText="1"/>
    </xf>
    <xf numFmtId="0" fontId="39" fillId="0" borderId="6" xfId="2" applyFont="1" applyFill="1" applyBorder="1" applyAlignment="1">
      <alignment horizontal="center" vertical="center" wrapText="1"/>
    </xf>
    <xf numFmtId="0" fontId="35" fillId="0" borderId="0" xfId="0" applyFont="1" applyAlignment="1">
      <alignment horizontal="left" wrapText="1"/>
    </xf>
    <xf numFmtId="0" fontId="34" fillId="0" borderId="4" xfId="3" applyFont="1" applyBorder="1" applyAlignment="1">
      <alignment horizontal="right"/>
    </xf>
    <xf numFmtId="0" fontId="34" fillId="0" borderId="5" xfId="3" applyFont="1" applyBorder="1" applyAlignment="1">
      <alignment horizontal="right"/>
    </xf>
    <xf numFmtId="0" fontId="34" fillId="0" borderId="6" xfId="3" applyFont="1" applyBorder="1" applyAlignment="1">
      <alignment horizontal="right"/>
    </xf>
    <xf numFmtId="0" fontId="21" fillId="0" borderId="4" xfId="2" applyFont="1" applyBorder="1" applyAlignment="1">
      <alignment horizontal="right" vertical="center" wrapText="1"/>
    </xf>
    <xf numFmtId="0" fontId="21" fillId="0" borderId="5" xfId="2" applyFont="1" applyBorder="1" applyAlignment="1">
      <alignment horizontal="right" vertical="center" wrapText="1"/>
    </xf>
    <xf numFmtId="0" fontId="21" fillId="0" borderId="6" xfId="2" applyFont="1" applyBorder="1" applyAlignment="1">
      <alignment horizontal="right" vertical="center" wrapText="1"/>
    </xf>
    <xf numFmtId="0" fontId="34" fillId="0" borderId="5" xfId="2" applyFont="1" applyBorder="1" applyAlignment="1">
      <alignment horizontal="right" vertical="center"/>
    </xf>
    <xf numFmtId="0" fontId="34" fillId="0" borderId="6" xfId="2" applyFont="1" applyBorder="1" applyAlignment="1">
      <alignment horizontal="right" vertical="center"/>
    </xf>
    <xf numFmtId="0" fontId="34" fillId="0" borderId="4" xfId="2" applyFont="1" applyBorder="1" applyAlignment="1">
      <alignment horizontal="right" vertical="center"/>
    </xf>
    <xf numFmtId="0" fontId="34" fillId="0" borderId="19" xfId="2" applyFont="1" applyBorder="1" applyAlignment="1">
      <alignment horizontal="right" vertical="center"/>
    </xf>
    <xf numFmtId="0" fontId="34" fillId="0" borderId="12" xfId="2" applyFont="1" applyBorder="1" applyAlignment="1">
      <alignment horizontal="right" vertical="center"/>
    </xf>
    <xf numFmtId="49" fontId="36" fillId="0" borderId="19" xfId="5" applyNumberFormat="1" applyFont="1" applyFill="1" applyBorder="1" applyAlignment="1">
      <alignment horizontal="right" wrapText="1"/>
    </xf>
    <xf numFmtId="49" fontId="36" fillId="0" borderId="12" xfId="5" applyNumberFormat="1" applyFont="1" applyFill="1" applyBorder="1" applyAlignment="1">
      <alignment horizontal="right" wrapText="1"/>
    </xf>
    <xf numFmtId="49" fontId="36" fillId="0" borderId="19" xfId="5" applyNumberFormat="1" applyFont="1" applyFill="1" applyBorder="1" applyAlignment="1">
      <alignment horizontal="right" vertical="center" wrapText="1"/>
    </xf>
    <xf numFmtId="49" fontId="36" fillId="0" borderId="12" xfId="5" applyNumberFormat="1" applyFont="1" applyFill="1" applyBorder="1" applyAlignment="1">
      <alignment horizontal="right" vertical="center" wrapText="1"/>
    </xf>
    <xf numFmtId="4" fontId="36" fillId="0" borderId="20" xfId="5" applyNumberFormat="1" applyFont="1" applyFill="1" applyBorder="1" applyAlignment="1">
      <alignment horizontal="right" vertical="center" wrapText="1"/>
    </xf>
    <xf numFmtId="4" fontId="36" fillId="0" borderId="7" xfId="5" applyNumberFormat="1" applyFont="1" applyFill="1" applyBorder="1" applyAlignment="1">
      <alignment horizontal="right" vertical="center" wrapText="1"/>
    </xf>
    <xf numFmtId="0" fontId="21" fillId="0" borderId="15" xfId="2" applyFont="1" applyBorder="1" applyAlignment="1">
      <alignment horizontal="right" vertical="center"/>
    </xf>
    <xf numFmtId="0" fontId="21" fillId="0" borderId="3" xfId="2" applyFont="1" applyBorder="1" applyAlignment="1">
      <alignment horizontal="right" vertical="center"/>
    </xf>
    <xf numFmtId="0" fontId="21" fillId="0" borderId="16" xfId="2" applyFont="1" applyBorder="1" applyAlignment="1">
      <alignment horizontal="right" vertical="center"/>
    </xf>
    <xf numFmtId="0" fontId="12" fillId="0" borderId="12" xfId="4" applyNumberFormat="1" applyFont="1" applyBorder="1" applyAlignment="1">
      <alignment horizontal="center" vertical="center"/>
    </xf>
    <xf numFmtId="0" fontId="12" fillId="0" borderId="12" xfId="4" applyNumberFormat="1" applyFont="1" applyBorder="1" applyAlignment="1">
      <alignment horizontal="center" vertical="center" wrapText="1"/>
    </xf>
    <xf numFmtId="49" fontId="35" fillId="0" borderId="12" xfId="4" applyNumberFormat="1" applyFont="1" applyFill="1" applyBorder="1" applyAlignment="1">
      <alignment horizontal="center" vertical="center" wrapText="1"/>
    </xf>
    <xf numFmtId="0" fontId="34" fillId="0" borderId="12" xfId="2" applyFont="1" applyBorder="1" applyAlignment="1">
      <alignment horizontal="center" vertical="center"/>
    </xf>
    <xf numFmtId="0" fontId="21" fillId="0" borderId="12" xfId="2" applyFont="1" applyBorder="1" applyAlignment="1">
      <alignment horizontal="right" vertical="center"/>
    </xf>
    <xf numFmtId="0" fontId="21" fillId="0" borderId="12" xfId="2" applyFont="1" applyBorder="1" applyAlignment="1">
      <alignment horizontal="right" vertical="center" wrapText="1"/>
    </xf>
    <xf numFmtId="0" fontId="21" fillId="0" borderId="12" xfId="2" applyFont="1" applyBorder="1" applyAlignment="1">
      <alignment horizontal="left" vertical="center" wrapText="1"/>
    </xf>
    <xf numFmtId="0" fontId="12" fillId="0" borderId="12" xfId="4" applyFont="1" applyFill="1" applyBorder="1" applyAlignment="1">
      <alignment horizontal="left" vertical="center" wrapText="1"/>
    </xf>
    <xf numFmtId="49" fontId="35" fillId="0" borderId="12" xfId="4" applyNumberFormat="1" applyFont="1" applyBorder="1" applyAlignment="1">
      <alignment horizontal="center" vertical="center" wrapText="1"/>
    </xf>
    <xf numFmtId="49" fontId="35" fillId="0" borderId="12" xfId="4" applyNumberFormat="1" applyFont="1" applyBorder="1" applyAlignment="1">
      <alignment horizontal="center" vertical="center"/>
    </xf>
    <xf numFmtId="49" fontId="35" fillId="3" borderId="12" xfId="4" applyNumberFormat="1" applyFont="1" applyFill="1" applyBorder="1" applyAlignment="1">
      <alignment horizontal="center" vertical="center" wrapText="1"/>
    </xf>
    <xf numFmtId="164" fontId="35" fillId="3" borderId="12" xfId="4" applyNumberFormat="1" applyFont="1" applyFill="1" applyBorder="1" applyAlignment="1">
      <alignment horizontal="center" vertical="center" wrapText="1"/>
    </xf>
    <xf numFmtId="0" fontId="21" fillId="0" borderId="0" xfId="0" applyNumberFormat="1" applyFont="1" applyAlignment="1">
      <alignment horizontal="left" wrapText="1"/>
    </xf>
    <xf numFmtId="0" fontId="21" fillId="0" borderId="9" xfId="0" applyNumberFormat="1" applyFont="1" applyBorder="1" applyAlignment="1">
      <alignment horizontal="center" wrapText="1"/>
    </xf>
    <xf numFmtId="0" fontId="21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vertical="top" wrapText="1"/>
    </xf>
    <xf numFmtId="0" fontId="37" fillId="0" borderId="3" xfId="0" applyFont="1" applyBorder="1" applyAlignment="1">
      <alignment horizontal="left" wrapText="1"/>
    </xf>
    <xf numFmtId="0" fontId="35" fillId="0" borderId="24" xfId="0" applyFont="1" applyBorder="1" applyAlignment="1">
      <alignment horizontal="left" wrapText="1"/>
    </xf>
    <xf numFmtId="0" fontId="37" fillId="0" borderId="24" xfId="0" applyFont="1" applyBorder="1" applyAlignment="1">
      <alignment horizontal="center" wrapText="1"/>
    </xf>
    <xf numFmtId="0" fontId="34" fillId="0" borderId="12" xfId="2" applyFont="1" applyBorder="1" applyAlignment="1">
      <alignment horizontal="center" vertical="center" wrapText="1"/>
    </xf>
    <xf numFmtId="49" fontId="35" fillId="0" borderId="8" xfId="4" applyNumberFormat="1" applyFont="1" applyBorder="1" applyAlignment="1">
      <alignment horizontal="center" vertical="center" wrapText="1"/>
    </xf>
    <xf numFmtId="49" fontId="35" fillId="0" borderId="9" xfId="4" applyNumberFormat="1" applyFont="1" applyBorder="1" applyAlignment="1">
      <alignment horizontal="center" vertical="center" wrapText="1"/>
    </xf>
    <xf numFmtId="49" fontId="35" fillId="0" borderId="15" xfId="4" applyNumberFormat="1" applyFont="1" applyBorder="1" applyAlignment="1">
      <alignment horizontal="center" vertical="center" wrapText="1"/>
    </xf>
    <xf numFmtId="49" fontId="35" fillId="0" borderId="3" xfId="4" applyNumberFormat="1" applyFont="1" applyBorder="1" applyAlignment="1">
      <alignment horizontal="center" vertical="center" wrapText="1"/>
    </xf>
    <xf numFmtId="0" fontId="21" fillId="0" borderId="7" xfId="2" applyFont="1" applyBorder="1" applyAlignment="1">
      <alignment horizontal="left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1" xfId="2" applyFont="1" applyBorder="1" applyAlignment="1">
      <alignment horizontal="left" vertical="center" wrapText="1"/>
    </xf>
    <xf numFmtId="0" fontId="12" fillId="0" borderId="4" xfId="4" applyFont="1" applyFill="1" applyBorder="1" applyAlignment="1">
      <alignment horizontal="left" vertical="center" wrapText="1"/>
    </xf>
    <xf numFmtId="0" fontId="12" fillId="0" borderId="5" xfId="4" applyFont="1" applyFill="1" applyBorder="1" applyAlignment="1">
      <alignment horizontal="left" vertical="center" wrapText="1"/>
    </xf>
    <xf numFmtId="0" fontId="12" fillId="0" borderId="6" xfId="4" applyFont="1" applyFill="1" applyBorder="1" applyAlignment="1">
      <alignment horizontal="left" vertical="center" wrapText="1"/>
    </xf>
    <xf numFmtId="164" fontId="35" fillId="3" borderId="7" xfId="4" applyNumberFormat="1" applyFont="1" applyFill="1" applyBorder="1" applyAlignment="1">
      <alignment horizontal="center" vertical="center" wrapText="1"/>
    </xf>
    <xf numFmtId="164" fontId="35" fillId="3" borderId="13" xfId="4" applyNumberFormat="1" applyFont="1" applyFill="1" applyBorder="1" applyAlignment="1">
      <alignment horizontal="center" vertical="center" wrapText="1"/>
    </xf>
    <xf numFmtId="164" fontId="35" fillId="3" borderId="11" xfId="4" applyNumberFormat="1" applyFont="1" applyFill="1" applyBorder="1" applyAlignment="1">
      <alignment horizontal="center" vertical="center" wrapText="1"/>
    </xf>
    <xf numFmtId="0" fontId="12" fillId="0" borderId="4" xfId="4" applyNumberFormat="1" applyFont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 wrapText="1"/>
    </xf>
    <xf numFmtId="0" fontId="21" fillId="0" borderId="4" xfId="2" applyFont="1" applyBorder="1" applyAlignment="1">
      <alignment horizontal="right" vertical="center"/>
    </xf>
    <xf numFmtId="0" fontId="21" fillId="0" borderId="5" xfId="2" applyFont="1" applyBorder="1" applyAlignment="1">
      <alignment horizontal="right" vertical="center"/>
    </xf>
    <xf numFmtId="0" fontId="21" fillId="0" borderId="6" xfId="2" applyFont="1" applyBorder="1" applyAlignment="1">
      <alignment horizontal="right" vertical="center"/>
    </xf>
    <xf numFmtId="0" fontId="21" fillId="0" borderId="7" xfId="2" applyFont="1" applyBorder="1" applyAlignment="1">
      <alignment horizontal="center" vertical="top" wrapText="1"/>
    </xf>
    <xf numFmtId="0" fontId="21" fillId="0" borderId="13" xfId="2" applyFont="1" applyBorder="1" applyAlignment="1">
      <alignment horizontal="center" vertical="top" wrapText="1"/>
    </xf>
    <xf numFmtId="0" fontId="21" fillId="0" borderId="11" xfId="2" applyFont="1" applyBorder="1" applyAlignment="1">
      <alignment horizontal="center" vertical="top" wrapText="1"/>
    </xf>
    <xf numFmtId="0" fontId="21" fillId="0" borderId="7" xfId="2" applyFont="1" applyBorder="1" applyAlignment="1">
      <alignment horizontal="center" vertical="top"/>
    </xf>
    <xf numFmtId="0" fontId="21" fillId="0" borderId="11" xfId="2" applyFont="1" applyBorder="1" applyAlignment="1">
      <alignment horizontal="center" vertical="top"/>
    </xf>
    <xf numFmtId="0" fontId="21" fillId="0" borderId="12" xfId="2" applyFont="1" applyBorder="1" applyAlignment="1">
      <alignment horizontal="center" vertical="top" wrapText="1"/>
    </xf>
    <xf numFmtId="0" fontId="21" fillId="0" borderId="12" xfId="2" applyFont="1" applyBorder="1" applyAlignment="1">
      <alignment horizontal="center" vertical="top"/>
    </xf>
    <xf numFmtId="0" fontId="12" fillId="0" borderId="12" xfId="4" applyFont="1" applyFill="1" applyBorder="1" applyAlignment="1">
      <alignment horizontal="left" wrapText="1"/>
    </xf>
    <xf numFmtId="0" fontId="39" fillId="0" borderId="5" xfId="2" applyFont="1" applyFill="1" applyBorder="1" applyAlignment="1">
      <alignment horizontal="center" vertical="center"/>
    </xf>
    <xf numFmtId="0" fontId="34" fillId="0" borderId="12" xfId="3" applyFont="1" applyBorder="1" applyAlignment="1">
      <alignment horizontal="right"/>
    </xf>
    <xf numFmtId="0" fontId="34" fillId="0" borderId="7" xfId="2" applyFont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272"/>
      <c r="B1" s="272"/>
      <c r="C1" s="272"/>
      <c r="D1" s="272"/>
      <c r="P1" s="3"/>
      <c r="Q1" s="272"/>
      <c r="R1" s="272"/>
      <c r="S1" s="272"/>
      <c r="T1" s="272"/>
      <c r="U1" s="3"/>
    </row>
    <row r="2" spans="1:26" ht="15" hidden="1" customHeight="1">
      <c r="A2" s="73"/>
      <c r="B2" s="273" t="s">
        <v>0</v>
      </c>
      <c r="C2" s="273"/>
      <c r="D2" s="273"/>
      <c r="E2" s="273"/>
      <c r="F2" s="273"/>
      <c r="G2" s="273"/>
      <c r="H2" s="273"/>
      <c r="P2" s="274" t="s">
        <v>1</v>
      </c>
      <c r="Q2" s="274"/>
      <c r="R2" s="274"/>
      <c r="S2" s="274"/>
      <c r="T2" s="274"/>
      <c r="U2" s="274"/>
      <c r="V2" s="274"/>
      <c r="W2" s="274"/>
      <c r="X2" s="274"/>
      <c r="Y2" s="274"/>
      <c r="Z2" s="275"/>
    </row>
    <row r="3" spans="1:26" ht="15" hidden="1" customHeight="1">
      <c r="A3" s="73"/>
      <c r="B3" s="276" t="s">
        <v>2</v>
      </c>
      <c r="C3" s="276"/>
      <c r="D3" s="276"/>
      <c r="E3" s="276"/>
      <c r="F3" s="276"/>
      <c r="G3" s="276"/>
      <c r="H3" s="276"/>
      <c r="P3" s="277" t="s">
        <v>3</v>
      </c>
      <c r="Q3" s="278"/>
      <c r="R3" s="278"/>
      <c r="S3" s="278"/>
      <c r="T3" s="278"/>
      <c r="U3" s="5"/>
      <c r="V3" s="279"/>
      <c r="W3" s="280"/>
      <c r="X3" s="280"/>
      <c r="Y3" s="280"/>
      <c r="Z3" s="280"/>
    </row>
    <row r="4" spans="1:26" ht="15" hidden="1" customHeight="1">
      <c r="A4" s="73"/>
      <c r="B4" s="1"/>
      <c r="D4" s="6"/>
      <c r="E4" s="6"/>
      <c r="F4" s="7"/>
      <c r="G4" s="7"/>
      <c r="H4" s="8"/>
      <c r="P4" s="277"/>
      <c r="Q4" s="278"/>
      <c r="R4" s="278"/>
      <c r="S4" s="278"/>
      <c r="T4" s="278"/>
      <c r="U4" s="5"/>
      <c r="V4" s="279"/>
      <c r="W4" s="280"/>
      <c r="X4" s="280"/>
      <c r="Y4" s="280"/>
      <c r="Z4" s="280"/>
    </row>
    <row r="5" spans="1:26" ht="15" hidden="1" customHeight="1">
      <c r="A5" s="73"/>
      <c r="B5" s="281" t="s">
        <v>4</v>
      </c>
      <c r="C5" s="281"/>
      <c r="D5" s="9"/>
      <c r="E5" s="10"/>
      <c r="F5" s="10"/>
      <c r="G5" s="10"/>
      <c r="H5" s="11"/>
      <c r="P5" s="277" t="s">
        <v>5</v>
      </c>
      <c r="Q5" s="278"/>
      <c r="R5" s="278"/>
      <c r="S5" s="278"/>
      <c r="T5" s="278"/>
      <c r="U5" s="5"/>
      <c r="V5" s="279"/>
      <c r="W5" s="280"/>
      <c r="X5" s="280"/>
      <c r="Y5" s="280"/>
      <c r="Z5" s="280"/>
    </row>
    <row r="6" spans="1:26" ht="15" hidden="1" customHeight="1">
      <c r="A6" s="73"/>
      <c r="B6" s="282" t="s">
        <v>6</v>
      </c>
      <c r="C6" s="282"/>
      <c r="D6" s="10"/>
      <c r="E6" s="6"/>
      <c r="F6" s="12"/>
      <c r="G6" s="12"/>
      <c r="H6" s="13"/>
      <c r="P6" s="282" t="s">
        <v>6</v>
      </c>
      <c r="Q6" s="282"/>
      <c r="R6" s="282"/>
      <c r="S6" s="282"/>
      <c r="T6" s="282"/>
      <c r="U6" s="5"/>
      <c r="V6" s="283"/>
      <c r="W6" s="284"/>
      <c r="X6" s="284"/>
      <c r="Y6" s="284"/>
      <c r="Z6" s="284"/>
    </row>
    <row r="7" spans="1:26" ht="15" hidden="1" customHeight="1">
      <c r="A7" s="73"/>
      <c r="B7" s="281" t="s">
        <v>4</v>
      </c>
      <c r="C7" s="281"/>
      <c r="D7" s="9"/>
      <c r="E7" s="10"/>
      <c r="F7" s="10"/>
      <c r="G7" s="10"/>
      <c r="H7" s="11"/>
      <c r="P7" s="277" t="s">
        <v>5</v>
      </c>
      <c r="Q7" s="278"/>
      <c r="R7" s="278"/>
      <c r="S7" s="278"/>
      <c r="T7" s="278"/>
      <c r="U7" s="5"/>
      <c r="V7" s="279"/>
      <c r="W7" s="280"/>
      <c r="X7" s="280"/>
      <c r="Y7" s="280"/>
      <c r="Z7" s="280"/>
    </row>
    <row r="8" spans="1:26" ht="15" hidden="1" customHeight="1">
      <c r="A8" s="73"/>
      <c r="B8" s="282" t="s">
        <v>7</v>
      </c>
      <c r="C8" s="282"/>
      <c r="D8" s="10"/>
      <c r="E8" s="14"/>
      <c r="F8" s="12"/>
      <c r="G8" s="12"/>
      <c r="H8" s="13"/>
      <c r="P8" s="282" t="s">
        <v>7</v>
      </c>
      <c r="Q8" s="282"/>
      <c r="R8" s="282"/>
      <c r="S8" s="282"/>
      <c r="T8" s="282"/>
      <c r="U8" s="5"/>
      <c r="V8" s="283"/>
      <c r="W8" s="284"/>
      <c r="X8" s="284"/>
      <c r="Y8" s="284"/>
      <c r="Z8" s="284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287"/>
      <c r="Q9" s="288"/>
      <c r="R9" s="288"/>
      <c r="S9" s="288"/>
      <c r="T9" s="288"/>
      <c r="U9" s="5"/>
      <c r="V9" s="283"/>
      <c r="W9" s="284"/>
      <c r="X9" s="284"/>
      <c r="Y9" s="284"/>
      <c r="Z9" s="284"/>
    </row>
    <row r="10" spans="1:26" ht="15" hidden="1" customHeight="1">
      <c r="A10" s="73"/>
      <c r="B10" s="289" t="s">
        <v>8</v>
      </c>
      <c r="C10" s="289"/>
      <c r="D10" s="16"/>
      <c r="E10" s="16"/>
      <c r="F10" s="16"/>
      <c r="G10" s="16"/>
      <c r="H10" s="15"/>
      <c r="P10" s="290" t="s">
        <v>9</v>
      </c>
      <c r="Q10" s="291"/>
      <c r="R10" s="291"/>
      <c r="S10" s="291"/>
      <c r="T10" s="291"/>
      <c r="U10" s="5"/>
      <c r="V10" s="290"/>
      <c r="W10" s="291"/>
      <c r="X10" s="291"/>
      <c r="Y10" s="291"/>
      <c r="Z10" s="291"/>
    </row>
    <row r="11" spans="1:26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S11" s="75"/>
      <c r="T11" s="106" t="s">
        <v>69</v>
      </c>
      <c r="U11" s="5"/>
      <c r="V11" s="75"/>
      <c r="W11" s="75"/>
      <c r="X11" s="75"/>
      <c r="Y11" s="75"/>
      <c r="Z11" s="75"/>
    </row>
    <row r="12" spans="1:26" ht="32.25" customHeight="1">
      <c r="A12" s="73"/>
      <c r="B12" s="285" t="s">
        <v>56</v>
      </c>
      <c r="C12" s="285"/>
      <c r="D12" s="285"/>
      <c r="E12" s="285"/>
      <c r="F12" s="285"/>
      <c r="G12" s="16"/>
      <c r="H12" s="15"/>
      <c r="M12" s="285" t="s">
        <v>1</v>
      </c>
      <c r="N12" s="285"/>
      <c r="O12" s="285"/>
      <c r="P12" s="285"/>
      <c r="Q12" s="285"/>
      <c r="R12" s="75"/>
      <c r="S12" s="75"/>
      <c r="T12" s="75"/>
      <c r="U12" s="5"/>
      <c r="V12" s="75"/>
      <c r="W12" s="75"/>
      <c r="X12" s="75"/>
      <c r="Y12" s="75"/>
      <c r="Z12" s="75"/>
    </row>
    <row r="13" spans="1:26" ht="32.25" customHeight="1">
      <c r="A13" s="73"/>
      <c r="B13" s="285" t="s">
        <v>57</v>
      </c>
      <c r="C13" s="285"/>
      <c r="D13" s="285"/>
      <c r="E13" s="285"/>
      <c r="F13" s="285"/>
      <c r="G13" s="16"/>
      <c r="H13" s="15"/>
      <c r="M13" s="285" t="s">
        <v>3</v>
      </c>
      <c r="N13" s="285"/>
      <c r="O13" s="285"/>
      <c r="P13" s="285"/>
      <c r="Q13" s="285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86" t="s">
        <v>6</v>
      </c>
      <c r="N15" s="286"/>
      <c r="O15" s="286"/>
      <c r="P15" s="286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86" t="s">
        <v>51</v>
      </c>
      <c r="N17" s="286"/>
      <c r="O17" s="286"/>
      <c r="P17" s="286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85" t="s">
        <v>60</v>
      </c>
      <c r="C19" s="285"/>
      <c r="D19" s="285"/>
      <c r="E19" s="285"/>
      <c r="F19" s="285"/>
      <c r="G19" s="17"/>
      <c r="H19" s="17"/>
      <c r="I19" s="17"/>
      <c r="J19" s="17"/>
      <c r="K19" s="17"/>
      <c r="L19" s="17"/>
      <c r="M19" s="285" t="s">
        <v>61</v>
      </c>
      <c r="N19" s="285"/>
      <c r="O19" s="285"/>
      <c r="P19" s="285"/>
      <c r="Q19" s="285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292" t="s">
        <v>64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</row>
    <row r="22" spans="1:39" ht="15" customHeight="1">
      <c r="A22" s="293" t="s">
        <v>10</v>
      </c>
      <c r="B22" s="296" t="s">
        <v>11</v>
      </c>
      <c r="C22" s="293" t="s">
        <v>89</v>
      </c>
      <c r="D22" s="70" t="s">
        <v>12</v>
      </c>
      <c r="E22" s="299" t="s">
        <v>54</v>
      </c>
      <c r="F22" s="302" t="s">
        <v>87</v>
      </c>
      <c r="G22" s="303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1" t="s">
        <v>19</v>
      </c>
      <c r="N22" s="111" t="s">
        <v>20</v>
      </c>
      <c r="O22" s="111" t="s">
        <v>21</v>
      </c>
      <c r="P22" s="111" t="s">
        <v>22</v>
      </c>
      <c r="Q22" s="111" t="s">
        <v>23</v>
      </c>
      <c r="R22" s="111" t="s">
        <v>24</v>
      </c>
      <c r="S22" s="111" t="s">
        <v>25</v>
      </c>
      <c r="T22" s="306" t="s">
        <v>55</v>
      </c>
      <c r="U22" s="309" t="s">
        <v>26</v>
      </c>
    </row>
    <row r="23" spans="1:39" ht="15" customHeight="1">
      <c r="A23" s="294"/>
      <c r="B23" s="297"/>
      <c r="C23" s="294"/>
      <c r="D23" s="71"/>
      <c r="E23" s="300"/>
      <c r="F23" s="302"/>
      <c r="G23" s="304"/>
      <c r="H23" s="310" t="s">
        <v>90</v>
      </c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2"/>
      <c r="T23" s="307"/>
      <c r="U23" s="309"/>
    </row>
    <row r="24" spans="1:39" ht="15" customHeight="1">
      <c r="A24" s="295"/>
      <c r="B24" s="298"/>
      <c r="C24" s="295"/>
      <c r="D24" s="72"/>
      <c r="E24" s="301"/>
      <c r="F24" s="302"/>
      <c r="G24" s="305"/>
      <c r="H24" s="313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5"/>
      <c r="T24" s="308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34">
        <v>6</v>
      </c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6"/>
      <c r="T25" s="20">
        <v>7</v>
      </c>
      <c r="U25" s="22">
        <v>10</v>
      </c>
    </row>
    <row r="26" spans="1:39" s="23" customFormat="1">
      <c r="A26" s="337" t="s">
        <v>28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9"/>
    </row>
    <row r="27" spans="1:39" ht="52.5" customHeight="1">
      <c r="A27" s="113" t="s">
        <v>98</v>
      </c>
      <c r="B27" s="340" t="s">
        <v>29</v>
      </c>
      <c r="C27" s="77" t="s">
        <v>70</v>
      </c>
      <c r="D27" s="25">
        <f>'[8]Норма ТК'!C3</f>
        <v>13.332000000000001</v>
      </c>
      <c r="E27" s="77" t="s">
        <v>30</v>
      </c>
      <c r="F27" s="26" t="s">
        <v>88</v>
      </c>
      <c r="G27" s="107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13" t="s">
        <v>99</v>
      </c>
      <c r="B28" s="341"/>
      <c r="C28" s="77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08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100</v>
      </c>
      <c r="B29" s="341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08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101</v>
      </c>
      <c r="B30" s="342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09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331" t="s">
        <v>30</v>
      </c>
      <c r="B31" s="332"/>
      <c r="C31" s="332"/>
      <c r="D31" s="332"/>
      <c r="E31" s="332"/>
      <c r="F31" s="333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331" t="s">
        <v>31</v>
      </c>
      <c r="B32" s="332"/>
      <c r="C32" s="332"/>
      <c r="D32" s="332"/>
      <c r="E32" s="332"/>
      <c r="F32" s="333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343" t="s">
        <v>32</v>
      </c>
      <c r="B33" s="344"/>
      <c r="C33" s="344"/>
      <c r="D33" s="344"/>
      <c r="E33" s="344"/>
      <c r="F33" s="345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316" t="s">
        <v>94</v>
      </c>
      <c r="B34" s="317"/>
      <c r="C34" s="317"/>
      <c r="D34" s="317"/>
      <c r="E34" s="317"/>
      <c r="F34" s="318"/>
      <c r="G34" s="112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19" t="s">
        <v>39</v>
      </c>
      <c r="B35" s="320"/>
      <c r="C35" s="320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1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22"/>
      <c r="B36" s="325" t="s">
        <v>40</v>
      </c>
      <c r="C36" s="31" t="s">
        <v>74</v>
      </c>
      <c r="D36" s="25">
        <f>'[8]Норма ТК'!C5</f>
        <v>19.678000000000001</v>
      </c>
      <c r="E36" s="77" t="s">
        <v>30</v>
      </c>
      <c r="F36" s="26" t="s">
        <v>88</v>
      </c>
      <c r="G36" s="328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23"/>
      <c r="B37" s="326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29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24"/>
      <c r="B38" s="327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30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331" t="s">
        <v>30</v>
      </c>
      <c r="B39" s="332"/>
      <c r="C39" s="332"/>
      <c r="D39" s="332"/>
      <c r="E39" s="332"/>
      <c r="F39" s="333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343" t="s">
        <v>32</v>
      </c>
      <c r="B40" s="344"/>
      <c r="C40" s="344"/>
      <c r="D40" s="344"/>
      <c r="E40" s="344"/>
      <c r="F40" s="345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316" t="s">
        <v>94</v>
      </c>
      <c r="B41" s="317"/>
      <c r="C41" s="317"/>
      <c r="D41" s="317"/>
      <c r="E41" s="317"/>
      <c r="F41" s="318"/>
      <c r="G41" s="112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331" t="s">
        <v>34</v>
      </c>
      <c r="D42" s="332"/>
      <c r="E42" s="332"/>
      <c r="F42" s="333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43" t="s">
        <v>35</v>
      </c>
      <c r="D43" s="344"/>
      <c r="E43" s="344"/>
      <c r="F43" s="345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43" t="s">
        <v>37</v>
      </c>
      <c r="D44" s="344"/>
      <c r="E44" s="344"/>
      <c r="F44" s="345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349" t="s">
        <v>41</v>
      </c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1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46"/>
      <c r="B46" s="340" t="s">
        <v>29</v>
      </c>
      <c r="C46" s="77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28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46"/>
      <c r="B47" s="341"/>
      <c r="C47" s="77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47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46"/>
      <c r="B48" s="342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48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331" t="s">
        <v>30</v>
      </c>
      <c r="B49" s="332"/>
      <c r="C49" s="332"/>
      <c r="D49" s="332"/>
      <c r="E49" s="332"/>
      <c r="F49" s="333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331" t="s">
        <v>31</v>
      </c>
      <c r="B50" s="332"/>
      <c r="C50" s="332"/>
      <c r="D50" s="332"/>
      <c r="E50" s="332"/>
      <c r="F50" s="333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343" t="s">
        <v>32</v>
      </c>
      <c r="B51" s="344"/>
      <c r="C51" s="344"/>
      <c r="D51" s="344"/>
      <c r="E51" s="344"/>
      <c r="F51" s="345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316" t="s">
        <v>94</v>
      </c>
      <c r="B52" s="317"/>
      <c r="C52" s="317"/>
      <c r="D52" s="317"/>
      <c r="E52" s="317"/>
      <c r="F52" s="318"/>
      <c r="G52" s="112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7"/>
      <c r="B53" s="31"/>
      <c r="C53" s="331" t="s">
        <v>34</v>
      </c>
      <c r="D53" s="332"/>
      <c r="E53" s="332"/>
      <c r="F53" s="333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7"/>
      <c r="B54" s="31"/>
      <c r="C54" s="343" t="s">
        <v>35</v>
      </c>
      <c r="D54" s="344"/>
      <c r="E54" s="344"/>
      <c r="F54" s="345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7"/>
      <c r="B55" s="31"/>
      <c r="C55" s="343" t="s">
        <v>37</v>
      </c>
      <c r="D55" s="344"/>
      <c r="E55" s="344"/>
      <c r="F55" s="345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349" t="s">
        <v>42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1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22"/>
      <c r="B57" s="340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28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23"/>
      <c r="B58" s="341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29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23"/>
      <c r="B59" s="341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29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24"/>
      <c r="B60" s="342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30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331" t="s">
        <v>30</v>
      </c>
      <c r="B61" s="332"/>
      <c r="C61" s="332"/>
      <c r="D61" s="332"/>
      <c r="E61" s="332"/>
      <c r="F61" s="333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331" t="s">
        <v>31</v>
      </c>
      <c r="B62" s="332"/>
      <c r="C62" s="332"/>
      <c r="D62" s="332"/>
      <c r="E62" s="332"/>
      <c r="F62" s="333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343" t="s">
        <v>32</v>
      </c>
      <c r="B63" s="344"/>
      <c r="C63" s="344"/>
      <c r="D63" s="344"/>
      <c r="E63" s="344"/>
      <c r="F63" s="345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316" t="s">
        <v>94</v>
      </c>
      <c r="B64" s="317"/>
      <c r="C64" s="317"/>
      <c r="D64" s="317"/>
      <c r="E64" s="317"/>
      <c r="F64" s="318"/>
      <c r="G64" s="112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331" t="s">
        <v>34</v>
      </c>
      <c r="D65" s="332"/>
      <c r="E65" s="332"/>
      <c r="F65" s="333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343" t="s">
        <v>35</v>
      </c>
      <c r="D66" s="344"/>
      <c r="E66" s="344"/>
      <c r="F66" s="345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343" t="s">
        <v>37</v>
      </c>
      <c r="D67" s="344"/>
      <c r="E67" s="344"/>
      <c r="F67" s="345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349" t="s">
        <v>43</v>
      </c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1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46"/>
      <c r="B69" s="340" t="s">
        <v>44</v>
      </c>
      <c r="C69" s="31" t="s">
        <v>84</v>
      </c>
      <c r="D69" s="25">
        <f>'[8]Норма ТК'!C7</f>
        <v>7.8620000000000001</v>
      </c>
      <c r="E69" s="77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46"/>
      <c r="B70" s="341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46"/>
      <c r="B71" s="342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331" t="s">
        <v>30</v>
      </c>
      <c r="B72" s="332"/>
      <c r="C72" s="332"/>
      <c r="D72" s="332"/>
      <c r="E72" s="332"/>
      <c r="F72" s="333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331" t="s">
        <v>31</v>
      </c>
      <c r="B73" s="332"/>
      <c r="C73" s="332"/>
      <c r="D73" s="332"/>
      <c r="E73" s="332"/>
      <c r="F73" s="333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343" t="s">
        <v>32</v>
      </c>
      <c r="B74" s="344"/>
      <c r="C74" s="344"/>
      <c r="D74" s="344"/>
      <c r="E74" s="344"/>
      <c r="F74" s="345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316" t="s">
        <v>94</v>
      </c>
      <c r="B75" s="317"/>
      <c r="C75" s="317"/>
      <c r="D75" s="317"/>
      <c r="E75" s="317"/>
      <c r="F75" s="318"/>
      <c r="G75" s="112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7"/>
      <c r="B76" s="31"/>
      <c r="C76" s="331" t="s">
        <v>34</v>
      </c>
      <c r="D76" s="332"/>
      <c r="E76" s="332"/>
      <c r="F76" s="333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7"/>
      <c r="B77" s="31"/>
      <c r="C77" s="343" t="s">
        <v>35</v>
      </c>
      <c r="D77" s="344"/>
      <c r="E77" s="344"/>
      <c r="F77" s="345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7"/>
      <c r="B78" s="31"/>
      <c r="C78" s="343" t="s">
        <v>37</v>
      </c>
      <c r="D78" s="344"/>
      <c r="E78" s="344"/>
      <c r="F78" s="345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352" t="s">
        <v>45</v>
      </c>
      <c r="E79" s="353"/>
      <c r="F79" s="354"/>
      <c r="G79" s="7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352" t="s">
        <v>30</v>
      </c>
      <c r="C80" s="353"/>
      <c r="D80" s="353"/>
      <c r="E80" s="353"/>
      <c r="F80" s="354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352" t="s">
        <v>31</v>
      </c>
      <c r="C81" s="353"/>
      <c r="D81" s="353"/>
      <c r="E81" s="353"/>
      <c r="F81" s="354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352" t="s">
        <v>32</v>
      </c>
      <c r="C82" s="353"/>
      <c r="D82" s="353"/>
      <c r="E82" s="353"/>
      <c r="F82" s="354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360" t="s">
        <v>46</v>
      </c>
      <c r="B83" s="361"/>
      <c r="C83" s="361"/>
      <c r="D83" s="361"/>
      <c r="E83" s="361"/>
      <c r="F83" s="361"/>
      <c r="G83" s="361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362" t="s">
        <v>47</v>
      </c>
      <c r="B84" s="363"/>
      <c r="C84" s="363"/>
      <c r="D84" s="363"/>
      <c r="E84" s="363"/>
      <c r="F84" s="363"/>
      <c r="G84" s="363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364" t="s">
        <v>48</v>
      </c>
      <c r="B85" s="365"/>
      <c r="C85" s="365"/>
      <c r="D85" s="365"/>
      <c r="E85" s="365"/>
      <c r="F85" s="365"/>
      <c r="G85" s="365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355" t="s">
        <v>49</v>
      </c>
      <c r="B86" s="356"/>
      <c r="C86" s="356"/>
      <c r="D86" s="356"/>
      <c r="E86" s="356"/>
      <c r="F86" s="356"/>
      <c r="G86" s="356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357" t="s">
        <v>36</v>
      </c>
      <c r="E88" s="358"/>
      <c r="F88" s="359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357" t="s">
        <v>34</v>
      </c>
      <c r="D89" s="358"/>
      <c r="E89" s="358"/>
      <c r="F89" s="359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>
      <c r="A90" s="53"/>
      <c r="B90" s="56"/>
      <c r="C90" s="357" t="s">
        <v>35</v>
      </c>
      <c r="D90" s="358"/>
      <c r="E90" s="358"/>
      <c r="F90" s="359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>
      <c r="A91" s="53"/>
      <c r="B91" s="56"/>
      <c r="C91" s="54"/>
      <c r="D91" s="357" t="s">
        <v>36</v>
      </c>
      <c r="E91" s="358"/>
      <c r="F91" s="359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>
      <c r="A92" s="53"/>
      <c r="B92" s="56"/>
      <c r="C92" s="357" t="s">
        <v>37</v>
      </c>
      <c r="D92" s="358"/>
      <c r="E92" s="358"/>
      <c r="F92" s="359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366" t="s">
        <v>65</v>
      </c>
      <c r="C97" s="366"/>
      <c r="G97" s="370" t="s">
        <v>66</v>
      </c>
      <c r="H97" s="370"/>
      <c r="I97" s="370"/>
      <c r="L97" s="367" t="s">
        <v>50</v>
      </c>
      <c r="M97" s="367"/>
      <c r="N97" s="367"/>
      <c r="O97" s="367"/>
      <c r="P97" s="64"/>
      <c r="R97" s="370" t="s">
        <v>67</v>
      </c>
      <c r="S97" s="370"/>
      <c r="T97" s="65"/>
    </row>
    <row r="98" spans="1:50" ht="15" customHeight="1">
      <c r="B98" s="9"/>
      <c r="C98" s="9"/>
      <c r="G98" s="369" t="s">
        <v>6</v>
      </c>
      <c r="H98" s="369"/>
      <c r="I98" s="369"/>
      <c r="L98" s="369" t="s">
        <v>51</v>
      </c>
      <c r="M98" s="369"/>
      <c r="N98" s="369"/>
      <c r="O98" s="369"/>
      <c r="P98" s="64"/>
      <c r="R98" s="369" t="s">
        <v>52</v>
      </c>
      <c r="S98" s="369"/>
      <c r="T98" s="65"/>
    </row>
    <row r="99" spans="1:50" ht="15" customHeight="1">
      <c r="B99" s="366" t="s">
        <v>68</v>
      </c>
      <c r="C99" s="366"/>
      <c r="G99" s="367" t="s">
        <v>53</v>
      </c>
      <c r="H99" s="367"/>
      <c r="I99" s="367"/>
      <c r="L99" s="367" t="s">
        <v>50</v>
      </c>
      <c r="M99" s="367"/>
      <c r="N99" s="367"/>
      <c r="O99" s="367"/>
      <c r="R99" s="368"/>
      <c r="S99" s="368"/>
      <c r="T99" s="65"/>
    </row>
    <row r="100" spans="1:50" ht="15" customHeight="1">
      <c r="G100" s="369" t="s">
        <v>6</v>
      </c>
      <c r="H100" s="369"/>
      <c r="I100" s="369"/>
      <c r="L100" s="369" t="s">
        <v>51</v>
      </c>
      <c r="M100" s="369"/>
      <c r="N100" s="369"/>
      <c r="O100" s="369"/>
      <c r="R100" s="369" t="s">
        <v>52</v>
      </c>
      <c r="S100" s="369"/>
      <c r="T100" s="65"/>
    </row>
    <row r="101" spans="1:50" ht="13.5" customHeight="1">
      <c r="R101" s="28"/>
      <c r="S101" s="28"/>
      <c r="T101" s="65"/>
      <c r="U101" s="28"/>
    </row>
    <row r="102" spans="1:50" s="78" customFormat="1" ht="15.75">
      <c r="B102" s="285" t="s">
        <v>56</v>
      </c>
      <c r="C102" s="285"/>
      <c r="D102" s="285"/>
      <c r="E102" s="285"/>
      <c r="F102" s="285"/>
      <c r="H102" s="80"/>
      <c r="I102" s="80"/>
      <c r="J102" s="80"/>
      <c r="K102" s="80"/>
      <c r="L102" s="285" t="s">
        <v>1</v>
      </c>
      <c r="M102" s="285"/>
      <c r="N102" s="285"/>
      <c r="O102" s="285"/>
      <c r="P102" s="285"/>
      <c r="Q102" s="80"/>
      <c r="R102" s="80"/>
      <c r="S102" s="80"/>
      <c r="T102" s="81"/>
      <c r="AI102" s="82"/>
      <c r="AJ102" s="82"/>
      <c r="AW102" s="82"/>
      <c r="AX102" s="82"/>
    </row>
    <row r="103" spans="1:50" s="78" customFormat="1" ht="20.25" customHeight="1">
      <c r="B103" s="285" t="s">
        <v>57</v>
      </c>
      <c r="C103" s="285"/>
      <c r="D103" s="285"/>
      <c r="E103" s="285"/>
      <c r="F103" s="285"/>
      <c r="H103" s="80"/>
      <c r="I103" s="80"/>
      <c r="J103" s="80"/>
      <c r="K103" s="80"/>
      <c r="L103" s="285" t="s">
        <v>3</v>
      </c>
      <c r="M103" s="285"/>
      <c r="N103" s="285"/>
      <c r="O103" s="285"/>
      <c r="P103" s="285"/>
      <c r="Q103" s="80"/>
      <c r="R103" s="80"/>
      <c r="S103" s="80"/>
      <c r="T103" s="81"/>
      <c r="AI103" s="82"/>
      <c r="AJ103" s="82"/>
      <c r="AW103" s="82"/>
      <c r="AX103" s="82"/>
    </row>
    <row r="104" spans="1:50" s="78" customFormat="1" ht="39" customHeight="1">
      <c r="B104" s="83" t="s">
        <v>58</v>
      </c>
      <c r="C104" s="84"/>
      <c r="D104" s="84"/>
      <c r="E104" s="84"/>
      <c r="F104" s="84"/>
      <c r="H104" s="80"/>
      <c r="I104" s="80"/>
      <c r="J104" s="80"/>
      <c r="K104" s="80"/>
      <c r="L104" s="84"/>
      <c r="M104" s="84"/>
      <c r="N104" s="84"/>
      <c r="O104" s="84"/>
      <c r="P104" s="84"/>
      <c r="Q104" s="80"/>
      <c r="R104" s="80"/>
      <c r="S104" s="80"/>
      <c r="T104" s="81"/>
      <c r="AI104" s="82"/>
      <c r="AJ104" s="82"/>
      <c r="AW104" s="82"/>
      <c r="AX104" s="82"/>
    </row>
    <row r="105" spans="1:50" s="78" customFormat="1" ht="21.75" customHeight="1">
      <c r="B105" s="85" t="s">
        <v>6</v>
      </c>
      <c r="C105" s="86"/>
      <c r="D105" s="86"/>
      <c r="E105" s="86"/>
      <c r="F105" s="86"/>
      <c r="H105" s="80"/>
      <c r="I105" s="80"/>
      <c r="J105" s="80"/>
      <c r="K105" s="80"/>
      <c r="L105" s="286" t="s">
        <v>6</v>
      </c>
      <c r="M105" s="286"/>
      <c r="N105" s="286"/>
      <c r="O105" s="286"/>
      <c r="P105" s="84"/>
      <c r="Q105" s="80"/>
      <c r="R105" s="80"/>
      <c r="S105" s="80"/>
      <c r="T105" s="81"/>
      <c r="AI105" s="82"/>
      <c r="AJ105" s="82"/>
      <c r="AW105" s="82"/>
      <c r="AX105" s="82"/>
    </row>
    <row r="106" spans="1:50" s="78" customFormat="1" ht="23.25" customHeight="1">
      <c r="B106" s="87" t="s">
        <v>59</v>
      </c>
      <c r="C106" s="84"/>
      <c r="D106" s="84"/>
      <c r="E106" s="84"/>
      <c r="F106" s="84"/>
      <c r="H106" s="80"/>
      <c r="I106" s="80"/>
      <c r="J106" s="80"/>
      <c r="K106" s="80"/>
      <c r="L106" s="84"/>
      <c r="M106" s="84"/>
      <c r="N106" s="84"/>
      <c r="O106" s="84"/>
      <c r="P106" s="84"/>
      <c r="Q106" s="80"/>
      <c r="R106" s="80"/>
      <c r="S106" s="80"/>
      <c r="T106" s="81"/>
      <c r="AI106" s="82"/>
      <c r="AJ106" s="82"/>
      <c r="AW106" s="82"/>
      <c r="AX106" s="82"/>
    </row>
    <row r="107" spans="1:50" s="78" customFormat="1" ht="29.25" customHeight="1">
      <c r="A107" s="80"/>
      <c r="B107" s="88" t="s">
        <v>51</v>
      </c>
      <c r="C107" s="89"/>
      <c r="D107" s="89"/>
      <c r="E107" s="89"/>
      <c r="F107" s="89"/>
      <c r="G107" s="80"/>
      <c r="H107" s="80"/>
      <c r="I107" s="80"/>
      <c r="J107" s="80"/>
      <c r="K107" s="80"/>
      <c r="L107" s="286" t="s">
        <v>51</v>
      </c>
      <c r="M107" s="286"/>
      <c r="N107" s="286"/>
      <c r="O107" s="286"/>
      <c r="P107" s="84"/>
      <c r="Q107" s="80"/>
      <c r="R107" s="80"/>
      <c r="S107" s="80"/>
      <c r="T107" s="81"/>
      <c r="AI107" s="82"/>
      <c r="AJ107" s="82"/>
      <c r="AW107" s="82"/>
      <c r="AX107" s="82"/>
    </row>
    <row r="108" spans="1:50" s="78" customFormat="1" ht="17.25" customHeight="1">
      <c r="A108" s="90"/>
      <c r="B108" s="84"/>
      <c r="C108" s="84"/>
      <c r="D108" s="84"/>
      <c r="E108" s="84"/>
      <c r="F108" s="84"/>
      <c r="G108" s="91"/>
      <c r="H108" s="92"/>
      <c r="I108" s="92"/>
      <c r="J108" s="91"/>
      <c r="K108" s="91"/>
      <c r="L108" s="84"/>
      <c r="M108" s="84"/>
      <c r="N108" s="84"/>
      <c r="O108" s="84"/>
      <c r="P108" s="84"/>
      <c r="Q108" s="93"/>
      <c r="R108" s="93"/>
      <c r="S108" s="93"/>
      <c r="T108" s="93"/>
      <c r="AI108" s="82"/>
      <c r="AJ108" s="82"/>
      <c r="AW108" s="82"/>
      <c r="AX108" s="82"/>
    </row>
    <row r="109" spans="1:50" s="78" customFormat="1" ht="28.5" customHeight="1">
      <c r="A109" s="94"/>
      <c r="B109" s="285" t="s">
        <v>60</v>
      </c>
      <c r="C109" s="285"/>
      <c r="D109" s="285"/>
      <c r="E109" s="285"/>
      <c r="F109" s="285"/>
      <c r="G109" s="95"/>
      <c r="H109" s="92"/>
      <c r="I109" s="92"/>
      <c r="J109" s="96"/>
      <c r="K109" s="96"/>
      <c r="L109" s="285" t="s">
        <v>61</v>
      </c>
      <c r="M109" s="285"/>
      <c r="N109" s="285"/>
      <c r="O109" s="285"/>
      <c r="P109" s="285"/>
      <c r="Q109" s="97"/>
      <c r="R109" s="371"/>
      <c r="S109" s="371"/>
      <c r="T109" s="371"/>
      <c r="AI109" s="82"/>
      <c r="AJ109" s="82"/>
      <c r="AW109" s="82"/>
      <c r="AX109" s="82"/>
    </row>
    <row r="110" spans="1:50" s="78" customFormat="1" ht="15.75">
      <c r="A110" s="98"/>
      <c r="B110" s="99"/>
      <c r="C110" s="99"/>
      <c r="D110" s="100"/>
      <c r="E110" s="99"/>
      <c r="F110" s="99"/>
      <c r="G110" s="99"/>
      <c r="H110" s="92"/>
      <c r="I110" s="92"/>
      <c r="J110" s="101"/>
      <c r="K110" s="102"/>
      <c r="L110" s="102"/>
      <c r="M110" s="92"/>
      <c r="N110" s="92"/>
      <c r="O110" s="101"/>
      <c r="P110" s="102"/>
      <c r="Q110" s="103"/>
      <c r="R110" s="104"/>
      <c r="S110" s="104"/>
      <c r="T110" s="105"/>
      <c r="AI110" s="82"/>
      <c r="AJ110" s="82"/>
      <c r="AW110" s="82"/>
      <c r="AX110" s="82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48"/>
  <sheetViews>
    <sheetView showZeros="0" view="pageBreakPreview" zoomScale="55" zoomScaleNormal="60" zoomScaleSheetLayoutView="55" workbookViewId="0">
      <selection activeCell="AA33" sqref="AA33"/>
    </sheetView>
  </sheetViews>
  <sheetFormatPr defaultColWidth="12.42578125" defaultRowHeight="18.75" outlineLevelRow="1"/>
  <cols>
    <col min="1" max="1" width="6" style="128" customWidth="1"/>
    <col min="2" max="2" width="69.7109375" style="209" customWidth="1"/>
    <col min="3" max="3" width="22.140625" style="128" customWidth="1"/>
    <col min="4" max="4" width="10.85546875" style="128" customWidth="1"/>
    <col min="5" max="5" width="17.7109375" style="210" customWidth="1"/>
    <col min="6" max="6" width="7" style="210" hidden="1" customWidth="1"/>
    <col min="7" max="37" width="6.85546875" style="128" customWidth="1"/>
    <col min="38" max="38" width="11.7109375" style="128" customWidth="1"/>
    <col min="39" max="39" width="10.5703125" style="183" customWidth="1"/>
    <col min="40" max="40" width="12.42578125" style="128"/>
    <col min="41" max="67" width="12.42578125" style="131"/>
    <col min="68" max="16384" width="12.42578125" style="128"/>
  </cols>
  <sheetData>
    <row r="1" spans="1:67" ht="20.25" customHeight="1" outlineLevel="1">
      <c r="A1" s="123"/>
      <c r="B1" s="124"/>
      <c r="C1" s="125"/>
      <c r="D1" s="126"/>
      <c r="E1" s="126"/>
      <c r="F1" s="126"/>
      <c r="G1" s="127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30" t="s">
        <v>69</v>
      </c>
    </row>
    <row r="2" spans="1:67" ht="15" hidden="1" customHeight="1" outlineLevel="1">
      <c r="A2" s="123"/>
      <c r="B2" s="124"/>
      <c r="C2" s="125"/>
      <c r="D2" s="126"/>
      <c r="E2" s="126"/>
      <c r="F2" s="126"/>
      <c r="G2" s="127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8"/>
    </row>
    <row r="3" spans="1:67" ht="15" hidden="1" customHeight="1" outlineLevel="1">
      <c r="A3" s="123"/>
      <c r="B3" s="132" t="s">
        <v>0</v>
      </c>
      <c r="C3" s="125"/>
      <c r="D3" s="126"/>
      <c r="E3" s="126"/>
      <c r="F3" s="126"/>
      <c r="G3" s="12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8" t="s">
        <v>1</v>
      </c>
      <c r="AI3" s="129"/>
      <c r="AJ3" s="129"/>
      <c r="AK3" s="129"/>
      <c r="AL3" s="129"/>
      <c r="AM3" s="129"/>
    </row>
    <row r="4" spans="1:67" ht="32.25" hidden="1" customHeight="1" outlineLevel="1">
      <c r="A4" s="123"/>
      <c r="B4" s="415" t="s">
        <v>57</v>
      </c>
      <c r="C4" s="415"/>
      <c r="D4" s="415"/>
      <c r="E4" s="415"/>
      <c r="F4" s="126"/>
      <c r="G4" s="127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415" t="s">
        <v>3</v>
      </c>
      <c r="AG4" s="415"/>
      <c r="AH4" s="415"/>
      <c r="AI4" s="415"/>
      <c r="AJ4" s="415"/>
      <c r="AK4" s="415"/>
      <c r="AL4" s="415"/>
      <c r="AM4" s="415"/>
    </row>
    <row r="5" spans="1:67" ht="31.5" hidden="1" customHeight="1" outlineLevel="1">
      <c r="A5" s="123"/>
      <c r="B5" s="133" t="s">
        <v>62</v>
      </c>
      <c r="C5" s="134"/>
      <c r="D5" s="134"/>
      <c r="E5" s="134"/>
      <c r="F5" s="126"/>
      <c r="G5" s="127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34"/>
      <c r="AG5" s="134"/>
      <c r="AH5" s="134"/>
      <c r="AI5" s="134"/>
      <c r="AJ5" s="134"/>
      <c r="AK5" s="129"/>
      <c r="AL5" s="129"/>
      <c r="AM5" s="129"/>
    </row>
    <row r="6" spans="1:67" ht="15" hidden="1" customHeight="1" outlineLevel="1">
      <c r="A6" s="123"/>
      <c r="B6" s="135" t="s">
        <v>6</v>
      </c>
      <c r="C6" s="136"/>
      <c r="D6" s="136"/>
      <c r="E6" s="136"/>
      <c r="F6" s="126"/>
      <c r="G6" s="127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416" t="s">
        <v>6</v>
      </c>
      <c r="AG6" s="416"/>
      <c r="AH6" s="416"/>
      <c r="AI6" s="416"/>
      <c r="AJ6" s="416"/>
      <c r="AK6" s="416"/>
      <c r="AL6" s="416"/>
      <c r="AM6" s="416"/>
    </row>
    <row r="7" spans="1:67" ht="33" hidden="1" customHeight="1" outlineLevel="1">
      <c r="A7" s="123"/>
      <c r="B7" s="137" t="s">
        <v>63</v>
      </c>
      <c r="C7" s="134"/>
      <c r="D7" s="134"/>
      <c r="E7" s="134"/>
      <c r="F7" s="126"/>
      <c r="G7" s="127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34"/>
      <c r="AG7" s="134"/>
      <c r="AH7" s="134"/>
      <c r="AI7" s="134"/>
      <c r="AJ7" s="134"/>
      <c r="AK7" s="129"/>
      <c r="AL7" s="129"/>
      <c r="AM7" s="129"/>
    </row>
    <row r="8" spans="1:67" ht="15" hidden="1" customHeight="1" outlineLevel="1">
      <c r="A8" s="123"/>
      <c r="B8" s="138" t="s">
        <v>51</v>
      </c>
      <c r="C8" s="139"/>
      <c r="D8" s="139"/>
      <c r="E8" s="139"/>
      <c r="F8" s="126"/>
      <c r="G8" s="127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416" t="s">
        <v>51</v>
      </c>
      <c r="AG8" s="416"/>
      <c r="AH8" s="416"/>
      <c r="AI8" s="416"/>
      <c r="AJ8" s="416"/>
      <c r="AK8" s="416"/>
      <c r="AL8" s="416"/>
      <c r="AM8" s="416"/>
    </row>
    <row r="9" spans="1:67" ht="15" hidden="1" customHeight="1" outlineLevel="1">
      <c r="A9" s="123"/>
      <c r="B9" s="134"/>
      <c r="C9" s="134"/>
      <c r="D9" s="134"/>
      <c r="E9" s="134"/>
      <c r="F9" s="126"/>
      <c r="G9" s="127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34"/>
      <c r="AG9" s="134"/>
      <c r="AH9" s="134"/>
      <c r="AI9" s="134"/>
      <c r="AJ9" s="134"/>
      <c r="AK9" s="129"/>
      <c r="AL9" s="129"/>
      <c r="AM9" s="129"/>
    </row>
    <row r="10" spans="1:67" ht="27.75" hidden="1" customHeight="1" outlineLevel="1">
      <c r="A10" s="140"/>
      <c r="B10" s="415" t="s">
        <v>60</v>
      </c>
      <c r="C10" s="415"/>
      <c r="D10" s="415"/>
      <c r="E10" s="415"/>
      <c r="F10" s="140"/>
      <c r="G10" s="140"/>
      <c r="H10" s="140"/>
      <c r="I10" s="140"/>
      <c r="J10" s="140"/>
      <c r="K10" s="140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417" t="s">
        <v>151</v>
      </c>
      <c r="AG10" s="417"/>
      <c r="AH10" s="417"/>
      <c r="AI10" s="417"/>
      <c r="AJ10" s="417"/>
      <c r="AK10" s="417"/>
      <c r="AL10" s="417"/>
      <c r="AM10" s="417"/>
    </row>
    <row r="11" spans="1:67" ht="27.75" hidden="1" customHeight="1">
      <c r="A11" s="140"/>
      <c r="B11" s="142"/>
      <c r="C11" s="142"/>
      <c r="D11" s="142"/>
      <c r="E11" s="142"/>
      <c r="F11" s="140"/>
      <c r="G11" s="140"/>
      <c r="H11" s="140"/>
      <c r="I11" s="140"/>
      <c r="J11" s="140"/>
      <c r="K11" s="140"/>
      <c r="L11" s="142"/>
      <c r="M11" s="142"/>
      <c r="N11" s="142"/>
      <c r="O11" s="142"/>
      <c r="P11" s="142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217"/>
    </row>
    <row r="12" spans="1:67" ht="27.75" customHeight="1">
      <c r="A12" s="140"/>
      <c r="B12" s="142"/>
      <c r="C12" s="142"/>
      <c r="D12" s="142"/>
      <c r="E12" s="142"/>
      <c r="F12" s="140"/>
      <c r="G12" s="140"/>
      <c r="H12" s="140"/>
      <c r="I12" s="140"/>
      <c r="J12" s="140"/>
      <c r="K12" s="140"/>
      <c r="L12" s="142"/>
      <c r="M12" s="142"/>
      <c r="N12" s="142"/>
      <c r="O12" s="142"/>
      <c r="P12" s="142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</row>
    <row r="13" spans="1:67" s="143" customFormat="1" ht="21.75" customHeight="1">
      <c r="A13" s="410" t="s">
        <v>146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M13" s="410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</row>
    <row r="14" spans="1:67" s="143" customFormat="1" ht="21.75" customHeight="1">
      <c r="A14" s="410" t="s">
        <v>137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</row>
    <row r="15" spans="1:67" s="143" customFormat="1" ht="21.75" customHeight="1">
      <c r="A15" s="410" t="s">
        <v>144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0"/>
      <c r="P15" s="410"/>
      <c r="Q15" s="410"/>
      <c r="R15" s="410"/>
      <c r="S15" s="410"/>
      <c r="T15" s="410"/>
      <c r="U15" s="410"/>
      <c r="V15" s="410"/>
      <c r="W15" s="410"/>
      <c r="X15" s="410"/>
      <c r="Y15" s="410"/>
      <c r="Z15" s="410"/>
      <c r="AA15" s="410"/>
      <c r="AB15" s="410"/>
      <c r="AC15" s="410"/>
      <c r="AD15" s="410"/>
      <c r="AE15" s="410"/>
      <c r="AF15" s="410"/>
      <c r="AG15" s="410"/>
      <c r="AH15" s="410"/>
      <c r="AI15" s="410"/>
      <c r="AJ15" s="410"/>
      <c r="AK15" s="410"/>
      <c r="AL15" s="410"/>
      <c r="AM15" s="410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</row>
    <row r="16" spans="1:67" ht="15" customHeight="1">
      <c r="A16" s="411" t="s">
        <v>10</v>
      </c>
      <c r="B16" s="412" t="s">
        <v>11</v>
      </c>
      <c r="C16" s="411" t="s">
        <v>89</v>
      </c>
      <c r="D16" s="413" t="s">
        <v>54</v>
      </c>
      <c r="E16" s="413" t="s">
        <v>87</v>
      </c>
      <c r="F16" s="414" t="s">
        <v>139</v>
      </c>
      <c r="G16" s="403" t="s">
        <v>171</v>
      </c>
      <c r="H16" s="403"/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4" t="s">
        <v>172</v>
      </c>
      <c r="AM16" s="404" t="s">
        <v>162</v>
      </c>
    </row>
    <row r="17" spans="1:69" ht="15" customHeight="1">
      <c r="A17" s="411"/>
      <c r="B17" s="412"/>
      <c r="C17" s="411"/>
      <c r="D17" s="413"/>
      <c r="E17" s="413"/>
      <c r="F17" s="414"/>
      <c r="G17" s="122">
        <v>1</v>
      </c>
      <c r="H17" s="260">
        <v>2</v>
      </c>
      <c r="I17" s="261">
        <v>3</v>
      </c>
      <c r="J17" s="121">
        <v>4</v>
      </c>
      <c r="K17" s="122">
        <v>5</v>
      </c>
      <c r="L17" s="121">
        <v>6</v>
      </c>
      <c r="M17" s="122">
        <v>7</v>
      </c>
      <c r="N17" s="260">
        <v>8</v>
      </c>
      <c r="O17" s="261">
        <v>9</v>
      </c>
      <c r="P17" s="260">
        <v>10</v>
      </c>
      <c r="Q17" s="122">
        <v>11</v>
      </c>
      <c r="R17" s="121">
        <v>12</v>
      </c>
      <c r="S17" s="122">
        <v>13</v>
      </c>
      <c r="T17" s="121">
        <v>14</v>
      </c>
      <c r="U17" s="122">
        <v>15</v>
      </c>
      <c r="V17" s="260">
        <v>16</v>
      </c>
      <c r="W17" s="261">
        <v>17</v>
      </c>
      <c r="X17" s="121">
        <v>18</v>
      </c>
      <c r="Y17" s="122">
        <v>19</v>
      </c>
      <c r="Z17" s="121">
        <v>20</v>
      </c>
      <c r="AA17" s="122">
        <v>21</v>
      </c>
      <c r="AB17" s="121">
        <v>22</v>
      </c>
      <c r="AC17" s="261">
        <v>23</v>
      </c>
      <c r="AD17" s="260">
        <v>24</v>
      </c>
      <c r="AE17" s="122">
        <v>25</v>
      </c>
      <c r="AF17" s="121">
        <v>26</v>
      </c>
      <c r="AG17" s="122">
        <v>27</v>
      </c>
      <c r="AH17" s="121">
        <v>28</v>
      </c>
      <c r="AI17" s="122">
        <v>29</v>
      </c>
      <c r="AJ17" s="260">
        <v>30</v>
      </c>
      <c r="AK17" s="261">
        <v>31</v>
      </c>
      <c r="AL17" s="404"/>
      <c r="AM17" s="404"/>
    </row>
    <row r="18" spans="1:69" ht="15" customHeight="1">
      <c r="A18" s="411"/>
      <c r="B18" s="412"/>
      <c r="C18" s="411"/>
      <c r="D18" s="413"/>
      <c r="E18" s="413"/>
      <c r="F18" s="414"/>
      <c r="G18" s="411" t="s">
        <v>147</v>
      </c>
      <c r="H18" s="411"/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11"/>
      <c r="AL18" s="404"/>
      <c r="AM18" s="404"/>
    </row>
    <row r="19" spans="1:69" ht="30" customHeight="1">
      <c r="A19" s="411"/>
      <c r="B19" s="412"/>
      <c r="C19" s="411"/>
      <c r="D19" s="413"/>
      <c r="E19" s="413"/>
      <c r="F19" s="414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  <c r="AG19" s="411"/>
      <c r="AH19" s="411"/>
      <c r="AI19" s="411"/>
      <c r="AJ19" s="411"/>
      <c r="AK19" s="411"/>
      <c r="AL19" s="404"/>
      <c r="AM19" s="404"/>
    </row>
    <row r="20" spans="1:69" s="150" customFormat="1">
      <c r="A20" s="147">
        <v>1</v>
      </c>
      <c r="B20" s="147">
        <v>2</v>
      </c>
      <c r="C20" s="148">
        <v>3</v>
      </c>
      <c r="D20" s="148">
        <v>5</v>
      </c>
      <c r="E20" s="147">
        <v>6</v>
      </c>
      <c r="F20" s="147">
        <v>7</v>
      </c>
      <c r="G20" s="406">
        <v>7</v>
      </c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  <c r="AI20" s="406"/>
      <c r="AJ20" s="406"/>
      <c r="AK20" s="406"/>
      <c r="AL20" s="149"/>
      <c r="AM20" s="147">
        <v>8</v>
      </c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</row>
    <row r="21" spans="1:69" s="150" customFormat="1" ht="24.75" customHeight="1">
      <c r="A21" s="152"/>
      <c r="B21" s="153"/>
      <c r="C21" s="153"/>
      <c r="D21" s="153"/>
      <c r="E21" s="153"/>
      <c r="F21" s="153"/>
      <c r="G21" s="404" t="s">
        <v>28</v>
      </c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404"/>
      <c r="AB21" s="404"/>
      <c r="AC21" s="404"/>
      <c r="AD21" s="404"/>
      <c r="AE21" s="404"/>
      <c r="AF21" s="404"/>
      <c r="AG21" s="404"/>
      <c r="AH21" s="404"/>
      <c r="AI21" s="404"/>
      <c r="AJ21" s="404"/>
      <c r="AK21" s="404"/>
      <c r="AL21" s="147"/>
      <c r="AM21" s="153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</row>
    <row r="22" spans="1:69" ht="64.5" customHeight="1">
      <c r="A22" s="154" t="s">
        <v>98</v>
      </c>
      <c r="B22" s="409" t="s">
        <v>29</v>
      </c>
      <c r="C22" s="155" t="s">
        <v>70</v>
      </c>
      <c r="D22" s="157" t="s">
        <v>30</v>
      </c>
      <c r="E22" s="158" t="s">
        <v>88</v>
      </c>
      <c r="F22" s="218">
        <v>1</v>
      </c>
      <c r="G22" s="156"/>
      <c r="H22" s="262"/>
      <c r="I22" s="262"/>
      <c r="J22" s="156"/>
      <c r="K22" s="156"/>
      <c r="L22" s="156"/>
      <c r="M22" s="156"/>
      <c r="N22" s="262"/>
      <c r="O22" s="262"/>
      <c r="P22" s="262"/>
      <c r="Q22" s="156">
        <v>1</v>
      </c>
      <c r="R22" s="156"/>
      <c r="S22" s="159"/>
      <c r="T22" s="159"/>
      <c r="U22" s="156"/>
      <c r="V22" s="269"/>
      <c r="W22" s="262"/>
      <c r="X22" s="156"/>
      <c r="Y22" s="156"/>
      <c r="Z22" s="156"/>
      <c r="AA22" s="156"/>
      <c r="AB22" s="156"/>
      <c r="AC22" s="262"/>
      <c r="AD22" s="262"/>
      <c r="AE22" s="156"/>
      <c r="AF22" s="156"/>
      <c r="AG22" s="156"/>
      <c r="AH22" s="156"/>
      <c r="AI22" s="156"/>
      <c r="AJ22" s="262"/>
      <c r="AK22" s="262"/>
      <c r="AL22" s="156">
        <f>SUM(G22:AK22)</f>
        <v>1</v>
      </c>
      <c r="AM22" s="156">
        <v>1</v>
      </c>
      <c r="AN22" s="131"/>
    </row>
    <row r="23" spans="1:69" ht="64.5" customHeight="1">
      <c r="A23" s="154" t="s">
        <v>100</v>
      </c>
      <c r="B23" s="409"/>
      <c r="C23" s="155" t="s">
        <v>72</v>
      </c>
      <c r="D23" s="156" t="s">
        <v>32</v>
      </c>
      <c r="E23" s="236" t="s">
        <v>163</v>
      </c>
      <c r="F23" s="155" t="s">
        <v>93</v>
      </c>
      <c r="G23" s="156"/>
      <c r="H23" s="262"/>
      <c r="I23" s="262"/>
      <c r="J23" s="156"/>
      <c r="K23" s="156"/>
      <c r="L23" s="156"/>
      <c r="M23" s="156"/>
      <c r="N23" s="262"/>
      <c r="O23" s="262"/>
      <c r="P23" s="262"/>
      <c r="Q23" s="156">
        <v>1</v>
      </c>
      <c r="R23" s="156">
        <v>1</v>
      </c>
      <c r="S23" s="156">
        <v>1</v>
      </c>
      <c r="T23" s="156">
        <v>1</v>
      </c>
      <c r="U23" s="156">
        <v>1</v>
      </c>
      <c r="V23" s="269"/>
      <c r="W23" s="262"/>
      <c r="X23" s="156"/>
      <c r="Y23" s="156"/>
      <c r="Z23" s="156"/>
      <c r="AA23" s="156"/>
      <c r="AB23" s="156"/>
      <c r="AC23" s="262"/>
      <c r="AD23" s="262"/>
      <c r="AE23" s="156"/>
      <c r="AF23" s="156"/>
      <c r="AG23" s="156"/>
      <c r="AH23" s="156"/>
      <c r="AI23" s="156"/>
      <c r="AJ23" s="262"/>
      <c r="AK23" s="262"/>
      <c r="AL23" s="156">
        <f t="shared" ref="AL23:AL25" si="0">SUM(G23:AK23)</f>
        <v>5</v>
      </c>
      <c r="AM23" s="156">
        <v>1</v>
      </c>
      <c r="AN23" s="131"/>
      <c r="BP23" s="131"/>
    </row>
    <row r="24" spans="1:69" ht="64.5" customHeight="1">
      <c r="A24" s="154" t="s">
        <v>101</v>
      </c>
      <c r="B24" s="409"/>
      <c r="C24" s="155" t="s">
        <v>73</v>
      </c>
      <c r="D24" s="156" t="s">
        <v>32</v>
      </c>
      <c r="E24" s="236" t="s">
        <v>163</v>
      </c>
      <c r="F24" s="155" t="s">
        <v>93</v>
      </c>
      <c r="G24" s="156"/>
      <c r="H24" s="262"/>
      <c r="I24" s="262"/>
      <c r="J24" s="156"/>
      <c r="K24" s="156"/>
      <c r="L24" s="156"/>
      <c r="M24" s="156"/>
      <c r="N24" s="262"/>
      <c r="O24" s="262"/>
      <c r="P24" s="262"/>
      <c r="Q24" s="156"/>
      <c r="R24" s="156">
        <v>1</v>
      </c>
      <c r="S24" s="156">
        <v>1</v>
      </c>
      <c r="T24" s="156">
        <v>1</v>
      </c>
      <c r="U24" s="156">
        <v>1</v>
      </c>
      <c r="V24" s="269"/>
      <c r="W24" s="262"/>
      <c r="X24" s="156"/>
      <c r="Y24" s="156"/>
      <c r="Z24" s="156"/>
      <c r="AA24" s="156"/>
      <c r="AB24" s="156"/>
      <c r="AC24" s="262"/>
      <c r="AD24" s="262"/>
      <c r="AE24" s="156"/>
      <c r="AF24" s="156"/>
      <c r="AG24" s="156"/>
      <c r="AH24" s="156"/>
      <c r="AI24" s="156"/>
      <c r="AJ24" s="262"/>
      <c r="AK24" s="262"/>
      <c r="AL24" s="156">
        <f t="shared" si="0"/>
        <v>4</v>
      </c>
      <c r="AM24" s="156">
        <v>1</v>
      </c>
      <c r="AN24" s="131"/>
      <c r="BP24" s="131"/>
    </row>
    <row r="25" spans="1:69" s="150" customFormat="1" ht="15.75" customHeight="1">
      <c r="A25" s="393" t="s">
        <v>94</v>
      </c>
      <c r="B25" s="393"/>
      <c r="C25" s="393"/>
      <c r="D25" s="393"/>
      <c r="E25" s="393"/>
      <c r="F25" s="162"/>
      <c r="G25" s="156">
        <f>SUM(G22:G24)</f>
        <v>0</v>
      </c>
      <c r="H25" s="156">
        <f t="shared" ref="H25:AK25" si="1">SUM(H22:H24)</f>
        <v>0</v>
      </c>
      <c r="I25" s="156">
        <f t="shared" si="1"/>
        <v>0</v>
      </c>
      <c r="J25" s="156">
        <f t="shared" si="1"/>
        <v>0</v>
      </c>
      <c r="K25" s="156">
        <f t="shared" si="1"/>
        <v>0</v>
      </c>
      <c r="L25" s="156">
        <f t="shared" si="1"/>
        <v>0</v>
      </c>
      <c r="M25" s="156">
        <f t="shared" si="1"/>
        <v>0</v>
      </c>
      <c r="N25" s="156">
        <f t="shared" si="1"/>
        <v>0</v>
      </c>
      <c r="O25" s="156">
        <f t="shared" si="1"/>
        <v>0</v>
      </c>
      <c r="P25" s="156">
        <f t="shared" si="1"/>
        <v>0</v>
      </c>
      <c r="Q25" s="156">
        <f>SUM(Q22:Q24)</f>
        <v>2</v>
      </c>
      <c r="R25" s="156">
        <f>SUM(Q22:Q24)</f>
        <v>2</v>
      </c>
      <c r="S25" s="156">
        <f>SUM(R22:R24)</f>
        <v>2</v>
      </c>
      <c r="T25" s="156">
        <f>SUM(S22:S24)</f>
        <v>2</v>
      </c>
      <c r="U25" s="156">
        <f>SUM(T22:T24)</f>
        <v>2</v>
      </c>
      <c r="V25" s="156"/>
      <c r="W25" s="156">
        <f t="shared" si="1"/>
        <v>0</v>
      </c>
      <c r="X25" s="156">
        <f t="shared" si="1"/>
        <v>0</v>
      </c>
      <c r="Y25" s="156">
        <f t="shared" si="1"/>
        <v>0</v>
      </c>
      <c r="Z25" s="156">
        <f t="shared" si="1"/>
        <v>0</v>
      </c>
      <c r="AA25" s="156">
        <f t="shared" si="1"/>
        <v>0</v>
      </c>
      <c r="AB25" s="156">
        <f t="shared" si="1"/>
        <v>0</v>
      </c>
      <c r="AC25" s="156">
        <f t="shared" si="1"/>
        <v>0</v>
      </c>
      <c r="AD25" s="156">
        <f t="shared" si="1"/>
        <v>0</v>
      </c>
      <c r="AE25" s="156">
        <f t="shared" si="1"/>
        <v>0</v>
      </c>
      <c r="AF25" s="156">
        <f t="shared" si="1"/>
        <v>0</v>
      </c>
      <c r="AG25" s="156">
        <f t="shared" si="1"/>
        <v>0</v>
      </c>
      <c r="AH25" s="156">
        <f t="shared" si="1"/>
        <v>0</v>
      </c>
      <c r="AI25" s="156">
        <f t="shared" si="1"/>
        <v>0</v>
      </c>
      <c r="AJ25" s="156">
        <f t="shared" si="1"/>
        <v>0</v>
      </c>
      <c r="AK25" s="156">
        <f t="shared" si="1"/>
        <v>0</v>
      </c>
      <c r="AL25" s="156">
        <f t="shared" si="0"/>
        <v>10</v>
      </c>
      <c r="AM25" s="156">
        <f>SUM(AM22:AM24)</f>
        <v>3</v>
      </c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</row>
    <row r="26" spans="1:69" s="167" customFormat="1" ht="15.75" customHeight="1" thickBot="1">
      <c r="A26" s="165"/>
      <c r="B26" s="166"/>
      <c r="C26" s="166"/>
      <c r="D26" s="166"/>
      <c r="E26" s="166"/>
      <c r="F26" s="166"/>
      <c r="G26" s="406" t="s">
        <v>39</v>
      </c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406"/>
      <c r="AA26" s="406"/>
      <c r="AB26" s="406"/>
      <c r="AC26" s="406"/>
      <c r="AD26" s="406"/>
      <c r="AE26" s="406"/>
      <c r="AF26" s="406"/>
      <c r="AG26" s="406"/>
      <c r="AH26" s="406"/>
      <c r="AI26" s="406"/>
      <c r="AJ26" s="406"/>
      <c r="AK26" s="406"/>
      <c r="AL26" s="149"/>
      <c r="AM26" s="166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</row>
    <row r="27" spans="1:69" s="168" customFormat="1" ht="72" customHeight="1">
      <c r="A27" s="154" t="s">
        <v>98</v>
      </c>
      <c r="B27" s="409" t="s">
        <v>159</v>
      </c>
      <c r="C27" s="155" t="s">
        <v>74</v>
      </c>
      <c r="D27" s="157" t="s">
        <v>30</v>
      </c>
      <c r="E27" s="158" t="s">
        <v>88</v>
      </c>
      <c r="F27" s="218"/>
      <c r="G27" s="156"/>
      <c r="H27" s="262"/>
      <c r="I27" s="262"/>
      <c r="J27" s="156"/>
      <c r="K27" s="156"/>
      <c r="L27" s="156"/>
      <c r="M27" s="156"/>
      <c r="N27" s="262"/>
      <c r="O27" s="262"/>
      <c r="P27" s="262"/>
      <c r="Q27" s="156"/>
      <c r="R27" s="156"/>
      <c r="S27" s="156"/>
      <c r="T27" s="156"/>
      <c r="U27" s="156"/>
      <c r="V27" s="262"/>
      <c r="W27" s="262"/>
      <c r="X27" s="156">
        <v>1</v>
      </c>
      <c r="Y27" s="156"/>
      <c r="Z27" s="156"/>
      <c r="AA27" s="156"/>
      <c r="AB27" s="156"/>
      <c r="AC27" s="265"/>
      <c r="AD27" s="262"/>
      <c r="AE27" s="156"/>
      <c r="AF27" s="156"/>
      <c r="AG27" s="156"/>
      <c r="AH27" s="156"/>
      <c r="AI27" s="156"/>
      <c r="AJ27" s="262"/>
      <c r="AK27" s="262"/>
      <c r="AL27" s="156">
        <f>SUM(G27:AK27)</f>
        <v>1</v>
      </c>
      <c r="AM27" s="156">
        <v>1</v>
      </c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</row>
    <row r="28" spans="1:69" s="169" customFormat="1" ht="72" customHeight="1" thickBot="1">
      <c r="A28" s="154" t="s">
        <v>99</v>
      </c>
      <c r="B28" s="409"/>
      <c r="C28" s="155" t="s">
        <v>75</v>
      </c>
      <c r="D28" s="156" t="s">
        <v>32</v>
      </c>
      <c r="E28" s="236" t="s">
        <v>163</v>
      </c>
      <c r="F28" s="161" t="s">
        <v>92</v>
      </c>
      <c r="G28" s="156"/>
      <c r="H28" s="262"/>
      <c r="I28" s="262"/>
      <c r="J28" s="156"/>
      <c r="K28" s="156"/>
      <c r="L28" s="156"/>
      <c r="M28" s="156"/>
      <c r="N28" s="262"/>
      <c r="O28" s="262"/>
      <c r="P28" s="262"/>
      <c r="Q28" s="156"/>
      <c r="R28" s="156"/>
      <c r="S28" s="156"/>
      <c r="T28" s="156"/>
      <c r="U28" s="156"/>
      <c r="V28" s="262"/>
      <c r="W28" s="262"/>
      <c r="X28" s="156">
        <v>1</v>
      </c>
      <c r="Y28" s="156">
        <v>1</v>
      </c>
      <c r="Z28" s="156">
        <v>1</v>
      </c>
      <c r="AA28" s="156">
        <v>1</v>
      </c>
      <c r="AB28" s="156">
        <v>1</v>
      </c>
      <c r="AC28" s="264"/>
      <c r="AD28" s="262"/>
      <c r="AE28" s="156"/>
      <c r="AF28" s="156"/>
      <c r="AG28" s="156"/>
      <c r="AH28" s="156"/>
      <c r="AI28" s="156"/>
      <c r="AJ28" s="262"/>
      <c r="AK28" s="262"/>
      <c r="AL28" s="156">
        <f t="shared" ref="AL28:AL31" si="2">SUM(G28:AK28)</f>
        <v>5</v>
      </c>
      <c r="AM28" s="156">
        <v>1</v>
      </c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</row>
    <row r="29" spans="1:69" s="167" customFormat="1" ht="93" customHeight="1">
      <c r="A29" s="154" t="s">
        <v>100</v>
      </c>
      <c r="B29" s="409"/>
      <c r="C29" s="155" t="s">
        <v>76</v>
      </c>
      <c r="D29" s="156" t="s">
        <v>32</v>
      </c>
      <c r="E29" s="236" t="s">
        <v>163</v>
      </c>
      <c r="F29" s="155" t="s">
        <v>93</v>
      </c>
      <c r="G29" s="156"/>
      <c r="H29" s="262"/>
      <c r="I29" s="262"/>
      <c r="J29" s="156"/>
      <c r="K29" s="156"/>
      <c r="L29" s="156"/>
      <c r="M29" s="156"/>
      <c r="N29" s="262"/>
      <c r="O29" s="262"/>
      <c r="P29" s="262"/>
      <c r="Q29" s="156"/>
      <c r="R29" s="156"/>
      <c r="S29" s="156"/>
      <c r="T29" s="156"/>
      <c r="U29" s="156"/>
      <c r="V29" s="262"/>
      <c r="W29" s="262"/>
      <c r="X29" s="156">
        <v>1</v>
      </c>
      <c r="Y29" s="156">
        <v>1</v>
      </c>
      <c r="Z29" s="156">
        <v>1</v>
      </c>
      <c r="AA29" s="156">
        <v>1</v>
      </c>
      <c r="AB29" s="156">
        <v>1</v>
      </c>
      <c r="AC29" s="266"/>
      <c r="AD29" s="262"/>
      <c r="AE29" s="156"/>
      <c r="AF29" s="156"/>
      <c r="AG29" s="156"/>
      <c r="AH29" s="156"/>
      <c r="AI29" s="156"/>
      <c r="AJ29" s="262"/>
      <c r="AK29" s="262"/>
      <c r="AL29" s="156">
        <f t="shared" si="2"/>
        <v>5</v>
      </c>
      <c r="AM29" s="156">
        <v>1</v>
      </c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</row>
    <row r="30" spans="1:69" s="150" customFormat="1" ht="15.75" customHeight="1">
      <c r="A30" s="393" t="s">
        <v>94</v>
      </c>
      <c r="B30" s="393"/>
      <c r="C30" s="393"/>
      <c r="D30" s="393"/>
      <c r="E30" s="393"/>
      <c r="F30" s="162"/>
      <c r="G30" s="156">
        <f>SUM(G27:G29)</f>
        <v>0</v>
      </c>
      <c r="H30" s="156">
        <f t="shared" ref="H30:AK30" si="3">SUM(H27:H29)</f>
        <v>0</v>
      </c>
      <c r="I30" s="156">
        <f t="shared" si="3"/>
        <v>0</v>
      </c>
      <c r="J30" s="156">
        <f t="shared" si="3"/>
        <v>0</v>
      </c>
      <c r="K30" s="156">
        <f t="shared" si="3"/>
        <v>0</v>
      </c>
      <c r="L30" s="156">
        <f t="shared" si="3"/>
        <v>0</v>
      </c>
      <c r="M30" s="156">
        <f t="shared" si="3"/>
        <v>0</v>
      </c>
      <c r="N30" s="156">
        <f t="shared" si="3"/>
        <v>0</v>
      </c>
      <c r="O30" s="156">
        <f t="shared" si="3"/>
        <v>0</v>
      </c>
      <c r="P30" s="156">
        <f t="shared" si="3"/>
        <v>0</v>
      </c>
      <c r="Q30" s="156">
        <f t="shared" si="3"/>
        <v>0</v>
      </c>
      <c r="R30" s="156">
        <f t="shared" si="3"/>
        <v>0</v>
      </c>
      <c r="S30" s="156">
        <f t="shared" si="3"/>
        <v>0</v>
      </c>
      <c r="T30" s="156">
        <f t="shared" si="3"/>
        <v>0</v>
      </c>
      <c r="U30" s="156">
        <f t="shared" si="3"/>
        <v>0</v>
      </c>
      <c r="V30" s="156">
        <f t="shared" si="3"/>
        <v>0</v>
      </c>
      <c r="W30" s="156">
        <f t="shared" si="3"/>
        <v>0</v>
      </c>
      <c r="X30" s="156">
        <f>SUM(X27:X29)</f>
        <v>3</v>
      </c>
      <c r="Y30" s="156">
        <f>SUM(Y28:Y29)</f>
        <v>2</v>
      </c>
      <c r="Z30" s="156">
        <f>SUM(Y27:Y29)</f>
        <v>2</v>
      </c>
      <c r="AA30" s="156">
        <f>SUM(Z27:Z29)</f>
        <v>2</v>
      </c>
      <c r="AB30" s="156">
        <f>SUM(AA27:AA29)</f>
        <v>2</v>
      </c>
      <c r="AC30" s="156">
        <f>SUM(AB27:AB29)</f>
        <v>2</v>
      </c>
      <c r="AD30" s="156">
        <f t="shared" si="3"/>
        <v>0</v>
      </c>
      <c r="AE30" s="156">
        <f t="shared" si="3"/>
        <v>0</v>
      </c>
      <c r="AF30" s="156">
        <f t="shared" si="3"/>
        <v>0</v>
      </c>
      <c r="AG30" s="156">
        <f t="shared" si="3"/>
        <v>0</v>
      </c>
      <c r="AH30" s="156">
        <f t="shared" si="3"/>
        <v>0</v>
      </c>
      <c r="AI30" s="156">
        <f t="shared" si="3"/>
        <v>0</v>
      </c>
      <c r="AJ30" s="156">
        <f t="shared" si="3"/>
        <v>0</v>
      </c>
      <c r="AK30" s="156">
        <f t="shared" si="3"/>
        <v>0</v>
      </c>
      <c r="AL30" s="156">
        <f t="shared" si="2"/>
        <v>13</v>
      </c>
      <c r="AM30" s="156">
        <f>SUM(AM27:AM29)</f>
        <v>3</v>
      </c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</row>
    <row r="31" spans="1:69" ht="15" customHeight="1">
      <c r="A31" s="219"/>
      <c r="B31" s="451" t="s">
        <v>160</v>
      </c>
      <c r="C31" s="451"/>
      <c r="D31" s="451"/>
      <c r="E31" s="451"/>
      <c r="F31" s="220"/>
      <c r="G31" s="157">
        <f t="shared" ref="G31:AK31" si="4">G25+G30</f>
        <v>0</v>
      </c>
      <c r="H31" s="157">
        <f t="shared" si="4"/>
        <v>0</v>
      </c>
      <c r="I31" s="157">
        <f t="shared" si="4"/>
        <v>0</v>
      </c>
      <c r="J31" s="157">
        <f t="shared" si="4"/>
        <v>0</v>
      </c>
      <c r="K31" s="157">
        <f t="shared" si="4"/>
        <v>0</v>
      </c>
      <c r="L31" s="157">
        <f t="shared" si="4"/>
        <v>0</v>
      </c>
      <c r="M31" s="157">
        <f t="shared" si="4"/>
        <v>0</v>
      </c>
      <c r="N31" s="157">
        <f t="shared" si="4"/>
        <v>0</v>
      </c>
      <c r="O31" s="157">
        <f t="shared" si="4"/>
        <v>0</v>
      </c>
      <c r="P31" s="157">
        <f t="shared" si="4"/>
        <v>0</v>
      </c>
      <c r="Q31" s="157">
        <f t="shared" si="4"/>
        <v>2</v>
      </c>
      <c r="R31" s="157">
        <f t="shared" si="4"/>
        <v>2</v>
      </c>
      <c r="S31" s="157">
        <f t="shared" si="4"/>
        <v>2</v>
      </c>
      <c r="T31" s="157">
        <f t="shared" si="4"/>
        <v>2</v>
      </c>
      <c r="U31" s="157">
        <f t="shared" si="4"/>
        <v>2</v>
      </c>
      <c r="V31" s="157">
        <f t="shared" si="4"/>
        <v>0</v>
      </c>
      <c r="W31" s="157">
        <f t="shared" si="4"/>
        <v>0</v>
      </c>
      <c r="X31" s="157">
        <f t="shared" si="4"/>
        <v>3</v>
      </c>
      <c r="Y31" s="157">
        <f>SUM(Z22:Z24,Z27:Z29)</f>
        <v>2</v>
      </c>
      <c r="Z31" s="157">
        <f t="shared" si="4"/>
        <v>2</v>
      </c>
      <c r="AA31" s="157">
        <f t="shared" si="4"/>
        <v>2</v>
      </c>
      <c r="AB31" s="157">
        <f t="shared" si="4"/>
        <v>2</v>
      </c>
      <c r="AC31" s="157">
        <f t="shared" si="4"/>
        <v>2</v>
      </c>
      <c r="AD31" s="157">
        <f t="shared" si="4"/>
        <v>0</v>
      </c>
      <c r="AE31" s="157">
        <f t="shared" si="4"/>
        <v>0</v>
      </c>
      <c r="AF31" s="157">
        <f t="shared" si="4"/>
        <v>0</v>
      </c>
      <c r="AG31" s="157">
        <f t="shared" si="4"/>
        <v>0</v>
      </c>
      <c r="AH31" s="157">
        <f t="shared" si="4"/>
        <v>0</v>
      </c>
      <c r="AI31" s="157">
        <f t="shared" si="4"/>
        <v>0</v>
      </c>
      <c r="AJ31" s="157">
        <f t="shared" si="4"/>
        <v>0</v>
      </c>
      <c r="AK31" s="157">
        <f t="shared" si="4"/>
        <v>0</v>
      </c>
      <c r="AL31" s="156">
        <f t="shared" si="2"/>
        <v>23</v>
      </c>
      <c r="AM31" s="157">
        <f>AM25+AM30</f>
        <v>6</v>
      </c>
    </row>
    <row r="32" spans="1:69" ht="42.75" customHeight="1"/>
    <row r="33" spans="1:68" ht="15" customHeight="1">
      <c r="A33" s="61"/>
      <c r="B33" s="62"/>
      <c r="C33" s="62"/>
      <c r="D33" s="62"/>
      <c r="E33" s="62"/>
      <c r="F33" s="62"/>
      <c r="G33" s="205"/>
      <c r="H33" s="205"/>
      <c r="I33" s="205"/>
      <c r="J33" s="205"/>
      <c r="K33" s="205"/>
      <c r="L33" s="205"/>
      <c r="M33" s="205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183"/>
      <c r="AM33" s="128"/>
      <c r="AO33" s="128"/>
      <c r="BP33" s="131"/>
    </row>
    <row r="34" spans="1:68" s="207" customFormat="1" ht="66" customHeight="1">
      <c r="B34" s="382" t="s">
        <v>65</v>
      </c>
      <c r="C34" s="382"/>
      <c r="D34" s="382"/>
      <c r="E34" s="382"/>
      <c r="F34" s="382"/>
      <c r="G34" s="382"/>
      <c r="H34" s="419" t="s">
        <v>164</v>
      </c>
      <c r="I34" s="419"/>
      <c r="J34" s="419"/>
      <c r="K34" s="419"/>
      <c r="L34" s="419"/>
      <c r="M34" s="419"/>
      <c r="P34" s="420"/>
      <c r="Q34" s="420"/>
      <c r="R34" s="420"/>
      <c r="S34" s="420"/>
      <c r="T34" s="208"/>
      <c r="U34" s="421" t="s">
        <v>155</v>
      </c>
      <c r="V34" s="421"/>
      <c r="W34" s="421"/>
    </row>
    <row r="35" spans="1:68" s="207" customFormat="1" ht="21.95" customHeight="1">
      <c r="I35" s="418" t="s">
        <v>6</v>
      </c>
      <c r="J35" s="418"/>
      <c r="K35" s="418"/>
      <c r="L35" s="418"/>
      <c r="P35" s="418" t="s">
        <v>51</v>
      </c>
      <c r="Q35" s="418"/>
      <c r="R35" s="418"/>
      <c r="S35" s="418"/>
      <c r="U35" s="418" t="s">
        <v>52</v>
      </c>
      <c r="V35" s="418"/>
      <c r="W35" s="418"/>
    </row>
    <row r="36" spans="1:68" s="207" customFormat="1" ht="70.5" customHeight="1">
      <c r="B36" s="382" t="s">
        <v>154</v>
      </c>
      <c r="C36" s="382"/>
      <c r="D36" s="382"/>
      <c r="E36" s="382"/>
      <c r="F36" s="382"/>
      <c r="G36" s="382"/>
      <c r="H36" s="419" t="s">
        <v>152</v>
      </c>
      <c r="I36" s="419"/>
      <c r="J36" s="419"/>
      <c r="K36" s="419"/>
      <c r="L36" s="419"/>
      <c r="M36" s="419"/>
      <c r="P36" s="420"/>
      <c r="Q36" s="420"/>
      <c r="R36" s="420"/>
      <c r="S36" s="420"/>
      <c r="T36" s="208"/>
      <c r="U36" s="421" t="s">
        <v>153</v>
      </c>
      <c r="V36" s="421"/>
      <c r="W36" s="421"/>
    </row>
    <row r="37" spans="1:68" s="207" customFormat="1" ht="26.1" customHeight="1">
      <c r="I37" s="418" t="s">
        <v>6</v>
      </c>
      <c r="J37" s="418"/>
      <c r="K37" s="418"/>
      <c r="L37" s="418"/>
      <c r="P37" s="418" t="s">
        <v>51</v>
      </c>
      <c r="Q37" s="418"/>
      <c r="R37" s="418"/>
      <c r="S37" s="418"/>
      <c r="U37" s="418" t="s">
        <v>52</v>
      </c>
      <c r="V37" s="418"/>
      <c r="W37" s="418"/>
    </row>
    <row r="38" spans="1:68" ht="15" customHeight="1">
      <c r="B38" s="215"/>
      <c r="C38" s="215"/>
      <c r="F38" s="216"/>
      <c r="G38" s="216"/>
      <c r="H38" s="216"/>
      <c r="K38" s="216"/>
      <c r="L38" s="216"/>
      <c r="M38" s="216"/>
      <c r="N38" s="216"/>
      <c r="O38" s="20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183"/>
      <c r="AM38" s="128"/>
      <c r="AO38" s="128"/>
      <c r="BP38" s="131"/>
    </row>
    <row r="39" spans="1:68" ht="95.25" customHeight="1"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 t="s">
        <v>169</v>
      </c>
      <c r="R39" s="249" t="s">
        <v>169</v>
      </c>
      <c r="S39" s="249" t="s">
        <v>169</v>
      </c>
      <c r="T39" s="249" t="s">
        <v>169</v>
      </c>
      <c r="U39" s="249" t="s">
        <v>169</v>
      </c>
      <c r="V39" s="165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50"/>
      <c r="AM39" s="128"/>
      <c r="AO39" s="128"/>
      <c r="BP39" s="131"/>
    </row>
    <row r="40" spans="1:68" ht="33" customHeight="1"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>
        <v>0.14000000000000001</v>
      </c>
      <c r="R40" s="251">
        <v>0.14000000000000001</v>
      </c>
      <c r="S40" s="251">
        <v>0.14000000000000001</v>
      </c>
      <c r="T40" s="251">
        <v>0.14000000000000001</v>
      </c>
      <c r="U40" s="251">
        <v>0.14000000000000001</v>
      </c>
      <c r="V40" s="165"/>
      <c r="W40" s="251"/>
      <c r="X40" s="251"/>
      <c r="Y40" s="251"/>
      <c r="Z40" s="251"/>
      <c r="AA40" s="251"/>
      <c r="AB40" s="251"/>
      <c r="AC40" s="267"/>
      <c r="AD40" s="251"/>
      <c r="AE40" s="251"/>
      <c r="AF40" s="251"/>
      <c r="AG40" s="251"/>
      <c r="AH40" s="251"/>
      <c r="AI40" s="251"/>
      <c r="AJ40" s="251"/>
      <c r="AK40" s="251"/>
      <c r="AL40" s="251">
        <f>SUM(G40:AK40)</f>
        <v>0.70000000000000007</v>
      </c>
    </row>
    <row r="41" spans="1:68" ht="81"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68"/>
      <c r="W41" s="249"/>
      <c r="X41" s="249" t="s">
        <v>170</v>
      </c>
      <c r="Y41" s="249" t="s">
        <v>170</v>
      </c>
      <c r="Z41" s="249" t="s">
        <v>170</v>
      </c>
      <c r="AA41" s="249" t="s">
        <v>170</v>
      </c>
      <c r="AB41" s="249" t="s">
        <v>170</v>
      </c>
      <c r="AC41" s="165"/>
      <c r="AD41" s="249"/>
      <c r="AE41" s="249"/>
      <c r="AF41" s="249"/>
      <c r="AG41" s="249"/>
      <c r="AH41" s="249"/>
      <c r="AI41" s="249"/>
      <c r="AJ41" s="249"/>
      <c r="AK41" s="249"/>
      <c r="AL41" s="250"/>
    </row>
    <row r="42" spans="1:68" ht="20.25"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>
        <v>0.12</v>
      </c>
      <c r="Y42" s="251">
        <v>0.12</v>
      </c>
      <c r="Z42" s="251">
        <v>0.12</v>
      </c>
      <c r="AA42" s="251">
        <v>0.12</v>
      </c>
      <c r="AB42" s="251">
        <v>0.12</v>
      </c>
      <c r="AC42" s="165"/>
      <c r="AD42" s="251"/>
      <c r="AE42" s="251"/>
      <c r="AF42" s="251"/>
      <c r="AG42" s="251"/>
      <c r="AH42" s="251"/>
      <c r="AI42" s="251"/>
      <c r="AJ42" s="251"/>
      <c r="AK42" s="251"/>
      <c r="AL42" s="251">
        <f>SUM(G42:AK42)</f>
        <v>0.6</v>
      </c>
    </row>
    <row r="43" spans="1:68" ht="40.5" customHeight="1">
      <c r="A43" s="378" t="s">
        <v>165</v>
      </c>
      <c r="B43" s="450"/>
      <c r="C43" s="438"/>
      <c r="D43" s="438"/>
      <c r="E43" s="242"/>
      <c r="F43" s="25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56">
        <f>SUM(AL40,AL42)</f>
        <v>1.3</v>
      </c>
      <c r="AM43" s="241"/>
      <c r="AN43" s="131"/>
    </row>
    <row r="44" spans="1:68">
      <c r="C44" s="131"/>
      <c r="D44" s="131"/>
      <c r="E44" s="254"/>
      <c r="F44" s="254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N44" s="131"/>
    </row>
    <row r="45" spans="1:68">
      <c r="C45" s="131"/>
      <c r="D45" s="131"/>
      <c r="E45" s="254"/>
      <c r="F45" s="254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N45" s="131"/>
    </row>
    <row r="46" spans="1:68">
      <c r="C46" s="131"/>
      <c r="D46" s="131"/>
      <c r="E46" s="254"/>
      <c r="F46" s="254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N46" s="131"/>
    </row>
    <row r="47" spans="1:68">
      <c r="C47" s="131"/>
      <c r="D47" s="131"/>
      <c r="E47" s="254"/>
      <c r="F47" s="254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N47" s="131"/>
    </row>
    <row r="48" spans="1:68">
      <c r="C48" s="131"/>
      <c r="D48" s="131"/>
      <c r="E48" s="254"/>
      <c r="F48" s="254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N48" s="131"/>
    </row>
  </sheetData>
  <mergeCells count="43">
    <mergeCell ref="I37:L37"/>
    <mergeCell ref="H34:M34"/>
    <mergeCell ref="U37:W37"/>
    <mergeCell ref="P37:S37"/>
    <mergeCell ref="P34:S34"/>
    <mergeCell ref="U34:W34"/>
    <mergeCell ref="P35:S35"/>
    <mergeCell ref="U35:W35"/>
    <mergeCell ref="G20:AK20"/>
    <mergeCell ref="G21:AK21"/>
    <mergeCell ref="A25:E25"/>
    <mergeCell ref="A30:E30"/>
    <mergeCell ref="B31:E31"/>
    <mergeCell ref="B22:B24"/>
    <mergeCell ref="B36:G36"/>
    <mergeCell ref="G26:AK26"/>
    <mergeCell ref="H36:M36"/>
    <mergeCell ref="P36:S36"/>
    <mergeCell ref="U36:W36"/>
    <mergeCell ref="B34:G34"/>
    <mergeCell ref="B27:B29"/>
    <mergeCell ref="I35:L35"/>
    <mergeCell ref="A43:B43"/>
    <mergeCell ref="C43:D43"/>
    <mergeCell ref="B4:E4"/>
    <mergeCell ref="AF4:AM4"/>
    <mergeCell ref="AF6:AM6"/>
    <mergeCell ref="AF8:AM8"/>
    <mergeCell ref="B10:E10"/>
    <mergeCell ref="AF10:AM10"/>
    <mergeCell ref="A13:AM13"/>
    <mergeCell ref="A15:AM15"/>
    <mergeCell ref="A16:A19"/>
    <mergeCell ref="B16:B19"/>
    <mergeCell ref="C16:C19"/>
    <mergeCell ref="D16:D19"/>
    <mergeCell ref="E16:E19"/>
    <mergeCell ref="F16:F19"/>
    <mergeCell ref="G16:AK16"/>
    <mergeCell ref="AM16:AM19"/>
    <mergeCell ref="G18:AK19"/>
    <mergeCell ref="AL16:AL19"/>
    <mergeCell ref="A14:AM14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64"/>
  <sheetViews>
    <sheetView showZeros="0" tabSelected="1" zoomScale="55" zoomScaleNormal="55" zoomScaleSheetLayoutView="55" workbookViewId="0">
      <selection activeCell="R33" sqref="R33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19.140625" style="128" customWidth="1"/>
    <col min="4" max="5" width="12.42578125" style="128"/>
    <col min="6" max="6" width="20.42578125" style="210" customWidth="1"/>
    <col min="7" max="7" width="7" style="210" hidden="1" customWidth="1"/>
    <col min="8" max="17" width="8.5703125" style="128" customWidth="1"/>
    <col min="18" max="18" width="11" style="128" customWidth="1"/>
    <col min="19" max="24" width="11.42578125" style="128" customWidth="1"/>
    <col min="25" max="25" width="11.85546875" style="128" customWidth="1"/>
    <col min="26" max="30" width="10.42578125" style="128" customWidth="1"/>
    <col min="31" max="38" width="8.5703125" style="128" customWidth="1"/>
    <col min="39" max="39" width="13.7109375" style="183" customWidth="1"/>
    <col min="40" max="40" width="14.85546875" style="128" customWidth="1"/>
    <col min="41" max="42" width="12.42578125" style="128"/>
    <col min="43" max="69" width="12.42578125" style="131"/>
    <col min="70" max="16384" width="12.42578125" style="128"/>
  </cols>
  <sheetData>
    <row r="1" spans="1:69" outlineLevel="1">
      <c r="A1" s="123"/>
      <c r="B1" s="124"/>
      <c r="C1" s="125"/>
      <c r="D1" s="126"/>
      <c r="E1" s="126"/>
      <c r="F1" s="126"/>
      <c r="G1" s="126"/>
      <c r="H1" s="127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30" t="s">
        <v>69</v>
      </c>
    </row>
    <row r="2" spans="1:69" hidden="1" outlineLevel="1">
      <c r="A2" s="123"/>
      <c r="B2" s="132" t="s">
        <v>0</v>
      </c>
      <c r="C2" s="125"/>
      <c r="D2" s="126"/>
      <c r="E2" s="126"/>
      <c r="F2" s="126"/>
      <c r="G2" s="126"/>
      <c r="H2" s="127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8" t="s">
        <v>1</v>
      </c>
      <c r="AJ2" s="129"/>
      <c r="AK2" s="129"/>
      <c r="AL2" s="129"/>
      <c r="AM2" s="129"/>
    </row>
    <row r="3" spans="1:69" hidden="1" outlineLevel="1">
      <c r="A3" s="123"/>
      <c r="B3" s="415" t="s">
        <v>57</v>
      </c>
      <c r="C3" s="415"/>
      <c r="D3" s="415"/>
      <c r="E3" s="415"/>
      <c r="F3" s="415"/>
      <c r="G3" s="126"/>
      <c r="H3" s="127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415" t="s">
        <v>3</v>
      </c>
      <c r="AH3" s="415"/>
      <c r="AI3" s="415"/>
      <c r="AJ3" s="415"/>
      <c r="AK3" s="415"/>
      <c r="AL3" s="415"/>
      <c r="AM3" s="415"/>
      <c r="AN3" s="62"/>
    </row>
    <row r="4" spans="1:69" hidden="1" outlineLevel="1">
      <c r="A4" s="123"/>
      <c r="B4" s="133" t="s">
        <v>62</v>
      </c>
      <c r="C4" s="134"/>
      <c r="D4" s="134"/>
      <c r="E4" s="134"/>
      <c r="F4" s="134"/>
      <c r="G4" s="126"/>
      <c r="H4" s="127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4"/>
      <c r="AH4" s="134"/>
      <c r="AI4" s="134"/>
      <c r="AJ4" s="134"/>
      <c r="AK4" s="134"/>
      <c r="AL4" s="129"/>
      <c r="AM4" s="129"/>
      <c r="AN4" s="62"/>
    </row>
    <row r="5" spans="1:69" hidden="1" outlineLevel="1">
      <c r="A5" s="123"/>
      <c r="B5" s="135" t="s">
        <v>6</v>
      </c>
      <c r="C5" s="136"/>
      <c r="D5" s="136"/>
      <c r="E5" s="136"/>
      <c r="F5" s="136"/>
      <c r="G5" s="126"/>
      <c r="H5" s="127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416" t="s">
        <v>6</v>
      </c>
      <c r="AH5" s="416"/>
      <c r="AI5" s="416"/>
      <c r="AJ5" s="416"/>
      <c r="AK5" s="416"/>
      <c r="AL5" s="416"/>
      <c r="AM5" s="416"/>
      <c r="AN5" s="62"/>
    </row>
    <row r="6" spans="1:69" hidden="1" outlineLevel="1">
      <c r="A6" s="123"/>
      <c r="B6" s="137" t="s">
        <v>63</v>
      </c>
      <c r="C6" s="134"/>
      <c r="D6" s="134"/>
      <c r="E6" s="134"/>
      <c r="F6" s="134"/>
      <c r="G6" s="126"/>
      <c r="H6" s="127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34"/>
      <c r="AH6" s="134"/>
      <c r="AI6" s="134"/>
      <c r="AJ6" s="134"/>
      <c r="AK6" s="134"/>
      <c r="AL6" s="129"/>
      <c r="AM6" s="129"/>
      <c r="AN6" s="62"/>
    </row>
    <row r="7" spans="1:69" hidden="1" outlineLevel="1">
      <c r="A7" s="123"/>
      <c r="B7" s="138" t="s">
        <v>51</v>
      </c>
      <c r="C7" s="139"/>
      <c r="D7" s="139"/>
      <c r="E7" s="139"/>
      <c r="F7" s="139"/>
      <c r="G7" s="126"/>
      <c r="H7" s="127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416" t="s">
        <v>51</v>
      </c>
      <c r="AH7" s="416"/>
      <c r="AI7" s="416"/>
      <c r="AJ7" s="416"/>
      <c r="AK7" s="416"/>
      <c r="AL7" s="416"/>
      <c r="AM7" s="416"/>
      <c r="AN7" s="62"/>
    </row>
    <row r="8" spans="1:69" hidden="1" outlineLevel="1">
      <c r="A8" s="123"/>
      <c r="B8" s="134"/>
      <c r="C8" s="134"/>
      <c r="D8" s="134"/>
      <c r="E8" s="134"/>
      <c r="F8" s="134"/>
      <c r="G8" s="126"/>
      <c r="H8" s="127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34"/>
      <c r="AH8" s="134"/>
      <c r="AI8" s="134"/>
      <c r="AJ8" s="134"/>
      <c r="AK8" s="134"/>
      <c r="AL8" s="129"/>
      <c r="AM8" s="129"/>
      <c r="AN8" s="62"/>
    </row>
    <row r="9" spans="1:69" hidden="1" outlineLevel="1">
      <c r="A9" s="140"/>
      <c r="B9" s="415" t="s">
        <v>60</v>
      </c>
      <c r="C9" s="415"/>
      <c r="D9" s="415"/>
      <c r="E9" s="415"/>
      <c r="F9" s="415"/>
      <c r="G9" s="140"/>
      <c r="H9" s="140"/>
      <c r="I9" s="140"/>
      <c r="J9" s="140"/>
      <c r="K9" s="140"/>
      <c r="L9" s="140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417" t="s">
        <v>148</v>
      </c>
      <c r="AH9" s="417"/>
      <c r="AI9" s="417"/>
      <c r="AJ9" s="417"/>
      <c r="AK9" s="417"/>
      <c r="AL9" s="417"/>
      <c r="AM9" s="417"/>
      <c r="AN9" s="141"/>
    </row>
    <row r="10" spans="1:69" ht="27.75" hidden="1" customHeight="1">
      <c r="A10" s="140"/>
      <c r="B10" s="142"/>
      <c r="C10" s="142"/>
      <c r="D10" s="142"/>
      <c r="E10" s="142"/>
      <c r="F10" s="142"/>
      <c r="G10" s="140"/>
      <c r="H10" s="140"/>
      <c r="I10" s="140"/>
      <c r="J10" s="140"/>
      <c r="K10" s="140"/>
      <c r="L10" s="140"/>
      <c r="M10" s="142"/>
      <c r="N10" s="142"/>
      <c r="O10" s="142"/>
      <c r="P10" s="142"/>
      <c r="Q10" s="14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</row>
    <row r="11" spans="1:69" ht="27.75" customHeight="1">
      <c r="A11" s="140"/>
      <c r="B11" s="142"/>
      <c r="C11" s="142"/>
      <c r="D11" s="142"/>
      <c r="E11" s="142"/>
      <c r="F11" s="142"/>
      <c r="G11" s="140"/>
      <c r="H11" s="140"/>
      <c r="I11" s="140"/>
      <c r="J11" s="140"/>
      <c r="K11" s="140"/>
      <c r="L11" s="140"/>
      <c r="M11" s="142"/>
      <c r="N11" s="142"/>
      <c r="O11" s="142"/>
      <c r="P11" s="142"/>
      <c r="Q11" s="14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41"/>
    </row>
    <row r="12" spans="1:69" s="143" customFormat="1" ht="21.75" customHeight="1">
      <c r="A12" s="410" t="s">
        <v>138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410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M12" s="410"/>
      <c r="AN12" s="410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</row>
    <row r="13" spans="1:69" s="143" customFormat="1" ht="21.75" customHeight="1">
      <c r="A13" s="410" t="s">
        <v>137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M13" s="410"/>
      <c r="AN13" s="410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</row>
    <row r="14" spans="1:69" s="143" customFormat="1" ht="21.75" customHeight="1">
      <c r="A14" s="410" t="s">
        <v>144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N14" s="410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</row>
    <row r="15" spans="1:69" ht="42.75" customHeight="1">
      <c r="A15" s="411" t="s">
        <v>10</v>
      </c>
      <c r="B15" s="412" t="s">
        <v>11</v>
      </c>
      <c r="C15" s="411" t="s">
        <v>89</v>
      </c>
      <c r="D15" s="413" t="s">
        <v>157</v>
      </c>
      <c r="E15" s="413" t="s">
        <v>54</v>
      </c>
      <c r="F15" s="413" t="s">
        <v>87</v>
      </c>
      <c r="G15" s="414" t="s">
        <v>139</v>
      </c>
      <c r="H15" s="403" t="s">
        <v>171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3"/>
      <c r="AM15" s="404" t="s">
        <v>55</v>
      </c>
      <c r="AN15" s="422" t="s">
        <v>26</v>
      </c>
    </row>
    <row r="16" spans="1:69" ht="15" customHeight="1">
      <c r="A16" s="411"/>
      <c r="B16" s="412"/>
      <c r="C16" s="411"/>
      <c r="D16" s="413"/>
      <c r="E16" s="413"/>
      <c r="F16" s="413"/>
      <c r="G16" s="414"/>
      <c r="H16" s="122">
        <v>1</v>
      </c>
      <c r="I16" s="260">
        <v>2</v>
      </c>
      <c r="J16" s="261">
        <v>3</v>
      </c>
      <c r="K16" s="121">
        <v>4</v>
      </c>
      <c r="L16" s="122">
        <v>5</v>
      </c>
      <c r="M16" s="121">
        <v>6</v>
      </c>
      <c r="N16" s="122">
        <v>7</v>
      </c>
      <c r="O16" s="260">
        <v>8</v>
      </c>
      <c r="P16" s="261">
        <v>9</v>
      </c>
      <c r="Q16" s="260">
        <v>10</v>
      </c>
      <c r="R16" s="122">
        <v>11</v>
      </c>
      <c r="S16" s="121">
        <v>12</v>
      </c>
      <c r="T16" s="122">
        <v>13</v>
      </c>
      <c r="U16" s="121">
        <v>14</v>
      </c>
      <c r="V16" s="122">
        <v>15</v>
      </c>
      <c r="W16" s="260">
        <v>16</v>
      </c>
      <c r="X16" s="261">
        <v>17</v>
      </c>
      <c r="Y16" s="121">
        <v>18</v>
      </c>
      <c r="Z16" s="122">
        <v>19</v>
      </c>
      <c r="AA16" s="121">
        <v>20</v>
      </c>
      <c r="AB16" s="122">
        <v>21</v>
      </c>
      <c r="AC16" s="121">
        <v>22</v>
      </c>
      <c r="AD16" s="261">
        <v>23</v>
      </c>
      <c r="AE16" s="260">
        <v>24</v>
      </c>
      <c r="AF16" s="122">
        <v>25</v>
      </c>
      <c r="AG16" s="121">
        <v>26</v>
      </c>
      <c r="AH16" s="122">
        <v>27</v>
      </c>
      <c r="AI16" s="121">
        <v>28</v>
      </c>
      <c r="AJ16" s="122">
        <v>29</v>
      </c>
      <c r="AK16" s="260">
        <v>30</v>
      </c>
      <c r="AL16" s="261">
        <v>31</v>
      </c>
      <c r="AM16" s="404"/>
      <c r="AN16" s="422"/>
    </row>
    <row r="17" spans="1:69" ht="26.25" hidden="1" customHeight="1">
      <c r="A17" s="411"/>
      <c r="B17" s="412"/>
      <c r="C17" s="411"/>
      <c r="D17" s="413"/>
      <c r="E17" s="413"/>
      <c r="F17" s="413"/>
      <c r="G17" s="414"/>
      <c r="H17" s="411" t="s">
        <v>26</v>
      </c>
      <c r="I17" s="411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  <c r="X17" s="411"/>
      <c r="Y17" s="411"/>
      <c r="Z17" s="411"/>
      <c r="AA17" s="411"/>
      <c r="AB17" s="411"/>
      <c r="AC17" s="411"/>
      <c r="AD17" s="411"/>
      <c r="AE17" s="411"/>
      <c r="AF17" s="411"/>
      <c r="AG17" s="411"/>
      <c r="AH17" s="411"/>
      <c r="AI17" s="411"/>
      <c r="AJ17" s="411"/>
      <c r="AK17" s="411"/>
      <c r="AL17" s="411"/>
      <c r="AM17" s="404"/>
      <c r="AN17" s="145"/>
    </row>
    <row r="18" spans="1:69" ht="46.5" customHeight="1">
      <c r="A18" s="411"/>
      <c r="B18" s="412"/>
      <c r="C18" s="411"/>
      <c r="D18" s="413"/>
      <c r="E18" s="413"/>
      <c r="F18" s="413"/>
      <c r="G18" s="414"/>
      <c r="H18" s="411"/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11"/>
      <c r="AL18" s="411"/>
      <c r="AM18" s="404"/>
      <c r="AN18" s="146" t="s">
        <v>95</v>
      </c>
    </row>
    <row r="19" spans="1:69" s="150" customFormat="1">
      <c r="A19" s="147">
        <v>1</v>
      </c>
      <c r="B19" s="147">
        <v>2</v>
      </c>
      <c r="C19" s="148">
        <v>3</v>
      </c>
      <c r="D19" s="147">
        <v>4</v>
      </c>
      <c r="E19" s="148">
        <v>5</v>
      </c>
      <c r="F19" s="147">
        <v>6</v>
      </c>
      <c r="G19" s="147">
        <v>7</v>
      </c>
      <c r="H19" s="406">
        <v>7</v>
      </c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406"/>
      <c r="AM19" s="147">
        <v>8</v>
      </c>
      <c r="AN19" s="149">
        <v>9</v>
      </c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</row>
    <row r="20" spans="1:69" s="150" customFormat="1" ht="18.75" customHeight="1">
      <c r="A20" s="152"/>
      <c r="B20" s="153"/>
      <c r="C20" s="153"/>
      <c r="D20" s="153"/>
      <c r="E20" s="153"/>
      <c r="F20" s="153"/>
      <c r="G20" s="153"/>
      <c r="H20" s="404" t="s">
        <v>28</v>
      </c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404"/>
      <c r="AB20" s="404"/>
      <c r="AC20" s="404"/>
      <c r="AD20" s="404"/>
      <c r="AE20" s="404"/>
      <c r="AF20" s="404"/>
      <c r="AG20" s="404"/>
      <c r="AH20" s="404"/>
      <c r="AI20" s="404"/>
      <c r="AJ20" s="404"/>
      <c r="AK20" s="404"/>
      <c r="AL20" s="404"/>
      <c r="AM20" s="153"/>
      <c r="AN20" s="153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</row>
    <row r="21" spans="1:69" ht="81" customHeight="1">
      <c r="A21" s="154" t="s">
        <v>98</v>
      </c>
      <c r="B21" s="409" t="s">
        <v>29</v>
      </c>
      <c r="C21" s="155" t="s">
        <v>70</v>
      </c>
      <c r="D21" s="156">
        <f>'[8]Норма ТК'!C3</f>
        <v>13.332000000000001</v>
      </c>
      <c r="E21" s="157" t="s">
        <v>30</v>
      </c>
      <c r="F21" s="158" t="s">
        <v>88</v>
      </c>
      <c r="G21" s="447">
        <v>1</v>
      </c>
      <c r="H21" s="156"/>
      <c r="I21" s="262"/>
      <c r="J21" s="262"/>
      <c r="K21" s="156"/>
      <c r="L21" s="156"/>
      <c r="M21" s="156"/>
      <c r="N21" s="156"/>
      <c r="O21" s="262"/>
      <c r="P21" s="262"/>
      <c r="Q21" s="262"/>
      <c r="R21" s="159">
        <v>13.332000000000001</v>
      </c>
      <c r="S21" s="159"/>
      <c r="T21" s="159"/>
      <c r="U21" s="159"/>
      <c r="V21" s="159"/>
      <c r="W21" s="269"/>
      <c r="X21" s="270"/>
      <c r="Y21" s="156"/>
      <c r="Z21" s="156"/>
      <c r="AA21" s="156"/>
      <c r="AB21" s="156"/>
      <c r="AC21" s="156"/>
      <c r="AD21" s="262"/>
      <c r="AE21" s="262"/>
      <c r="AF21" s="156"/>
      <c r="AG21" s="156"/>
      <c r="AH21" s="156"/>
      <c r="AI21" s="156"/>
      <c r="AJ21" s="156"/>
      <c r="AK21" s="262"/>
      <c r="AL21" s="262"/>
      <c r="AM21" s="156">
        <f>SUM(H21:AL21)</f>
        <v>13.332000000000001</v>
      </c>
      <c r="AN21" s="156">
        <f>AM21</f>
        <v>13.332000000000001</v>
      </c>
      <c r="AO21" s="131"/>
      <c r="AP21" s="131"/>
    </row>
    <row r="22" spans="1:69" ht="110.25" hidden="1" customHeight="1">
      <c r="A22" s="154" t="s">
        <v>99</v>
      </c>
      <c r="B22" s="409"/>
      <c r="C22" s="155" t="s">
        <v>71</v>
      </c>
      <c r="D22" s="156">
        <f>'[8]Норма ТК'!C10</f>
        <v>13.332000000000001</v>
      </c>
      <c r="E22" s="160" t="s">
        <v>31</v>
      </c>
      <c r="F22" s="161" t="s">
        <v>92</v>
      </c>
      <c r="G22" s="447"/>
      <c r="H22" s="156"/>
      <c r="I22" s="262"/>
      <c r="J22" s="262"/>
      <c r="K22" s="156"/>
      <c r="L22" s="156"/>
      <c r="M22" s="156"/>
      <c r="N22" s="156"/>
      <c r="O22" s="262"/>
      <c r="P22" s="262"/>
      <c r="Q22" s="262"/>
      <c r="R22" s="159"/>
      <c r="S22" s="159"/>
      <c r="T22" s="159"/>
      <c r="U22" s="159"/>
      <c r="V22" s="159"/>
      <c r="W22" s="269"/>
      <c r="X22" s="270"/>
      <c r="Y22" s="156"/>
      <c r="Z22" s="156"/>
      <c r="AA22" s="156"/>
      <c r="AB22" s="156"/>
      <c r="AC22" s="156"/>
      <c r="AD22" s="262"/>
      <c r="AE22" s="262"/>
      <c r="AF22" s="156"/>
      <c r="AG22" s="156"/>
      <c r="AH22" s="156"/>
      <c r="AI22" s="156"/>
      <c r="AJ22" s="156"/>
      <c r="AK22" s="262"/>
      <c r="AL22" s="262"/>
      <c r="AM22" s="156">
        <f>SUM(H22:AL22)</f>
        <v>0</v>
      </c>
      <c r="AN22" s="156">
        <f t="shared" ref="AN22:AN25" si="0">AM22</f>
        <v>0</v>
      </c>
      <c r="AO22" s="131"/>
      <c r="AP22" s="131"/>
    </row>
    <row r="23" spans="1:69" ht="81" customHeight="1">
      <c r="A23" s="154" t="s">
        <v>100</v>
      </c>
      <c r="B23" s="409"/>
      <c r="C23" s="155" t="s">
        <v>72</v>
      </c>
      <c r="D23" s="156">
        <f>'[8]Норма ТК'!C16</f>
        <v>239.464</v>
      </c>
      <c r="E23" s="160" t="s">
        <v>32</v>
      </c>
      <c r="F23" s="155" t="s">
        <v>93</v>
      </c>
      <c r="G23" s="447"/>
      <c r="H23" s="156"/>
      <c r="I23" s="262"/>
      <c r="J23" s="262"/>
      <c r="K23" s="156"/>
      <c r="L23" s="156"/>
      <c r="M23" s="156"/>
      <c r="N23" s="156"/>
      <c r="O23" s="262"/>
      <c r="P23" s="262"/>
      <c r="Q23" s="262"/>
      <c r="R23" s="159">
        <v>47.893000000000001</v>
      </c>
      <c r="S23" s="159">
        <v>47.893000000000001</v>
      </c>
      <c r="T23" s="159">
        <v>47.893000000000001</v>
      </c>
      <c r="U23" s="159">
        <v>47.893000000000001</v>
      </c>
      <c r="V23" s="159">
        <v>47.892000000000003</v>
      </c>
      <c r="W23" s="269"/>
      <c r="X23" s="270"/>
      <c r="Y23" s="156"/>
      <c r="Z23" s="156"/>
      <c r="AA23" s="156"/>
      <c r="AB23" s="156"/>
      <c r="AC23" s="156"/>
      <c r="AD23" s="262"/>
      <c r="AE23" s="262"/>
      <c r="AF23" s="156"/>
      <c r="AG23" s="156"/>
      <c r="AH23" s="156"/>
      <c r="AI23" s="156"/>
      <c r="AJ23" s="156"/>
      <c r="AK23" s="262"/>
      <c r="AL23" s="262"/>
      <c r="AM23" s="156">
        <f>SUM(H23:AL23)</f>
        <v>239.464</v>
      </c>
      <c r="AN23" s="159">
        <f t="shared" si="0"/>
        <v>239.464</v>
      </c>
      <c r="AO23" s="131"/>
      <c r="AP23" s="131"/>
    </row>
    <row r="24" spans="1:69" ht="81" customHeight="1">
      <c r="A24" s="154" t="s">
        <v>101</v>
      </c>
      <c r="B24" s="409"/>
      <c r="C24" s="155" t="s">
        <v>73</v>
      </c>
      <c r="D24" s="156">
        <f>'[8]Норма ТК'!C17</f>
        <v>47.463999999999999</v>
      </c>
      <c r="E24" s="160" t="s">
        <v>32</v>
      </c>
      <c r="F24" s="155" t="s">
        <v>93</v>
      </c>
      <c r="G24" s="447"/>
      <c r="H24" s="156"/>
      <c r="I24" s="262"/>
      <c r="J24" s="262"/>
      <c r="K24" s="156"/>
      <c r="L24" s="156"/>
      <c r="M24" s="156"/>
      <c r="N24" s="156"/>
      <c r="O24" s="262"/>
      <c r="P24" s="262"/>
      <c r="Q24" s="262"/>
      <c r="R24" s="159"/>
      <c r="S24" s="159">
        <v>11.866</v>
      </c>
      <c r="T24" s="159">
        <v>11.866</v>
      </c>
      <c r="U24" s="159">
        <v>11.866</v>
      </c>
      <c r="V24" s="159">
        <v>11.866</v>
      </c>
      <c r="W24" s="269"/>
      <c r="X24" s="270"/>
      <c r="Y24" s="156"/>
      <c r="Z24" s="156"/>
      <c r="AA24" s="156"/>
      <c r="AB24" s="156"/>
      <c r="AC24" s="156"/>
      <c r="AD24" s="262"/>
      <c r="AE24" s="262"/>
      <c r="AF24" s="156"/>
      <c r="AG24" s="156"/>
      <c r="AH24" s="156"/>
      <c r="AI24" s="156"/>
      <c r="AJ24" s="156"/>
      <c r="AK24" s="262"/>
      <c r="AL24" s="262"/>
      <c r="AM24" s="156">
        <f>SUM(H24:AL24)</f>
        <v>47.463999999999999</v>
      </c>
      <c r="AN24" s="159">
        <f t="shared" si="0"/>
        <v>47.463999999999999</v>
      </c>
      <c r="AO24" s="131"/>
      <c r="AP24" s="131"/>
    </row>
    <row r="25" spans="1:69" s="150" customFormat="1" ht="15.75" customHeight="1">
      <c r="A25" s="393" t="s">
        <v>94</v>
      </c>
      <c r="B25" s="393"/>
      <c r="C25" s="393"/>
      <c r="D25" s="393"/>
      <c r="E25" s="393"/>
      <c r="F25" s="393"/>
      <c r="G25" s="162"/>
      <c r="H25" s="163">
        <f>H21</f>
        <v>0</v>
      </c>
      <c r="I25" s="163">
        <f t="shared" ref="I25:AL25" si="1">I21</f>
        <v>0</v>
      </c>
      <c r="J25" s="163">
        <f t="shared" si="1"/>
        <v>0</v>
      </c>
      <c r="K25" s="163">
        <f t="shared" si="1"/>
        <v>0</v>
      </c>
      <c r="L25" s="163">
        <f t="shared" si="1"/>
        <v>0</v>
      </c>
      <c r="M25" s="163">
        <f t="shared" si="1"/>
        <v>0</v>
      </c>
      <c r="N25" s="163">
        <f t="shared" si="1"/>
        <v>0</v>
      </c>
      <c r="O25" s="163">
        <f t="shared" si="1"/>
        <v>0</v>
      </c>
      <c r="P25" s="163">
        <f t="shared" si="1"/>
        <v>0</v>
      </c>
      <c r="Q25" s="163">
        <f t="shared" si="1"/>
        <v>0</v>
      </c>
      <c r="R25" s="159">
        <f>SUM(R21:R24)</f>
        <v>61.225000000000001</v>
      </c>
      <c r="S25" s="156">
        <f>SUM(R21:R24)</f>
        <v>61.225000000000001</v>
      </c>
      <c r="T25" s="156">
        <f>SUM(S21:S24)</f>
        <v>59.759</v>
      </c>
      <c r="U25" s="156">
        <f>SUM(T21:T24)</f>
        <v>59.759</v>
      </c>
      <c r="V25" s="156">
        <f>SUM(U21:U24)</f>
        <v>59.759</v>
      </c>
      <c r="W25" s="156"/>
      <c r="X25" s="163">
        <f t="shared" si="1"/>
        <v>0</v>
      </c>
      <c r="Y25" s="163">
        <f t="shared" si="1"/>
        <v>0</v>
      </c>
      <c r="Z25" s="163">
        <f t="shared" si="1"/>
        <v>0</v>
      </c>
      <c r="AA25" s="163">
        <f t="shared" si="1"/>
        <v>0</v>
      </c>
      <c r="AB25" s="163">
        <f t="shared" si="1"/>
        <v>0</v>
      </c>
      <c r="AC25" s="163">
        <f t="shared" si="1"/>
        <v>0</v>
      </c>
      <c r="AD25" s="163">
        <f t="shared" si="1"/>
        <v>0</v>
      </c>
      <c r="AE25" s="163">
        <f t="shared" si="1"/>
        <v>0</v>
      </c>
      <c r="AF25" s="163">
        <f t="shared" si="1"/>
        <v>0</v>
      </c>
      <c r="AG25" s="163">
        <f t="shared" si="1"/>
        <v>0</v>
      </c>
      <c r="AH25" s="163">
        <f t="shared" si="1"/>
        <v>0</v>
      </c>
      <c r="AI25" s="163">
        <f t="shared" si="1"/>
        <v>0</v>
      </c>
      <c r="AJ25" s="163">
        <f t="shared" si="1"/>
        <v>0</v>
      </c>
      <c r="AK25" s="163">
        <f t="shared" si="1"/>
        <v>0</v>
      </c>
      <c r="AL25" s="163">
        <f t="shared" si="1"/>
        <v>0</v>
      </c>
      <c r="AM25" s="156">
        <f>SUM(AM21:AM24)</f>
        <v>300.26</v>
      </c>
      <c r="AN25" s="156">
        <f t="shared" si="0"/>
        <v>300.26</v>
      </c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</row>
    <row r="26" spans="1:69" ht="15.75" hidden="1" customHeight="1">
      <c r="A26" s="122"/>
      <c r="B26" s="155"/>
      <c r="C26" s="407" t="s">
        <v>34</v>
      </c>
      <c r="D26" s="407"/>
      <c r="E26" s="407"/>
      <c r="F26" s="407"/>
      <c r="G26" s="164" t="s">
        <v>33</v>
      </c>
      <c r="H26" s="156">
        <f>'[8]мес ТЗ 2018'!AM160</f>
        <v>0</v>
      </c>
      <c r="I26" s="156">
        <f>D26/3</f>
        <v>0</v>
      </c>
      <c r="J26" s="156">
        <f>D26/3</f>
        <v>0</v>
      </c>
      <c r="K26" s="156">
        <f>'[8]мес ТЗ 2018'!AM541</f>
        <v>1.72</v>
      </c>
      <c r="L26" s="156">
        <f>'[8]мес ТЗ 2018'!AM646</f>
        <v>1.7239973417511201</v>
      </c>
      <c r="M26" s="156">
        <f>'[8]мес ТЗ 2018'!AM749</f>
        <v>1.72</v>
      </c>
      <c r="N26" s="156">
        <f>'[8]мес ТЗ 2018'!AM850</f>
        <v>0</v>
      </c>
      <c r="O26" s="156">
        <f>'[8]мес ТЗ 2018'!AM990</f>
        <v>0</v>
      </c>
      <c r="P26" s="156">
        <f>D26/3</f>
        <v>0</v>
      </c>
      <c r="Q26" s="156">
        <f>'[8]мес ТЗ 2018'!AM1187</f>
        <v>0</v>
      </c>
      <c r="R26" s="156">
        <f>'[8]мес ТЗ 2018'!AM1327</f>
        <v>0</v>
      </c>
      <c r="S26" s="156">
        <f>'[8]мес ТЗ 2018'!AM1460</f>
        <v>0</v>
      </c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>
        <f t="shared" ref="AM26:AM29" si="2">SUM(H26:S26)</f>
        <v>5.16399734175112</v>
      </c>
      <c r="AN26" s="156">
        <f t="shared" ref="AN26:AN29" si="3">AM26</f>
        <v>5.16399734175112</v>
      </c>
      <c r="AO26" s="131"/>
      <c r="AP26" s="131"/>
    </row>
    <row r="27" spans="1:69" ht="15.75" hidden="1" customHeight="1">
      <c r="A27" s="122"/>
      <c r="B27" s="155"/>
      <c r="C27" s="408" t="s">
        <v>35</v>
      </c>
      <c r="D27" s="408"/>
      <c r="E27" s="408"/>
      <c r="F27" s="408"/>
      <c r="G27" s="164" t="s">
        <v>33</v>
      </c>
      <c r="H27" s="156">
        <f>'[8]мес ТЗ 2018'!AM161</f>
        <v>0</v>
      </c>
      <c r="I27" s="156">
        <f>'[8]мес ТЗ 2018'!AM300</f>
        <v>0</v>
      </c>
      <c r="J27" s="156">
        <f>'[8]мес ТЗ 2018'!AM439</f>
        <v>55.616999999999997</v>
      </c>
      <c r="K27" s="156">
        <f>'[8]мес ТЗ 2018'!AM542</f>
        <v>3.17</v>
      </c>
      <c r="L27" s="156">
        <f>'[8]мес ТЗ 2018'!AM647</f>
        <v>2.56</v>
      </c>
      <c r="M27" s="156">
        <f>'[8]мес ТЗ 2018'!AM750</f>
        <v>0</v>
      </c>
      <c r="N27" s="156">
        <f>'[8]мес ТЗ 2018'!AM851</f>
        <v>0</v>
      </c>
      <c r="O27" s="156">
        <f>'[8]мес ТЗ 2018'!AM991</f>
        <v>0</v>
      </c>
      <c r="P27" s="156">
        <f>'[8]мес ТЗ 2018'!AM1089</f>
        <v>0</v>
      </c>
      <c r="Q27" s="156">
        <f>'[8]мес ТЗ 2018'!AM1188</f>
        <v>0</v>
      </c>
      <c r="R27" s="156">
        <f>'[8]мес ТЗ 2018'!AM1328</f>
        <v>0</v>
      </c>
      <c r="S27" s="156">
        <f>'[8]мес ТЗ 2018'!AM1461</f>
        <v>0</v>
      </c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>
        <f t="shared" si="2"/>
        <v>61.347000000000001</v>
      </c>
      <c r="AN27" s="156">
        <f t="shared" si="3"/>
        <v>61.347000000000001</v>
      </c>
      <c r="AO27" s="131"/>
      <c r="AP27" s="131"/>
    </row>
    <row r="28" spans="1:69" ht="15.75" hidden="1" customHeight="1">
      <c r="A28" s="122"/>
      <c r="B28" s="155"/>
      <c r="C28" s="155"/>
      <c r="D28" s="393" t="s">
        <v>36</v>
      </c>
      <c r="E28" s="393"/>
      <c r="F28" s="393"/>
      <c r="G28" s="164" t="s">
        <v>33</v>
      </c>
      <c r="H28" s="156">
        <f>H25</f>
        <v>0</v>
      </c>
      <c r="I28" s="156">
        <f t="shared" ref="I28:S28" si="4">I25</f>
        <v>0</v>
      </c>
      <c r="J28" s="156">
        <f t="shared" si="4"/>
        <v>0</v>
      </c>
      <c r="K28" s="156">
        <f t="shared" si="4"/>
        <v>0</v>
      </c>
      <c r="L28" s="156">
        <f t="shared" si="4"/>
        <v>0</v>
      </c>
      <c r="M28" s="156">
        <f t="shared" si="4"/>
        <v>0</v>
      </c>
      <c r="N28" s="156">
        <f t="shared" si="4"/>
        <v>0</v>
      </c>
      <c r="O28" s="156">
        <f t="shared" si="4"/>
        <v>0</v>
      </c>
      <c r="P28" s="156">
        <f t="shared" si="4"/>
        <v>0</v>
      </c>
      <c r="Q28" s="156">
        <f t="shared" si="4"/>
        <v>0</v>
      </c>
      <c r="R28" s="156">
        <f t="shared" si="4"/>
        <v>61.225000000000001</v>
      </c>
      <c r="S28" s="156">
        <f t="shared" si="4"/>
        <v>61.225000000000001</v>
      </c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>
        <f t="shared" si="2"/>
        <v>122.45</v>
      </c>
      <c r="AN28" s="156">
        <f t="shared" si="3"/>
        <v>122.45</v>
      </c>
      <c r="AO28" s="131"/>
      <c r="AP28" s="131"/>
    </row>
    <row r="29" spans="1:69" ht="15.75" hidden="1" customHeight="1">
      <c r="A29" s="122"/>
      <c r="B29" s="155"/>
      <c r="C29" s="408" t="s">
        <v>37</v>
      </c>
      <c r="D29" s="408"/>
      <c r="E29" s="408"/>
      <c r="F29" s="408"/>
      <c r="G29" s="164" t="s">
        <v>38</v>
      </c>
      <c r="H29" s="156">
        <f>'[8]мес ТЗ 2018'!AM163</f>
        <v>0.47</v>
      </c>
      <c r="I29" s="156">
        <f>'[8]мес ТЗ 2018'!AM302</f>
        <v>1.08</v>
      </c>
      <c r="J29" s="156">
        <f>'[8]мес ТЗ 2018'!AM441</f>
        <v>2.04</v>
      </c>
      <c r="K29" s="156">
        <f>'[8]мес ТЗ 2018'!AM544</f>
        <v>0.47</v>
      </c>
      <c r="L29" s="156">
        <f>'[8]мес ТЗ 2018'!AM649</f>
        <v>0.68</v>
      </c>
      <c r="M29" s="156">
        <f>'[8]мес ТЗ 2018'!AM752</f>
        <v>0.47</v>
      </c>
      <c r="N29" s="156">
        <f>'[8]мес ТЗ 2018'!AM853</f>
        <v>0.47</v>
      </c>
      <c r="O29" s="156">
        <f>'[8]мес ТЗ 2018'!AM993</f>
        <v>1.08</v>
      </c>
      <c r="P29" s="159">
        <f>'[8]мес ТЗ 2018'!AM1091</f>
        <v>2.3199999999999998</v>
      </c>
      <c r="Q29" s="156">
        <f>'[8]мес ТЗ 2018'!AM1190</f>
        <v>0.47</v>
      </c>
      <c r="R29" s="156">
        <f>'[8]мес ТЗ 2018'!AM1330</f>
        <v>1.08</v>
      </c>
      <c r="S29" s="156">
        <f>'[8]мес ТЗ 2018'!AM1463</f>
        <v>0.47</v>
      </c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>
        <f t="shared" si="2"/>
        <v>11.1</v>
      </c>
      <c r="AN29" s="156">
        <f t="shared" si="3"/>
        <v>11.1</v>
      </c>
      <c r="AO29" s="131"/>
      <c r="AP29" s="131"/>
    </row>
    <row r="30" spans="1:69" s="167" customFormat="1" ht="15.75" customHeight="1" thickBot="1">
      <c r="A30" s="165"/>
      <c r="B30" s="166"/>
      <c r="C30" s="166"/>
      <c r="D30" s="166"/>
      <c r="E30" s="166"/>
      <c r="F30" s="166"/>
      <c r="G30" s="166"/>
      <c r="H30" s="406" t="s">
        <v>39</v>
      </c>
      <c r="I30" s="406"/>
      <c r="J30" s="406"/>
      <c r="K30" s="406"/>
      <c r="L30" s="406"/>
      <c r="M30" s="406"/>
      <c r="N30" s="406"/>
      <c r="O30" s="406"/>
      <c r="P30" s="406"/>
      <c r="Q30" s="406"/>
      <c r="R30" s="406"/>
      <c r="S30" s="406"/>
      <c r="T30" s="406"/>
      <c r="U30" s="406"/>
      <c r="V30" s="406"/>
      <c r="W30" s="406"/>
      <c r="X30" s="406"/>
      <c r="Y30" s="406"/>
      <c r="Z30" s="406"/>
      <c r="AA30" s="406"/>
      <c r="AB30" s="406"/>
      <c r="AC30" s="406"/>
      <c r="AD30" s="452"/>
      <c r="AE30" s="406"/>
      <c r="AF30" s="406"/>
      <c r="AG30" s="406"/>
      <c r="AH30" s="406"/>
      <c r="AI30" s="406"/>
      <c r="AJ30" s="406"/>
      <c r="AK30" s="406"/>
      <c r="AL30" s="406"/>
      <c r="AM30" s="166"/>
      <c r="AN30" s="166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</row>
    <row r="31" spans="1:69" s="168" customFormat="1" ht="84.75" customHeight="1">
      <c r="A31" s="154" t="s">
        <v>98</v>
      </c>
      <c r="B31" s="409" t="s">
        <v>40</v>
      </c>
      <c r="C31" s="155" t="s">
        <v>74</v>
      </c>
      <c r="D31" s="156">
        <f>'[8]Норма ТК'!C5</f>
        <v>19.678000000000001</v>
      </c>
      <c r="E31" s="157" t="s">
        <v>30</v>
      </c>
      <c r="F31" s="158" t="s">
        <v>88</v>
      </c>
      <c r="G31" s="447"/>
      <c r="H31" s="156"/>
      <c r="I31" s="262"/>
      <c r="J31" s="262"/>
      <c r="K31" s="156"/>
      <c r="L31" s="156"/>
      <c r="M31" s="156"/>
      <c r="N31" s="156"/>
      <c r="O31" s="262"/>
      <c r="P31" s="262"/>
      <c r="Q31" s="262"/>
      <c r="R31" s="156"/>
      <c r="S31" s="156"/>
      <c r="T31" s="156"/>
      <c r="U31" s="156"/>
      <c r="V31" s="156"/>
      <c r="W31" s="262"/>
      <c r="X31" s="270"/>
      <c r="Y31" s="156">
        <v>19.678000000000001</v>
      </c>
      <c r="Z31" s="156"/>
      <c r="AA31" s="156"/>
      <c r="AB31" s="156"/>
      <c r="AC31" s="156"/>
      <c r="AD31" s="269"/>
      <c r="AE31" s="262"/>
      <c r="AF31" s="156"/>
      <c r="AG31" s="156"/>
      <c r="AH31" s="156"/>
      <c r="AI31" s="156"/>
      <c r="AJ31" s="156"/>
      <c r="AK31" s="262"/>
      <c r="AL31" s="262"/>
      <c r="AM31" s="156">
        <f>SUM(H31:AL31)</f>
        <v>19.678000000000001</v>
      </c>
      <c r="AN31" s="156">
        <f t="shared" ref="AN31:AN38" si="5">AM31</f>
        <v>19.678000000000001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</row>
    <row r="32" spans="1:69" s="169" customFormat="1" ht="84.75" customHeight="1" thickBot="1">
      <c r="A32" s="154" t="s">
        <v>99</v>
      </c>
      <c r="B32" s="409"/>
      <c r="C32" s="155" t="s">
        <v>75</v>
      </c>
      <c r="D32" s="156">
        <f>'[8]Норма ТК'!C21</f>
        <v>352.95600000000002</v>
      </c>
      <c r="E32" s="160" t="s">
        <v>32</v>
      </c>
      <c r="F32" s="161" t="s">
        <v>92</v>
      </c>
      <c r="G32" s="447"/>
      <c r="H32" s="156"/>
      <c r="I32" s="262"/>
      <c r="J32" s="262"/>
      <c r="K32" s="156"/>
      <c r="L32" s="156"/>
      <c r="M32" s="156"/>
      <c r="N32" s="156"/>
      <c r="O32" s="262"/>
      <c r="P32" s="262"/>
      <c r="Q32" s="262"/>
      <c r="R32" s="156"/>
      <c r="S32" s="156"/>
      <c r="T32" s="156"/>
      <c r="U32" s="156"/>
      <c r="V32" s="156"/>
      <c r="W32" s="262"/>
      <c r="X32" s="270"/>
      <c r="Y32" s="156">
        <v>70.591999999999999</v>
      </c>
      <c r="Z32" s="156">
        <v>70.590999999999994</v>
      </c>
      <c r="AA32" s="156">
        <v>70.590999999999994</v>
      </c>
      <c r="AB32" s="156">
        <v>70.590999999999994</v>
      </c>
      <c r="AC32" s="156">
        <v>70.590999999999994</v>
      </c>
      <c r="AD32" s="263"/>
      <c r="AE32" s="262"/>
      <c r="AF32" s="156"/>
      <c r="AG32" s="156"/>
      <c r="AH32" s="156"/>
      <c r="AI32" s="156"/>
      <c r="AJ32" s="156"/>
      <c r="AK32" s="262"/>
      <c r="AL32" s="262"/>
      <c r="AM32" s="156">
        <f>SUM(H32:AL32)</f>
        <v>352.95600000000002</v>
      </c>
      <c r="AN32" s="156">
        <f t="shared" ref="AN32:AN34" si="6">AM32</f>
        <v>352.95600000000002</v>
      </c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</row>
    <row r="33" spans="1:69" s="167" customFormat="1" ht="84.75" customHeight="1">
      <c r="A33" s="154" t="s">
        <v>100</v>
      </c>
      <c r="B33" s="409"/>
      <c r="C33" s="155" t="s">
        <v>76</v>
      </c>
      <c r="D33" s="156">
        <f>'[8]Норма ТК'!C22</f>
        <v>139.34399999999999</v>
      </c>
      <c r="E33" s="160" t="s">
        <v>32</v>
      </c>
      <c r="F33" s="155" t="s">
        <v>93</v>
      </c>
      <c r="G33" s="447"/>
      <c r="H33" s="156"/>
      <c r="I33" s="262"/>
      <c r="J33" s="262"/>
      <c r="K33" s="156"/>
      <c r="L33" s="156"/>
      <c r="M33" s="156"/>
      <c r="N33" s="156"/>
      <c r="O33" s="262"/>
      <c r="P33" s="262"/>
      <c r="Q33" s="262"/>
      <c r="R33" s="156"/>
      <c r="S33" s="156"/>
      <c r="T33" s="156"/>
      <c r="U33" s="156"/>
      <c r="V33" s="156"/>
      <c r="W33" s="262"/>
      <c r="X33" s="270"/>
      <c r="Y33" s="156">
        <v>27.869</v>
      </c>
      <c r="Z33" s="156">
        <v>27.869</v>
      </c>
      <c r="AA33" s="156">
        <v>27.869</v>
      </c>
      <c r="AB33" s="156">
        <v>27.869</v>
      </c>
      <c r="AC33" s="156">
        <v>27.867999999999999</v>
      </c>
      <c r="AD33" s="269"/>
      <c r="AE33" s="262"/>
      <c r="AF33" s="156"/>
      <c r="AG33" s="156"/>
      <c r="AH33" s="156"/>
      <c r="AI33" s="156"/>
      <c r="AJ33" s="156"/>
      <c r="AK33" s="262"/>
      <c r="AL33" s="262"/>
      <c r="AM33" s="156">
        <f>SUM(H33:AL33)</f>
        <v>139.34399999999999</v>
      </c>
      <c r="AN33" s="156">
        <f t="shared" si="6"/>
        <v>139.34399999999999</v>
      </c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</row>
    <row r="34" spans="1:69" s="171" customFormat="1" ht="27" customHeight="1">
      <c r="A34" s="393" t="s">
        <v>94</v>
      </c>
      <c r="B34" s="393"/>
      <c r="C34" s="393"/>
      <c r="D34" s="393"/>
      <c r="E34" s="393"/>
      <c r="F34" s="393"/>
      <c r="G34" s="162"/>
      <c r="H34" s="163">
        <f>H31</f>
        <v>0</v>
      </c>
      <c r="I34" s="163">
        <f t="shared" ref="I34:AL34" si="7">I31</f>
        <v>0</v>
      </c>
      <c r="J34" s="163">
        <f t="shared" si="7"/>
        <v>0</v>
      </c>
      <c r="K34" s="163">
        <f t="shared" si="7"/>
        <v>0</v>
      </c>
      <c r="L34" s="163">
        <f t="shared" si="7"/>
        <v>0</v>
      </c>
      <c r="M34" s="163">
        <f t="shared" si="7"/>
        <v>0</v>
      </c>
      <c r="N34" s="163">
        <f t="shared" si="7"/>
        <v>0</v>
      </c>
      <c r="O34" s="163">
        <f t="shared" si="7"/>
        <v>0</v>
      </c>
      <c r="P34" s="163">
        <f t="shared" si="7"/>
        <v>0</v>
      </c>
      <c r="Q34" s="163">
        <f t="shared" si="7"/>
        <v>0</v>
      </c>
      <c r="R34" s="163">
        <f t="shared" si="7"/>
        <v>0</v>
      </c>
      <c r="S34" s="163">
        <f t="shared" si="7"/>
        <v>0</v>
      </c>
      <c r="T34" s="163">
        <f t="shared" si="7"/>
        <v>0</v>
      </c>
      <c r="U34" s="163">
        <f t="shared" si="7"/>
        <v>0</v>
      </c>
      <c r="V34" s="163">
        <f t="shared" si="7"/>
        <v>0</v>
      </c>
      <c r="W34" s="163">
        <f t="shared" si="7"/>
        <v>0</v>
      </c>
      <c r="X34" s="170">
        <f t="shared" si="7"/>
        <v>0</v>
      </c>
      <c r="Y34" s="159">
        <f>SUM(Y31:Y33)</f>
        <v>118.139</v>
      </c>
      <c r="Z34" s="159">
        <f>SUM(Y31:Y33)</f>
        <v>118.139</v>
      </c>
      <c r="AA34" s="159">
        <f>SUM(Z31:Z33)</f>
        <v>98.46</v>
      </c>
      <c r="AB34" s="159">
        <f>SUM(AA31:AA33)</f>
        <v>98.46</v>
      </c>
      <c r="AC34" s="159">
        <f>SUM(AB31:AB33)</f>
        <v>98.46</v>
      </c>
      <c r="AD34" s="156"/>
      <c r="AE34" s="163">
        <f t="shared" si="7"/>
        <v>0</v>
      </c>
      <c r="AF34" s="163">
        <f t="shared" si="7"/>
        <v>0</v>
      </c>
      <c r="AG34" s="163">
        <f t="shared" si="7"/>
        <v>0</v>
      </c>
      <c r="AH34" s="163">
        <f t="shared" si="7"/>
        <v>0</v>
      </c>
      <c r="AI34" s="163">
        <f t="shared" si="7"/>
        <v>0</v>
      </c>
      <c r="AJ34" s="163">
        <f t="shared" si="7"/>
        <v>0</v>
      </c>
      <c r="AK34" s="163">
        <f t="shared" si="7"/>
        <v>0</v>
      </c>
      <c r="AL34" s="163">
        <f t="shared" si="7"/>
        <v>0</v>
      </c>
      <c r="AM34" s="156">
        <f>SUM(AM31:AM33)</f>
        <v>511.97800000000001</v>
      </c>
      <c r="AN34" s="156">
        <f t="shared" si="6"/>
        <v>511.97800000000001</v>
      </c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</row>
    <row r="35" spans="1:69" s="167" customFormat="1" ht="15" hidden="1" customHeight="1">
      <c r="A35" s="172"/>
      <c r="B35" s="173"/>
      <c r="C35" s="400" t="s">
        <v>34</v>
      </c>
      <c r="D35" s="401"/>
      <c r="E35" s="401"/>
      <c r="F35" s="402"/>
      <c r="G35" s="174" t="s">
        <v>33</v>
      </c>
      <c r="H35" s="175">
        <f>'[8]мес ТЗ 2018'!AM168</f>
        <v>0</v>
      </c>
      <c r="I35" s="175">
        <f>'[8]мес ТЗ 2018'!AM307</f>
        <v>0</v>
      </c>
      <c r="J35" s="175">
        <f>'[8]мес ТЗ 2018'!AM447</f>
        <v>50.781999999999996</v>
      </c>
      <c r="K35" s="175">
        <f>'[8]мес ТЗ 2018'!AM549</f>
        <v>2.17</v>
      </c>
      <c r="L35" s="175">
        <f>'[8]мес ТЗ 2018'!AM654</f>
        <v>2.1652198294142599</v>
      </c>
      <c r="M35" s="175">
        <f>'[8]мес ТЗ 2018'!AM757</f>
        <v>2.17</v>
      </c>
      <c r="N35" s="175">
        <f>'[8]мес ТЗ 2018'!AM858</f>
        <v>0</v>
      </c>
      <c r="O35" s="175">
        <f>'[8]мес ТЗ 2018'!AM998</f>
        <v>0</v>
      </c>
      <c r="P35" s="175">
        <f>'[8]мес ТЗ 2018'!AM1097</f>
        <v>50.5628295784282</v>
      </c>
      <c r="Q35" s="175">
        <f>'[8]мес ТЗ 2018'!AM1195</f>
        <v>0</v>
      </c>
      <c r="R35" s="175">
        <f>'[8]мес ТЗ 2018'!AM1335</f>
        <v>2.1652198294142599</v>
      </c>
      <c r="S35" s="175">
        <f>'[8]мес ТЗ 2018'!AM1468</f>
        <v>0</v>
      </c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6"/>
      <c r="AM35" s="177">
        <f t="shared" ref="AM35:AM38" si="8">SUM(H35:S35)</f>
        <v>110.01526923725672</v>
      </c>
      <c r="AN35" s="178">
        <f t="shared" si="5"/>
        <v>110.01526923725672</v>
      </c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</row>
    <row r="36" spans="1:69" s="167" customFormat="1" ht="15" hidden="1" customHeight="1">
      <c r="A36" s="122"/>
      <c r="B36" s="155"/>
      <c r="C36" s="386" t="s">
        <v>35</v>
      </c>
      <c r="D36" s="387"/>
      <c r="E36" s="387"/>
      <c r="F36" s="388"/>
      <c r="G36" s="164" t="s">
        <v>33</v>
      </c>
      <c r="H36" s="156">
        <f>'[8]мес ТЗ 2018'!AM169</f>
        <v>0</v>
      </c>
      <c r="I36" s="156">
        <f>'[8]мес ТЗ 2018'!AM308</f>
        <v>3.9780698364827298</v>
      </c>
      <c r="J36" s="156">
        <f>'[8]мес ТЗ 2018'!AM448</f>
        <v>95.995999999999995</v>
      </c>
      <c r="K36" s="156">
        <f>'[8]мес ТЗ 2018'!AM550</f>
        <v>3.98</v>
      </c>
      <c r="L36" s="156">
        <f>'[8]мес ТЗ 2018'!AM655</f>
        <v>3.9780698364827298</v>
      </c>
      <c r="M36" s="156">
        <f>'[8]мес ТЗ 2018'!AM758</f>
        <v>3.98</v>
      </c>
      <c r="N36" s="156">
        <f>'[8]мес ТЗ 2018'!AM859</f>
        <v>0</v>
      </c>
      <c r="O36" s="156">
        <f>'[8]мес ТЗ 2018'!AM999</f>
        <v>0</v>
      </c>
      <c r="P36" s="156">
        <f>'[8]мес ТЗ 2018'!AM1098</f>
        <v>84.253296341997995</v>
      </c>
      <c r="Q36" s="156">
        <f>'[8]мес ТЗ 2018'!AM1196</f>
        <v>0</v>
      </c>
      <c r="R36" s="156">
        <f>'[8]мес ТЗ 2018'!AM1336</f>
        <v>0</v>
      </c>
      <c r="S36" s="156">
        <f>'[8]мес ТЗ 2018'!AM1469</f>
        <v>0</v>
      </c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79"/>
      <c r="AM36" s="177">
        <f t="shared" si="8"/>
        <v>196.16543601496346</v>
      </c>
      <c r="AN36" s="180">
        <f t="shared" si="5"/>
        <v>196.16543601496346</v>
      </c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</row>
    <row r="37" spans="1:69" s="167" customFormat="1" ht="15" hidden="1" customHeight="1">
      <c r="A37" s="122"/>
      <c r="B37" s="155"/>
      <c r="C37" s="155"/>
      <c r="D37" s="391" t="s">
        <v>36</v>
      </c>
      <c r="E37" s="389"/>
      <c r="F37" s="390"/>
      <c r="G37" s="164" t="s">
        <v>33</v>
      </c>
      <c r="H37" s="156">
        <f>H34</f>
        <v>0</v>
      </c>
      <c r="I37" s="156">
        <f t="shared" ref="I37:S37" si="9">I34</f>
        <v>0</v>
      </c>
      <c r="J37" s="156">
        <f t="shared" si="9"/>
        <v>0</v>
      </c>
      <c r="K37" s="156">
        <f t="shared" si="9"/>
        <v>0</v>
      </c>
      <c r="L37" s="156">
        <f t="shared" si="9"/>
        <v>0</v>
      </c>
      <c r="M37" s="156">
        <f t="shared" si="9"/>
        <v>0</v>
      </c>
      <c r="N37" s="156">
        <f t="shared" si="9"/>
        <v>0</v>
      </c>
      <c r="O37" s="156">
        <f t="shared" si="9"/>
        <v>0</v>
      </c>
      <c r="P37" s="156">
        <f t="shared" si="9"/>
        <v>0</v>
      </c>
      <c r="Q37" s="156">
        <f t="shared" si="9"/>
        <v>0</v>
      </c>
      <c r="R37" s="156">
        <f t="shared" si="9"/>
        <v>0</v>
      </c>
      <c r="S37" s="156">
        <f t="shared" si="9"/>
        <v>0</v>
      </c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79"/>
      <c r="AM37" s="177">
        <f t="shared" si="8"/>
        <v>0</v>
      </c>
      <c r="AN37" s="180">
        <f t="shared" si="5"/>
        <v>0</v>
      </c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</row>
    <row r="38" spans="1:69" s="167" customFormat="1" ht="15" hidden="1" customHeight="1">
      <c r="A38" s="122"/>
      <c r="B38" s="155"/>
      <c r="C38" s="386" t="s">
        <v>37</v>
      </c>
      <c r="D38" s="387"/>
      <c r="E38" s="387"/>
      <c r="F38" s="388"/>
      <c r="G38" s="164" t="s">
        <v>38</v>
      </c>
      <c r="H38" s="156">
        <f>'[8]мес ТЗ 2018'!AM171</f>
        <v>0.49</v>
      </c>
      <c r="I38" s="156">
        <f>'[8]мес ТЗ 2018'!AM310</f>
        <v>0.57999999999999996</v>
      </c>
      <c r="J38" s="156">
        <f>'[8]мес ТЗ 2018'!AM450</f>
        <v>3.2</v>
      </c>
      <c r="K38" s="156">
        <f>'[8]мес ТЗ 2018'!AM552</f>
        <v>0.57999999999999996</v>
      </c>
      <c r="L38" s="156">
        <f>'[8]мес ТЗ 2018'!AM657</f>
        <v>0.57999999999999996</v>
      </c>
      <c r="M38" s="156">
        <f>'[8]мес ТЗ 2018'!AM760</f>
        <v>0.57999999999999996</v>
      </c>
      <c r="N38" s="156">
        <f>'[8]мес ТЗ 2018'!AM861</f>
        <v>0.57999999999999996</v>
      </c>
      <c r="O38" s="156">
        <f>'[8]мес ТЗ 2018'!AM1001</f>
        <v>0.57999999999999996</v>
      </c>
      <c r="P38" s="159">
        <f>'[8]мес ТЗ 2018'!AM1100</f>
        <v>3.55</v>
      </c>
      <c r="Q38" s="156">
        <f>'[8]мес ТЗ 2018'!AM1198</f>
        <v>0.57999999999999996</v>
      </c>
      <c r="R38" s="156">
        <f>'[8]мес ТЗ 2018'!AM1338</f>
        <v>0.57999999999999996</v>
      </c>
      <c r="S38" s="156">
        <f>'[8]мес ТЗ 2018'!AM1471</f>
        <v>0.57999999999999996</v>
      </c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79"/>
      <c r="AM38" s="177">
        <f t="shared" si="8"/>
        <v>12.459999999999999</v>
      </c>
      <c r="AN38" s="180">
        <f t="shared" si="5"/>
        <v>12.459999999999999</v>
      </c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</row>
    <row r="39" spans="1:69" s="181" customFormat="1" ht="15.75" hidden="1" customHeight="1">
      <c r="A39" s="157"/>
      <c r="B39" s="155"/>
      <c r="C39" s="439" t="s">
        <v>34</v>
      </c>
      <c r="D39" s="440"/>
      <c r="E39" s="440"/>
      <c r="F39" s="441"/>
      <c r="G39" s="164" t="s">
        <v>33</v>
      </c>
      <c r="H39" s="156">
        <f>'[8]мес ТЗ 2018'!AM195</f>
        <v>0.96776252723311695</v>
      </c>
      <c r="I39" s="156">
        <f>'[8]мес ТЗ 2018'!AM334</f>
        <v>0</v>
      </c>
      <c r="J39" s="156">
        <f>'[8]мес ТЗ 2018'!AM475</f>
        <v>2.7469999999999999</v>
      </c>
      <c r="K39" s="156">
        <f>'[8]мес ТЗ 2018'!AM576</f>
        <v>1.1299999999999999</v>
      </c>
      <c r="L39" s="156">
        <f>'[8]мес ТЗ 2018'!AM681</f>
        <v>1.1324309342057399</v>
      </c>
      <c r="M39" s="156">
        <f>'[8]мес ТЗ 2018'!AM784</f>
        <v>1.1299999999999999</v>
      </c>
      <c r="N39" s="156">
        <f>'[8]мес ТЗ 2018'!AM885</f>
        <v>0</v>
      </c>
      <c r="O39" s="156">
        <f>'[8]мес ТЗ 2018'!AM1025</f>
        <v>0</v>
      </c>
      <c r="P39" s="156">
        <f>'[8]мес ТЗ 2018'!AM1125</f>
        <v>2.9991971683204102</v>
      </c>
      <c r="Q39" s="156">
        <f>'[8]мес ТЗ 2018'!AM1222</f>
        <v>0</v>
      </c>
      <c r="R39" s="156">
        <f>'[8]мес ТЗ 2018'!AM1362</f>
        <v>0</v>
      </c>
      <c r="S39" s="156">
        <f>'[8]мес ТЗ 2018'!AM1495</f>
        <v>0</v>
      </c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79"/>
      <c r="AM39" s="177">
        <f>SUM(H39:S39)</f>
        <v>10.106390629759266</v>
      </c>
      <c r="AN39" s="180">
        <f t="shared" ref="AN39:AN51" si="10">AM39</f>
        <v>10.106390629759266</v>
      </c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</row>
    <row r="40" spans="1:69" s="181" customFormat="1" ht="15.75" hidden="1" customHeight="1">
      <c r="A40" s="157"/>
      <c r="B40" s="155"/>
      <c r="C40" s="386" t="s">
        <v>35</v>
      </c>
      <c r="D40" s="387"/>
      <c r="E40" s="387"/>
      <c r="F40" s="388"/>
      <c r="G40" s="164" t="s">
        <v>33</v>
      </c>
      <c r="H40" s="156">
        <f>'[8]мес ТЗ 2018'!AM196</f>
        <v>1.7956419753086399</v>
      </c>
      <c r="I40" s="156">
        <f>'[8]мес ТЗ 2018'!AM335</f>
        <v>0</v>
      </c>
      <c r="J40" s="156">
        <f>'[8]мес ТЗ 2018'!AM476</f>
        <v>6.7439999999999998</v>
      </c>
      <c r="K40" s="156">
        <f>'[8]мес ТЗ 2018'!AM577</f>
        <v>2.04</v>
      </c>
      <c r="L40" s="156">
        <f>'[8]мес ТЗ 2018'!AM682</f>
        <v>2.16</v>
      </c>
      <c r="M40" s="156">
        <f>'[8]мес ТЗ 2018'!AM785</f>
        <v>2.04</v>
      </c>
      <c r="N40" s="156">
        <f>'[8]мес ТЗ 2018'!AM886</f>
        <v>0</v>
      </c>
      <c r="O40" s="156">
        <f>'[8]мес ТЗ 2018'!AM1026</f>
        <v>0</v>
      </c>
      <c r="P40" s="156">
        <f>'[8]мес ТЗ 2018'!AM1126</f>
        <v>5.5740958963929002</v>
      </c>
      <c r="Q40" s="156">
        <f>'[8]мес ТЗ 2018'!AM1223</f>
        <v>0</v>
      </c>
      <c r="R40" s="156">
        <f>'[8]мес ТЗ 2018'!AM1363</f>
        <v>0</v>
      </c>
      <c r="S40" s="156">
        <f>'[8]мес ТЗ 2018'!AM1496</f>
        <v>0</v>
      </c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79"/>
      <c r="AM40" s="177">
        <f>SUM(H40:S40)</f>
        <v>20.35373787170154</v>
      </c>
      <c r="AN40" s="180">
        <f t="shared" si="10"/>
        <v>20.35373787170154</v>
      </c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</row>
    <row r="41" spans="1:69" s="181" customFormat="1" ht="15.75" hidden="1" customHeight="1">
      <c r="A41" s="157"/>
      <c r="B41" s="155"/>
      <c r="C41" s="155"/>
      <c r="D41" s="391" t="s">
        <v>36</v>
      </c>
      <c r="E41" s="389"/>
      <c r="F41" s="390"/>
      <c r="G41" s="164" t="s">
        <v>33</v>
      </c>
      <c r="H41" s="156" t="e">
        <f>#REF!</f>
        <v>#REF!</v>
      </c>
      <c r="I41" s="156" t="e">
        <f>#REF!</f>
        <v>#REF!</v>
      </c>
      <c r="J41" s="156" t="e">
        <f>#REF!</f>
        <v>#REF!</v>
      </c>
      <c r="K41" s="156" t="e">
        <f>#REF!</f>
        <v>#REF!</v>
      </c>
      <c r="L41" s="156" t="e">
        <f>#REF!</f>
        <v>#REF!</v>
      </c>
      <c r="M41" s="156" t="e">
        <f>#REF!</f>
        <v>#REF!</v>
      </c>
      <c r="N41" s="156" t="e">
        <f>#REF!</f>
        <v>#REF!</v>
      </c>
      <c r="O41" s="156" t="e">
        <f>#REF!</f>
        <v>#REF!</v>
      </c>
      <c r="P41" s="156" t="e">
        <f>#REF!</f>
        <v>#REF!</v>
      </c>
      <c r="Q41" s="156" t="e">
        <f>#REF!</f>
        <v>#REF!</v>
      </c>
      <c r="R41" s="156" t="e">
        <f>#REF!</f>
        <v>#REF!</v>
      </c>
      <c r="S41" s="156" t="e">
        <f>#REF!</f>
        <v>#REF!</v>
      </c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79"/>
      <c r="AM41" s="177" t="e">
        <f>SUM(H41:S41)</f>
        <v>#REF!</v>
      </c>
      <c r="AN41" s="180" t="e">
        <f t="shared" si="10"/>
        <v>#REF!</v>
      </c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</row>
    <row r="42" spans="1:69" s="181" customFormat="1" ht="15.75" hidden="1" customHeight="1">
      <c r="A42" s="157"/>
      <c r="B42" s="155"/>
      <c r="C42" s="386" t="s">
        <v>37</v>
      </c>
      <c r="D42" s="387"/>
      <c r="E42" s="387"/>
      <c r="F42" s="388"/>
      <c r="G42" s="164" t="s">
        <v>38</v>
      </c>
      <c r="H42" s="156">
        <f>'[8]мес ТЗ 2018'!AM198</f>
        <v>0.2</v>
      </c>
      <c r="I42" s="156">
        <f>'[8]мес ТЗ 2018'!AM337</f>
        <v>0.9</v>
      </c>
      <c r="J42" s="156">
        <f>'[8]мес ТЗ 2018'!AM478</f>
        <v>0.25</v>
      </c>
      <c r="K42" s="156">
        <f>'[8]мес ТЗ 2018'!AM579</f>
        <v>0.45</v>
      </c>
      <c r="L42" s="156">
        <f>'[8]мес ТЗ 2018'!AM684</f>
        <v>0.6</v>
      </c>
      <c r="M42" s="156">
        <f>'[8]мес ТЗ 2018'!AM787</f>
        <v>0.45</v>
      </c>
      <c r="N42" s="156">
        <f>'[8]мес ТЗ 2018'!AM888</f>
        <v>0.45</v>
      </c>
      <c r="O42" s="156">
        <f>'[8]мес ТЗ 2018'!AM1028</f>
        <v>0.9</v>
      </c>
      <c r="P42" s="159">
        <f>'[8]мес ТЗ 2018'!AM1128</f>
        <v>0.56000000000000005</v>
      </c>
      <c r="Q42" s="156">
        <f>'[8]мес ТЗ 2018'!AM1225</f>
        <v>0.45</v>
      </c>
      <c r="R42" s="156">
        <f>'[8]мес ТЗ 2018'!AM1365</f>
        <v>0.9</v>
      </c>
      <c r="S42" s="156">
        <f>'[8]мес ТЗ 2018'!AM1498</f>
        <v>0.45</v>
      </c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79"/>
      <c r="AM42" s="177">
        <f>SUM(H42:S42)</f>
        <v>6.5600000000000005</v>
      </c>
      <c r="AN42" s="180">
        <f t="shared" si="10"/>
        <v>6.5600000000000005</v>
      </c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</row>
    <row r="43" spans="1:69" s="165" customFormat="1" ht="15.75" hidden="1" customHeight="1">
      <c r="A43" s="182"/>
      <c r="B43" s="182"/>
      <c r="C43" s="182"/>
      <c r="D43" s="391" t="s">
        <v>45</v>
      </c>
      <c r="E43" s="389"/>
      <c r="F43" s="390"/>
      <c r="G43" s="157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79"/>
      <c r="AM43" s="183"/>
      <c r="AN43" s="180">
        <f t="shared" si="10"/>
        <v>0</v>
      </c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</row>
    <row r="44" spans="1:69" s="165" customFormat="1" ht="15" hidden="1" customHeight="1">
      <c r="A44" s="166"/>
      <c r="B44" s="391" t="s">
        <v>30</v>
      </c>
      <c r="C44" s="389"/>
      <c r="D44" s="389"/>
      <c r="E44" s="389"/>
      <c r="F44" s="390"/>
      <c r="G44" s="166"/>
      <c r="H44" s="163" t="e">
        <f>H21+H31+#REF!+#REF!+#REF!</f>
        <v>#REF!</v>
      </c>
      <c r="I44" s="163" t="e">
        <f>I21+I31+#REF!+#REF!+#REF!</f>
        <v>#REF!</v>
      </c>
      <c r="J44" s="163" t="e">
        <f>J21+J31+#REF!+#REF!+#REF!</f>
        <v>#REF!</v>
      </c>
      <c r="K44" s="163" t="e">
        <f>K21+K31+#REF!+#REF!+#REF!</f>
        <v>#REF!</v>
      </c>
      <c r="L44" s="163" t="e">
        <f>L21+L31+#REF!+#REF!+#REF!</f>
        <v>#REF!</v>
      </c>
      <c r="M44" s="163" t="e">
        <f>M21+M31+#REF!+#REF!+#REF!</f>
        <v>#REF!</v>
      </c>
      <c r="N44" s="163" t="e">
        <f>N21+N31+#REF!+#REF!+#REF!</f>
        <v>#REF!</v>
      </c>
      <c r="O44" s="163" t="e">
        <f>O21+O31+#REF!+#REF!+#REF!</f>
        <v>#REF!</v>
      </c>
      <c r="P44" s="163" t="e">
        <f>P21+P31+#REF!+#REF!+#REF!</f>
        <v>#REF!</v>
      </c>
      <c r="Q44" s="163" t="e">
        <f>Q21+Q31+#REF!+#REF!+#REF!</f>
        <v>#REF!</v>
      </c>
      <c r="R44" s="163" t="e">
        <f>#REF!+R31+#REF!+#REF!+#REF!</f>
        <v>#REF!</v>
      </c>
      <c r="S44" s="163" t="e">
        <f>R21+S31+#REF!+#REF!+#REF!</f>
        <v>#REF!</v>
      </c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84"/>
      <c r="AM44" s="185" t="e">
        <f>SUM(H44:S44)</f>
        <v>#REF!</v>
      </c>
      <c r="AN44" s="186" t="e">
        <f t="shared" si="10"/>
        <v>#REF!</v>
      </c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</row>
    <row r="45" spans="1:69" s="187" customFormat="1" ht="15" hidden="1" customHeight="1">
      <c r="A45" s="166"/>
      <c r="B45" s="391" t="s">
        <v>31</v>
      </c>
      <c r="C45" s="389"/>
      <c r="D45" s="389"/>
      <c r="E45" s="389"/>
      <c r="F45" s="390"/>
      <c r="G45" s="166"/>
      <c r="H45" s="163" t="e">
        <f>H22+#REF!+#REF!+#REF!</f>
        <v>#REF!</v>
      </c>
      <c r="I45" s="163" t="e">
        <f>I22+#REF!+#REF!+#REF!</f>
        <v>#REF!</v>
      </c>
      <c r="J45" s="163" t="e">
        <f>J22+#REF!+#REF!+#REF!</f>
        <v>#REF!</v>
      </c>
      <c r="K45" s="163" t="e">
        <f>K22+#REF!+#REF!+#REF!</f>
        <v>#REF!</v>
      </c>
      <c r="L45" s="163" t="e">
        <f>L22+#REF!+#REF!+#REF!</f>
        <v>#REF!</v>
      </c>
      <c r="M45" s="163" t="e">
        <f>M22+#REF!+#REF!+#REF!</f>
        <v>#REF!</v>
      </c>
      <c r="N45" s="163" t="e">
        <f>N22+#REF!+#REF!+#REF!</f>
        <v>#REF!</v>
      </c>
      <c r="O45" s="163" t="e">
        <f>O22+#REF!+#REF!+#REF!</f>
        <v>#REF!</v>
      </c>
      <c r="P45" s="163" t="e">
        <f>P22+#REF!+#REF!+#REF!</f>
        <v>#REF!</v>
      </c>
      <c r="Q45" s="163" t="e">
        <f>Q22+#REF!+#REF!+#REF!</f>
        <v>#REF!</v>
      </c>
      <c r="R45" s="163" t="e">
        <f>#REF!+#REF!+#REF!+#REF!</f>
        <v>#REF!</v>
      </c>
      <c r="S45" s="163" t="e">
        <f>R22+#REF!+#REF!+#REF!</f>
        <v>#REF!</v>
      </c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84"/>
      <c r="AM45" s="185" t="e">
        <f t="shared" ref="AM45:AM51" si="11">SUM(H45:S45)</f>
        <v>#REF!</v>
      </c>
      <c r="AN45" s="186" t="e">
        <f t="shared" si="10"/>
        <v>#REF!</v>
      </c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</row>
    <row r="46" spans="1:69" s="187" customFormat="1" ht="15" hidden="1" customHeight="1">
      <c r="A46" s="188"/>
      <c r="B46" s="391" t="s">
        <v>32</v>
      </c>
      <c r="C46" s="389"/>
      <c r="D46" s="389"/>
      <c r="E46" s="389"/>
      <c r="F46" s="390"/>
      <c r="G46" s="166"/>
      <c r="H46" s="163" t="e">
        <f>H23+H24+H32+H33+#REF!+#REF!+#REF!+#REF!</f>
        <v>#REF!</v>
      </c>
      <c r="I46" s="163" t="e">
        <f>I23+I24+I32+I33+#REF!+#REF!+#REF!+#REF!</f>
        <v>#REF!</v>
      </c>
      <c r="J46" s="163" t="e">
        <f>J23+J24+J32+J33+#REF!+#REF!+#REF!+#REF!</f>
        <v>#REF!</v>
      </c>
      <c r="K46" s="163" t="e">
        <f>K23+K24+K32+K33+#REF!+#REF!+#REF!+#REF!</f>
        <v>#REF!</v>
      </c>
      <c r="L46" s="163" t="e">
        <f>L23+L24+L32+L33+#REF!+#REF!+#REF!+#REF!</f>
        <v>#REF!</v>
      </c>
      <c r="M46" s="163" t="e">
        <f>M23+M24+M32+M33+#REF!+#REF!+#REF!+#REF!</f>
        <v>#REF!</v>
      </c>
      <c r="N46" s="163" t="e">
        <f>N23+N24+N32+N33+#REF!+#REF!+#REF!+#REF!</f>
        <v>#REF!</v>
      </c>
      <c r="O46" s="163" t="e">
        <f>O23+O24+O32+O33+#REF!+#REF!+#REF!+#REF!</f>
        <v>#REF!</v>
      </c>
      <c r="P46" s="163" t="e">
        <f>P23+P24+P32+P33+#REF!+#REF!+#REF!+#REF!</f>
        <v>#REF!</v>
      </c>
      <c r="Q46" s="163" t="e">
        <f>Q23+Q24+Q32+Q33+#REF!+#REF!+#REF!+#REF!</f>
        <v>#REF!</v>
      </c>
      <c r="R46" s="163" t="e">
        <f>#REF!+#REF!+R32+R33+#REF!+#REF!+#REF!+#REF!</f>
        <v>#REF!</v>
      </c>
      <c r="S46" s="163" t="e">
        <f>R23+R24+S32+S33+#REF!+#REF!+#REF!+#REF!</f>
        <v>#REF!</v>
      </c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84"/>
      <c r="AM46" s="185" t="e">
        <f t="shared" ref="AM46" si="12">SUM(H46:S46)</f>
        <v>#REF!</v>
      </c>
      <c r="AN46" s="186" t="e">
        <f t="shared" si="10"/>
        <v>#REF!</v>
      </c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</row>
    <row r="47" spans="1:69" s="165" customFormat="1" ht="15.75" hidden="1" customHeight="1">
      <c r="A47" s="392" t="s">
        <v>46</v>
      </c>
      <c r="B47" s="393"/>
      <c r="C47" s="393"/>
      <c r="D47" s="393"/>
      <c r="E47" s="393"/>
      <c r="F47" s="393"/>
      <c r="G47" s="393"/>
      <c r="H47" s="163">
        <f>'[8]мес ТЗ 2018'!AM23</f>
        <v>8.35</v>
      </c>
      <c r="I47" s="163">
        <f>'[8]мес ТЗ 2018'!AM52</f>
        <v>15.03</v>
      </c>
      <c r="J47" s="163">
        <f>'[8]мес ТЗ 2018'!AM81</f>
        <v>173.72</v>
      </c>
      <c r="K47" s="163">
        <f>'[8]мес ТЗ 2018'!AM110</f>
        <v>8.35</v>
      </c>
      <c r="L47" s="163">
        <f>'[8]мес ТЗ 2018'!AM139</f>
        <v>15.03</v>
      </c>
      <c r="M47" s="163">
        <f>'[8]мес ТЗ 2018'!AM791</f>
        <v>6.68</v>
      </c>
      <c r="N47" s="163">
        <f>'[8]мес ТЗ 2018'!AM962</f>
        <v>8.35</v>
      </c>
      <c r="O47" s="163">
        <f>'[8]мес ТЗ 2018'!AM1033</f>
        <v>0</v>
      </c>
      <c r="P47" s="163">
        <f>'[8]мес ТЗ 2018'!AM1133</f>
        <v>166.916998644204</v>
      </c>
      <c r="Q47" s="163">
        <f>'[8]мес ТЗ 2018'!AM1302</f>
        <v>3.15</v>
      </c>
      <c r="R47" s="163">
        <f>'[8]мес ТЗ 2018'!AM1429</f>
        <v>5.67</v>
      </c>
      <c r="S47" s="184">
        <f>'[8]мес ТЗ 2018'!AM1578</f>
        <v>3.15</v>
      </c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5">
        <f t="shared" si="11"/>
        <v>414.39699864420396</v>
      </c>
      <c r="AN47" s="186">
        <f t="shared" si="10"/>
        <v>414.39699864420396</v>
      </c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  <c r="BN47" s="131"/>
      <c r="BO47" s="131"/>
      <c r="BP47" s="131"/>
      <c r="BQ47" s="131"/>
    </row>
    <row r="48" spans="1:69" hidden="1">
      <c r="A48" s="394" t="s">
        <v>47</v>
      </c>
      <c r="B48" s="395"/>
      <c r="C48" s="395"/>
      <c r="D48" s="395"/>
      <c r="E48" s="395"/>
      <c r="F48" s="395"/>
      <c r="G48" s="395"/>
      <c r="H48" s="163">
        <f>'[8]мес ТЗ 2018'!AM24</f>
        <v>4.5</v>
      </c>
      <c r="I48" s="163">
        <f>'[8]мес ТЗ 2018'!AM53</f>
        <v>8.56</v>
      </c>
      <c r="J48" s="163">
        <f>'[8]мес ТЗ 2018'!AM82</f>
        <v>339.44</v>
      </c>
      <c r="K48" s="163">
        <f>'[8]мес ТЗ 2018'!AM111</f>
        <v>4.5</v>
      </c>
      <c r="L48" s="163">
        <f>'[8]мес ТЗ 2018'!AM140</f>
        <v>8.56</v>
      </c>
      <c r="M48" s="163">
        <f>'[8]мес ТЗ 2018'!AM792</f>
        <v>3.88</v>
      </c>
      <c r="N48" s="163">
        <f>'[8]мес ТЗ 2018'!AM963</f>
        <v>4.5</v>
      </c>
      <c r="O48" s="163">
        <f>'[8]мес ТЗ 2018'!AM1034</f>
        <v>0</v>
      </c>
      <c r="P48" s="163">
        <f>'[8]мес ТЗ 2018'!AM1134</f>
        <v>303.56266009142303</v>
      </c>
      <c r="Q48" s="163">
        <f>'[8]мес ТЗ 2018'!AM1303</f>
        <v>5.4</v>
      </c>
      <c r="R48" s="163">
        <f>'[8]мес ТЗ 2018'!AM1430</f>
        <v>9.7200000000000006</v>
      </c>
      <c r="S48" s="184">
        <f>'[8]мес ТЗ 2018'!AM1579</f>
        <v>5.4</v>
      </c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5">
        <f t="shared" si="11"/>
        <v>698.02266009142295</v>
      </c>
      <c r="AN48" s="186">
        <f t="shared" si="10"/>
        <v>698.02266009142295</v>
      </c>
      <c r="AO48" s="131"/>
      <c r="AP48" s="131"/>
    </row>
    <row r="49" spans="1:69" hidden="1">
      <c r="A49" s="396" t="s">
        <v>48</v>
      </c>
      <c r="B49" s="397"/>
      <c r="C49" s="397"/>
      <c r="D49" s="397"/>
      <c r="E49" s="397"/>
      <c r="F49" s="397"/>
      <c r="G49" s="397"/>
      <c r="H49" s="163" t="e">
        <f>SUM(H45:H48)</f>
        <v>#REF!</v>
      </c>
      <c r="I49" s="163" t="e">
        <f t="shared" ref="I49:S49" si="13">SUM(I45:I48)</f>
        <v>#REF!</v>
      </c>
      <c r="J49" s="163" t="e">
        <f>SUM(J45:J48)</f>
        <v>#REF!</v>
      </c>
      <c r="K49" s="163" t="e">
        <f t="shared" si="13"/>
        <v>#REF!</v>
      </c>
      <c r="L49" s="163" t="e">
        <f>SUM(L45:L48)</f>
        <v>#REF!</v>
      </c>
      <c r="M49" s="163" t="e">
        <f>SUM(M45:M48)</f>
        <v>#REF!</v>
      </c>
      <c r="N49" s="163" t="e">
        <f t="shared" si="13"/>
        <v>#REF!</v>
      </c>
      <c r="O49" s="163" t="e">
        <f t="shared" si="13"/>
        <v>#REF!</v>
      </c>
      <c r="P49" s="163" t="e">
        <f t="shared" si="13"/>
        <v>#REF!</v>
      </c>
      <c r="Q49" s="163" t="e">
        <f t="shared" si="13"/>
        <v>#REF!</v>
      </c>
      <c r="R49" s="163" t="e">
        <f t="shared" si="13"/>
        <v>#REF!</v>
      </c>
      <c r="S49" s="184" t="e">
        <f t="shared" si="13"/>
        <v>#REF!</v>
      </c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5" t="e">
        <f t="shared" si="11"/>
        <v>#REF!</v>
      </c>
      <c r="AN49" s="186" t="e">
        <f t="shared" si="10"/>
        <v>#REF!</v>
      </c>
      <c r="AO49" s="131"/>
      <c r="AP49" s="131"/>
    </row>
    <row r="50" spans="1:69" hidden="1">
      <c r="A50" s="398" t="s">
        <v>49</v>
      </c>
      <c r="B50" s="399"/>
      <c r="C50" s="399"/>
      <c r="D50" s="399"/>
      <c r="E50" s="399"/>
      <c r="F50" s="399"/>
      <c r="G50" s="399"/>
      <c r="H50" s="189">
        <f>'[8]мес ТЗ 2018'!AM26</f>
        <v>1.95</v>
      </c>
      <c r="I50" s="189">
        <f>'[8]мес ТЗ 2018'!AM55</f>
        <v>3.74</v>
      </c>
      <c r="J50" s="189">
        <f>'[8]мес ТЗ 2018'!AM84</f>
        <v>17.41</v>
      </c>
      <c r="K50" s="189">
        <f>'[8]мес ТЗ 2018'!AM113</f>
        <v>1.95</v>
      </c>
      <c r="L50" s="189">
        <f>'[8]мес ТЗ 2018'!AM142</f>
        <v>3.74</v>
      </c>
      <c r="M50" s="189">
        <f>'[8]мес ТЗ 2018'!AM794</f>
        <v>1.7</v>
      </c>
      <c r="N50" s="189">
        <f>'[8]мес ТЗ 2018'!AM965</f>
        <v>1.95</v>
      </c>
      <c r="O50" s="189">
        <f>'[8]мес ТЗ 2018'!AM1036</f>
        <v>5.27</v>
      </c>
      <c r="P50" s="189">
        <f>'[8]мес ТЗ 2018'!AM1136</f>
        <v>15.74</v>
      </c>
      <c r="Q50" s="189">
        <f>'[8]мес ТЗ 2018'!AM1305</f>
        <v>2.35</v>
      </c>
      <c r="R50" s="189">
        <f>'[8]мес ТЗ 2018'!AM1432</f>
        <v>4.2300000000000004</v>
      </c>
      <c r="S50" s="190">
        <f>'[8]мес ТЗ 2018'!AM1581</f>
        <v>2.35</v>
      </c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85">
        <f t="shared" si="11"/>
        <v>62.38</v>
      </c>
      <c r="AN50" s="186">
        <f t="shared" si="10"/>
        <v>62.38</v>
      </c>
      <c r="AO50" s="131"/>
      <c r="AP50" s="131"/>
    </row>
    <row r="51" spans="1:69" hidden="1">
      <c r="A51" s="152"/>
      <c r="B51" s="191"/>
      <c r="C51" s="152"/>
      <c r="D51" s="152"/>
      <c r="E51" s="152"/>
      <c r="F51" s="192" t="s">
        <v>32</v>
      </c>
      <c r="G51" s="193"/>
      <c r="H51" s="163" t="e">
        <f>H23+H32+#REF!+#REF!</f>
        <v>#REF!</v>
      </c>
      <c r="I51" s="163" t="e">
        <f>I23+I32+#REF!+#REF!</f>
        <v>#REF!</v>
      </c>
      <c r="J51" s="163" t="e">
        <f>J23+J32++#REF!+#REF!+#REF!</f>
        <v>#REF!</v>
      </c>
      <c r="K51" s="163" t="e">
        <f>K23+K32++#REF!+#REF!+#REF!</f>
        <v>#REF!</v>
      </c>
      <c r="L51" s="163" t="e">
        <f>L23+L32++#REF!+#REF!+#REF!</f>
        <v>#REF!</v>
      </c>
      <c r="M51" s="163" t="e">
        <f>M23+M32++#REF!+#REF!+#REF!</f>
        <v>#REF!</v>
      </c>
      <c r="N51" s="163" t="e">
        <f>N23+N32++#REF!+#REF!+#REF!</f>
        <v>#REF!</v>
      </c>
      <c r="O51" s="163" t="e">
        <f>O23+O32++#REF!+#REF!+#REF!</f>
        <v>#REF!</v>
      </c>
      <c r="P51" s="163" t="e">
        <f>P23+P32++#REF!+#REF!+#REF!</f>
        <v>#REF!</v>
      </c>
      <c r="Q51" s="163" t="e">
        <f>Q23+Q32++#REF!+#REF!+#REF!</f>
        <v>#REF!</v>
      </c>
      <c r="R51" s="163" t="e">
        <f>#REF!+R32++#REF!+#REF!+#REF!</f>
        <v>#REF!</v>
      </c>
      <c r="S51" s="163" t="e">
        <f>R23+S32++#REF!+#REF!+#REF!</f>
        <v>#REF!</v>
      </c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84"/>
      <c r="AM51" s="185" t="e">
        <f t="shared" si="11"/>
        <v>#REF!</v>
      </c>
      <c r="AN51" s="186" t="e">
        <f t="shared" si="10"/>
        <v>#REF!</v>
      </c>
    </row>
    <row r="52" spans="1:69" ht="15" hidden="1" customHeight="1">
      <c r="A52" s="194"/>
      <c r="B52" s="195"/>
      <c r="C52" s="195"/>
      <c r="D52" s="383" t="s">
        <v>36</v>
      </c>
      <c r="E52" s="384"/>
      <c r="F52" s="385"/>
      <c r="G52" s="195"/>
      <c r="H52" s="196" t="e">
        <f>H44+H45+H46</f>
        <v>#REF!</v>
      </c>
      <c r="I52" s="196" t="e">
        <f t="shared" ref="I52:S52" si="14">I44+I45+I46</f>
        <v>#REF!</v>
      </c>
      <c r="J52" s="196" t="e">
        <f>J44+J45+J46</f>
        <v>#REF!</v>
      </c>
      <c r="K52" s="196" t="e">
        <f t="shared" si="14"/>
        <v>#REF!</v>
      </c>
      <c r="L52" s="196" t="e">
        <f t="shared" si="14"/>
        <v>#REF!</v>
      </c>
      <c r="M52" s="196" t="e">
        <f t="shared" si="14"/>
        <v>#REF!</v>
      </c>
      <c r="N52" s="196" t="e">
        <f t="shared" si="14"/>
        <v>#REF!</v>
      </c>
      <c r="O52" s="196" t="e">
        <f t="shared" si="14"/>
        <v>#REF!</v>
      </c>
      <c r="P52" s="196" t="e">
        <f t="shared" si="14"/>
        <v>#REF!</v>
      </c>
      <c r="Q52" s="196" t="e">
        <f t="shared" si="14"/>
        <v>#REF!</v>
      </c>
      <c r="R52" s="196" t="e">
        <f t="shared" si="14"/>
        <v>#REF!</v>
      </c>
      <c r="S52" s="196" t="e">
        <f t="shared" si="14"/>
        <v>#REF!</v>
      </c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7"/>
      <c r="AM52" s="185" t="e">
        <f>SUM(H52:S52)</f>
        <v>#REF!</v>
      </c>
      <c r="AN52" s="186" t="e">
        <f>AM52</f>
        <v>#REF!</v>
      </c>
    </row>
    <row r="53" spans="1:69" ht="15" hidden="1" customHeight="1">
      <c r="A53" s="194"/>
      <c r="B53" s="198"/>
      <c r="C53" s="383" t="s">
        <v>34</v>
      </c>
      <c r="D53" s="384"/>
      <c r="E53" s="384"/>
      <c r="F53" s="385"/>
      <c r="G53" s="198"/>
      <c r="H53" s="199" t="e">
        <f>H26+H35+#REF!+#REF!+H39</f>
        <v>#REF!</v>
      </c>
      <c r="I53" s="199" t="e">
        <f>I26+I35+#REF!+#REF!+I39</f>
        <v>#REF!</v>
      </c>
      <c r="J53" s="199" t="e">
        <f>J26+J35+#REF!+#REF!+J39</f>
        <v>#REF!</v>
      </c>
      <c r="K53" s="199" t="e">
        <f>K26+K35+#REF!+#REF!+K39</f>
        <v>#REF!</v>
      </c>
      <c r="L53" s="199" t="e">
        <f>L26+L35+#REF!+#REF!+L39</f>
        <v>#REF!</v>
      </c>
      <c r="M53" s="199" t="e">
        <f>M26+M35+#REF!+#REF!+M39</f>
        <v>#REF!</v>
      </c>
      <c r="N53" s="199" t="e">
        <f>N26+N35+#REF!+#REF!+N39</f>
        <v>#REF!</v>
      </c>
      <c r="O53" s="199" t="e">
        <f>O26+O35+#REF!+#REF!+O39</f>
        <v>#REF!</v>
      </c>
      <c r="P53" s="199" t="e">
        <f>P26+P35+#REF!+#REF!+P39</f>
        <v>#REF!</v>
      </c>
      <c r="Q53" s="199" t="e">
        <f>Q26+Q35+#REF!+#REF!+Q39</f>
        <v>#REF!</v>
      </c>
      <c r="R53" s="199" t="e">
        <f>R26+R35+#REF!+#REF!+R39</f>
        <v>#REF!</v>
      </c>
      <c r="S53" s="199" t="e">
        <f>S26+S35+#REF!+#REF!+S39</f>
        <v>#REF!</v>
      </c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200"/>
      <c r="AM53" s="201" t="e">
        <f>SUM(H53:S53)</f>
        <v>#REF!</v>
      </c>
      <c r="AN53" s="186" t="e">
        <f t="shared" ref="AN53:AN57" si="15">AM53</f>
        <v>#REF!</v>
      </c>
    </row>
    <row r="54" spans="1:69" ht="15" hidden="1" customHeight="1">
      <c r="A54" s="194"/>
      <c r="B54" s="198"/>
      <c r="C54" s="383" t="s">
        <v>35</v>
      </c>
      <c r="D54" s="384"/>
      <c r="E54" s="384"/>
      <c r="F54" s="385"/>
      <c r="G54" s="198"/>
      <c r="H54" s="199" t="e">
        <f>H27+H36+#REF!+#REF!+H40</f>
        <v>#REF!</v>
      </c>
      <c r="I54" s="199" t="e">
        <f>I27+I36+#REF!+#REF!+I40</f>
        <v>#REF!</v>
      </c>
      <c r="J54" s="199" t="e">
        <f>J27+J36+#REF!+#REF!+J40</f>
        <v>#REF!</v>
      </c>
      <c r="K54" s="199" t="e">
        <f>K27+K36+#REF!+#REF!+K40</f>
        <v>#REF!</v>
      </c>
      <c r="L54" s="199" t="e">
        <f>L27+L36+#REF!+#REF!+L40</f>
        <v>#REF!</v>
      </c>
      <c r="M54" s="199" t="e">
        <f>M27+M36+#REF!+#REF!+M40</f>
        <v>#REF!</v>
      </c>
      <c r="N54" s="199" t="e">
        <f>N27+N36+#REF!+#REF!+N40</f>
        <v>#REF!</v>
      </c>
      <c r="O54" s="199" t="e">
        <f>O27+O36+#REF!+#REF!+O40</f>
        <v>#REF!</v>
      </c>
      <c r="P54" s="199" t="e">
        <f>P27+P36+#REF!+#REF!+P40</f>
        <v>#REF!</v>
      </c>
      <c r="Q54" s="199" t="e">
        <f>Q27+Q36+#REF!+#REF!+Q40</f>
        <v>#REF!</v>
      </c>
      <c r="R54" s="199" t="e">
        <f>R27+R36+#REF!+#REF!+R40</f>
        <v>#REF!</v>
      </c>
      <c r="S54" s="199" t="e">
        <f>S27+S36+#REF!+#REF!+S40</f>
        <v>#REF!</v>
      </c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200"/>
      <c r="AM54" s="201" t="e">
        <f>SUM(H54:S54)</f>
        <v>#REF!</v>
      </c>
      <c r="AN54" s="186" t="e">
        <f t="shared" si="15"/>
        <v>#REF!</v>
      </c>
    </row>
    <row r="55" spans="1:69" ht="15" hidden="1" customHeight="1">
      <c r="A55" s="194"/>
      <c r="B55" s="198"/>
      <c r="C55" s="195"/>
      <c r="D55" s="383" t="s">
        <v>36</v>
      </c>
      <c r="E55" s="384"/>
      <c r="F55" s="385"/>
      <c r="G55" s="198"/>
      <c r="H55" s="199" t="e">
        <f>SUM(H52:H54)</f>
        <v>#REF!</v>
      </c>
      <c r="I55" s="199" t="e">
        <f t="shared" ref="I55:S55" si="16">SUM(I52:I54)</f>
        <v>#REF!</v>
      </c>
      <c r="J55" s="199" t="e">
        <f>SUM(J52:J54)</f>
        <v>#REF!</v>
      </c>
      <c r="K55" s="199" t="e">
        <f t="shared" si="16"/>
        <v>#REF!</v>
      </c>
      <c r="L55" s="199" t="e">
        <f t="shared" si="16"/>
        <v>#REF!</v>
      </c>
      <c r="M55" s="199" t="e">
        <f t="shared" si="16"/>
        <v>#REF!</v>
      </c>
      <c r="N55" s="199" t="e">
        <f t="shared" si="16"/>
        <v>#REF!</v>
      </c>
      <c r="O55" s="199" t="e">
        <f t="shared" si="16"/>
        <v>#REF!</v>
      </c>
      <c r="P55" s="199" t="e">
        <f t="shared" si="16"/>
        <v>#REF!</v>
      </c>
      <c r="Q55" s="199" t="e">
        <f t="shared" si="16"/>
        <v>#REF!</v>
      </c>
      <c r="R55" s="199" t="e">
        <f t="shared" si="16"/>
        <v>#REF!</v>
      </c>
      <c r="S55" s="199" t="e">
        <f t="shared" si="16"/>
        <v>#REF!</v>
      </c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200"/>
      <c r="AM55" s="201" t="e">
        <f>SUM(H55:S55)</f>
        <v>#REF!</v>
      </c>
      <c r="AN55" s="186" t="e">
        <f t="shared" si="15"/>
        <v>#REF!</v>
      </c>
    </row>
    <row r="56" spans="1:69" ht="15" hidden="1" customHeight="1">
      <c r="A56" s="194"/>
      <c r="B56" s="198"/>
      <c r="C56" s="383" t="s">
        <v>37</v>
      </c>
      <c r="D56" s="384"/>
      <c r="E56" s="384"/>
      <c r="F56" s="385"/>
      <c r="G56" s="198"/>
      <c r="H56" s="229" t="e">
        <f>H29+H38+#REF!+#REF!+H42</f>
        <v>#REF!</v>
      </c>
      <c r="I56" s="229" t="e">
        <f>I29+I38+#REF!+#REF!+I42</f>
        <v>#REF!</v>
      </c>
      <c r="J56" s="229" t="e">
        <f>J29+J38+#REF!+#REF!+J42</f>
        <v>#REF!</v>
      </c>
      <c r="K56" s="229" t="e">
        <f>K29+K38+#REF!+#REF!+K42</f>
        <v>#REF!</v>
      </c>
      <c r="L56" s="229" t="e">
        <f>L29+L38+#REF!+#REF!+L42</f>
        <v>#REF!</v>
      </c>
      <c r="M56" s="229" t="e">
        <f>M29+M38+#REF!+#REF!+M42</f>
        <v>#REF!</v>
      </c>
      <c r="N56" s="229" t="e">
        <f>N29+N38+#REF!+#REF!+N42</f>
        <v>#REF!</v>
      </c>
      <c r="O56" s="229" t="e">
        <f>O29+O38+#REF!+#REF!+O42</f>
        <v>#REF!</v>
      </c>
      <c r="P56" s="230" t="e">
        <f>P29+P38+#REF!+#REF!+P42</f>
        <v>#REF!</v>
      </c>
      <c r="Q56" s="229" t="e">
        <f>Q29+Q38+#REF!+#REF!+Q42</f>
        <v>#REF!</v>
      </c>
      <c r="R56" s="229" t="e">
        <f>R29+R38+#REF!+#REF!+R42</f>
        <v>#REF!</v>
      </c>
      <c r="S56" s="229" t="e">
        <f>S29+S38+#REF!+#REF!+S42</f>
        <v>#REF!</v>
      </c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29"/>
      <c r="AK56" s="229"/>
      <c r="AL56" s="231"/>
      <c r="AM56" s="203" t="e">
        <f>SUM(H56:S56)</f>
        <v>#REF!</v>
      </c>
      <c r="AN56" s="232" t="e">
        <f t="shared" si="15"/>
        <v>#REF!</v>
      </c>
    </row>
    <row r="57" spans="1:69" ht="25.5" customHeight="1">
      <c r="A57" s="393" t="s">
        <v>160</v>
      </c>
      <c r="B57" s="393"/>
      <c r="C57" s="393"/>
      <c r="D57" s="393"/>
      <c r="E57" s="393"/>
      <c r="F57" s="393"/>
      <c r="G57" s="62"/>
      <c r="H57" s="157"/>
      <c r="I57" s="157"/>
      <c r="J57" s="157"/>
      <c r="K57" s="157"/>
      <c r="L57" s="157"/>
      <c r="M57" s="157"/>
      <c r="N57" s="157"/>
      <c r="O57" s="233"/>
      <c r="P57" s="233"/>
      <c r="Q57" s="233"/>
      <c r="R57" s="271">
        <f>SUM(R21:R24,R31:R33)</f>
        <v>61.225000000000001</v>
      </c>
      <c r="S57" s="271">
        <f t="shared" ref="S57:AL57" si="17">SUM(S21:S24,S31:S33)</f>
        <v>59.759</v>
      </c>
      <c r="T57" s="271">
        <f t="shared" si="17"/>
        <v>59.759</v>
      </c>
      <c r="U57" s="271">
        <f t="shared" si="17"/>
        <v>59.759</v>
      </c>
      <c r="V57" s="271">
        <f t="shared" si="17"/>
        <v>59.758000000000003</v>
      </c>
      <c r="W57" s="271">
        <f t="shared" si="17"/>
        <v>0</v>
      </c>
      <c r="X57" s="271">
        <f t="shared" si="17"/>
        <v>0</v>
      </c>
      <c r="Y57" s="271">
        <f t="shared" si="17"/>
        <v>118.139</v>
      </c>
      <c r="Z57" s="271">
        <f t="shared" si="17"/>
        <v>98.46</v>
      </c>
      <c r="AA57" s="271">
        <f t="shared" si="17"/>
        <v>98.46</v>
      </c>
      <c r="AB57" s="271">
        <f t="shared" si="17"/>
        <v>98.46</v>
      </c>
      <c r="AC57" s="271">
        <f t="shared" si="17"/>
        <v>98.458999999999989</v>
      </c>
      <c r="AD57" s="271">
        <f t="shared" si="17"/>
        <v>0</v>
      </c>
      <c r="AE57" s="271">
        <f t="shared" si="17"/>
        <v>0</v>
      </c>
      <c r="AF57" s="271">
        <f t="shared" si="17"/>
        <v>0</v>
      </c>
      <c r="AG57" s="271">
        <f t="shared" si="17"/>
        <v>0</v>
      </c>
      <c r="AH57" s="271">
        <f t="shared" si="17"/>
        <v>0</v>
      </c>
      <c r="AI57" s="271">
        <f t="shared" si="17"/>
        <v>0</v>
      </c>
      <c r="AJ57" s="271">
        <f t="shared" si="17"/>
        <v>0</v>
      </c>
      <c r="AK57" s="271">
        <f t="shared" si="17"/>
        <v>0</v>
      </c>
      <c r="AL57" s="271">
        <f t="shared" si="17"/>
        <v>0</v>
      </c>
      <c r="AM57" s="234">
        <f>AM25+AM34</f>
        <v>812.23800000000006</v>
      </c>
      <c r="AN57" s="165">
        <f t="shared" si="15"/>
        <v>812.23800000000006</v>
      </c>
    </row>
    <row r="58" spans="1:69" ht="15" customHeight="1">
      <c r="A58" s="61"/>
      <c r="B58" s="62"/>
      <c r="C58" s="62"/>
      <c r="D58" s="62"/>
      <c r="E58" s="62"/>
      <c r="F58" s="62"/>
      <c r="G58" s="205"/>
      <c r="H58" s="205"/>
      <c r="I58" s="205"/>
      <c r="J58" s="205"/>
      <c r="K58" s="205"/>
      <c r="L58" s="205"/>
      <c r="M58" s="205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183"/>
      <c r="AM58" s="128"/>
      <c r="AP58" s="131"/>
      <c r="BQ58" s="128"/>
    </row>
    <row r="59" spans="1:69" s="207" customFormat="1" ht="66" customHeight="1">
      <c r="B59" s="382" t="s">
        <v>65</v>
      </c>
      <c r="C59" s="382"/>
      <c r="D59" s="382"/>
      <c r="E59" s="382"/>
      <c r="F59" s="382"/>
      <c r="G59" s="382"/>
      <c r="H59" s="419" t="s">
        <v>164</v>
      </c>
      <c r="I59" s="419"/>
      <c r="J59" s="419"/>
      <c r="K59" s="419"/>
      <c r="L59" s="419"/>
      <c r="M59" s="419"/>
      <c r="P59" s="420"/>
      <c r="Q59" s="420"/>
      <c r="R59" s="420"/>
      <c r="S59" s="420"/>
      <c r="T59" s="208"/>
      <c r="U59" s="421" t="s">
        <v>155</v>
      </c>
      <c r="V59" s="421"/>
      <c r="W59" s="421"/>
    </row>
    <row r="60" spans="1:69" s="207" customFormat="1" ht="21.95" customHeight="1">
      <c r="I60" s="418" t="s">
        <v>6</v>
      </c>
      <c r="J60" s="418"/>
      <c r="K60" s="418"/>
      <c r="L60" s="418"/>
      <c r="P60" s="418" t="s">
        <v>51</v>
      </c>
      <c r="Q60" s="418"/>
      <c r="R60" s="418"/>
      <c r="S60" s="418"/>
      <c r="U60" s="418" t="s">
        <v>52</v>
      </c>
      <c r="V60" s="418"/>
      <c r="W60" s="418"/>
    </row>
    <row r="61" spans="1:69" s="207" customFormat="1" ht="70.5" customHeight="1">
      <c r="B61" s="382" t="s">
        <v>154</v>
      </c>
      <c r="C61" s="382"/>
      <c r="D61" s="382"/>
      <c r="E61" s="382"/>
      <c r="F61" s="382"/>
      <c r="G61" s="382"/>
      <c r="H61" s="419" t="s">
        <v>152</v>
      </c>
      <c r="I61" s="419"/>
      <c r="J61" s="419"/>
      <c r="K61" s="419"/>
      <c r="L61" s="419"/>
      <c r="M61" s="419"/>
      <c r="P61" s="420"/>
      <c r="Q61" s="420"/>
      <c r="R61" s="420"/>
      <c r="S61" s="420"/>
      <c r="T61" s="208"/>
      <c r="U61" s="421" t="s">
        <v>153</v>
      </c>
      <c r="V61" s="421"/>
      <c r="W61" s="421"/>
    </row>
    <row r="62" spans="1:69" s="207" customFormat="1" ht="26.1" customHeight="1">
      <c r="I62" s="418" t="s">
        <v>6</v>
      </c>
      <c r="J62" s="418"/>
      <c r="K62" s="418"/>
      <c r="L62" s="418"/>
      <c r="P62" s="418" t="s">
        <v>51</v>
      </c>
      <c r="Q62" s="418"/>
      <c r="R62" s="418"/>
      <c r="S62" s="418"/>
      <c r="U62" s="418" t="s">
        <v>52</v>
      </c>
      <c r="V62" s="418"/>
      <c r="W62" s="418"/>
    </row>
    <row r="63" spans="1:69" ht="15" customHeight="1">
      <c r="B63" s="215"/>
      <c r="C63" s="215"/>
      <c r="E63" s="210"/>
      <c r="F63" s="216"/>
      <c r="G63" s="216"/>
      <c r="H63" s="216"/>
      <c r="K63" s="216"/>
      <c r="L63" s="216"/>
      <c r="M63" s="216"/>
      <c r="N63" s="216"/>
      <c r="O63" s="20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183"/>
      <c r="AM63" s="128"/>
      <c r="AP63" s="131"/>
      <c r="BQ63" s="128"/>
    </row>
    <row r="64" spans="1:69" ht="13.5" customHeight="1">
      <c r="E64" s="210"/>
      <c r="G64" s="128"/>
      <c r="Q64" s="62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83"/>
      <c r="AM64" s="128"/>
      <c r="AP64" s="131"/>
      <c r="BQ64" s="128"/>
    </row>
  </sheetData>
  <mergeCells count="69">
    <mergeCell ref="A57:F57"/>
    <mergeCell ref="I62:L62"/>
    <mergeCell ref="B61:G61"/>
    <mergeCell ref="H61:M61"/>
    <mergeCell ref="P61:S61"/>
    <mergeCell ref="B59:G59"/>
    <mergeCell ref="I60:L60"/>
    <mergeCell ref="H59:M59"/>
    <mergeCell ref="P59:S59"/>
    <mergeCell ref="U61:W61"/>
    <mergeCell ref="P62:S62"/>
    <mergeCell ref="U62:W62"/>
    <mergeCell ref="C38:F38"/>
    <mergeCell ref="A25:F25"/>
    <mergeCell ref="C26:F26"/>
    <mergeCell ref="C27:F27"/>
    <mergeCell ref="C29:F29"/>
    <mergeCell ref="B46:F46"/>
    <mergeCell ref="D37:F37"/>
    <mergeCell ref="C39:F39"/>
    <mergeCell ref="C40:F40"/>
    <mergeCell ref="C53:F53"/>
    <mergeCell ref="D55:F55"/>
    <mergeCell ref="C56:F56"/>
    <mergeCell ref="C54:F54"/>
    <mergeCell ref="C36:F36"/>
    <mergeCell ref="G31:G33"/>
    <mergeCell ref="A34:F34"/>
    <mergeCell ref="H20:AL20"/>
    <mergeCell ref="H30:AL30"/>
    <mergeCell ref="D28:F28"/>
    <mergeCell ref="G21:G24"/>
    <mergeCell ref="B21:B24"/>
    <mergeCell ref="B31:B33"/>
    <mergeCell ref="C35:F35"/>
    <mergeCell ref="D41:F41"/>
    <mergeCell ref="C42:F42"/>
    <mergeCell ref="D43:F43"/>
    <mergeCell ref="B44:F44"/>
    <mergeCell ref="A47:G47"/>
    <mergeCell ref="A48:G48"/>
    <mergeCell ref="A49:G49"/>
    <mergeCell ref="A50:G50"/>
    <mergeCell ref="D52:F52"/>
    <mergeCell ref="B45:F45"/>
    <mergeCell ref="U59:W59"/>
    <mergeCell ref="P60:S60"/>
    <mergeCell ref="U60:W60"/>
    <mergeCell ref="AG5:AM5"/>
    <mergeCell ref="AG7:AM7"/>
    <mergeCell ref="AG9:AM9"/>
    <mergeCell ref="H17:AL18"/>
    <mergeCell ref="H19:AL19"/>
    <mergeCell ref="B9:F9"/>
    <mergeCell ref="AG3:AM3"/>
    <mergeCell ref="B3:F3"/>
    <mergeCell ref="A12:AN12"/>
    <mergeCell ref="A15:A18"/>
    <mergeCell ref="B15:B18"/>
    <mergeCell ref="C15:C18"/>
    <mergeCell ref="D15:D18"/>
    <mergeCell ref="AN15:AN16"/>
    <mergeCell ref="A14:AN14"/>
    <mergeCell ref="E15:E18"/>
    <mergeCell ref="H15:AL15"/>
    <mergeCell ref="AM15:AM18"/>
    <mergeCell ref="A13:AN13"/>
    <mergeCell ref="F15:F18"/>
    <mergeCell ref="G15:G1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5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272"/>
      <c r="B1" s="272"/>
      <c r="C1" s="272"/>
      <c r="D1" s="272"/>
      <c r="P1" s="3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3"/>
    </row>
    <row r="2" spans="1:45" ht="15" hidden="1" customHeight="1">
      <c r="A2" s="73"/>
      <c r="B2" s="273" t="s">
        <v>0</v>
      </c>
      <c r="C2" s="273"/>
      <c r="D2" s="273"/>
      <c r="E2" s="273"/>
      <c r="F2" s="273"/>
      <c r="G2" s="273"/>
      <c r="H2" s="273"/>
      <c r="P2" s="274" t="s">
        <v>1</v>
      </c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5"/>
    </row>
    <row r="3" spans="1:45" ht="15" hidden="1" customHeight="1">
      <c r="A3" s="73"/>
      <c r="B3" s="276" t="s">
        <v>2</v>
      </c>
      <c r="C3" s="276"/>
      <c r="D3" s="276"/>
      <c r="E3" s="276"/>
      <c r="F3" s="276"/>
      <c r="G3" s="276"/>
      <c r="H3" s="276"/>
      <c r="P3" s="277" t="s">
        <v>3</v>
      </c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5"/>
      <c r="AO3" s="279"/>
      <c r="AP3" s="280"/>
      <c r="AQ3" s="280"/>
      <c r="AR3" s="280"/>
      <c r="AS3" s="280"/>
    </row>
    <row r="4" spans="1:45" ht="15" hidden="1" customHeight="1">
      <c r="A4" s="73"/>
      <c r="B4" s="1"/>
      <c r="D4" s="6"/>
      <c r="E4" s="6"/>
      <c r="F4" s="7"/>
      <c r="G4" s="7"/>
      <c r="H4" s="8"/>
      <c r="P4" s="277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5"/>
      <c r="AO4" s="279"/>
      <c r="AP4" s="280"/>
      <c r="AQ4" s="280"/>
      <c r="AR4" s="280"/>
      <c r="AS4" s="280"/>
    </row>
    <row r="5" spans="1:45" ht="15" hidden="1" customHeight="1">
      <c r="A5" s="73"/>
      <c r="B5" s="281" t="s">
        <v>4</v>
      </c>
      <c r="C5" s="281"/>
      <c r="D5" s="9"/>
      <c r="E5" s="10"/>
      <c r="F5" s="10"/>
      <c r="G5" s="10"/>
      <c r="H5" s="11"/>
      <c r="P5" s="277" t="s">
        <v>5</v>
      </c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5"/>
      <c r="AO5" s="279"/>
      <c r="AP5" s="280"/>
      <c r="AQ5" s="280"/>
      <c r="AR5" s="280"/>
      <c r="AS5" s="280"/>
    </row>
    <row r="6" spans="1:45" ht="15" hidden="1" customHeight="1">
      <c r="A6" s="73"/>
      <c r="B6" s="282" t="s">
        <v>6</v>
      </c>
      <c r="C6" s="282"/>
      <c r="D6" s="10"/>
      <c r="E6" s="6"/>
      <c r="F6" s="12"/>
      <c r="G6" s="12"/>
      <c r="H6" s="13"/>
      <c r="P6" s="282" t="s">
        <v>6</v>
      </c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  <c r="AK6" s="282"/>
      <c r="AL6" s="282"/>
      <c r="AM6" s="282"/>
      <c r="AN6" s="5"/>
      <c r="AO6" s="283"/>
      <c r="AP6" s="284"/>
      <c r="AQ6" s="284"/>
      <c r="AR6" s="284"/>
      <c r="AS6" s="284"/>
    </row>
    <row r="7" spans="1:45" ht="15" hidden="1" customHeight="1">
      <c r="A7" s="73"/>
      <c r="B7" s="281" t="s">
        <v>4</v>
      </c>
      <c r="C7" s="281"/>
      <c r="D7" s="9"/>
      <c r="E7" s="10"/>
      <c r="F7" s="10"/>
      <c r="G7" s="10"/>
      <c r="H7" s="11"/>
      <c r="P7" s="277" t="s">
        <v>5</v>
      </c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N7" s="5"/>
      <c r="AO7" s="279"/>
      <c r="AP7" s="280"/>
      <c r="AQ7" s="280"/>
      <c r="AR7" s="280"/>
      <c r="AS7" s="280"/>
    </row>
    <row r="8" spans="1:45" ht="15" hidden="1" customHeight="1">
      <c r="A8" s="73"/>
      <c r="B8" s="282" t="s">
        <v>7</v>
      </c>
      <c r="C8" s="282"/>
      <c r="D8" s="10"/>
      <c r="E8" s="14"/>
      <c r="F8" s="12"/>
      <c r="G8" s="12"/>
      <c r="H8" s="13"/>
      <c r="P8" s="282" t="s">
        <v>7</v>
      </c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2"/>
      <c r="AF8" s="282"/>
      <c r="AG8" s="282"/>
      <c r="AH8" s="282"/>
      <c r="AI8" s="282"/>
      <c r="AJ8" s="282"/>
      <c r="AK8" s="282"/>
      <c r="AL8" s="282"/>
      <c r="AM8" s="282"/>
      <c r="AN8" s="5"/>
      <c r="AO8" s="283"/>
      <c r="AP8" s="284"/>
      <c r="AQ8" s="284"/>
      <c r="AR8" s="284"/>
      <c r="AS8" s="284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287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5"/>
      <c r="AO9" s="283"/>
      <c r="AP9" s="284"/>
      <c r="AQ9" s="284"/>
      <c r="AR9" s="284"/>
      <c r="AS9" s="284"/>
    </row>
    <row r="10" spans="1:45" ht="15" hidden="1" customHeight="1">
      <c r="A10" s="73"/>
      <c r="B10" s="289" t="s">
        <v>8</v>
      </c>
      <c r="C10" s="289"/>
      <c r="D10" s="16"/>
      <c r="E10" s="16"/>
      <c r="F10" s="16"/>
      <c r="G10" s="16"/>
      <c r="H10" s="15"/>
      <c r="P10" s="290" t="s">
        <v>9</v>
      </c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  <c r="AL10" s="291"/>
      <c r="AM10" s="291"/>
      <c r="AN10" s="5"/>
      <c r="AO10" s="290"/>
      <c r="AP10" s="291"/>
      <c r="AQ10" s="291"/>
      <c r="AR10" s="291"/>
      <c r="AS10" s="291"/>
    </row>
    <row r="11" spans="1:45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AL11" s="75"/>
      <c r="AM11" s="106" t="s">
        <v>69</v>
      </c>
      <c r="AN11" s="5"/>
      <c r="AO11" s="75"/>
      <c r="AP11" s="75"/>
      <c r="AQ11" s="75"/>
      <c r="AR11" s="75"/>
      <c r="AS11" s="75"/>
    </row>
    <row r="12" spans="1:45" ht="32.25" customHeight="1">
      <c r="A12" s="73"/>
      <c r="B12" s="285" t="s">
        <v>56</v>
      </c>
      <c r="C12" s="285"/>
      <c r="D12" s="285"/>
      <c r="E12" s="285"/>
      <c r="F12" s="285"/>
      <c r="G12" s="16"/>
      <c r="H12" s="15"/>
      <c r="M12" s="285" t="s">
        <v>1</v>
      </c>
      <c r="N12" s="285"/>
      <c r="O12" s="285"/>
      <c r="P12" s="285"/>
      <c r="Q12" s="28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5"/>
      <c r="AO12" s="75"/>
      <c r="AP12" s="75"/>
      <c r="AQ12" s="75"/>
      <c r="AR12" s="75"/>
      <c r="AS12" s="75"/>
    </row>
    <row r="13" spans="1:45" ht="32.25" customHeight="1">
      <c r="A13" s="73"/>
      <c r="B13" s="285" t="s">
        <v>57</v>
      </c>
      <c r="C13" s="285"/>
      <c r="D13" s="285"/>
      <c r="E13" s="285"/>
      <c r="F13" s="285"/>
      <c r="G13" s="16"/>
      <c r="H13" s="15"/>
      <c r="M13" s="285" t="s">
        <v>3</v>
      </c>
      <c r="N13" s="285"/>
      <c r="O13" s="285"/>
      <c r="P13" s="285"/>
      <c r="Q13" s="28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5"/>
      <c r="AO13" s="75"/>
      <c r="AP13" s="75"/>
      <c r="AQ13" s="75"/>
      <c r="AR13" s="75"/>
      <c r="AS13" s="75"/>
    </row>
    <row r="14" spans="1:45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5"/>
      <c r="AO14" s="75"/>
      <c r="AP14" s="75"/>
      <c r="AQ14" s="75"/>
      <c r="AR14" s="75"/>
      <c r="AS14" s="75"/>
    </row>
    <row r="15" spans="1:45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86" t="s">
        <v>6</v>
      </c>
      <c r="N15" s="286"/>
      <c r="O15" s="286"/>
      <c r="P15" s="286"/>
      <c r="Q15" s="8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5"/>
      <c r="AO15" s="75"/>
      <c r="AP15" s="75"/>
      <c r="AQ15" s="75"/>
      <c r="AR15" s="75"/>
      <c r="AS15" s="75"/>
    </row>
    <row r="16" spans="1:45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5"/>
      <c r="AO16" s="75"/>
      <c r="AP16" s="75"/>
      <c r="AQ16" s="75"/>
      <c r="AR16" s="75"/>
      <c r="AS16" s="75"/>
    </row>
    <row r="17" spans="1:58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86" t="s">
        <v>51</v>
      </c>
      <c r="N17" s="286"/>
      <c r="O17" s="286"/>
      <c r="P17" s="286"/>
      <c r="Q17" s="8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5"/>
      <c r="AO17" s="75"/>
      <c r="AP17" s="75"/>
      <c r="AQ17" s="75"/>
      <c r="AR17" s="75"/>
      <c r="AS17" s="75"/>
    </row>
    <row r="18" spans="1:58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5"/>
      <c r="AO18" s="75"/>
      <c r="AP18" s="75"/>
      <c r="AQ18" s="75"/>
      <c r="AR18" s="75"/>
      <c r="AS18" s="75"/>
    </row>
    <row r="19" spans="1:58" ht="27.75" customHeight="1">
      <c r="A19" s="17"/>
      <c r="B19" s="285" t="s">
        <v>60</v>
      </c>
      <c r="C19" s="285"/>
      <c r="D19" s="285"/>
      <c r="E19" s="285"/>
      <c r="F19" s="285"/>
      <c r="G19" s="17"/>
      <c r="H19" s="17"/>
      <c r="I19" s="17"/>
      <c r="J19" s="17"/>
      <c r="K19" s="17"/>
      <c r="L19" s="17"/>
      <c r="M19" s="285" t="s">
        <v>61</v>
      </c>
      <c r="N19" s="285"/>
      <c r="O19" s="285"/>
      <c r="P19" s="285"/>
      <c r="Q19" s="285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292" t="s">
        <v>104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  <c r="AJ21" s="292"/>
      <c r="AK21" s="292"/>
      <c r="AL21" s="292"/>
      <c r="AM21" s="292"/>
      <c r="AN21" s="292"/>
    </row>
    <row r="22" spans="1:58" ht="15" customHeight="1">
      <c r="A22" s="293" t="s">
        <v>10</v>
      </c>
      <c r="B22" s="296" t="s">
        <v>11</v>
      </c>
      <c r="C22" s="293" t="s">
        <v>89</v>
      </c>
      <c r="D22" s="70" t="s">
        <v>12</v>
      </c>
      <c r="E22" s="299" t="s">
        <v>54</v>
      </c>
      <c r="F22" s="302" t="s">
        <v>87</v>
      </c>
      <c r="G22" s="303" t="s">
        <v>13</v>
      </c>
      <c r="H22" s="373" t="s">
        <v>105</v>
      </c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3"/>
      <c r="W22" s="373"/>
      <c r="X22" s="373"/>
      <c r="Y22" s="373"/>
      <c r="Z22" s="373"/>
      <c r="AA22" s="373"/>
      <c r="AB22" s="373"/>
      <c r="AC22" s="373"/>
      <c r="AD22" s="373"/>
      <c r="AE22" s="373"/>
      <c r="AF22" s="373"/>
      <c r="AG22" s="373"/>
      <c r="AH22" s="373"/>
      <c r="AI22" s="373"/>
      <c r="AJ22" s="373"/>
      <c r="AK22" s="373"/>
      <c r="AL22" s="373"/>
      <c r="AM22" s="306" t="s">
        <v>55</v>
      </c>
      <c r="AN22" s="309" t="s">
        <v>26</v>
      </c>
    </row>
    <row r="23" spans="1:58" ht="15" customHeight="1">
      <c r="A23" s="294"/>
      <c r="B23" s="297"/>
      <c r="C23" s="294"/>
      <c r="D23" s="71"/>
      <c r="E23" s="300"/>
      <c r="F23" s="302"/>
      <c r="G23" s="304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373"/>
      <c r="Z23" s="373"/>
      <c r="AA23" s="373"/>
      <c r="AB23" s="373"/>
      <c r="AC23" s="373"/>
      <c r="AD23" s="373"/>
      <c r="AE23" s="373"/>
      <c r="AF23" s="373"/>
      <c r="AG23" s="373"/>
      <c r="AH23" s="373"/>
      <c r="AI23" s="373"/>
      <c r="AJ23" s="373"/>
      <c r="AK23" s="373"/>
      <c r="AL23" s="373"/>
      <c r="AM23" s="307"/>
      <c r="AN23" s="309"/>
    </row>
    <row r="24" spans="1:58" ht="15" customHeight="1">
      <c r="A24" s="294"/>
      <c r="B24" s="297"/>
      <c r="C24" s="294"/>
      <c r="D24" s="71"/>
      <c r="E24" s="300"/>
      <c r="F24" s="302"/>
      <c r="G24" s="304"/>
      <c r="H24" s="120" t="s">
        <v>106</v>
      </c>
      <c r="I24" s="120" t="s">
        <v>107</v>
      </c>
      <c r="J24" s="120" t="s">
        <v>108</v>
      </c>
      <c r="K24" s="120" t="s">
        <v>109</v>
      </c>
      <c r="L24" s="120" t="s">
        <v>110</v>
      </c>
      <c r="M24" s="120" t="s">
        <v>111</v>
      </c>
      <c r="N24" s="120" t="s">
        <v>112</v>
      </c>
      <c r="O24" s="120" t="s">
        <v>113</v>
      </c>
      <c r="P24" s="120" t="s">
        <v>114</v>
      </c>
      <c r="Q24" s="120" t="s">
        <v>115</v>
      </c>
      <c r="R24" s="120" t="s">
        <v>116</v>
      </c>
      <c r="S24" s="120" t="s">
        <v>117</v>
      </c>
      <c r="T24" s="120" t="s">
        <v>118</v>
      </c>
      <c r="U24" s="120" t="s">
        <v>119</v>
      </c>
      <c r="V24" s="120" t="s">
        <v>120</v>
      </c>
      <c r="W24" s="120" t="s">
        <v>121</v>
      </c>
      <c r="X24" s="120" t="s">
        <v>122</v>
      </c>
      <c r="Y24" s="120" t="s">
        <v>123</v>
      </c>
      <c r="Z24" s="120" t="s">
        <v>124</v>
      </c>
      <c r="AA24" s="120" t="s">
        <v>125</v>
      </c>
      <c r="AB24" s="120" t="s">
        <v>126</v>
      </c>
      <c r="AC24" s="120" t="s">
        <v>127</v>
      </c>
      <c r="AD24" s="120" t="s">
        <v>128</v>
      </c>
      <c r="AE24" s="120" t="s">
        <v>129</v>
      </c>
      <c r="AF24" s="120" t="s">
        <v>130</v>
      </c>
      <c r="AG24" s="120" t="s">
        <v>131</v>
      </c>
      <c r="AH24" s="120" t="s">
        <v>132</v>
      </c>
      <c r="AI24" s="120" t="s">
        <v>133</v>
      </c>
      <c r="AJ24" s="120" t="s">
        <v>134</v>
      </c>
      <c r="AK24" s="120" t="s">
        <v>135</v>
      </c>
      <c r="AL24" s="120" t="s">
        <v>136</v>
      </c>
      <c r="AM24" s="307"/>
      <c r="AN24" s="76"/>
    </row>
    <row r="25" spans="1:58" ht="15" customHeight="1">
      <c r="A25" s="295"/>
      <c r="B25" s="298"/>
      <c r="C25" s="295"/>
      <c r="D25" s="72"/>
      <c r="E25" s="301"/>
      <c r="F25" s="302"/>
      <c r="G25" s="305"/>
      <c r="H25" s="372" t="s">
        <v>90</v>
      </c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  <c r="AB25" s="372"/>
      <c r="AC25" s="372"/>
      <c r="AD25" s="372"/>
      <c r="AE25" s="372"/>
      <c r="AF25" s="372"/>
      <c r="AG25" s="372"/>
      <c r="AH25" s="372"/>
      <c r="AI25" s="372"/>
      <c r="AJ25" s="372"/>
      <c r="AK25" s="372"/>
      <c r="AL25" s="372"/>
      <c r="AM25" s="308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34">
        <v>6</v>
      </c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  <c r="AL26" s="336"/>
      <c r="AM26" s="20">
        <v>7</v>
      </c>
      <c r="AN26" s="22">
        <v>10</v>
      </c>
    </row>
    <row r="27" spans="1:58" s="23" customFormat="1">
      <c r="A27" s="337" t="s">
        <v>28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38"/>
      <c r="AB27" s="338"/>
      <c r="AC27" s="338"/>
      <c r="AD27" s="338"/>
      <c r="AE27" s="338"/>
      <c r="AF27" s="338"/>
      <c r="AG27" s="338"/>
      <c r="AH27" s="338"/>
      <c r="AI27" s="338"/>
      <c r="AJ27" s="338"/>
      <c r="AK27" s="338"/>
      <c r="AL27" s="338"/>
      <c r="AM27" s="338"/>
      <c r="AN27" s="339"/>
    </row>
    <row r="28" spans="1:58" ht="52.5" customHeight="1">
      <c r="A28" s="113" t="s">
        <v>98</v>
      </c>
      <c r="B28" s="340" t="s">
        <v>29</v>
      </c>
      <c r="C28" s="77" t="s">
        <v>70</v>
      </c>
      <c r="D28" s="25">
        <f>'[8]Норма ТК'!C3</f>
        <v>13.332000000000001</v>
      </c>
      <c r="E28" s="77" t="s">
        <v>30</v>
      </c>
      <c r="F28" s="26" t="s">
        <v>88</v>
      </c>
      <c r="G28" s="107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13" t="s">
        <v>99</v>
      </c>
      <c r="B29" s="341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08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13" t="s">
        <v>100</v>
      </c>
      <c r="B30" s="341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08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13" t="s">
        <v>101</v>
      </c>
      <c r="B31" s="342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09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331" t="s">
        <v>30</v>
      </c>
      <c r="B32" s="332"/>
      <c r="C32" s="332"/>
      <c r="D32" s="332"/>
      <c r="E32" s="332"/>
      <c r="F32" s="333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331" t="s">
        <v>31</v>
      </c>
      <c r="B33" s="332"/>
      <c r="C33" s="332"/>
      <c r="D33" s="332"/>
      <c r="E33" s="332"/>
      <c r="F33" s="333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343" t="s">
        <v>32</v>
      </c>
      <c r="B34" s="344"/>
      <c r="C34" s="344"/>
      <c r="D34" s="344"/>
      <c r="E34" s="344"/>
      <c r="F34" s="345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316" t="s">
        <v>94</v>
      </c>
      <c r="B35" s="317"/>
      <c r="C35" s="317"/>
      <c r="D35" s="317"/>
      <c r="E35" s="317"/>
      <c r="F35" s="318"/>
      <c r="G35" s="112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19" t="s">
        <v>39</v>
      </c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1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22"/>
      <c r="B37" s="325" t="s">
        <v>40</v>
      </c>
      <c r="C37" s="31" t="s">
        <v>74</v>
      </c>
      <c r="D37" s="25">
        <f>'[8]Норма ТК'!C5</f>
        <v>19.678000000000001</v>
      </c>
      <c r="E37" s="77" t="s">
        <v>30</v>
      </c>
      <c r="F37" s="26" t="s">
        <v>88</v>
      </c>
      <c r="G37" s="328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23"/>
      <c r="B38" s="326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29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24"/>
      <c r="B39" s="327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30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331" t="s">
        <v>30</v>
      </c>
      <c r="B40" s="332"/>
      <c r="C40" s="332"/>
      <c r="D40" s="332"/>
      <c r="E40" s="332"/>
      <c r="F40" s="333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343" t="s">
        <v>32</v>
      </c>
      <c r="B41" s="344"/>
      <c r="C41" s="344"/>
      <c r="D41" s="344"/>
      <c r="E41" s="344"/>
      <c r="F41" s="345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316" t="s">
        <v>94</v>
      </c>
      <c r="B42" s="317"/>
      <c r="C42" s="317"/>
      <c r="D42" s="317"/>
      <c r="E42" s="317"/>
      <c r="F42" s="318"/>
      <c r="G42" s="112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331" t="s">
        <v>34</v>
      </c>
      <c r="D43" s="332"/>
      <c r="E43" s="332"/>
      <c r="F43" s="333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343" t="s">
        <v>35</v>
      </c>
      <c r="D44" s="344"/>
      <c r="E44" s="344"/>
      <c r="F44" s="345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343" t="s">
        <v>37</v>
      </c>
      <c r="D45" s="344"/>
      <c r="E45" s="344"/>
      <c r="F45" s="345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349" t="s">
        <v>41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  <c r="AA46" s="350"/>
      <c r="AB46" s="350"/>
      <c r="AC46" s="350"/>
      <c r="AD46" s="350"/>
      <c r="AE46" s="350"/>
      <c r="AF46" s="350"/>
      <c r="AG46" s="350"/>
      <c r="AH46" s="350"/>
      <c r="AI46" s="350"/>
      <c r="AJ46" s="350"/>
      <c r="AK46" s="350"/>
      <c r="AL46" s="350"/>
      <c r="AM46" s="350"/>
      <c r="AN46" s="351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46"/>
      <c r="B47" s="340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8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46"/>
      <c r="B48" s="341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7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46"/>
      <c r="B49" s="342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8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331" t="s">
        <v>30</v>
      </c>
      <c r="B50" s="332"/>
      <c r="C50" s="332"/>
      <c r="D50" s="332"/>
      <c r="E50" s="332"/>
      <c r="F50" s="333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331" t="s">
        <v>31</v>
      </c>
      <c r="B51" s="332"/>
      <c r="C51" s="332"/>
      <c r="D51" s="332"/>
      <c r="E51" s="332"/>
      <c r="F51" s="333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343" t="s">
        <v>32</v>
      </c>
      <c r="B52" s="344"/>
      <c r="C52" s="344"/>
      <c r="D52" s="344"/>
      <c r="E52" s="344"/>
      <c r="F52" s="345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316" t="s">
        <v>94</v>
      </c>
      <c r="B53" s="317"/>
      <c r="C53" s="317"/>
      <c r="D53" s="317"/>
      <c r="E53" s="317"/>
      <c r="F53" s="318"/>
      <c r="G53" s="112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7"/>
      <c r="B54" s="31"/>
      <c r="C54" s="331" t="s">
        <v>34</v>
      </c>
      <c r="D54" s="332"/>
      <c r="E54" s="332"/>
      <c r="F54" s="333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7"/>
      <c r="B55" s="31"/>
      <c r="C55" s="343" t="s">
        <v>35</v>
      </c>
      <c r="D55" s="344"/>
      <c r="E55" s="344"/>
      <c r="F55" s="345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7"/>
      <c r="B56" s="31"/>
      <c r="C56" s="343" t="s">
        <v>37</v>
      </c>
      <c r="D56" s="344"/>
      <c r="E56" s="344"/>
      <c r="F56" s="345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349" t="s">
        <v>42</v>
      </c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  <c r="AA57" s="350"/>
      <c r="AB57" s="350"/>
      <c r="AC57" s="350"/>
      <c r="AD57" s="350"/>
      <c r="AE57" s="350"/>
      <c r="AF57" s="350"/>
      <c r="AG57" s="350"/>
      <c r="AH57" s="350"/>
      <c r="AI57" s="350"/>
      <c r="AJ57" s="350"/>
      <c r="AK57" s="350"/>
      <c r="AL57" s="350"/>
      <c r="AM57" s="350"/>
      <c r="AN57" s="351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22"/>
      <c r="B58" s="340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28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23"/>
      <c r="B59" s="341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29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23"/>
      <c r="B60" s="341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29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24"/>
      <c r="B61" s="342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30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331" t="s">
        <v>30</v>
      </c>
      <c r="B62" s="332"/>
      <c r="C62" s="332"/>
      <c r="D62" s="332"/>
      <c r="E62" s="332"/>
      <c r="F62" s="333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331" t="s">
        <v>31</v>
      </c>
      <c r="B63" s="332"/>
      <c r="C63" s="332"/>
      <c r="D63" s="332"/>
      <c r="E63" s="332"/>
      <c r="F63" s="333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343" t="s">
        <v>32</v>
      </c>
      <c r="B64" s="344"/>
      <c r="C64" s="344"/>
      <c r="D64" s="344"/>
      <c r="E64" s="344"/>
      <c r="F64" s="345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316" t="s">
        <v>94</v>
      </c>
      <c r="B65" s="317"/>
      <c r="C65" s="317"/>
      <c r="D65" s="317"/>
      <c r="E65" s="317"/>
      <c r="F65" s="318"/>
      <c r="G65" s="112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331" t="s">
        <v>34</v>
      </c>
      <c r="D66" s="332"/>
      <c r="E66" s="332"/>
      <c r="F66" s="333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343" t="s">
        <v>35</v>
      </c>
      <c r="D67" s="344"/>
      <c r="E67" s="344"/>
      <c r="F67" s="345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343" t="s">
        <v>37</v>
      </c>
      <c r="D68" s="344"/>
      <c r="E68" s="344"/>
      <c r="F68" s="345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349" t="s">
        <v>43</v>
      </c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  <c r="AA69" s="350"/>
      <c r="AB69" s="350"/>
      <c r="AC69" s="350"/>
      <c r="AD69" s="350"/>
      <c r="AE69" s="350"/>
      <c r="AF69" s="350"/>
      <c r="AG69" s="350"/>
      <c r="AH69" s="350"/>
      <c r="AI69" s="350"/>
      <c r="AJ69" s="350"/>
      <c r="AK69" s="350"/>
      <c r="AL69" s="350"/>
      <c r="AM69" s="350"/>
      <c r="AN69" s="351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46"/>
      <c r="B70" s="340" t="s">
        <v>44</v>
      </c>
      <c r="C70" s="31" t="s">
        <v>84</v>
      </c>
      <c r="D70" s="25">
        <f>'[8]Норма ТК'!C7</f>
        <v>7.8620000000000001</v>
      </c>
      <c r="E70" s="77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46"/>
      <c r="B71" s="341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46"/>
      <c r="B72" s="342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331" t="s">
        <v>30</v>
      </c>
      <c r="B73" s="332"/>
      <c r="C73" s="332"/>
      <c r="D73" s="332"/>
      <c r="E73" s="332"/>
      <c r="F73" s="333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331" t="s">
        <v>31</v>
      </c>
      <c r="B74" s="332"/>
      <c r="C74" s="332"/>
      <c r="D74" s="332"/>
      <c r="E74" s="332"/>
      <c r="F74" s="333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343" t="s">
        <v>32</v>
      </c>
      <c r="B75" s="344"/>
      <c r="C75" s="344"/>
      <c r="D75" s="344"/>
      <c r="E75" s="344"/>
      <c r="F75" s="345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316" t="s">
        <v>94</v>
      </c>
      <c r="B76" s="317"/>
      <c r="C76" s="317"/>
      <c r="D76" s="317"/>
      <c r="E76" s="317"/>
      <c r="F76" s="318"/>
      <c r="G76" s="112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7"/>
      <c r="B77" s="31"/>
      <c r="C77" s="331" t="s">
        <v>34</v>
      </c>
      <c r="D77" s="332"/>
      <c r="E77" s="332"/>
      <c r="F77" s="333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7"/>
      <c r="B78" s="31"/>
      <c r="C78" s="343" t="s">
        <v>35</v>
      </c>
      <c r="D78" s="344"/>
      <c r="E78" s="344"/>
      <c r="F78" s="345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7"/>
      <c r="B79" s="31"/>
      <c r="C79" s="343" t="s">
        <v>37</v>
      </c>
      <c r="D79" s="344"/>
      <c r="E79" s="344"/>
      <c r="F79" s="345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352" t="s">
        <v>45</v>
      </c>
      <c r="E80" s="353"/>
      <c r="F80" s="354"/>
      <c r="G80" s="7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352" t="s">
        <v>30</v>
      </c>
      <c r="C81" s="353"/>
      <c r="D81" s="353"/>
      <c r="E81" s="353"/>
      <c r="F81" s="354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352" t="s">
        <v>31</v>
      </c>
      <c r="C82" s="353"/>
      <c r="D82" s="353"/>
      <c r="E82" s="353"/>
      <c r="F82" s="354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352" t="s">
        <v>32</v>
      </c>
      <c r="C83" s="353"/>
      <c r="D83" s="353"/>
      <c r="E83" s="353"/>
      <c r="F83" s="354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360" t="s">
        <v>46</v>
      </c>
      <c r="B84" s="361"/>
      <c r="C84" s="361"/>
      <c r="D84" s="361"/>
      <c r="E84" s="361"/>
      <c r="F84" s="361"/>
      <c r="G84" s="361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362" t="s">
        <v>47</v>
      </c>
      <c r="B85" s="363"/>
      <c r="C85" s="363"/>
      <c r="D85" s="363"/>
      <c r="E85" s="363"/>
      <c r="F85" s="363"/>
      <c r="G85" s="363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364" t="s">
        <v>48</v>
      </c>
      <c r="B86" s="365"/>
      <c r="C86" s="365"/>
      <c r="D86" s="365"/>
      <c r="E86" s="365"/>
      <c r="F86" s="365"/>
      <c r="G86" s="365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355" t="s">
        <v>49</v>
      </c>
      <c r="B87" s="356"/>
      <c r="C87" s="356"/>
      <c r="D87" s="356"/>
      <c r="E87" s="356"/>
      <c r="F87" s="356"/>
      <c r="G87" s="356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357" t="s">
        <v>36</v>
      </c>
      <c r="E89" s="358"/>
      <c r="F89" s="359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357" t="s">
        <v>34</v>
      </c>
      <c r="D90" s="358"/>
      <c r="E90" s="358"/>
      <c r="F90" s="359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>
      <c r="A91" s="53"/>
      <c r="B91" s="56"/>
      <c r="C91" s="357" t="s">
        <v>35</v>
      </c>
      <c r="D91" s="358"/>
      <c r="E91" s="358"/>
      <c r="F91" s="359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>
      <c r="A92" s="53"/>
      <c r="B92" s="56"/>
      <c r="C92" s="54"/>
      <c r="D92" s="357" t="s">
        <v>36</v>
      </c>
      <c r="E92" s="358"/>
      <c r="F92" s="359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>
      <c r="A93" s="53"/>
      <c r="B93" s="56"/>
      <c r="C93" s="357" t="s">
        <v>37</v>
      </c>
      <c r="D93" s="358"/>
      <c r="E93" s="358"/>
      <c r="F93" s="359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366" t="s">
        <v>65</v>
      </c>
      <c r="C98" s="366"/>
      <c r="G98" s="370" t="s">
        <v>66</v>
      </c>
      <c r="H98" s="370"/>
      <c r="I98" s="370"/>
      <c r="L98" s="367" t="s">
        <v>50</v>
      </c>
      <c r="M98" s="367"/>
      <c r="N98" s="367"/>
      <c r="O98" s="367"/>
      <c r="P98" s="64"/>
      <c r="R98" s="370" t="s">
        <v>67</v>
      </c>
      <c r="S98" s="370"/>
      <c r="T98" s="370"/>
      <c r="U98" s="370"/>
      <c r="V98" s="370"/>
      <c r="W98" s="370"/>
      <c r="X98" s="370"/>
      <c r="Y98" s="370"/>
      <c r="Z98" s="370"/>
      <c r="AA98" s="370"/>
      <c r="AB98" s="370"/>
      <c r="AC98" s="370"/>
      <c r="AD98" s="370"/>
      <c r="AE98" s="370"/>
      <c r="AF98" s="370"/>
      <c r="AG98" s="370"/>
      <c r="AH98" s="370"/>
      <c r="AI98" s="370"/>
      <c r="AJ98" s="370"/>
      <c r="AK98" s="370"/>
      <c r="AL98" s="370"/>
      <c r="AM98" s="65"/>
    </row>
    <row r="99" spans="1:69" ht="15" customHeight="1">
      <c r="B99" s="9"/>
      <c r="C99" s="9"/>
      <c r="G99" s="369" t="s">
        <v>6</v>
      </c>
      <c r="H99" s="369"/>
      <c r="I99" s="369"/>
      <c r="L99" s="369" t="s">
        <v>51</v>
      </c>
      <c r="M99" s="369"/>
      <c r="N99" s="369"/>
      <c r="O99" s="369"/>
      <c r="P99" s="64"/>
      <c r="R99" s="369" t="s">
        <v>52</v>
      </c>
      <c r="S99" s="369"/>
      <c r="T99" s="369"/>
      <c r="U99" s="369"/>
      <c r="V99" s="369"/>
      <c r="W99" s="369"/>
      <c r="X99" s="369"/>
      <c r="Y99" s="369"/>
      <c r="Z99" s="369"/>
      <c r="AA99" s="369"/>
      <c r="AB99" s="369"/>
      <c r="AC99" s="369"/>
      <c r="AD99" s="369"/>
      <c r="AE99" s="369"/>
      <c r="AF99" s="369"/>
      <c r="AG99" s="369"/>
      <c r="AH99" s="369"/>
      <c r="AI99" s="369"/>
      <c r="AJ99" s="369"/>
      <c r="AK99" s="369"/>
      <c r="AL99" s="369"/>
      <c r="AM99" s="65"/>
    </row>
    <row r="100" spans="1:69" ht="15" customHeight="1">
      <c r="B100" s="366" t="s">
        <v>68</v>
      </c>
      <c r="C100" s="366"/>
      <c r="G100" s="367" t="s">
        <v>53</v>
      </c>
      <c r="H100" s="367"/>
      <c r="I100" s="367"/>
      <c r="L100" s="367" t="s">
        <v>50</v>
      </c>
      <c r="M100" s="367"/>
      <c r="N100" s="367"/>
      <c r="O100" s="367"/>
      <c r="R100" s="368"/>
      <c r="S100" s="368"/>
      <c r="T100" s="368"/>
      <c r="U100" s="368"/>
      <c r="V100" s="368"/>
      <c r="W100" s="368"/>
      <c r="X100" s="368"/>
      <c r="Y100" s="368"/>
      <c r="Z100" s="368"/>
      <c r="AA100" s="368"/>
      <c r="AB100" s="368"/>
      <c r="AC100" s="368"/>
      <c r="AD100" s="368"/>
      <c r="AE100" s="368"/>
      <c r="AF100" s="368"/>
      <c r="AG100" s="368"/>
      <c r="AH100" s="368"/>
      <c r="AI100" s="368"/>
      <c r="AJ100" s="368"/>
      <c r="AK100" s="368"/>
      <c r="AL100" s="368"/>
      <c r="AM100" s="65"/>
    </row>
    <row r="101" spans="1:69" ht="15" customHeight="1">
      <c r="G101" s="369" t="s">
        <v>6</v>
      </c>
      <c r="H101" s="369"/>
      <c r="I101" s="369"/>
      <c r="L101" s="369" t="s">
        <v>51</v>
      </c>
      <c r="M101" s="369"/>
      <c r="N101" s="369"/>
      <c r="O101" s="369"/>
      <c r="R101" s="369" t="s">
        <v>52</v>
      </c>
      <c r="S101" s="369"/>
      <c r="T101" s="369"/>
      <c r="U101" s="369"/>
      <c r="V101" s="369"/>
      <c r="W101" s="369"/>
      <c r="X101" s="369"/>
      <c r="Y101" s="369"/>
      <c r="Z101" s="369"/>
      <c r="AA101" s="369"/>
      <c r="AB101" s="369"/>
      <c r="AC101" s="369"/>
      <c r="AD101" s="369"/>
      <c r="AE101" s="369"/>
      <c r="AF101" s="369"/>
      <c r="AG101" s="369"/>
      <c r="AH101" s="369"/>
      <c r="AI101" s="369"/>
      <c r="AJ101" s="369"/>
      <c r="AK101" s="369"/>
      <c r="AL101" s="369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8" customFormat="1" ht="15.75">
      <c r="B103" s="285" t="s">
        <v>56</v>
      </c>
      <c r="C103" s="285"/>
      <c r="D103" s="285"/>
      <c r="E103" s="285"/>
      <c r="F103" s="285"/>
      <c r="H103" s="80"/>
      <c r="I103" s="80"/>
      <c r="J103" s="80"/>
      <c r="K103" s="80"/>
      <c r="L103" s="285" t="s">
        <v>1</v>
      </c>
      <c r="M103" s="285"/>
      <c r="N103" s="285"/>
      <c r="O103" s="285"/>
      <c r="P103" s="285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1"/>
      <c r="BB103" s="82"/>
      <c r="BC103" s="82"/>
      <c r="BP103" s="82"/>
      <c r="BQ103" s="82"/>
    </row>
    <row r="104" spans="1:69" s="78" customFormat="1" ht="20.25" customHeight="1">
      <c r="B104" s="285" t="s">
        <v>57</v>
      </c>
      <c r="C104" s="285"/>
      <c r="D104" s="285"/>
      <c r="E104" s="285"/>
      <c r="F104" s="285"/>
      <c r="H104" s="80"/>
      <c r="I104" s="80"/>
      <c r="J104" s="80"/>
      <c r="K104" s="80"/>
      <c r="L104" s="285" t="s">
        <v>3</v>
      </c>
      <c r="M104" s="285"/>
      <c r="N104" s="285"/>
      <c r="O104" s="285"/>
      <c r="P104" s="285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1"/>
      <c r="BB104" s="82"/>
      <c r="BC104" s="82"/>
      <c r="BP104" s="82"/>
      <c r="BQ104" s="82"/>
    </row>
    <row r="105" spans="1:69" s="78" customFormat="1" ht="39" customHeight="1">
      <c r="B105" s="83" t="s">
        <v>58</v>
      </c>
      <c r="C105" s="84"/>
      <c r="D105" s="84"/>
      <c r="E105" s="84"/>
      <c r="F105" s="84"/>
      <c r="H105" s="80"/>
      <c r="I105" s="80"/>
      <c r="J105" s="80"/>
      <c r="K105" s="80"/>
      <c r="L105" s="84"/>
      <c r="M105" s="84"/>
      <c r="N105" s="84"/>
      <c r="O105" s="84"/>
      <c r="P105" s="84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1"/>
      <c r="BB105" s="82"/>
      <c r="BC105" s="82"/>
      <c r="BP105" s="82"/>
      <c r="BQ105" s="82"/>
    </row>
    <row r="106" spans="1:69" s="78" customFormat="1" ht="21.75" customHeight="1">
      <c r="B106" s="85" t="s">
        <v>6</v>
      </c>
      <c r="C106" s="86"/>
      <c r="D106" s="86"/>
      <c r="E106" s="86"/>
      <c r="F106" s="86"/>
      <c r="H106" s="80"/>
      <c r="I106" s="80"/>
      <c r="J106" s="80"/>
      <c r="K106" s="80"/>
      <c r="L106" s="286" t="s">
        <v>6</v>
      </c>
      <c r="M106" s="286"/>
      <c r="N106" s="286"/>
      <c r="O106" s="286"/>
      <c r="P106" s="84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1"/>
      <c r="BB106" s="82"/>
      <c r="BC106" s="82"/>
      <c r="BP106" s="82"/>
      <c r="BQ106" s="82"/>
    </row>
    <row r="107" spans="1:69" s="78" customFormat="1" ht="23.25" customHeight="1">
      <c r="B107" s="87" t="s">
        <v>59</v>
      </c>
      <c r="C107" s="84"/>
      <c r="D107" s="84"/>
      <c r="E107" s="84"/>
      <c r="F107" s="84"/>
      <c r="H107" s="80"/>
      <c r="I107" s="80"/>
      <c r="J107" s="80"/>
      <c r="K107" s="80"/>
      <c r="L107" s="84"/>
      <c r="M107" s="84"/>
      <c r="N107" s="84"/>
      <c r="O107" s="84"/>
      <c r="P107" s="84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1"/>
      <c r="BB107" s="82"/>
      <c r="BC107" s="82"/>
      <c r="BP107" s="82"/>
      <c r="BQ107" s="82"/>
    </row>
    <row r="108" spans="1:69" s="78" customFormat="1" ht="29.25" customHeight="1">
      <c r="A108" s="80"/>
      <c r="B108" s="88" t="s">
        <v>51</v>
      </c>
      <c r="C108" s="89"/>
      <c r="D108" s="89"/>
      <c r="E108" s="89"/>
      <c r="F108" s="89"/>
      <c r="G108" s="80"/>
      <c r="H108" s="80"/>
      <c r="I108" s="80"/>
      <c r="J108" s="80"/>
      <c r="K108" s="80"/>
      <c r="L108" s="286" t="s">
        <v>51</v>
      </c>
      <c r="M108" s="286"/>
      <c r="N108" s="286"/>
      <c r="O108" s="286"/>
      <c r="P108" s="84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1"/>
      <c r="BB108" s="82"/>
      <c r="BC108" s="82"/>
      <c r="BP108" s="82"/>
      <c r="BQ108" s="82"/>
    </row>
    <row r="109" spans="1:69" s="78" customFormat="1" ht="17.25" customHeight="1">
      <c r="A109" s="90"/>
      <c r="B109" s="84"/>
      <c r="C109" s="84"/>
      <c r="D109" s="84"/>
      <c r="E109" s="84"/>
      <c r="F109" s="84"/>
      <c r="G109" s="91"/>
      <c r="H109" s="92"/>
      <c r="I109" s="92"/>
      <c r="J109" s="91"/>
      <c r="K109" s="91"/>
      <c r="L109" s="84"/>
      <c r="M109" s="84"/>
      <c r="N109" s="84"/>
      <c r="O109" s="84"/>
      <c r="P109" s="84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BB109" s="82"/>
      <c r="BC109" s="82"/>
      <c r="BP109" s="82"/>
      <c r="BQ109" s="82"/>
    </row>
    <row r="110" spans="1:69" s="78" customFormat="1" ht="28.5" customHeight="1">
      <c r="A110" s="94"/>
      <c r="B110" s="285" t="s">
        <v>60</v>
      </c>
      <c r="C110" s="285"/>
      <c r="D110" s="285"/>
      <c r="E110" s="285"/>
      <c r="F110" s="285"/>
      <c r="G110" s="95"/>
      <c r="H110" s="92"/>
      <c r="I110" s="92"/>
      <c r="J110" s="96"/>
      <c r="K110" s="96"/>
      <c r="L110" s="285" t="s">
        <v>61</v>
      </c>
      <c r="M110" s="285"/>
      <c r="N110" s="285"/>
      <c r="O110" s="285"/>
      <c r="P110" s="285"/>
      <c r="Q110" s="97"/>
      <c r="R110" s="371"/>
      <c r="S110" s="371"/>
      <c r="T110" s="371"/>
      <c r="U110" s="371"/>
      <c r="V110" s="371"/>
      <c r="W110" s="371"/>
      <c r="X110" s="371"/>
      <c r="Y110" s="371"/>
      <c r="Z110" s="371"/>
      <c r="AA110" s="371"/>
      <c r="AB110" s="371"/>
      <c r="AC110" s="371"/>
      <c r="AD110" s="371"/>
      <c r="AE110" s="371"/>
      <c r="AF110" s="371"/>
      <c r="AG110" s="371"/>
      <c r="AH110" s="371"/>
      <c r="AI110" s="371"/>
      <c r="AJ110" s="371"/>
      <c r="AK110" s="371"/>
      <c r="AL110" s="371"/>
      <c r="AM110" s="371"/>
      <c r="BB110" s="82"/>
      <c r="BC110" s="82"/>
      <c r="BP110" s="82"/>
      <c r="BQ110" s="82"/>
    </row>
    <row r="111" spans="1:69" s="78" customFormat="1" ht="15.75">
      <c r="A111" s="98"/>
      <c r="B111" s="99"/>
      <c r="C111" s="99"/>
      <c r="D111" s="100"/>
      <c r="E111" s="99"/>
      <c r="F111" s="99"/>
      <c r="G111" s="99"/>
      <c r="H111" s="92"/>
      <c r="I111" s="92"/>
      <c r="J111" s="101"/>
      <c r="K111" s="102"/>
      <c r="L111" s="102"/>
      <c r="M111" s="92"/>
      <c r="N111" s="92"/>
      <c r="O111" s="101"/>
      <c r="P111" s="102"/>
      <c r="Q111" s="103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5"/>
      <c r="BB111" s="82"/>
      <c r="BC111" s="82"/>
      <c r="BP111" s="82"/>
      <c r="BQ111" s="82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272"/>
      <c r="B1" s="272"/>
      <c r="C1" s="272"/>
      <c r="D1" s="272"/>
      <c r="P1" s="3"/>
      <c r="Q1" s="272"/>
      <c r="R1" s="272"/>
      <c r="S1" s="272"/>
      <c r="T1" s="272"/>
      <c r="U1" s="3"/>
    </row>
    <row r="2" spans="1:26" ht="15" hidden="1" customHeight="1">
      <c r="A2" s="4"/>
      <c r="B2" s="273" t="s">
        <v>0</v>
      </c>
      <c r="C2" s="273"/>
      <c r="D2" s="273"/>
      <c r="E2" s="273"/>
      <c r="F2" s="273"/>
      <c r="G2" s="273"/>
      <c r="H2" s="273"/>
      <c r="P2" s="274" t="s">
        <v>1</v>
      </c>
      <c r="Q2" s="274"/>
      <c r="R2" s="274"/>
      <c r="S2" s="274"/>
      <c r="T2" s="274"/>
      <c r="U2" s="274"/>
      <c r="V2" s="274"/>
      <c r="W2" s="274"/>
      <c r="X2" s="274"/>
      <c r="Y2" s="274"/>
      <c r="Z2" s="275"/>
    </row>
    <row r="3" spans="1:26" ht="15" hidden="1" customHeight="1">
      <c r="A3" s="4"/>
      <c r="B3" s="276" t="s">
        <v>2</v>
      </c>
      <c r="C3" s="276"/>
      <c r="D3" s="276"/>
      <c r="E3" s="276"/>
      <c r="F3" s="276"/>
      <c r="G3" s="276"/>
      <c r="H3" s="276"/>
      <c r="P3" s="277" t="s">
        <v>3</v>
      </c>
      <c r="Q3" s="278"/>
      <c r="R3" s="278"/>
      <c r="S3" s="278"/>
      <c r="T3" s="278"/>
      <c r="U3" s="5"/>
      <c r="V3" s="279"/>
      <c r="W3" s="280"/>
      <c r="X3" s="280"/>
      <c r="Y3" s="280"/>
      <c r="Z3" s="280"/>
    </row>
    <row r="4" spans="1:26" ht="15" hidden="1" customHeight="1">
      <c r="A4" s="4"/>
      <c r="B4" s="1"/>
      <c r="D4" s="6"/>
      <c r="E4" s="6"/>
      <c r="F4" s="7"/>
      <c r="G4" s="7"/>
      <c r="H4" s="8"/>
      <c r="P4" s="277"/>
      <c r="Q4" s="278"/>
      <c r="R4" s="278"/>
      <c r="S4" s="278"/>
      <c r="T4" s="278"/>
      <c r="U4" s="5"/>
      <c r="V4" s="279"/>
      <c r="W4" s="280"/>
      <c r="X4" s="280"/>
      <c r="Y4" s="280"/>
      <c r="Z4" s="280"/>
    </row>
    <row r="5" spans="1:26" ht="15" hidden="1" customHeight="1">
      <c r="A5" s="4"/>
      <c r="B5" s="281" t="s">
        <v>4</v>
      </c>
      <c r="C5" s="281"/>
      <c r="D5" s="9"/>
      <c r="E5" s="10"/>
      <c r="F5" s="10"/>
      <c r="G5" s="10"/>
      <c r="H5" s="11"/>
      <c r="P5" s="277" t="s">
        <v>5</v>
      </c>
      <c r="Q5" s="278"/>
      <c r="R5" s="278"/>
      <c r="S5" s="278"/>
      <c r="T5" s="278"/>
      <c r="U5" s="5"/>
      <c r="V5" s="279"/>
      <c r="W5" s="280"/>
      <c r="X5" s="280"/>
      <c r="Y5" s="280"/>
      <c r="Z5" s="280"/>
    </row>
    <row r="6" spans="1:26" ht="15" hidden="1" customHeight="1">
      <c r="A6" s="4"/>
      <c r="B6" s="282" t="s">
        <v>6</v>
      </c>
      <c r="C6" s="282"/>
      <c r="D6" s="10"/>
      <c r="E6" s="6"/>
      <c r="F6" s="12"/>
      <c r="G6" s="12"/>
      <c r="H6" s="13"/>
      <c r="P6" s="282" t="s">
        <v>6</v>
      </c>
      <c r="Q6" s="282"/>
      <c r="R6" s="282"/>
      <c r="S6" s="282"/>
      <c r="T6" s="282"/>
      <c r="U6" s="5"/>
      <c r="V6" s="283"/>
      <c r="W6" s="284"/>
      <c r="X6" s="284"/>
      <c r="Y6" s="284"/>
      <c r="Z6" s="284"/>
    </row>
    <row r="7" spans="1:26" ht="15" hidden="1" customHeight="1">
      <c r="A7" s="4"/>
      <c r="B7" s="281" t="s">
        <v>4</v>
      </c>
      <c r="C7" s="281"/>
      <c r="D7" s="9"/>
      <c r="E7" s="10"/>
      <c r="F7" s="10"/>
      <c r="G7" s="10"/>
      <c r="H7" s="11"/>
      <c r="P7" s="277" t="s">
        <v>5</v>
      </c>
      <c r="Q7" s="278"/>
      <c r="R7" s="278"/>
      <c r="S7" s="278"/>
      <c r="T7" s="278"/>
      <c r="U7" s="5"/>
      <c r="V7" s="279"/>
      <c r="W7" s="280"/>
      <c r="X7" s="280"/>
      <c r="Y7" s="280"/>
      <c r="Z7" s="280"/>
    </row>
    <row r="8" spans="1:26" ht="15" hidden="1" customHeight="1">
      <c r="A8" s="4"/>
      <c r="B8" s="282" t="s">
        <v>7</v>
      </c>
      <c r="C8" s="282"/>
      <c r="D8" s="10"/>
      <c r="E8" s="14"/>
      <c r="F8" s="12"/>
      <c r="G8" s="12"/>
      <c r="H8" s="13"/>
      <c r="P8" s="282" t="s">
        <v>7</v>
      </c>
      <c r="Q8" s="282"/>
      <c r="R8" s="282"/>
      <c r="S8" s="282"/>
      <c r="T8" s="282"/>
      <c r="U8" s="5"/>
      <c r="V8" s="283"/>
      <c r="W8" s="284"/>
      <c r="X8" s="284"/>
      <c r="Y8" s="284"/>
      <c r="Z8" s="284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287"/>
      <c r="Q9" s="288"/>
      <c r="R9" s="288"/>
      <c r="S9" s="288"/>
      <c r="T9" s="288"/>
      <c r="U9" s="5"/>
      <c r="V9" s="283"/>
      <c r="W9" s="284"/>
      <c r="X9" s="284"/>
      <c r="Y9" s="284"/>
      <c r="Z9" s="284"/>
    </row>
    <row r="10" spans="1:26" ht="15" hidden="1" customHeight="1">
      <c r="A10" s="4"/>
      <c r="B10" s="289" t="s">
        <v>8</v>
      </c>
      <c r="C10" s="289"/>
      <c r="D10" s="16"/>
      <c r="E10" s="16"/>
      <c r="F10" s="16"/>
      <c r="G10" s="16"/>
      <c r="H10" s="15"/>
      <c r="P10" s="290" t="s">
        <v>9</v>
      </c>
      <c r="Q10" s="291"/>
      <c r="R10" s="291"/>
      <c r="S10" s="291"/>
      <c r="T10" s="291"/>
      <c r="U10" s="5"/>
      <c r="V10" s="290"/>
      <c r="W10" s="291"/>
      <c r="X10" s="291"/>
      <c r="Y10" s="291"/>
      <c r="Z10" s="291"/>
    </row>
    <row r="11" spans="1:26" ht="1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R11" s="75"/>
      <c r="S11" s="75"/>
      <c r="T11" s="75"/>
      <c r="U11" s="5"/>
      <c r="V11" s="75"/>
      <c r="W11" s="75"/>
      <c r="X11" s="75"/>
      <c r="Y11" s="75"/>
      <c r="Z11" s="75"/>
    </row>
    <row r="12" spans="1:26" ht="15" customHeight="1">
      <c r="A12" s="73"/>
      <c r="B12" s="74"/>
      <c r="C12" s="74"/>
      <c r="D12" s="16"/>
      <c r="E12" s="16"/>
      <c r="F12" s="16"/>
      <c r="G12" s="16"/>
      <c r="H12" s="15"/>
      <c r="P12" s="75"/>
      <c r="Q12" s="75"/>
      <c r="R12" s="75"/>
      <c r="S12" s="75"/>
      <c r="T12" s="75"/>
      <c r="U12" s="115" t="s">
        <v>69</v>
      </c>
      <c r="V12" s="75"/>
      <c r="W12" s="75"/>
      <c r="X12" s="75"/>
      <c r="Y12" s="75"/>
      <c r="Z12" s="75"/>
    </row>
    <row r="13" spans="1:26" ht="32.25" customHeight="1">
      <c r="A13" s="73"/>
      <c r="B13" s="285" t="s">
        <v>57</v>
      </c>
      <c r="C13" s="285"/>
      <c r="D13" s="285"/>
      <c r="E13" s="285"/>
      <c r="F13" s="285"/>
      <c r="G13" s="16"/>
      <c r="H13" s="15"/>
      <c r="M13" s="285" t="s">
        <v>3</v>
      </c>
      <c r="N13" s="285"/>
      <c r="O13" s="285"/>
      <c r="P13" s="285"/>
      <c r="Q13" s="285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86" t="s">
        <v>6</v>
      </c>
      <c r="N15" s="286"/>
      <c r="O15" s="286"/>
      <c r="P15" s="286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86" t="s">
        <v>51</v>
      </c>
      <c r="N17" s="286"/>
      <c r="O17" s="286"/>
      <c r="P17" s="286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85" t="s">
        <v>60</v>
      </c>
      <c r="C19" s="285"/>
      <c r="D19" s="285"/>
      <c r="E19" s="285"/>
      <c r="F19" s="285"/>
      <c r="G19" s="17"/>
      <c r="H19" s="17"/>
      <c r="I19" s="17"/>
      <c r="J19" s="17"/>
      <c r="K19" s="17"/>
      <c r="L19" s="17"/>
      <c r="M19" s="285" t="s">
        <v>61</v>
      </c>
      <c r="N19" s="285"/>
      <c r="O19" s="285"/>
      <c r="P19" s="285"/>
      <c r="Q19" s="285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79"/>
      <c r="N20" s="79"/>
      <c r="O20" s="79"/>
      <c r="P20" s="79"/>
      <c r="Q20" s="79"/>
      <c r="R20" s="73"/>
      <c r="S20" s="73"/>
      <c r="T20" s="73"/>
      <c r="U20" s="3"/>
    </row>
    <row r="21" spans="1:39" ht="27.75" customHeight="1">
      <c r="A21" s="17"/>
      <c r="B21" s="79"/>
      <c r="C21" s="79"/>
      <c r="D21" s="79"/>
      <c r="E21" s="79"/>
      <c r="F21" s="79"/>
      <c r="G21" s="17"/>
      <c r="H21" s="17"/>
      <c r="I21" s="17"/>
      <c r="J21" s="17"/>
      <c r="K21" s="17"/>
      <c r="L21" s="17"/>
      <c r="M21" s="79"/>
      <c r="N21" s="79"/>
      <c r="O21" s="79"/>
      <c r="P21" s="79"/>
      <c r="Q21" s="79"/>
      <c r="R21" s="73"/>
      <c r="S21" s="73"/>
      <c r="T21" s="73"/>
      <c r="U21" s="3"/>
    </row>
    <row r="22" spans="1:39" ht="16.5" customHeight="1">
      <c r="A22" s="292" t="s">
        <v>64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</row>
    <row r="23" spans="1:39" ht="15" customHeight="1">
      <c r="A23" s="293" t="s">
        <v>10</v>
      </c>
      <c r="B23" s="296" t="s">
        <v>11</v>
      </c>
      <c r="C23" s="293" t="s">
        <v>89</v>
      </c>
      <c r="D23" s="299" t="s">
        <v>91</v>
      </c>
      <c r="E23" s="375" t="s">
        <v>54</v>
      </c>
      <c r="F23" s="302" t="s">
        <v>87</v>
      </c>
      <c r="G23" s="303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1" t="s">
        <v>19</v>
      </c>
      <c r="N23" s="111" t="s">
        <v>20</v>
      </c>
      <c r="O23" s="111" t="s">
        <v>21</v>
      </c>
      <c r="P23" s="111" t="s">
        <v>22</v>
      </c>
      <c r="Q23" s="111" t="s">
        <v>23</v>
      </c>
      <c r="R23" s="111" t="s">
        <v>24</v>
      </c>
      <c r="S23" s="111" t="s">
        <v>25</v>
      </c>
      <c r="T23" s="306" t="s">
        <v>55</v>
      </c>
      <c r="U23" s="374" t="s">
        <v>26</v>
      </c>
    </row>
    <row r="24" spans="1:39" ht="15" customHeight="1">
      <c r="A24" s="294"/>
      <c r="B24" s="297"/>
      <c r="C24" s="294"/>
      <c r="D24" s="300"/>
      <c r="E24" s="376"/>
      <c r="F24" s="302"/>
      <c r="G24" s="304"/>
      <c r="H24" s="310" t="s">
        <v>26</v>
      </c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2"/>
      <c r="T24" s="307"/>
      <c r="U24" s="374"/>
    </row>
    <row r="25" spans="1:39" ht="30" customHeight="1">
      <c r="A25" s="295"/>
      <c r="B25" s="298"/>
      <c r="C25" s="295"/>
      <c r="D25" s="301"/>
      <c r="E25" s="377"/>
      <c r="F25" s="302"/>
      <c r="G25" s="305"/>
      <c r="H25" s="313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5"/>
      <c r="T25" s="308"/>
      <c r="U25" s="110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34">
        <v>7</v>
      </c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6"/>
      <c r="T26" s="20">
        <v>8</v>
      </c>
      <c r="U26" s="22">
        <v>9</v>
      </c>
    </row>
    <row r="27" spans="1:39" s="23" customFormat="1">
      <c r="A27" s="337" t="s">
        <v>28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9"/>
    </row>
    <row r="28" spans="1:39" ht="52.5" customHeight="1">
      <c r="A28" s="113" t="s">
        <v>98</v>
      </c>
      <c r="B28" s="340" t="s">
        <v>29</v>
      </c>
      <c r="C28" s="77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28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99</v>
      </c>
      <c r="B29" s="341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29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100</v>
      </c>
      <c r="B30" s="341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29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13" t="s">
        <v>101</v>
      </c>
      <c r="B31" s="342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30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352" t="s">
        <v>94</v>
      </c>
      <c r="B32" s="353"/>
      <c r="C32" s="353"/>
      <c r="D32" s="353"/>
      <c r="E32" s="353"/>
      <c r="F32" s="354"/>
      <c r="G32" s="112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16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spans="1:39" ht="15.75" hidden="1" customHeight="1">
      <c r="A33" s="33"/>
      <c r="B33" s="31"/>
      <c r="C33" s="331" t="s">
        <v>34</v>
      </c>
      <c r="D33" s="332"/>
      <c r="E33" s="332"/>
      <c r="F33" s="333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343" t="s">
        <v>35</v>
      </c>
      <c r="D34" s="344"/>
      <c r="E34" s="344"/>
      <c r="F34" s="345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352" t="s">
        <v>36</v>
      </c>
      <c r="E35" s="353"/>
      <c r="F35" s="354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343" t="s">
        <v>37</v>
      </c>
      <c r="D36" s="344"/>
      <c r="E36" s="344"/>
      <c r="F36" s="345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19" t="s">
        <v>39</v>
      </c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1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13" t="s">
        <v>98</v>
      </c>
      <c r="B38" s="325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28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13" t="s">
        <v>99</v>
      </c>
      <c r="B39" s="326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29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13" t="s">
        <v>100</v>
      </c>
      <c r="B40" s="327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30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18" customFormat="1" ht="15" customHeight="1">
      <c r="A41" s="352" t="s">
        <v>94</v>
      </c>
      <c r="B41" s="353"/>
      <c r="C41" s="353"/>
      <c r="D41" s="353"/>
      <c r="E41" s="353"/>
      <c r="F41" s="354"/>
      <c r="G41" s="112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16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spans="1:39" s="36" customFormat="1" ht="15" hidden="1" customHeight="1">
      <c r="A42" s="33"/>
      <c r="B42" s="31"/>
      <c r="C42" s="331" t="s">
        <v>34</v>
      </c>
      <c r="D42" s="332"/>
      <c r="E42" s="332"/>
      <c r="F42" s="333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43" t="s">
        <v>35</v>
      </c>
      <c r="D43" s="344"/>
      <c r="E43" s="344"/>
      <c r="F43" s="345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352" t="s">
        <v>36</v>
      </c>
      <c r="E44" s="353"/>
      <c r="F44" s="354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343" t="s">
        <v>37</v>
      </c>
      <c r="D45" s="344"/>
      <c r="E45" s="344"/>
      <c r="F45" s="345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349" t="s">
        <v>41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1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14" t="s">
        <v>98</v>
      </c>
      <c r="B47" s="340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8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14" t="s">
        <v>99</v>
      </c>
      <c r="B48" s="341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7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14" t="s">
        <v>100</v>
      </c>
      <c r="B49" s="342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8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18" customFormat="1" ht="15.75" customHeight="1">
      <c r="A50" s="352" t="s">
        <v>94</v>
      </c>
      <c r="B50" s="353"/>
      <c r="C50" s="353"/>
      <c r="D50" s="353"/>
      <c r="E50" s="353"/>
      <c r="F50" s="354"/>
      <c r="G50" s="112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16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spans="1:39" s="36" customFormat="1" ht="15.75" hidden="1" customHeight="1">
      <c r="A51" s="24"/>
      <c r="B51" s="31"/>
      <c r="C51" s="331" t="s">
        <v>34</v>
      </c>
      <c r="D51" s="332"/>
      <c r="E51" s="332"/>
      <c r="F51" s="333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343" t="s">
        <v>35</v>
      </c>
      <c r="D52" s="344"/>
      <c r="E52" s="344"/>
      <c r="F52" s="345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352" t="s">
        <v>36</v>
      </c>
      <c r="E53" s="353"/>
      <c r="F53" s="354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343" t="s">
        <v>37</v>
      </c>
      <c r="D54" s="344"/>
      <c r="E54" s="344"/>
      <c r="F54" s="345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349" t="s">
        <v>42</v>
      </c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1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13" t="s">
        <v>103</v>
      </c>
      <c r="B56" s="340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28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13" t="s">
        <v>99</v>
      </c>
      <c r="B57" s="341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29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13" t="s">
        <v>100</v>
      </c>
      <c r="B58" s="341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29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13" t="s">
        <v>101</v>
      </c>
      <c r="B59" s="342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30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18" customFormat="1" ht="15" customHeight="1">
      <c r="A60" s="352" t="s">
        <v>94</v>
      </c>
      <c r="B60" s="353"/>
      <c r="C60" s="353"/>
      <c r="D60" s="353"/>
      <c r="E60" s="353"/>
      <c r="F60" s="354"/>
      <c r="G60" s="112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16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</row>
    <row r="61" spans="1:39" s="36" customFormat="1" ht="15" hidden="1" customHeight="1">
      <c r="A61" s="33"/>
      <c r="B61" s="31"/>
      <c r="C61" s="331" t="s">
        <v>34</v>
      </c>
      <c r="D61" s="332"/>
      <c r="E61" s="332"/>
      <c r="F61" s="333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343" t="s">
        <v>35</v>
      </c>
      <c r="D62" s="344"/>
      <c r="E62" s="344"/>
      <c r="F62" s="345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352" t="s">
        <v>36</v>
      </c>
      <c r="E63" s="353"/>
      <c r="F63" s="354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343" t="s">
        <v>37</v>
      </c>
      <c r="D64" s="344"/>
      <c r="E64" s="344"/>
      <c r="F64" s="345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349" t="s">
        <v>43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1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14" t="s">
        <v>98</v>
      </c>
      <c r="B66" s="340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14" t="s">
        <v>99</v>
      </c>
      <c r="B67" s="341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14" t="s">
        <v>100</v>
      </c>
      <c r="B68" s="342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19" customFormat="1" ht="15.75" customHeight="1">
      <c r="A69" s="352" t="s">
        <v>94</v>
      </c>
      <c r="B69" s="353"/>
      <c r="C69" s="353"/>
      <c r="D69" s="353"/>
      <c r="E69" s="353"/>
      <c r="F69" s="354"/>
      <c r="G69" s="112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16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</row>
    <row r="70" spans="1:39" s="40" customFormat="1" ht="15.75" hidden="1" customHeight="1">
      <c r="A70" s="24"/>
      <c r="B70" s="31"/>
      <c r="C70" s="331" t="s">
        <v>34</v>
      </c>
      <c r="D70" s="332"/>
      <c r="E70" s="332"/>
      <c r="F70" s="333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343" t="s">
        <v>35</v>
      </c>
      <c r="D71" s="344"/>
      <c r="E71" s="344"/>
      <c r="F71" s="345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352" t="s">
        <v>36</v>
      </c>
      <c r="E72" s="353"/>
      <c r="F72" s="354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343" t="s">
        <v>37</v>
      </c>
      <c r="D73" s="344"/>
      <c r="E73" s="344"/>
      <c r="F73" s="345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352" t="s">
        <v>45</v>
      </c>
      <c r="E74" s="353"/>
      <c r="F74" s="354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352" t="s">
        <v>30</v>
      </c>
      <c r="C75" s="353"/>
      <c r="D75" s="353"/>
      <c r="E75" s="353"/>
      <c r="F75" s="354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352" t="s">
        <v>31</v>
      </c>
      <c r="C76" s="353"/>
      <c r="D76" s="353"/>
      <c r="E76" s="353"/>
      <c r="F76" s="354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352" t="s">
        <v>32</v>
      </c>
      <c r="C77" s="353"/>
      <c r="D77" s="353"/>
      <c r="E77" s="353"/>
      <c r="F77" s="354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360" t="s">
        <v>46</v>
      </c>
      <c r="B78" s="361"/>
      <c r="C78" s="361"/>
      <c r="D78" s="361"/>
      <c r="E78" s="361"/>
      <c r="F78" s="361"/>
      <c r="G78" s="361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362" t="s">
        <v>47</v>
      </c>
      <c r="B79" s="363"/>
      <c r="C79" s="363"/>
      <c r="D79" s="363"/>
      <c r="E79" s="363"/>
      <c r="F79" s="363"/>
      <c r="G79" s="363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364" t="s">
        <v>48</v>
      </c>
      <c r="B80" s="365"/>
      <c r="C80" s="365"/>
      <c r="D80" s="365"/>
      <c r="E80" s="365"/>
      <c r="F80" s="365"/>
      <c r="G80" s="365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355" t="s">
        <v>49</v>
      </c>
      <c r="B81" s="356"/>
      <c r="C81" s="356"/>
      <c r="D81" s="356"/>
      <c r="E81" s="356"/>
      <c r="F81" s="356"/>
      <c r="G81" s="356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357" t="s">
        <v>36</v>
      </c>
      <c r="E83" s="358"/>
      <c r="F83" s="359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357" t="s">
        <v>34</v>
      </c>
      <c r="D84" s="358"/>
      <c r="E84" s="358"/>
      <c r="F84" s="359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>
      <c r="A85" s="53"/>
      <c r="B85" s="56"/>
      <c r="C85" s="357" t="s">
        <v>35</v>
      </c>
      <c r="D85" s="358"/>
      <c r="E85" s="358"/>
      <c r="F85" s="359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>
      <c r="A86" s="53"/>
      <c r="B86" s="56"/>
      <c r="C86" s="54"/>
      <c r="D86" s="357" t="s">
        <v>36</v>
      </c>
      <c r="E86" s="358"/>
      <c r="F86" s="359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>
      <c r="A87" s="53"/>
      <c r="B87" s="56"/>
      <c r="C87" s="357" t="s">
        <v>37</v>
      </c>
      <c r="D87" s="358"/>
      <c r="E87" s="358"/>
      <c r="F87" s="359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366" t="s">
        <v>65</v>
      </c>
      <c r="C92" s="366"/>
      <c r="G92" s="370" t="s">
        <v>66</v>
      </c>
      <c r="H92" s="370"/>
      <c r="I92" s="370"/>
      <c r="L92" s="367" t="s">
        <v>50</v>
      </c>
      <c r="M92" s="367"/>
      <c r="N92" s="367"/>
      <c r="O92" s="367"/>
      <c r="P92" s="64"/>
      <c r="R92" s="370" t="s">
        <v>67</v>
      </c>
      <c r="S92" s="370"/>
      <c r="T92" s="65"/>
    </row>
    <row r="93" spans="1:39" ht="15" customHeight="1">
      <c r="B93" s="9"/>
      <c r="C93" s="9"/>
      <c r="G93" s="369" t="s">
        <v>6</v>
      </c>
      <c r="H93" s="369"/>
      <c r="I93" s="369"/>
      <c r="L93" s="369" t="s">
        <v>51</v>
      </c>
      <c r="M93" s="369"/>
      <c r="N93" s="369"/>
      <c r="O93" s="369"/>
      <c r="P93" s="64"/>
      <c r="R93" s="369" t="s">
        <v>52</v>
      </c>
      <c r="S93" s="369"/>
      <c r="T93" s="65"/>
    </row>
    <row r="94" spans="1:39" ht="15" customHeight="1">
      <c r="B94" s="366" t="s">
        <v>68</v>
      </c>
      <c r="C94" s="366"/>
      <c r="G94" s="367" t="s">
        <v>53</v>
      </c>
      <c r="H94" s="367"/>
      <c r="I94" s="367"/>
      <c r="L94" s="367" t="s">
        <v>50</v>
      </c>
      <c r="M94" s="367"/>
      <c r="N94" s="367"/>
      <c r="O94" s="367"/>
      <c r="R94" s="368"/>
      <c r="S94" s="368"/>
      <c r="T94" s="65"/>
    </row>
    <row r="95" spans="1:39" ht="15" customHeight="1">
      <c r="G95" s="369" t="s">
        <v>6</v>
      </c>
      <c r="H95" s="369"/>
      <c r="I95" s="369"/>
      <c r="L95" s="369" t="s">
        <v>51</v>
      </c>
      <c r="M95" s="369"/>
      <c r="N95" s="369"/>
      <c r="O95" s="369"/>
      <c r="R95" s="369" t="s">
        <v>52</v>
      </c>
      <c r="S95" s="369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P65"/>
  <sheetViews>
    <sheetView showZeros="0" topLeftCell="A10" zoomScale="60" zoomScaleNormal="60" zoomScaleSheetLayoutView="55" workbookViewId="0">
      <selection activeCell="G15" sqref="G15:AK15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25.5703125" style="128" customWidth="1"/>
    <col min="4" max="4" width="11.85546875" style="128" customWidth="1"/>
    <col min="5" max="5" width="19.85546875" style="210" customWidth="1"/>
    <col min="6" max="6" width="8.42578125" style="210" hidden="1" customWidth="1"/>
    <col min="7" max="37" width="8.42578125" style="128" customWidth="1"/>
    <col min="38" max="38" width="9.85546875" style="183" customWidth="1"/>
    <col min="39" max="41" width="12.42578125" style="128"/>
    <col min="42" max="68" width="12.42578125" style="131"/>
    <col min="69" max="16384" width="12.42578125" style="128"/>
  </cols>
  <sheetData>
    <row r="1" spans="1:68" ht="15" hidden="1" customHeight="1" outlineLevel="1">
      <c r="A1" s="123"/>
      <c r="B1" s="124"/>
      <c r="C1" s="125"/>
      <c r="D1" s="126"/>
      <c r="E1" s="126"/>
      <c r="F1" s="126"/>
      <c r="G1" s="127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30" t="s">
        <v>102</v>
      </c>
    </row>
    <row r="2" spans="1:68" ht="15" hidden="1" customHeight="1" outlineLevel="1">
      <c r="A2" s="123"/>
      <c r="B2" s="132" t="s">
        <v>0</v>
      </c>
      <c r="C2" s="125"/>
      <c r="D2" s="126"/>
      <c r="E2" s="126"/>
      <c r="F2" s="126"/>
      <c r="G2" s="127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8" t="s">
        <v>1</v>
      </c>
      <c r="AI2" s="129"/>
      <c r="AJ2" s="129"/>
      <c r="AK2" s="129"/>
      <c r="AL2" s="129"/>
    </row>
    <row r="3" spans="1:68" ht="32.25" hidden="1" customHeight="1" outlineLevel="1">
      <c r="A3" s="123"/>
      <c r="B3" s="415" t="s">
        <v>57</v>
      </c>
      <c r="C3" s="415"/>
      <c r="D3" s="415"/>
      <c r="E3" s="415"/>
      <c r="F3" s="126"/>
      <c r="G3" s="12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415" t="s">
        <v>3</v>
      </c>
      <c r="AG3" s="415"/>
      <c r="AH3" s="415"/>
      <c r="AI3" s="415"/>
      <c r="AJ3" s="415"/>
      <c r="AK3" s="415"/>
      <c r="AL3" s="415"/>
    </row>
    <row r="4" spans="1:68" ht="31.5" hidden="1" customHeight="1" outlineLevel="1">
      <c r="A4" s="123"/>
      <c r="B4" s="133" t="s">
        <v>62</v>
      </c>
      <c r="C4" s="134"/>
      <c r="D4" s="134"/>
      <c r="E4" s="134"/>
      <c r="F4" s="126"/>
      <c r="G4" s="127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34"/>
      <c r="AG4" s="134"/>
      <c r="AH4" s="134"/>
      <c r="AI4" s="134"/>
      <c r="AJ4" s="134"/>
      <c r="AK4" s="129"/>
      <c r="AL4" s="129"/>
    </row>
    <row r="5" spans="1:68" ht="15" hidden="1" customHeight="1" outlineLevel="1">
      <c r="A5" s="123"/>
      <c r="B5" s="135" t="s">
        <v>6</v>
      </c>
      <c r="C5" s="136"/>
      <c r="D5" s="136"/>
      <c r="E5" s="136"/>
      <c r="F5" s="126"/>
      <c r="G5" s="127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416" t="s">
        <v>6</v>
      </c>
      <c r="AG5" s="416"/>
      <c r="AH5" s="416"/>
      <c r="AI5" s="416"/>
      <c r="AJ5" s="416"/>
      <c r="AK5" s="416"/>
      <c r="AL5" s="416"/>
    </row>
    <row r="6" spans="1:68" ht="33" hidden="1" customHeight="1" outlineLevel="1">
      <c r="A6" s="123"/>
      <c r="B6" s="137" t="s">
        <v>63</v>
      </c>
      <c r="C6" s="134"/>
      <c r="D6" s="134"/>
      <c r="E6" s="134"/>
      <c r="F6" s="126"/>
      <c r="G6" s="127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34"/>
      <c r="AG6" s="134"/>
      <c r="AH6" s="134"/>
      <c r="AI6" s="134"/>
      <c r="AJ6" s="134"/>
      <c r="AK6" s="129"/>
      <c r="AL6" s="129"/>
    </row>
    <row r="7" spans="1:68" ht="15" hidden="1" customHeight="1" outlineLevel="1">
      <c r="A7" s="123"/>
      <c r="B7" s="138" t="s">
        <v>51</v>
      </c>
      <c r="C7" s="139"/>
      <c r="D7" s="139"/>
      <c r="E7" s="139"/>
      <c r="F7" s="126"/>
      <c r="G7" s="127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416" t="s">
        <v>51</v>
      </c>
      <c r="AG7" s="416"/>
      <c r="AH7" s="416"/>
      <c r="AI7" s="416"/>
      <c r="AJ7" s="416"/>
      <c r="AK7" s="416"/>
      <c r="AL7" s="416"/>
    </row>
    <row r="8" spans="1:68" ht="15" hidden="1" customHeight="1" outlineLevel="1">
      <c r="A8" s="123"/>
      <c r="B8" s="134"/>
      <c r="C8" s="134"/>
      <c r="D8" s="134"/>
      <c r="E8" s="134"/>
      <c r="F8" s="126"/>
      <c r="G8" s="127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34"/>
      <c r="AG8" s="134"/>
      <c r="AH8" s="134"/>
      <c r="AI8" s="134"/>
      <c r="AJ8" s="134"/>
      <c r="AK8" s="129"/>
      <c r="AL8" s="129"/>
    </row>
    <row r="9" spans="1:68" ht="27.75" hidden="1" customHeight="1" outlineLevel="1" thickBot="1">
      <c r="A9" s="140"/>
      <c r="B9" s="415" t="s">
        <v>60</v>
      </c>
      <c r="C9" s="415"/>
      <c r="D9" s="415"/>
      <c r="E9" s="415"/>
      <c r="F9" s="140"/>
      <c r="G9" s="140"/>
      <c r="H9" s="140"/>
      <c r="I9" s="140"/>
      <c r="J9" s="140"/>
      <c r="K9" s="140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417" t="s">
        <v>149</v>
      </c>
      <c r="AG9" s="417"/>
      <c r="AH9" s="417"/>
      <c r="AI9" s="417"/>
      <c r="AJ9" s="417"/>
      <c r="AK9" s="417"/>
      <c r="AL9" s="417"/>
    </row>
    <row r="10" spans="1:68" ht="27.75" customHeight="1" collapsed="1">
      <c r="A10" s="140"/>
      <c r="B10" s="142"/>
      <c r="C10" s="142"/>
      <c r="D10" s="142"/>
      <c r="E10" s="142"/>
      <c r="F10" s="140"/>
      <c r="G10" s="140"/>
      <c r="H10" s="140"/>
      <c r="I10" s="140"/>
      <c r="J10" s="140"/>
      <c r="K10" s="140"/>
      <c r="L10" s="142"/>
      <c r="M10" s="142"/>
      <c r="N10" s="142"/>
      <c r="O10" s="142"/>
      <c r="P10" s="142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221" t="s">
        <v>102</v>
      </c>
    </row>
    <row r="11" spans="1:68" ht="27.75" customHeight="1">
      <c r="A11" s="140"/>
      <c r="B11" s="142"/>
      <c r="C11" s="142"/>
      <c r="D11" s="142"/>
      <c r="E11" s="142"/>
      <c r="F11" s="140"/>
      <c r="G11" s="140"/>
      <c r="H11" s="140"/>
      <c r="I11" s="140"/>
      <c r="J11" s="140"/>
      <c r="K11" s="140"/>
      <c r="L11" s="142"/>
      <c r="M11" s="142"/>
      <c r="N11" s="142"/>
      <c r="O11" s="142"/>
      <c r="P11" s="142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</row>
    <row r="12" spans="1:68" s="143" customFormat="1" ht="21.75" customHeight="1">
      <c r="A12" s="410" t="s">
        <v>145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410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</row>
    <row r="13" spans="1:68" s="143" customFormat="1" ht="21.75" customHeight="1">
      <c r="A13" s="410" t="s">
        <v>137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</row>
    <row r="14" spans="1:68" s="143" customFormat="1" ht="21.75" customHeight="1">
      <c r="A14" s="410" t="s">
        <v>141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</row>
    <row r="15" spans="1:68" ht="15" customHeight="1">
      <c r="A15" s="411" t="s">
        <v>10</v>
      </c>
      <c r="B15" s="412" t="s">
        <v>11</v>
      </c>
      <c r="C15" s="411" t="s">
        <v>89</v>
      </c>
      <c r="D15" s="413" t="s">
        <v>54</v>
      </c>
      <c r="E15" s="413" t="s">
        <v>156</v>
      </c>
      <c r="F15" s="414" t="s">
        <v>13</v>
      </c>
      <c r="G15" s="403" t="s">
        <v>171</v>
      </c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4" t="s">
        <v>55</v>
      </c>
    </row>
    <row r="16" spans="1:68" s="205" customFormat="1" ht="15" customHeight="1">
      <c r="A16" s="411"/>
      <c r="B16" s="412"/>
      <c r="C16" s="411"/>
      <c r="D16" s="413"/>
      <c r="E16" s="413"/>
      <c r="F16" s="414"/>
      <c r="G16" s="122">
        <v>1</v>
      </c>
      <c r="H16" s="260">
        <v>2</v>
      </c>
      <c r="I16" s="261">
        <v>3</v>
      </c>
      <c r="J16" s="121">
        <v>4</v>
      </c>
      <c r="K16" s="122">
        <v>5</v>
      </c>
      <c r="L16" s="121">
        <v>6</v>
      </c>
      <c r="M16" s="122">
        <v>7</v>
      </c>
      <c r="N16" s="260">
        <v>8</v>
      </c>
      <c r="O16" s="261">
        <v>9</v>
      </c>
      <c r="P16" s="260">
        <v>10</v>
      </c>
      <c r="Q16" s="122">
        <v>11</v>
      </c>
      <c r="R16" s="121">
        <v>12</v>
      </c>
      <c r="S16" s="122">
        <v>13</v>
      </c>
      <c r="T16" s="121">
        <v>14</v>
      </c>
      <c r="U16" s="122">
        <v>15</v>
      </c>
      <c r="V16" s="260">
        <v>16</v>
      </c>
      <c r="W16" s="261">
        <v>17</v>
      </c>
      <c r="X16" s="121">
        <v>18</v>
      </c>
      <c r="Y16" s="122">
        <v>19</v>
      </c>
      <c r="Z16" s="121">
        <v>20</v>
      </c>
      <c r="AA16" s="122">
        <v>21</v>
      </c>
      <c r="AB16" s="121">
        <v>22</v>
      </c>
      <c r="AC16" s="261">
        <v>23</v>
      </c>
      <c r="AD16" s="260">
        <v>24</v>
      </c>
      <c r="AE16" s="122">
        <v>25</v>
      </c>
      <c r="AF16" s="121">
        <v>26</v>
      </c>
      <c r="AG16" s="122">
        <v>27</v>
      </c>
      <c r="AH16" s="121">
        <v>28</v>
      </c>
      <c r="AI16" s="122">
        <v>29</v>
      </c>
      <c r="AJ16" s="260">
        <v>30</v>
      </c>
      <c r="AK16" s="261">
        <v>31</v>
      </c>
      <c r="AL16" s="404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</row>
    <row r="17" spans="1:68" ht="15" customHeight="1">
      <c r="A17" s="411"/>
      <c r="B17" s="412"/>
      <c r="C17" s="411"/>
      <c r="D17" s="413"/>
      <c r="E17" s="413"/>
      <c r="F17" s="414"/>
      <c r="G17" s="405" t="s">
        <v>147</v>
      </c>
      <c r="H17" s="405"/>
      <c r="I17" s="405"/>
      <c r="J17" s="405"/>
      <c r="K17" s="405"/>
      <c r="L17" s="405"/>
      <c r="M17" s="405"/>
      <c r="N17" s="405"/>
      <c r="O17" s="405"/>
      <c r="P17" s="405"/>
      <c r="Q17" s="405"/>
      <c r="R17" s="405"/>
      <c r="S17" s="405"/>
      <c r="T17" s="405"/>
      <c r="U17" s="405"/>
      <c r="V17" s="405"/>
      <c r="W17" s="405"/>
      <c r="X17" s="405"/>
      <c r="Y17" s="405"/>
      <c r="Z17" s="405"/>
      <c r="AA17" s="405"/>
      <c r="AB17" s="405"/>
      <c r="AC17" s="405"/>
      <c r="AD17" s="405"/>
      <c r="AE17" s="405"/>
      <c r="AF17" s="405"/>
      <c r="AG17" s="405"/>
      <c r="AH17" s="405"/>
      <c r="AI17" s="405"/>
      <c r="AJ17" s="405"/>
      <c r="AK17" s="405"/>
      <c r="AL17" s="404"/>
    </row>
    <row r="18" spans="1:68" ht="30" customHeight="1">
      <c r="A18" s="411"/>
      <c r="B18" s="412"/>
      <c r="C18" s="411"/>
      <c r="D18" s="413"/>
      <c r="E18" s="413"/>
      <c r="F18" s="414"/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  <c r="Y18" s="405"/>
      <c r="Z18" s="405"/>
      <c r="AA18" s="405"/>
      <c r="AB18" s="405"/>
      <c r="AC18" s="405"/>
      <c r="AD18" s="405"/>
      <c r="AE18" s="405"/>
      <c r="AF18" s="405"/>
      <c r="AG18" s="405"/>
      <c r="AH18" s="405"/>
      <c r="AI18" s="405"/>
      <c r="AJ18" s="405"/>
      <c r="AK18" s="405"/>
      <c r="AL18" s="404"/>
    </row>
    <row r="19" spans="1:68" s="150" customFormat="1" ht="19.5" thickBot="1">
      <c r="A19" s="147">
        <v>1</v>
      </c>
      <c r="B19" s="147">
        <v>2</v>
      </c>
      <c r="C19" s="148">
        <v>3</v>
      </c>
      <c r="D19" s="148">
        <v>5</v>
      </c>
      <c r="E19" s="147">
        <v>6</v>
      </c>
      <c r="F19" s="147">
        <v>7</v>
      </c>
      <c r="G19" s="406">
        <v>7</v>
      </c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147">
        <v>8</v>
      </c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</row>
    <row r="20" spans="1:68" s="167" customFormat="1" ht="15" hidden="1" customHeight="1">
      <c r="A20" s="122"/>
      <c r="B20" s="155"/>
      <c r="C20" s="407" t="s">
        <v>34</v>
      </c>
      <c r="D20" s="407"/>
      <c r="E20" s="407"/>
      <c r="F20" s="164" t="s">
        <v>33</v>
      </c>
      <c r="G20" s="156">
        <f>'[8]мес ТЗ 2018'!AM447</f>
        <v>50.781999999999996</v>
      </c>
      <c r="H20" s="156">
        <f>'[8]мес ТЗ 2018'!AM586</f>
        <v>1.7</v>
      </c>
      <c r="I20" s="156">
        <f>'[8]мес ТЗ 2018'!AM727</f>
        <v>0</v>
      </c>
      <c r="J20" s="156">
        <f>'[8]мес ТЗ 2018'!AM828</f>
        <v>0</v>
      </c>
      <c r="K20" s="156">
        <f>'[8]мес ТЗ 2018'!AM933</f>
        <v>0.47</v>
      </c>
      <c r="L20" s="156">
        <f>'[8]мес ТЗ 2018'!AM1036</f>
        <v>5.27</v>
      </c>
      <c r="M20" s="156">
        <f>'[8]мес ТЗ 2018'!AM1137</f>
        <v>0</v>
      </c>
      <c r="N20" s="156">
        <f>'[8]мес ТЗ 2018'!AM1277</f>
        <v>0.75</v>
      </c>
      <c r="O20" s="156">
        <f>'[8]мес ТЗ 2018'!AM1377</f>
        <v>0</v>
      </c>
      <c r="P20" s="156">
        <f>'[8]мес ТЗ 2018'!AM1474</f>
        <v>0</v>
      </c>
      <c r="Q20" s="156">
        <f>'[8]мес ТЗ 2018'!AM1614</f>
        <v>0</v>
      </c>
      <c r="R20" s="156">
        <f>'[8]мес ТЗ 2018'!AM1747</f>
        <v>0</v>
      </c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>
        <f t="shared" ref="AL20:AL23" si="0">SUM(G20:AK20)</f>
        <v>58.971999999999994</v>
      </c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</row>
    <row r="21" spans="1:68" s="167" customFormat="1" ht="15" hidden="1" customHeight="1">
      <c r="A21" s="122"/>
      <c r="B21" s="155"/>
      <c r="C21" s="408" t="s">
        <v>35</v>
      </c>
      <c r="D21" s="408"/>
      <c r="E21" s="408"/>
      <c r="F21" s="164" t="s">
        <v>33</v>
      </c>
      <c r="G21" s="156">
        <f>'[8]мес ТЗ 2018'!AM448</f>
        <v>95.995999999999995</v>
      </c>
      <c r="H21" s="156">
        <f>'[8]мес ТЗ 2018'!AM587</f>
        <v>9.7100000000000009</v>
      </c>
      <c r="I21" s="156">
        <f>'[8]мес ТЗ 2018'!AM728</f>
        <v>0</v>
      </c>
      <c r="J21" s="156">
        <f>'[8]мес ТЗ 2018'!AM829</f>
        <v>0</v>
      </c>
      <c r="K21" s="156">
        <f>'[8]мес ТЗ 2018'!AM934</f>
        <v>0.57999999999999996</v>
      </c>
      <c r="L21" s="156">
        <f>'[8]мес ТЗ 2018'!AM1037</f>
        <v>0</v>
      </c>
      <c r="M21" s="156">
        <f>'[8]мес ТЗ 2018'!AM1138</f>
        <v>0</v>
      </c>
      <c r="N21" s="156">
        <f>'[8]мес ТЗ 2018'!AM1278</f>
        <v>0.45</v>
      </c>
      <c r="O21" s="156">
        <f>'[8]мес ТЗ 2018'!AM1378</f>
        <v>0</v>
      </c>
      <c r="P21" s="156">
        <f>'[8]мес ТЗ 2018'!AM1475</f>
        <v>0</v>
      </c>
      <c r="Q21" s="156">
        <f>'[8]мес ТЗ 2018'!AM1615</f>
        <v>0</v>
      </c>
      <c r="R21" s="156">
        <f>'[8]мес ТЗ 2018'!AM1748</f>
        <v>0</v>
      </c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>
        <f t="shared" si="0"/>
        <v>106.73599999999999</v>
      </c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</row>
    <row r="22" spans="1:68" s="167" customFormat="1" ht="15" hidden="1" customHeight="1">
      <c r="A22" s="122"/>
      <c r="B22" s="155"/>
      <c r="C22" s="155"/>
      <c r="D22" s="393"/>
      <c r="E22" s="393"/>
      <c r="F22" s="164" t="s">
        <v>33</v>
      </c>
      <c r="G22" s="156" t="e">
        <f>#REF!</f>
        <v>#REF!</v>
      </c>
      <c r="H22" s="156" t="e">
        <f>#REF!</f>
        <v>#REF!</v>
      </c>
      <c r="I22" s="156" t="e">
        <f>#REF!</f>
        <v>#REF!</v>
      </c>
      <c r="J22" s="156" t="e">
        <f>#REF!</f>
        <v>#REF!</v>
      </c>
      <c r="K22" s="156" t="e">
        <f>#REF!</f>
        <v>#REF!</v>
      </c>
      <c r="L22" s="156" t="e">
        <f>#REF!</f>
        <v>#REF!</v>
      </c>
      <c r="M22" s="156" t="e">
        <f>#REF!</f>
        <v>#REF!</v>
      </c>
      <c r="N22" s="156" t="e">
        <f>#REF!</f>
        <v>#REF!</v>
      </c>
      <c r="O22" s="156" t="e">
        <f>#REF!</f>
        <v>#REF!</v>
      </c>
      <c r="P22" s="156" t="e">
        <f>#REF!</f>
        <v>#REF!</v>
      </c>
      <c r="Q22" s="156" t="e">
        <f>#REF!</f>
        <v>#REF!</v>
      </c>
      <c r="R22" s="156" t="e">
        <f>#REF!</f>
        <v>#REF!</v>
      </c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 t="e">
        <f t="shared" si="0"/>
        <v>#REF!</v>
      </c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</row>
    <row r="23" spans="1:68" s="167" customFormat="1" ht="15" hidden="1" customHeight="1">
      <c r="A23" s="122"/>
      <c r="B23" s="155"/>
      <c r="C23" s="408" t="s">
        <v>37</v>
      </c>
      <c r="D23" s="408"/>
      <c r="E23" s="408"/>
      <c r="F23" s="164" t="s">
        <v>38</v>
      </c>
      <c r="G23" s="156">
        <f>'[8]мес ТЗ 2018'!AM450</f>
        <v>3.2</v>
      </c>
      <c r="H23" s="156">
        <f>'[8]мес ТЗ 2018'!AM589</f>
        <v>80.421999999999997</v>
      </c>
      <c r="I23" s="156">
        <f>'[8]мес ТЗ 2018'!AM730</f>
        <v>0.68</v>
      </c>
      <c r="J23" s="156">
        <f>'[8]мес ТЗ 2018'!AM831</f>
        <v>0</v>
      </c>
      <c r="K23" s="156">
        <f>'[8]мес ТЗ 2018'!AM936</f>
        <v>0.75</v>
      </c>
      <c r="L23" s="156">
        <f>'[8]мес ТЗ 2018'!AM1039</f>
        <v>0</v>
      </c>
      <c r="M23" s="156">
        <f>'[8]мес ТЗ 2018'!AM1140</f>
        <v>0</v>
      </c>
      <c r="N23" s="156">
        <f>'[8]мес ТЗ 2018'!AM1280</f>
        <v>0</v>
      </c>
      <c r="O23" s="160">
        <f>'[8]мес ТЗ 2018'!AM1380</f>
        <v>0</v>
      </c>
      <c r="P23" s="156">
        <f>'[8]мес ТЗ 2018'!AM1477</f>
        <v>0</v>
      </c>
      <c r="Q23" s="156">
        <f>'[8]мес ТЗ 2018'!AM1617</f>
        <v>0</v>
      </c>
      <c r="R23" s="156">
        <f>'[8]мес ТЗ 2018'!AM1750</f>
        <v>0</v>
      </c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>
        <f t="shared" si="0"/>
        <v>85.052000000000007</v>
      </c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</row>
    <row r="24" spans="1:68" s="168" customFormat="1" ht="78" customHeight="1">
      <c r="A24" s="212" t="s">
        <v>98</v>
      </c>
      <c r="B24" s="409" t="s">
        <v>44</v>
      </c>
      <c r="C24" s="155" t="s">
        <v>84</v>
      </c>
      <c r="D24" s="157" t="s">
        <v>30</v>
      </c>
      <c r="E24" s="158" t="s">
        <v>88</v>
      </c>
      <c r="F24" s="164">
        <v>1</v>
      </c>
      <c r="G24" s="156">
        <v>1</v>
      </c>
      <c r="H24" s="262"/>
      <c r="I24" s="262"/>
      <c r="J24" s="156"/>
      <c r="K24" s="156"/>
      <c r="L24" s="156"/>
      <c r="M24" s="156"/>
      <c r="N24" s="262"/>
      <c r="O24" s="262"/>
      <c r="P24" s="262"/>
      <c r="Q24" s="156"/>
      <c r="R24" s="156"/>
      <c r="S24" s="156"/>
      <c r="T24" s="156"/>
      <c r="U24" s="156"/>
      <c r="V24" s="262"/>
      <c r="W24" s="262"/>
      <c r="X24" s="156"/>
      <c r="Y24" s="156"/>
      <c r="Z24" s="156"/>
      <c r="AA24" s="156"/>
      <c r="AB24" s="156"/>
      <c r="AC24" s="262"/>
      <c r="AD24" s="262"/>
      <c r="AE24" s="156"/>
      <c r="AF24" s="156"/>
      <c r="AG24" s="156"/>
      <c r="AH24" s="156"/>
      <c r="AI24" s="156"/>
      <c r="AJ24" s="262"/>
      <c r="AK24" s="262"/>
      <c r="AL24" s="156">
        <f>SUM(G24:AK24)</f>
        <v>1</v>
      </c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</row>
    <row r="25" spans="1:68" s="165" customFormat="1" ht="86.25" hidden="1" customHeight="1">
      <c r="A25" s="212" t="s">
        <v>99</v>
      </c>
      <c r="B25" s="409"/>
      <c r="C25" s="155" t="s">
        <v>85</v>
      </c>
      <c r="D25" s="160" t="s">
        <v>31</v>
      </c>
      <c r="E25" s="161" t="s">
        <v>92</v>
      </c>
      <c r="F25" s="164">
        <v>1</v>
      </c>
      <c r="G25" s="156"/>
      <c r="H25" s="262"/>
      <c r="I25" s="262"/>
      <c r="J25" s="156"/>
      <c r="K25" s="156"/>
      <c r="L25" s="156"/>
      <c r="M25" s="156"/>
      <c r="N25" s="262"/>
      <c r="O25" s="262"/>
      <c r="P25" s="262"/>
      <c r="Q25" s="156"/>
      <c r="R25" s="156"/>
      <c r="S25" s="156"/>
      <c r="T25" s="156"/>
      <c r="U25" s="156"/>
      <c r="V25" s="262"/>
      <c r="W25" s="262"/>
      <c r="X25" s="156"/>
      <c r="Y25" s="156"/>
      <c r="Z25" s="156"/>
      <c r="AA25" s="156"/>
      <c r="AB25" s="156"/>
      <c r="AC25" s="262"/>
      <c r="AD25" s="262"/>
      <c r="AE25" s="156"/>
      <c r="AF25" s="156"/>
      <c r="AG25" s="156"/>
      <c r="AH25" s="156"/>
      <c r="AI25" s="156"/>
      <c r="AJ25" s="262"/>
      <c r="AK25" s="262"/>
      <c r="AL25" s="156">
        <f t="shared" ref="AL25" si="1">SUM(G25:AK25)</f>
        <v>0</v>
      </c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</row>
    <row r="26" spans="1:68" s="181" customFormat="1" ht="70.5" customHeight="1">
      <c r="A26" s="212" t="s">
        <v>100</v>
      </c>
      <c r="B26" s="409"/>
      <c r="C26" s="155" t="s">
        <v>86</v>
      </c>
      <c r="D26" s="160" t="s">
        <v>32</v>
      </c>
      <c r="E26" s="155" t="s">
        <v>93</v>
      </c>
      <c r="F26" s="164">
        <v>1</v>
      </c>
      <c r="G26" s="156">
        <v>1</v>
      </c>
      <c r="H26" s="262"/>
      <c r="I26" s="262"/>
      <c r="J26" s="156"/>
      <c r="K26" s="156"/>
      <c r="L26" s="156"/>
      <c r="M26" s="156"/>
      <c r="N26" s="262"/>
      <c r="O26" s="262"/>
      <c r="P26" s="262"/>
      <c r="Q26" s="156"/>
      <c r="R26" s="156"/>
      <c r="S26" s="156"/>
      <c r="T26" s="156"/>
      <c r="U26" s="156"/>
      <c r="V26" s="262"/>
      <c r="W26" s="262"/>
      <c r="X26" s="156"/>
      <c r="Y26" s="156"/>
      <c r="Z26" s="156"/>
      <c r="AA26" s="156"/>
      <c r="AB26" s="156"/>
      <c r="AC26" s="262"/>
      <c r="AD26" s="262"/>
      <c r="AE26" s="156"/>
      <c r="AF26" s="156"/>
      <c r="AG26" s="156"/>
      <c r="AH26" s="156"/>
      <c r="AI26" s="156"/>
      <c r="AJ26" s="262"/>
      <c r="AK26" s="262"/>
      <c r="AL26" s="156">
        <f>SUM(G26:AK26)</f>
        <v>1</v>
      </c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</row>
    <row r="27" spans="1:68" s="213" customFormat="1" ht="15.75" customHeight="1">
      <c r="A27" s="393" t="s">
        <v>94</v>
      </c>
      <c r="B27" s="393"/>
      <c r="C27" s="393"/>
      <c r="D27" s="393"/>
      <c r="E27" s="393"/>
      <c r="F27" s="162" t="s">
        <v>33</v>
      </c>
      <c r="G27" s="156">
        <f>SUM(G24:G26)</f>
        <v>2</v>
      </c>
      <c r="H27" s="156">
        <f t="shared" ref="H27:AK27" si="2">SUM(H24:H26)</f>
        <v>0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>
        <f t="shared" si="2"/>
        <v>0</v>
      </c>
      <c r="S27" s="156">
        <f t="shared" si="2"/>
        <v>0</v>
      </c>
      <c r="T27" s="156">
        <f t="shared" si="2"/>
        <v>0</v>
      </c>
      <c r="U27" s="156">
        <f t="shared" si="2"/>
        <v>0</v>
      </c>
      <c r="V27" s="156">
        <f t="shared" si="2"/>
        <v>0</v>
      </c>
      <c r="W27" s="156">
        <f t="shared" si="2"/>
        <v>0</v>
      </c>
      <c r="X27" s="156">
        <f t="shared" si="2"/>
        <v>0</v>
      </c>
      <c r="Y27" s="156">
        <f t="shared" si="2"/>
        <v>0</v>
      </c>
      <c r="Z27" s="156">
        <f t="shared" si="2"/>
        <v>0</v>
      </c>
      <c r="AA27" s="156">
        <f t="shared" si="2"/>
        <v>0</v>
      </c>
      <c r="AB27" s="156">
        <f t="shared" si="2"/>
        <v>0</v>
      </c>
      <c r="AC27" s="156">
        <f t="shared" si="2"/>
        <v>0</v>
      </c>
      <c r="AD27" s="156">
        <f t="shared" si="2"/>
        <v>0</v>
      </c>
      <c r="AE27" s="156">
        <f t="shared" si="2"/>
        <v>0</v>
      </c>
      <c r="AF27" s="156">
        <f t="shared" si="2"/>
        <v>0</v>
      </c>
      <c r="AG27" s="156">
        <f t="shared" si="2"/>
        <v>0</v>
      </c>
      <c r="AH27" s="156">
        <f t="shared" si="2"/>
        <v>0</v>
      </c>
      <c r="AI27" s="156">
        <f t="shared" si="2"/>
        <v>0</v>
      </c>
      <c r="AJ27" s="156">
        <f t="shared" si="2"/>
        <v>0</v>
      </c>
      <c r="AK27" s="156">
        <f t="shared" si="2"/>
        <v>0</v>
      </c>
      <c r="AL27" s="156">
        <f>SUM(G27:AK27)</f>
        <v>2</v>
      </c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</row>
    <row r="28" spans="1:68" s="181" customFormat="1" ht="15.75" hidden="1" customHeight="1">
      <c r="A28" s="214"/>
      <c r="B28" s="173"/>
      <c r="C28" s="400" t="s">
        <v>34</v>
      </c>
      <c r="D28" s="401"/>
      <c r="E28" s="402"/>
      <c r="F28" s="174" t="s">
        <v>33</v>
      </c>
      <c r="G28" s="175">
        <f>'[8]мес ТЗ 2018'!AM456</f>
        <v>32.203000000000003</v>
      </c>
      <c r="H28" s="175">
        <f>'[8]мес ТЗ 2018'!AM595</f>
        <v>0</v>
      </c>
      <c r="I28" s="175">
        <f>'[8]мес ТЗ 2018'!AM736</f>
        <v>0</v>
      </c>
      <c r="J28" s="175">
        <f>'[8]мес ТЗ 2018'!AM837</f>
        <v>0</v>
      </c>
      <c r="K28" s="175">
        <f>'[8]мес ТЗ 2018'!AM942</f>
        <v>0</v>
      </c>
      <c r="L28" s="175">
        <f>'[8]мес ТЗ 2018'!AM1045</f>
        <v>0</v>
      </c>
      <c r="M28" s="175">
        <f>'[8]мес ТЗ 2018'!AM1146</f>
        <v>0</v>
      </c>
      <c r="N28" s="175">
        <f>'[8]мес ТЗ 2018'!AM1286</f>
        <v>0</v>
      </c>
      <c r="O28" s="175">
        <f>'[8]мес ТЗ 2018'!AM1386</f>
        <v>0</v>
      </c>
      <c r="P28" s="175">
        <f>'[8]мес ТЗ 2018'!AM1483</f>
        <v>24.084</v>
      </c>
      <c r="Q28" s="175">
        <f>'[8]мес ТЗ 2018'!AM1623</f>
        <v>0</v>
      </c>
      <c r="R28" s="175">
        <f>'[8]мес ТЗ 2018'!AM1756</f>
        <v>0</v>
      </c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6"/>
      <c r="AL28" s="177">
        <f>SUM(G28:R28)</f>
        <v>56.287000000000006</v>
      </c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</row>
    <row r="29" spans="1:68" s="181" customFormat="1" ht="15.75" hidden="1" customHeight="1">
      <c r="A29" s="157"/>
      <c r="B29" s="155"/>
      <c r="C29" s="386" t="s">
        <v>35</v>
      </c>
      <c r="D29" s="387"/>
      <c r="E29" s="388"/>
      <c r="F29" s="164" t="s">
        <v>33</v>
      </c>
      <c r="G29" s="156">
        <f>'[8]мес ТЗ 2018'!AM457</f>
        <v>60.834000000000003</v>
      </c>
      <c r="H29" s="156">
        <f>'[8]мес ТЗ 2018'!AM596</f>
        <v>0</v>
      </c>
      <c r="I29" s="156">
        <f>'[8]мес ТЗ 2018'!AM737</f>
        <v>0</v>
      </c>
      <c r="J29" s="156">
        <f>'[8]мес ТЗ 2018'!AM838</f>
        <v>0</v>
      </c>
      <c r="K29" s="156">
        <f>'[8]мес ТЗ 2018'!AM943</f>
        <v>0</v>
      </c>
      <c r="L29" s="156">
        <f>'[8]мес ТЗ 2018'!AM1046</f>
        <v>0</v>
      </c>
      <c r="M29" s="156">
        <f>'[8]мес ТЗ 2018'!AM1147</f>
        <v>0</v>
      </c>
      <c r="N29" s="156">
        <f>'[8]мес ТЗ 2018'!AM1287</f>
        <v>0</v>
      </c>
      <c r="O29" s="156">
        <f>'[8]мес ТЗ 2018'!AM1387</f>
        <v>0</v>
      </c>
      <c r="P29" s="156">
        <f>'[8]мес ТЗ 2018'!AM1484</f>
        <v>24.084</v>
      </c>
      <c r="Q29" s="156">
        <f>'[8]мес ТЗ 2018'!AM1624</f>
        <v>0</v>
      </c>
      <c r="R29" s="156">
        <f>'[8]мес ТЗ 2018'!AM1757</f>
        <v>0</v>
      </c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79"/>
      <c r="AL29" s="177">
        <f>SUM(G29:R29)</f>
        <v>84.918000000000006</v>
      </c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</row>
    <row r="30" spans="1:68" s="181" customFormat="1" ht="15.75" hidden="1" customHeight="1">
      <c r="A30" s="157"/>
      <c r="B30" s="155"/>
      <c r="C30" s="155"/>
      <c r="D30" s="389"/>
      <c r="E30" s="390"/>
      <c r="F30" s="164" t="s">
        <v>33</v>
      </c>
      <c r="G30" s="156">
        <f>G27</f>
        <v>2</v>
      </c>
      <c r="H30" s="156">
        <f t="shared" ref="H30:R30" si="3">H27</f>
        <v>0</v>
      </c>
      <c r="I30" s="156">
        <f t="shared" si="3"/>
        <v>0</v>
      </c>
      <c r="J30" s="156">
        <f t="shared" si="3"/>
        <v>0</v>
      </c>
      <c r="K30" s="156">
        <f t="shared" si="3"/>
        <v>0</v>
      </c>
      <c r="L30" s="156">
        <f t="shared" si="3"/>
        <v>0</v>
      </c>
      <c r="M30" s="156">
        <f t="shared" si="3"/>
        <v>0</v>
      </c>
      <c r="N30" s="156">
        <f t="shared" si="3"/>
        <v>0</v>
      </c>
      <c r="O30" s="156">
        <f t="shared" si="3"/>
        <v>0</v>
      </c>
      <c r="P30" s="156">
        <f t="shared" si="3"/>
        <v>0</v>
      </c>
      <c r="Q30" s="156">
        <f t="shared" si="3"/>
        <v>0</v>
      </c>
      <c r="R30" s="156">
        <f t="shared" si="3"/>
        <v>0</v>
      </c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79"/>
      <c r="AL30" s="177">
        <f>SUM(G30:R30)</f>
        <v>2</v>
      </c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</row>
    <row r="31" spans="1:68" s="181" customFormat="1" ht="15.75" hidden="1" customHeight="1">
      <c r="A31" s="157"/>
      <c r="B31" s="155"/>
      <c r="C31" s="386" t="s">
        <v>37</v>
      </c>
      <c r="D31" s="387"/>
      <c r="E31" s="388"/>
      <c r="F31" s="164" t="s">
        <v>38</v>
      </c>
      <c r="G31" s="156">
        <f>'[8]мес ТЗ 2018'!AM459</f>
        <v>2.21</v>
      </c>
      <c r="H31" s="156">
        <f>'[8]мес ТЗ 2018'!AM598</f>
        <v>0</v>
      </c>
      <c r="I31" s="156">
        <f>'[8]мес ТЗ 2018'!AM739</f>
        <v>0</v>
      </c>
      <c r="J31" s="156">
        <f>'[8]мес ТЗ 2018'!AM840</f>
        <v>0</v>
      </c>
      <c r="K31" s="156">
        <f>'[8]мес ТЗ 2018'!AM945</f>
        <v>6</v>
      </c>
      <c r="L31" s="156">
        <f>'[8]мес ТЗ 2018'!AM1048</f>
        <v>0</v>
      </c>
      <c r="M31" s="156">
        <f>'[8]мес ТЗ 2018'!AM1149</f>
        <v>0</v>
      </c>
      <c r="N31" s="156">
        <f>'[8]мес ТЗ 2018'!AM1289</f>
        <v>0</v>
      </c>
      <c r="O31" s="159">
        <f>'[8]мес ТЗ 2018'!AM1389</f>
        <v>0</v>
      </c>
      <c r="P31" s="156">
        <f>'[8]мес ТЗ 2018'!AM1486</f>
        <v>0</v>
      </c>
      <c r="Q31" s="156">
        <f>'[8]мес ТЗ 2018'!AM1626</f>
        <v>0</v>
      </c>
      <c r="R31" s="156">
        <f>'[8]мес ТЗ 2018'!AM1759</f>
        <v>0</v>
      </c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79"/>
      <c r="AL31" s="177">
        <f>SUM(G31:R31)</f>
        <v>8.2100000000000009</v>
      </c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</row>
    <row r="32" spans="1:68" s="165" customFormat="1" ht="15.75" hidden="1" customHeight="1">
      <c r="A32" s="182"/>
      <c r="B32" s="182"/>
      <c r="C32" s="182"/>
      <c r="D32" s="389"/>
      <c r="E32" s="390"/>
      <c r="F32" s="15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79"/>
      <c r="AL32" s="183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</row>
    <row r="33" spans="1:68" s="165" customFormat="1" ht="15" hidden="1" customHeight="1">
      <c r="A33" s="166"/>
      <c r="B33" s="391" t="s">
        <v>30</v>
      </c>
      <c r="C33" s="389"/>
      <c r="D33" s="389"/>
      <c r="E33" s="390"/>
      <c r="F33" s="166"/>
      <c r="G33" s="163" t="e">
        <f>#REF!+#REF!+#REF!+#REF!+G24</f>
        <v>#REF!</v>
      </c>
      <c r="H33" s="163" t="e">
        <f>#REF!+#REF!+#REF!+#REF!+H24</f>
        <v>#REF!</v>
      </c>
      <c r="I33" s="163" t="e">
        <f>#REF!+#REF!+#REF!+#REF!+I24</f>
        <v>#REF!</v>
      </c>
      <c r="J33" s="163" t="e">
        <f>#REF!+#REF!+#REF!+#REF!+J24</f>
        <v>#REF!</v>
      </c>
      <c r="K33" s="163" t="e">
        <f>#REF!+#REF!+#REF!+#REF!+K24</f>
        <v>#REF!</v>
      </c>
      <c r="L33" s="163" t="e">
        <f>#REF!+#REF!+#REF!+#REF!+L24</f>
        <v>#REF!</v>
      </c>
      <c r="M33" s="163" t="e">
        <f>#REF!+#REF!+#REF!+#REF!+M24</f>
        <v>#REF!</v>
      </c>
      <c r="N33" s="163" t="e">
        <f>#REF!+#REF!+#REF!+#REF!+N24</f>
        <v>#REF!</v>
      </c>
      <c r="O33" s="163" t="e">
        <f>#REF!+#REF!+#REF!+#REF!+O24</f>
        <v>#REF!</v>
      </c>
      <c r="P33" s="163" t="e">
        <f>#REF!+#REF!+#REF!+#REF!+P24</f>
        <v>#REF!</v>
      </c>
      <c r="Q33" s="163" t="e">
        <f>#REF!+#REF!+#REF!+#REF!+Q24</f>
        <v>#REF!</v>
      </c>
      <c r="R33" s="163" t="e">
        <f>#REF!+#REF!+#REF!+#REF!+R24</f>
        <v>#REF!</v>
      </c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84"/>
      <c r="AL33" s="185" t="e">
        <f>SUM(G33:R33)</f>
        <v>#REF!</v>
      </c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</row>
    <row r="34" spans="1:68" s="187" customFormat="1" ht="15" hidden="1" customHeight="1">
      <c r="A34" s="166"/>
      <c r="B34" s="391" t="s">
        <v>31</v>
      </c>
      <c r="C34" s="389"/>
      <c r="D34" s="389"/>
      <c r="E34" s="390"/>
      <c r="F34" s="166"/>
      <c r="G34" s="163" t="e">
        <f>#REF!+#REF!+#REF!+G25</f>
        <v>#REF!</v>
      </c>
      <c r="H34" s="163" t="e">
        <f>#REF!+#REF!+#REF!+H25</f>
        <v>#REF!</v>
      </c>
      <c r="I34" s="163" t="e">
        <f>#REF!+#REF!+#REF!+I25</f>
        <v>#REF!</v>
      </c>
      <c r="J34" s="163" t="e">
        <f>#REF!+#REF!+#REF!+J25</f>
        <v>#REF!</v>
      </c>
      <c r="K34" s="163" t="e">
        <f>#REF!+#REF!+#REF!+K25</f>
        <v>#REF!</v>
      </c>
      <c r="L34" s="163" t="e">
        <f>#REF!+#REF!+#REF!+L25</f>
        <v>#REF!</v>
      </c>
      <c r="M34" s="163" t="e">
        <f>#REF!+#REF!+#REF!+M25</f>
        <v>#REF!</v>
      </c>
      <c r="N34" s="163" t="e">
        <f>#REF!+#REF!+#REF!+N25</f>
        <v>#REF!</v>
      </c>
      <c r="O34" s="163" t="e">
        <f>#REF!+#REF!+#REF!+O25</f>
        <v>#REF!</v>
      </c>
      <c r="P34" s="163" t="e">
        <f>#REF!+#REF!+#REF!+P25</f>
        <v>#REF!</v>
      </c>
      <c r="Q34" s="163" t="e">
        <f>#REF!+#REF!+#REF!+Q25</f>
        <v>#REF!</v>
      </c>
      <c r="R34" s="163" t="e">
        <f>#REF!+#REF!+#REF!+R25</f>
        <v>#REF!</v>
      </c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84"/>
      <c r="AL34" s="185" t="e">
        <f t="shared" ref="AL34:AL40" si="4">SUM(G34:R34)</f>
        <v>#REF!</v>
      </c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</row>
    <row r="35" spans="1:68" s="187" customFormat="1" ht="15" hidden="1" customHeight="1">
      <c r="A35" s="188"/>
      <c r="B35" s="391" t="s">
        <v>32</v>
      </c>
      <c r="C35" s="389"/>
      <c r="D35" s="389"/>
      <c r="E35" s="390"/>
      <c r="F35" s="166"/>
      <c r="G35" s="163" t="e">
        <f>#REF!+#REF!+#REF!+#REF!+#REF!+#REF!+#REF!+G26</f>
        <v>#REF!</v>
      </c>
      <c r="H35" s="163" t="e">
        <f>#REF!+#REF!+#REF!+#REF!+#REF!+#REF!+#REF!+H26</f>
        <v>#REF!</v>
      </c>
      <c r="I35" s="163" t="e">
        <f>#REF!+#REF!+#REF!+#REF!+#REF!+#REF!+#REF!+I26</f>
        <v>#REF!</v>
      </c>
      <c r="J35" s="163" t="e">
        <f>#REF!+#REF!+#REF!+#REF!+#REF!+#REF!+#REF!+J26</f>
        <v>#REF!</v>
      </c>
      <c r="K35" s="163" t="e">
        <f>#REF!+#REF!+#REF!+#REF!+#REF!+#REF!+#REF!+K26</f>
        <v>#REF!</v>
      </c>
      <c r="L35" s="163" t="e">
        <f>#REF!+#REF!+#REF!+#REF!+#REF!+#REF!+#REF!+L26</f>
        <v>#REF!</v>
      </c>
      <c r="M35" s="163" t="e">
        <f>#REF!+#REF!+#REF!+#REF!+#REF!+#REF!+#REF!+M26</f>
        <v>#REF!</v>
      </c>
      <c r="N35" s="163" t="e">
        <f>#REF!+#REF!+#REF!+#REF!+#REF!+#REF!+#REF!+N26</f>
        <v>#REF!</v>
      </c>
      <c r="O35" s="163" t="e">
        <f>#REF!+#REF!+#REF!+#REF!+#REF!+#REF!+#REF!+O26</f>
        <v>#REF!</v>
      </c>
      <c r="P35" s="163" t="e">
        <f>#REF!+#REF!+#REF!+#REF!+#REF!+#REF!+#REF!+P26</f>
        <v>#REF!</v>
      </c>
      <c r="Q35" s="163" t="e">
        <f>#REF!+#REF!+#REF!+#REF!+#REF!+#REF!+#REF!+Q26</f>
        <v>#REF!</v>
      </c>
      <c r="R35" s="163" t="e">
        <f>#REF!+#REF!+#REF!+#REF!+#REF!+#REF!+#REF!+R26</f>
        <v>#REF!</v>
      </c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84"/>
      <c r="AL35" s="185" t="e">
        <f t="shared" si="4"/>
        <v>#REF!</v>
      </c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</row>
    <row r="36" spans="1:68" s="165" customFormat="1" ht="15.75" hidden="1" customHeight="1">
      <c r="A36" s="392" t="s">
        <v>46</v>
      </c>
      <c r="B36" s="393"/>
      <c r="C36" s="393"/>
      <c r="D36" s="393"/>
      <c r="E36" s="393"/>
      <c r="F36" s="393"/>
      <c r="G36" s="163">
        <f>'[8]мес ТЗ 2018'!AM284</f>
        <v>0</v>
      </c>
      <c r="H36" s="163">
        <f>'[8]мес ТЗ 2018'!AM313</f>
        <v>15.465999999999999</v>
      </c>
      <c r="I36" s="163">
        <f>'[8]мес ТЗ 2018'!AM342</f>
        <v>0</v>
      </c>
      <c r="J36" s="163">
        <f>'[8]мес ТЗ 2018'!AM371</f>
        <v>0</v>
      </c>
      <c r="K36" s="163">
        <f>'[8]мес ТЗ 2018'!AM400</f>
        <v>6</v>
      </c>
      <c r="L36" s="163">
        <f>'[8]мес ТЗ 2018'!AM1052</f>
        <v>0</v>
      </c>
      <c r="M36" s="163">
        <f>'[8]мес ТЗ 2018'!AM1223</f>
        <v>0</v>
      </c>
      <c r="N36" s="163">
        <f>'[8]мес ТЗ 2018'!AM1294</f>
        <v>0</v>
      </c>
      <c r="O36" s="163">
        <f>'[8]мес ТЗ 2018'!AM1394</f>
        <v>0</v>
      </c>
      <c r="P36" s="163">
        <f>'[8]мес ТЗ 2018'!AM1563</f>
        <v>0</v>
      </c>
      <c r="Q36" s="163">
        <f>'[8]мес ТЗ 2018'!AM1690</f>
        <v>0</v>
      </c>
      <c r="R36" s="184">
        <f>'[8]мес ТЗ 2018'!AM1839</f>
        <v>0</v>
      </c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5">
        <f t="shared" si="4"/>
        <v>21.466000000000001</v>
      </c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</row>
    <row r="37" spans="1:68" hidden="1">
      <c r="A37" s="394" t="s">
        <v>47</v>
      </c>
      <c r="B37" s="395"/>
      <c r="C37" s="395"/>
      <c r="D37" s="395"/>
      <c r="E37" s="395"/>
      <c r="F37" s="395"/>
      <c r="G37" s="163">
        <f>'[8]мес ТЗ 2018'!AM285</f>
        <v>0</v>
      </c>
      <c r="H37" s="163">
        <f>'[8]мес ТЗ 2018'!AM314</f>
        <v>0</v>
      </c>
      <c r="I37" s="163">
        <f>'[8]мес ТЗ 2018'!AM343</f>
        <v>3.9780698364827298</v>
      </c>
      <c r="J37" s="163">
        <f>'[8]мес ТЗ 2018'!AM372</f>
        <v>0</v>
      </c>
      <c r="K37" s="163">
        <f>'[8]мес ТЗ 2018'!AM401</f>
        <v>0</v>
      </c>
      <c r="L37" s="163">
        <f>'[8]мес ТЗ 2018'!AM1053</f>
        <v>0</v>
      </c>
      <c r="M37" s="163">
        <f>'[8]мес ТЗ 2018'!AM1224</f>
        <v>7.8620000000000001</v>
      </c>
      <c r="N37" s="163">
        <f>'[8]мес ТЗ 2018'!AM1295</f>
        <v>0</v>
      </c>
      <c r="O37" s="163">
        <f>'[8]мес ТЗ 2018'!AM1395</f>
        <v>0</v>
      </c>
      <c r="P37" s="163">
        <f>'[8]мес ТЗ 2018'!AM1564</f>
        <v>6</v>
      </c>
      <c r="Q37" s="163">
        <f>'[8]мес ТЗ 2018'!AM1691</f>
        <v>0</v>
      </c>
      <c r="R37" s="184">
        <f>'[8]мес ТЗ 2018'!AM1840</f>
        <v>0</v>
      </c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5">
        <f t="shared" si="4"/>
        <v>17.84006983648273</v>
      </c>
      <c r="AM37" s="131"/>
      <c r="AN37" s="131"/>
      <c r="AO37" s="131"/>
    </row>
    <row r="38" spans="1:68" hidden="1">
      <c r="A38" s="396" t="s">
        <v>48</v>
      </c>
      <c r="B38" s="397"/>
      <c r="C38" s="397"/>
      <c r="D38" s="397"/>
      <c r="E38" s="397"/>
      <c r="F38" s="397"/>
      <c r="G38" s="163" t="e">
        <f>SUM(G34:G37)</f>
        <v>#REF!</v>
      </c>
      <c r="H38" s="163" t="e">
        <f t="shared" ref="H38" si="5">SUM(H34:H37)</f>
        <v>#REF!</v>
      </c>
      <c r="I38" s="163" t="e">
        <f>SUM(I34:I37)</f>
        <v>#REF!</v>
      </c>
      <c r="J38" s="163" t="e">
        <f t="shared" ref="J38" si="6">SUM(J34:J37)</f>
        <v>#REF!</v>
      </c>
      <c r="K38" s="163" t="e">
        <f>SUM(K34:K37)</f>
        <v>#REF!</v>
      </c>
      <c r="L38" s="163" t="e">
        <f>SUM(L34:L37)</f>
        <v>#REF!</v>
      </c>
      <c r="M38" s="163" t="e">
        <f t="shared" ref="M38:R38" si="7">SUM(M34:M37)</f>
        <v>#REF!</v>
      </c>
      <c r="N38" s="163" t="e">
        <f t="shared" si="7"/>
        <v>#REF!</v>
      </c>
      <c r="O38" s="163" t="e">
        <f t="shared" si="7"/>
        <v>#REF!</v>
      </c>
      <c r="P38" s="163" t="e">
        <f t="shared" si="7"/>
        <v>#REF!</v>
      </c>
      <c r="Q38" s="163" t="e">
        <f t="shared" si="7"/>
        <v>#REF!</v>
      </c>
      <c r="R38" s="184" t="e">
        <f t="shared" si="7"/>
        <v>#REF!</v>
      </c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5" t="e">
        <f t="shared" si="4"/>
        <v>#REF!</v>
      </c>
      <c r="AM38" s="131"/>
      <c r="AN38" s="131"/>
      <c r="AO38" s="131"/>
    </row>
    <row r="39" spans="1:68" hidden="1">
      <c r="A39" s="398" t="s">
        <v>49</v>
      </c>
      <c r="B39" s="399"/>
      <c r="C39" s="399"/>
      <c r="D39" s="399"/>
      <c r="E39" s="399"/>
      <c r="F39" s="399"/>
      <c r="G39" s="189">
        <f>'[8]мес ТЗ 2018'!AM287</f>
        <v>0</v>
      </c>
      <c r="H39" s="189">
        <f>'[8]мес ТЗ 2018'!AM316</f>
        <v>0</v>
      </c>
      <c r="I39" s="189">
        <f>'[8]мес ТЗ 2018'!AM345</f>
        <v>5.27</v>
      </c>
      <c r="J39" s="189">
        <f>'[8]мес ТЗ 2018'!AM374</f>
        <v>0</v>
      </c>
      <c r="K39" s="189">
        <f>'[8]мес ТЗ 2018'!AM403</f>
        <v>0</v>
      </c>
      <c r="L39" s="189">
        <f>'[8]мес ТЗ 2018'!AM1055</f>
        <v>0</v>
      </c>
      <c r="M39" s="189">
        <f>'[8]мес ТЗ 2018'!AM1226</f>
        <v>0</v>
      </c>
      <c r="N39" s="189">
        <f>'[8]мес ТЗ 2018'!AM1297</f>
        <v>0</v>
      </c>
      <c r="O39" s="189">
        <f>'[8]мес ТЗ 2018'!AM1397</f>
        <v>0</v>
      </c>
      <c r="P39" s="189">
        <f>'[8]мес ТЗ 2018'!AM1566</f>
        <v>0</v>
      </c>
      <c r="Q39" s="189">
        <f>'[8]мес ТЗ 2018'!AM1693</f>
        <v>0</v>
      </c>
      <c r="R39" s="190">
        <f>'[8]мес ТЗ 2018'!AM1842</f>
        <v>0</v>
      </c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85">
        <f t="shared" si="4"/>
        <v>5.27</v>
      </c>
      <c r="AM39" s="131"/>
      <c r="AN39" s="131"/>
      <c r="AO39" s="131"/>
    </row>
    <row r="40" spans="1:68" hidden="1">
      <c r="A40" s="152"/>
      <c r="B40" s="191"/>
      <c r="C40" s="152"/>
      <c r="D40" s="152"/>
      <c r="E40" s="192" t="s">
        <v>32</v>
      </c>
      <c r="F40" s="193"/>
      <c r="G40" s="163" t="e">
        <f>#REF!+#REF!+#REF!+#REF!</f>
        <v>#REF!</v>
      </c>
      <c r="H40" s="163" t="e">
        <f>#REF!+#REF!+#REF!+#REF!</f>
        <v>#REF!</v>
      </c>
      <c r="I40" s="163" t="e">
        <f>#REF!+#REF!++I26+#REF!+#REF!</f>
        <v>#REF!</v>
      </c>
      <c r="J40" s="163" t="e">
        <f>#REF!+#REF!++J26+#REF!+#REF!</f>
        <v>#REF!</v>
      </c>
      <c r="K40" s="163" t="e">
        <f>#REF!+#REF!++K26+#REF!+#REF!</f>
        <v>#REF!</v>
      </c>
      <c r="L40" s="163" t="e">
        <f>#REF!+#REF!++L26+#REF!+#REF!</f>
        <v>#REF!</v>
      </c>
      <c r="M40" s="163" t="e">
        <f>#REF!+#REF!++M26+#REF!+#REF!</f>
        <v>#REF!</v>
      </c>
      <c r="N40" s="163" t="e">
        <f>#REF!+#REF!++N26+#REF!+#REF!</f>
        <v>#REF!</v>
      </c>
      <c r="O40" s="163" t="e">
        <f>#REF!+#REF!++O26+#REF!+#REF!</f>
        <v>#REF!</v>
      </c>
      <c r="P40" s="163" t="e">
        <f>#REF!+#REF!++P26+#REF!+#REF!</f>
        <v>#REF!</v>
      </c>
      <c r="Q40" s="163" t="e">
        <f>#REF!+#REF!++Q26+#REF!+#REF!</f>
        <v>#REF!</v>
      </c>
      <c r="R40" s="163" t="e">
        <f>#REF!+#REF!++R26+#REF!+#REF!</f>
        <v>#REF!</v>
      </c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84"/>
      <c r="AL40" s="185" t="e">
        <f t="shared" si="4"/>
        <v>#REF!</v>
      </c>
    </row>
    <row r="41" spans="1:68" ht="15" hidden="1" customHeight="1">
      <c r="A41" s="194"/>
      <c r="B41" s="195"/>
      <c r="C41" s="195"/>
      <c r="D41" s="384"/>
      <c r="E41" s="385"/>
      <c r="F41" s="195"/>
      <c r="G41" s="196" t="e">
        <f>G33+G34+G35</f>
        <v>#REF!</v>
      </c>
      <c r="H41" s="196" t="e">
        <f t="shared" ref="H41" si="8">H33+H34+H35</f>
        <v>#REF!</v>
      </c>
      <c r="I41" s="196" t="e">
        <f>I33+I34+I35</f>
        <v>#REF!</v>
      </c>
      <c r="J41" s="196" t="e">
        <f t="shared" ref="J41:R41" si="9">J33+J34+J35</f>
        <v>#REF!</v>
      </c>
      <c r="K41" s="196" t="e">
        <f t="shared" si="9"/>
        <v>#REF!</v>
      </c>
      <c r="L41" s="196" t="e">
        <f t="shared" si="9"/>
        <v>#REF!</v>
      </c>
      <c r="M41" s="196" t="e">
        <f t="shared" si="9"/>
        <v>#REF!</v>
      </c>
      <c r="N41" s="196" t="e">
        <f t="shared" si="9"/>
        <v>#REF!</v>
      </c>
      <c r="O41" s="196" t="e">
        <f t="shared" si="9"/>
        <v>#REF!</v>
      </c>
      <c r="P41" s="196" t="e">
        <f t="shared" si="9"/>
        <v>#REF!</v>
      </c>
      <c r="Q41" s="196" t="e">
        <f t="shared" si="9"/>
        <v>#REF!</v>
      </c>
      <c r="R41" s="196" t="e">
        <f t="shared" si="9"/>
        <v>#REF!</v>
      </c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7"/>
      <c r="AL41" s="185" t="e">
        <f>SUM(G41:R41)</f>
        <v>#REF!</v>
      </c>
    </row>
    <row r="42" spans="1:68" ht="15" hidden="1" customHeight="1">
      <c r="A42" s="194"/>
      <c r="B42" s="198"/>
      <c r="C42" s="383" t="s">
        <v>34</v>
      </c>
      <c r="D42" s="384"/>
      <c r="E42" s="385"/>
      <c r="F42" s="198"/>
      <c r="G42" s="199" t="e">
        <f>#REF!+#REF!+#REF!+G20+G28</f>
        <v>#REF!</v>
      </c>
      <c r="H42" s="199" t="e">
        <f>#REF!+#REF!+#REF!+H20+H28</f>
        <v>#REF!</v>
      </c>
      <c r="I42" s="199" t="e">
        <f>#REF!+#REF!+#REF!+I20+I28</f>
        <v>#REF!</v>
      </c>
      <c r="J42" s="199" t="e">
        <f>#REF!+#REF!+#REF!+J20+J28</f>
        <v>#REF!</v>
      </c>
      <c r="K42" s="199" t="e">
        <f>#REF!+#REF!+#REF!+K20+K28</f>
        <v>#REF!</v>
      </c>
      <c r="L42" s="199" t="e">
        <f>#REF!+#REF!+#REF!+L20+L28</f>
        <v>#REF!</v>
      </c>
      <c r="M42" s="199" t="e">
        <f>#REF!+#REF!+#REF!+M20+M28</f>
        <v>#REF!</v>
      </c>
      <c r="N42" s="199" t="e">
        <f>#REF!+#REF!+#REF!+N20+N28</f>
        <v>#REF!</v>
      </c>
      <c r="O42" s="199" t="e">
        <f>#REF!+#REF!+#REF!+O20+O28</f>
        <v>#REF!</v>
      </c>
      <c r="P42" s="199" t="e">
        <f>#REF!+#REF!+#REF!+P20+P28</f>
        <v>#REF!</v>
      </c>
      <c r="Q42" s="199" t="e">
        <f>#REF!+#REF!+#REF!+Q20+Q28</f>
        <v>#REF!</v>
      </c>
      <c r="R42" s="199" t="e">
        <f>#REF!+#REF!+#REF!+R20+R28</f>
        <v>#REF!</v>
      </c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200"/>
      <c r="AL42" s="201" t="e">
        <f>SUM(G42:R42)</f>
        <v>#REF!</v>
      </c>
    </row>
    <row r="43" spans="1:68" ht="15" hidden="1" customHeight="1">
      <c r="A43" s="194"/>
      <c r="B43" s="198"/>
      <c r="C43" s="383" t="s">
        <v>35</v>
      </c>
      <c r="D43" s="384"/>
      <c r="E43" s="385"/>
      <c r="F43" s="198"/>
      <c r="G43" s="199" t="e">
        <f>#REF!+#REF!+#REF!+G21+G29</f>
        <v>#REF!</v>
      </c>
      <c r="H43" s="199" t="e">
        <f>#REF!+#REF!+#REF!+H21+H29</f>
        <v>#REF!</v>
      </c>
      <c r="I43" s="199" t="e">
        <f>#REF!+#REF!+#REF!+I21+I29</f>
        <v>#REF!</v>
      </c>
      <c r="J43" s="199" t="e">
        <f>#REF!+#REF!+#REF!+J21+J29</f>
        <v>#REF!</v>
      </c>
      <c r="K43" s="199" t="e">
        <f>#REF!+#REF!+#REF!+K21+K29</f>
        <v>#REF!</v>
      </c>
      <c r="L43" s="199" t="e">
        <f>#REF!+#REF!+#REF!+L21+L29</f>
        <v>#REF!</v>
      </c>
      <c r="M43" s="199" t="e">
        <f>#REF!+#REF!+#REF!+M21+M29</f>
        <v>#REF!</v>
      </c>
      <c r="N43" s="199" t="e">
        <f>#REF!+#REF!+#REF!+N21+N29</f>
        <v>#REF!</v>
      </c>
      <c r="O43" s="199" t="e">
        <f>#REF!+#REF!+#REF!+O21+O29</f>
        <v>#REF!</v>
      </c>
      <c r="P43" s="199" t="e">
        <f>#REF!+#REF!+#REF!+P21+P29</f>
        <v>#REF!</v>
      </c>
      <c r="Q43" s="199" t="e">
        <f>#REF!+#REF!+#REF!+Q21+Q29</f>
        <v>#REF!</v>
      </c>
      <c r="R43" s="199" t="e">
        <f>#REF!+#REF!+#REF!+R21+R29</f>
        <v>#REF!</v>
      </c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200"/>
      <c r="AL43" s="201" t="e">
        <f>SUM(G43:R43)</f>
        <v>#REF!</v>
      </c>
    </row>
    <row r="44" spans="1:68" ht="15" hidden="1" customHeight="1">
      <c r="A44" s="194"/>
      <c r="B44" s="198"/>
      <c r="C44" s="195"/>
      <c r="D44" s="384"/>
      <c r="E44" s="385"/>
      <c r="F44" s="198"/>
      <c r="G44" s="199" t="e">
        <f>SUM(G41:G43)</f>
        <v>#REF!</v>
      </c>
      <c r="H44" s="199" t="e">
        <f t="shared" ref="H44" si="10">SUM(H41:H43)</f>
        <v>#REF!</v>
      </c>
      <c r="I44" s="199" t="e">
        <f>SUM(I41:I43)</f>
        <v>#REF!</v>
      </c>
      <c r="J44" s="199" t="e">
        <f t="shared" ref="J44:R44" si="11">SUM(J41:J43)</f>
        <v>#REF!</v>
      </c>
      <c r="K44" s="199" t="e">
        <f t="shared" si="11"/>
        <v>#REF!</v>
      </c>
      <c r="L44" s="199" t="e">
        <f t="shared" si="11"/>
        <v>#REF!</v>
      </c>
      <c r="M44" s="199" t="e">
        <f t="shared" si="11"/>
        <v>#REF!</v>
      </c>
      <c r="N44" s="199" t="e">
        <f t="shared" si="11"/>
        <v>#REF!</v>
      </c>
      <c r="O44" s="199" t="e">
        <f t="shared" si="11"/>
        <v>#REF!</v>
      </c>
      <c r="P44" s="199" t="e">
        <f t="shared" si="11"/>
        <v>#REF!</v>
      </c>
      <c r="Q44" s="199" t="e">
        <f t="shared" si="11"/>
        <v>#REF!</v>
      </c>
      <c r="R44" s="199" t="e">
        <f t="shared" si="11"/>
        <v>#REF!</v>
      </c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200"/>
      <c r="AL44" s="201" t="e">
        <f>SUM(G44:R44)</f>
        <v>#REF!</v>
      </c>
    </row>
    <row r="45" spans="1:68" ht="15" hidden="1" customHeight="1">
      <c r="A45" s="194"/>
      <c r="B45" s="198"/>
      <c r="C45" s="383" t="s">
        <v>37</v>
      </c>
      <c r="D45" s="384"/>
      <c r="E45" s="385"/>
      <c r="F45" s="198"/>
      <c r="G45" s="199" t="e">
        <f>#REF!+#REF!+#REF!+G23+G31</f>
        <v>#REF!</v>
      </c>
      <c r="H45" s="199" t="e">
        <f>#REF!+#REF!+#REF!+H23+H31</f>
        <v>#REF!</v>
      </c>
      <c r="I45" s="199" t="e">
        <f>#REF!+#REF!+#REF!+I23+I31</f>
        <v>#REF!</v>
      </c>
      <c r="J45" s="199" t="e">
        <f>#REF!+#REF!+#REF!+J23+J31</f>
        <v>#REF!</v>
      </c>
      <c r="K45" s="199" t="e">
        <f>#REF!+#REF!+#REF!+K23+K31</f>
        <v>#REF!</v>
      </c>
      <c r="L45" s="199" t="e">
        <f>#REF!+#REF!+#REF!+L23+L31</f>
        <v>#REF!</v>
      </c>
      <c r="M45" s="199" t="e">
        <f>#REF!+#REF!+#REF!+M23+M31</f>
        <v>#REF!</v>
      </c>
      <c r="N45" s="199" t="e">
        <f>#REF!+#REF!+#REF!+N23+N31</f>
        <v>#REF!</v>
      </c>
      <c r="O45" s="202" t="e">
        <f>#REF!+#REF!+#REF!+O23+O31</f>
        <v>#REF!</v>
      </c>
      <c r="P45" s="199" t="e">
        <f>#REF!+#REF!+#REF!+P23+P31</f>
        <v>#REF!</v>
      </c>
      <c r="Q45" s="199" t="e">
        <f>#REF!+#REF!+#REF!+Q23+Q31</f>
        <v>#REF!</v>
      </c>
      <c r="R45" s="199" t="e">
        <f>#REF!+#REF!+#REF!+R23+R31</f>
        <v>#REF!</v>
      </c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200"/>
      <c r="AL45" s="203" t="e">
        <f>SUM(G45:R45)</f>
        <v>#REF!</v>
      </c>
    </row>
    <row r="46" spans="1:68" ht="28.5" customHeight="1"/>
    <row r="47" spans="1:68" ht="15" customHeight="1">
      <c r="A47" s="61"/>
      <c r="B47" s="62"/>
      <c r="C47" s="62"/>
      <c r="D47" s="62"/>
      <c r="E47" s="62"/>
      <c r="F47" s="62"/>
      <c r="G47" s="205"/>
      <c r="H47" s="205"/>
      <c r="I47" s="205"/>
      <c r="J47" s="205"/>
      <c r="K47" s="205"/>
      <c r="L47" s="205"/>
      <c r="M47" s="205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</row>
    <row r="48" spans="1:68" s="207" customFormat="1" ht="66" customHeight="1">
      <c r="B48" s="382" t="s">
        <v>65</v>
      </c>
      <c r="C48" s="382"/>
      <c r="D48" s="382"/>
      <c r="E48" s="382"/>
      <c r="F48" s="382"/>
      <c r="G48" s="382"/>
      <c r="H48" s="419" t="s">
        <v>164</v>
      </c>
      <c r="I48" s="419"/>
      <c r="J48" s="419"/>
      <c r="K48" s="419"/>
      <c r="L48" s="419"/>
      <c r="M48" s="419"/>
      <c r="P48" s="420"/>
      <c r="Q48" s="420"/>
      <c r="R48" s="420"/>
      <c r="S48" s="420"/>
      <c r="T48" s="208"/>
      <c r="U48" s="421" t="s">
        <v>155</v>
      </c>
      <c r="V48" s="421"/>
      <c r="W48" s="421"/>
    </row>
    <row r="49" spans="2:37" s="207" customFormat="1" ht="21.95" customHeight="1">
      <c r="I49" s="418" t="s">
        <v>6</v>
      </c>
      <c r="J49" s="418"/>
      <c r="K49" s="418"/>
      <c r="L49" s="418"/>
      <c r="P49" s="418" t="s">
        <v>51</v>
      </c>
      <c r="Q49" s="418"/>
      <c r="R49" s="418"/>
      <c r="S49" s="418"/>
      <c r="U49" s="418" t="s">
        <v>52</v>
      </c>
      <c r="V49" s="418"/>
      <c r="W49" s="418"/>
    </row>
    <row r="50" spans="2:37" s="207" customFormat="1" ht="70.5" customHeight="1">
      <c r="B50" s="382" t="s">
        <v>154</v>
      </c>
      <c r="C50" s="382"/>
      <c r="D50" s="382"/>
      <c r="E50" s="382"/>
      <c r="F50" s="382"/>
      <c r="G50" s="382"/>
      <c r="H50" s="419" t="s">
        <v>152</v>
      </c>
      <c r="I50" s="419"/>
      <c r="J50" s="419"/>
      <c r="K50" s="419"/>
      <c r="L50" s="419"/>
      <c r="M50" s="419"/>
      <c r="P50" s="420"/>
      <c r="Q50" s="420"/>
      <c r="R50" s="420"/>
      <c r="S50" s="420"/>
      <c r="T50" s="208"/>
      <c r="U50" s="421" t="s">
        <v>153</v>
      </c>
      <c r="V50" s="421"/>
      <c r="W50" s="421"/>
    </row>
    <row r="51" spans="2:37" s="207" customFormat="1" ht="26.1" customHeight="1">
      <c r="I51" s="418" t="s">
        <v>6</v>
      </c>
      <c r="J51" s="418"/>
      <c r="K51" s="418"/>
      <c r="L51" s="418"/>
      <c r="P51" s="418" t="s">
        <v>51</v>
      </c>
      <c r="Q51" s="418"/>
      <c r="R51" s="418"/>
      <c r="S51" s="418"/>
      <c r="U51" s="418" t="s">
        <v>52</v>
      </c>
      <c r="V51" s="418"/>
      <c r="W51" s="418"/>
    </row>
    <row r="52" spans="2:37" ht="15" customHeight="1">
      <c r="B52" s="215"/>
      <c r="C52" s="215"/>
      <c r="F52" s="216"/>
      <c r="G52" s="216"/>
      <c r="H52" s="216"/>
      <c r="K52" s="216"/>
      <c r="L52" s="216"/>
      <c r="M52" s="216"/>
      <c r="N52" s="216"/>
      <c r="O52" s="20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</row>
    <row r="53" spans="2:37" ht="13.5" customHeight="1">
      <c r="Q53" s="62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</row>
    <row r="54" spans="2:37" ht="13.5" customHeight="1">
      <c r="Q54" s="62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</row>
    <row r="55" spans="2:37" ht="13.5" customHeight="1"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</row>
    <row r="56" spans="2:37"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</row>
    <row r="57" spans="2:37"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</row>
    <row r="58" spans="2:37"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</row>
    <row r="59" spans="2:37"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</row>
    <row r="60" spans="2:37"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</row>
    <row r="61" spans="2:37"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</row>
    <row r="62" spans="2:37"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</row>
    <row r="63" spans="2:37"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</row>
    <row r="64" spans="2:37"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</row>
    <row r="65" spans="1:38" ht="20.25">
      <c r="A65" s="378"/>
      <c r="B65" s="379"/>
      <c r="C65" s="380"/>
      <c r="D65" s="381"/>
      <c r="E65" s="237"/>
      <c r="F65" s="238"/>
      <c r="G65" s="237"/>
      <c r="H65" s="237"/>
      <c r="I65" s="237"/>
      <c r="J65" s="237"/>
      <c r="K65" s="237"/>
      <c r="L65" s="237"/>
      <c r="M65" s="237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  <c r="AL65" s="240"/>
    </row>
  </sheetData>
  <mergeCells count="58">
    <mergeCell ref="I51:L51"/>
    <mergeCell ref="H50:M50"/>
    <mergeCell ref="P50:S50"/>
    <mergeCell ref="U50:W50"/>
    <mergeCell ref="P51:S51"/>
    <mergeCell ref="U51:W51"/>
    <mergeCell ref="I49:L49"/>
    <mergeCell ref="H48:M48"/>
    <mergeCell ref="P48:S48"/>
    <mergeCell ref="U48:W48"/>
    <mergeCell ref="P49:S49"/>
    <mergeCell ref="U49:W49"/>
    <mergeCell ref="B3:E3"/>
    <mergeCell ref="AF3:AL3"/>
    <mergeCell ref="AF5:AL5"/>
    <mergeCell ref="AF7:AL7"/>
    <mergeCell ref="B9:E9"/>
    <mergeCell ref="AF9:AL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C28:E28"/>
    <mergeCell ref="G15:AK15"/>
    <mergeCell ref="AL15:AL18"/>
    <mergeCell ref="G17:AK18"/>
    <mergeCell ref="G19:AK19"/>
    <mergeCell ref="C20:E20"/>
    <mergeCell ref="C21:E21"/>
    <mergeCell ref="D22:E22"/>
    <mergeCell ref="C23:E23"/>
    <mergeCell ref="A27:E27"/>
    <mergeCell ref="B24:B26"/>
    <mergeCell ref="D41:E41"/>
    <mergeCell ref="C29:E29"/>
    <mergeCell ref="D30:E30"/>
    <mergeCell ref="C31:E31"/>
    <mergeCell ref="D32:E32"/>
    <mergeCell ref="B33:E33"/>
    <mergeCell ref="B34:E34"/>
    <mergeCell ref="B35:E35"/>
    <mergeCell ref="A36:F36"/>
    <mergeCell ref="A37:F37"/>
    <mergeCell ref="A38:F38"/>
    <mergeCell ref="A39:F39"/>
    <mergeCell ref="A65:B65"/>
    <mergeCell ref="C65:D65"/>
    <mergeCell ref="B50:G50"/>
    <mergeCell ref="C42:E42"/>
    <mergeCell ref="C43:E43"/>
    <mergeCell ref="D44:E44"/>
    <mergeCell ref="C45:E45"/>
    <mergeCell ref="B48:G4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9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64"/>
  <sheetViews>
    <sheetView showZeros="0" topLeftCell="A10" zoomScale="55" zoomScaleNormal="55" zoomScaleSheetLayoutView="55" workbookViewId="0">
      <selection activeCell="H15" sqref="H15:AL15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24.140625" style="128" customWidth="1"/>
    <col min="4" max="5" width="12.42578125" style="128"/>
    <col min="6" max="6" width="20.42578125" style="210" customWidth="1"/>
    <col min="7" max="7" width="8.42578125" style="210" hidden="1" customWidth="1"/>
    <col min="8" max="38" width="8.42578125" style="128" customWidth="1"/>
    <col min="39" max="39" width="10.5703125" style="183" customWidth="1"/>
    <col min="40" max="40" width="20.7109375" style="128" customWidth="1"/>
    <col min="41" max="43" width="12.42578125" style="128"/>
    <col min="44" max="70" width="12.42578125" style="131"/>
    <col min="71" max="16384" width="12.42578125" style="128"/>
  </cols>
  <sheetData>
    <row r="1" spans="1:70" ht="15" hidden="1" customHeight="1" outlineLevel="1">
      <c r="A1" s="123"/>
      <c r="B1" s="124"/>
      <c r="C1" s="125"/>
      <c r="D1" s="126"/>
      <c r="E1" s="126"/>
      <c r="F1" s="126"/>
      <c r="G1" s="126"/>
      <c r="H1" s="127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30" t="s">
        <v>102</v>
      </c>
    </row>
    <row r="2" spans="1:70" ht="15" hidden="1" customHeight="1" outlineLevel="1">
      <c r="A2" s="123"/>
      <c r="B2" s="132" t="s">
        <v>0</v>
      </c>
      <c r="C2" s="125"/>
      <c r="D2" s="126"/>
      <c r="E2" s="126"/>
      <c r="F2" s="126"/>
      <c r="G2" s="126"/>
      <c r="H2" s="127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8" t="s">
        <v>1</v>
      </c>
      <c r="AJ2" s="129"/>
      <c r="AK2" s="129"/>
      <c r="AL2" s="129"/>
      <c r="AM2" s="129"/>
    </row>
    <row r="3" spans="1:70" ht="32.25" hidden="1" customHeight="1" outlineLevel="1">
      <c r="A3" s="123"/>
      <c r="B3" s="415" t="s">
        <v>57</v>
      </c>
      <c r="C3" s="415"/>
      <c r="D3" s="415"/>
      <c r="E3" s="415"/>
      <c r="F3" s="415"/>
      <c r="G3" s="126"/>
      <c r="H3" s="127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415" t="s">
        <v>3</v>
      </c>
      <c r="AH3" s="415"/>
      <c r="AI3" s="415"/>
      <c r="AJ3" s="415"/>
      <c r="AK3" s="415"/>
      <c r="AL3" s="415"/>
      <c r="AM3" s="415"/>
      <c r="AN3" s="62"/>
    </row>
    <row r="4" spans="1:70" ht="31.5" hidden="1" customHeight="1" outlineLevel="1">
      <c r="A4" s="123"/>
      <c r="B4" s="133" t="s">
        <v>62</v>
      </c>
      <c r="C4" s="134"/>
      <c r="D4" s="134"/>
      <c r="E4" s="134"/>
      <c r="F4" s="134"/>
      <c r="G4" s="126"/>
      <c r="H4" s="127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4"/>
      <c r="AH4" s="134"/>
      <c r="AI4" s="134"/>
      <c r="AJ4" s="134"/>
      <c r="AK4" s="134"/>
      <c r="AL4" s="129"/>
      <c r="AM4" s="129"/>
      <c r="AN4" s="62"/>
    </row>
    <row r="5" spans="1:70" ht="15" hidden="1" customHeight="1" outlineLevel="1">
      <c r="A5" s="123"/>
      <c r="B5" s="135" t="s">
        <v>6</v>
      </c>
      <c r="C5" s="136"/>
      <c r="D5" s="136"/>
      <c r="E5" s="136"/>
      <c r="F5" s="136"/>
      <c r="G5" s="126"/>
      <c r="H5" s="127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416" t="s">
        <v>6</v>
      </c>
      <c r="AH5" s="416"/>
      <c r="AI5" s="416"/>
      <c r="AJ5" s="416"/>
      <c r="AK5" s="416"/>
      <c r="AL5" s="416"/>
      <c r="AM5" s="416"/>
      <c r="AN5" s="62"/>
    </row>
    <row r="6" spans="1:70" ht="33" hidden="1" customHeight="1" outlineLevel="1">
      <c r="A6" s="123"/>
      <c r="B6" s="137" t="s">
        <v>63</v>
      </c>
      <c r="C6" s="134"/>
      <c r="D6" s="134"/>
      <c r="E6" s="134"/>
      <c r="F6" s="134"/>
      <c r="G6" s="126"/>
      <c r="H6" s="127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34"/>
      <c r="AH6" s="134"/>
      <c r="AI6" s="134"/>
      <c r="AJ6" s="134"/>
      <c r="AK6" s="134"/>
      <c r="AL6" s="129"/>
      <c r="AM6" s="129"/>
      <c r="AN6" s="62"/>
    </row>
    <row r="7" spans="1:70" ht="15" hidden="1" customHeight="1" outlineLevel="1">
      <c r="A7" s="123"/>
      <c r="B7" s="138" t="s">
        <v>51</v>
      </c>
      <c r="C7" s="139"/>
      <c r="D7" s="139"/>
      <c r="E7" s="139"/>
      <c r="F7" s="139"/>
      <c r="G7" s="126"/>
      <c r="H7" s="127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416" t="s">
        <v>51</v>
      </c>
      <c r="AH7" s="416"/>
      <c r="AI7" s="416"/>
      <c r="AJ7" s="416"/>
      <c r="AK7" s="416"/>
      <c r="AL7" s="416"/>
      <c r="AM7" s="416"/>
      <c r="AN7" s="62"/>
    </row>
    <row r="8" spans="1:70" ht="15" hidden="1" customHeight="1" outlineLevel="1">
      <c r="A8" s="123"/>
      <c r="B8" s="134"/>
      <c r="C8" s="134"/>
      <c r="D8" s="134"/>
      <c r="E8" s="134"/>
      <c r="F8" s="134"/>
      <c r="G8" s="126"/>
      <c r="H8" s="127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34"/>
      <c r="AH8" s="134"/>
      <c r="AI8" s="134"/>
      <c r="AJ8" s="134"/>
      <c r="AK8" s="134"/>
      <c r="AL8" s="129"/>
      <c r="AM8" s="129"/>
      <c r="AN8" s="62"/>
    </row>
    <row r="9" spans="1:70" ht="27.75" hidden="1" customHeight="1" outlineLevel="1" thickBot="1">
      <c r="A9" s="140"/>
      <c r="B9" s="415" t="s">
        <v>60</v>
      </c>
      <c r="C9" s="415"/>
      <c r="D9" s="415"/>
      <c r="E9" s="415"/>
      <c r="F9" s="415"/>
      <c r="G9" s="140"/>
      <c r="H9" s="140"/>
      <c r="I9" s="140"/>
      <c r="J9" s="140"/>
      <c r="K9" s="140"/>
      <c r="L9" s="140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417" t="s">
        <v>150</v>
      </c>
      <c r="AH9" s="417"/>
      <c r="AI9" s="417"/>
      <c r="AJ9" s="417"/>
      <c r="AK9" s="417"/>
      <c r="AL9" s="417"/>
      <c r="AM9" s="417"/>
      <c r="AN9" s="141"/>
    </row>
    <row r="10" spans="1:70" ht="27.75" customHeight="1" collapsed="1">
      <c r="A10" s="140"/>
      <c r="B10" s="142"/>
      <c r="C10" s="142"/>
      <c r="D10" s="142"/>
      <c r="E10" s="142"/>
      <c r="F10" s="142"/>
      <c r="G10" s="140"/>
      <c r="H10" s="140"/>
      <c r="I10" s="140"/>
      <c r="J10" s="140"/>
      <c r="K10" s="140"/>
      <c r="L10" s="140"/>
      <c r="M10" s="142"/>
      <c r="N10" s="142"/>
      <c r="O10" s="142"/>
      <c r="P10" s="142"/>
      <c r="Q10" s="14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221" t="s">
        <v>102</v>
      </c>
    </row>
    <row r="11" spans="1:70" ht="27.75" customHeight="1">
      <c r="A11" s="140"/>
      <c r="B11" s="142"/>
      <c r="C11" s="142"/>
      <c r="D11" s="142"/>
      <c r="E11" s="142"/>
      <c r="F11" s="142"/>
      <c r="G11" s="140"/>
      <c r="H11" s="140"/>
      <c r="I11" s="140"/>
      <c r="J11" s="140"/>
      <c r="K11" s="140"/>
      <c r="L11" s="140"/>
      <c r="M11" s="142"/>
      <c r="N11" s="142"/>
      <c r="O11" s="142"/>
      <c r="P11" s="142"/>
      <c r="Q11" s="14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41"/>
    </row>
    <row r="12" spans="1:70" s="143" customFormat="1" ht="21.75" customHeight="1">
      <c r="A12" s="430" t="s">
        <v>138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31"/>
      <c r="V12" s="431"/>
      <c r="W12" s="431"/>
      <c r="X12" s="431"/>
      <c r="Y12" s="431"/>
      <c r="Z12" s="431"/>
      <c r="AA12" s="431"/>
      <c r="AB12" s="431"/>
      <c r="AC12" s="431"/>
      <c r="AD12" s="431"/>
      <c r="AE12" s="431"/>
      <c r="AF12" s="431"/>
      <c r="AG12" s="431"/>
      <c r="AH12" s="431"/>
      <c r="AI12" s="431"/>
      <c r="AJ12" s="431"/>
      <c r="AK12" s="431"/>
      <c r="AL12" s="431"/>
      <c r="AM12" s="431"/>
      <c r="AN12" s="432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</row>
    <row r="13" spans="1:70" s="143" customFormat="1" ht="21.75" customHeight="1">
      <c r="A13" s="430" t="s">
        <v>137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  <c r="AA13" s="431"/>
      <c r="AB13" s="431"/>
      <c r="AC13" s="431"/>
      <c r="AD13" s="431"/>
      <c r="AE13" s="431"/>
      <c r="AF13" s="431"/>
      <c r="AG13" s="431"/>
      <c r="AH13" s="431"/>
      <c r="AI13" s="431"/>
      <c r="AJ13" s="431"/>
      <c r="AK13" s="431"/>
      <c r="AL13" s="431"/>
      <c r="AM13" s="431"/>
      <c r="AN13" s="432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</row>
    <row r="14" spans="1:70" s="143" customFormat="1" ht="21.75" customHeight="1">
      <c r="A14" s="430" t="s">
        <v>141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431"/>
      <c r="AA14" s="431"/>
      <c r="AB14" s="431"/>
      <c r="AC14" s="431"/>
      <c r="AD14" s="431"/>
      <c r="AE14" s="431"/>
      <c r="AF14" s="431"/>
      <c r="AG14" s="431"/>
      <c r="AH14" s="431"/>
      <c r="AI14" s="431"/>
      <c r="AJ14" s="431"/>
      <c r="AK14" s="431"/>
      <c r="AL14" s="431"/>
      <c r="AM14" s="431"/>
      <c r="AN14" s="432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</row>
    <row r="15" spans="1:70" ht="15" customHeight="1">
      <c r="A15" s="411" t="s">
        <v>10</v>
      </c>
      <c r="B15" s="412" t="s">
        <v>11</v>
      </c>
      <c r="C15" s="411" t="s">
        <v>89</v>
      </c>
      <c r="D15" s="413" t="s">
        <v>157</v>
      </c>
      <c r="E15" s="413" t="s">
        <v>54</v>
      </c>
      <c r="F15" s="413" t="s">
        <v>87</v>
      </c>
      <c r="G15" s="433" t="s">
        <v>13</v>
      </c>
      <c r="H15" s="403" t="s">
        <v>171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36"/>
      <c r="AM15" s="404" t="s">
        <v>55</v>
      </c>
      <c r="AN15" s="422" t="s">
        <v>26</v>
      </c>
    </row>
    <row r="16" spans="1:70" ht="33" customHeight="1">
      <c r="A16" s="411"/>
      <c r="B16" s="412"/>
      <c r="C16" s="411"/>
      <c r="D16" s="413"/>
      <c r="E16" s="413"/>
      <c r="F16" s="413"/>
      <c r="G16" s="434"/>
      <c r="H16" s="122">
        <v>1</v>
      </c>
      <c r="I16" s="260">
        <v>2</v>
      </c>
      <c r="J16" s="261">
        <v>3</v>
      </c>
      <c r="K16" s="121">
        <v>4</v>
      </c>
      <c r="L16" s="122">
        <v>5</v>
      </c>
      <c r="M16" s="121">
        <v>6</v>
      </c>
      <c r="N16" s="122">
        <v>7</v>
      </c>
      <c r="O16" s="260">
        <v>8</v>
      </c>
      <c r="P16" s="261">
        <v>9</v>
      </c>
      <c r="Q16" s="260">
        <v>10</v>
      </c>
      <c r="R16" s="122">
        <v>11</v>
      </c>
      <c r="S16" s="121">
        <v>12</v>
      </c>
      <c r="T16" s="122">
        <v>13</v>
      </c>
      <c r="U16" s="121">
        <v>14</v>
      </c>
      <c r="V16" s="122">
        <v>15</v>
      </c>
      <c r="W16" s="260">
        <v>16</v>
      </c>
      <c r="X16" s="261">
        <v>17</v>
      </c>
      <c r="Y16" s="121">
        <v>18</v>
      </c>
      <c r="Z16" s="122">
        <v>19</v>
      </c>
      <c r="AA16" s="121">
        <v>20</v>
      </c>
      <c r="AB16" s="122">
        <v>21</v>
      </c>
      <c r="AC16" s="121">
        <v>22</v>
      </c>
      <c r="AD16" s="261">
        <v>23</v>
      </c>
      <c r="AE16" s="260">
        <v>24</v>
      </c>
      <c r="AF16" s="122">
        <v>25</v>
      </c>
      <c r="AG16" s="121">
        <v>26</v>
      </c>
      <c r="AH16" s="122">
        <v>27</v>
      </c>
      <c r="AI16" s="121">
        <v>28</v>
      </c>
      <c r="AJ16" s="122">
        <v>29</v>
      </c>
      <c r="AK16" s="260">
        <v>30</v>
      </c>
      <c r="AL16" s="261">
        <v>31</v>
      </c>
      <c r="AM16" s="404"/>
      <c r="AN16" s="422"/>
    </row>
    <row r="17" spans="1:70" ht="15" hidden="1" customHeight="1">
      <c r="A17" s="411"/>
      <c r="B17" s="412"/>
      <c r="C17" s="411"/>
      <c r="D17" s="413"/>
      <c r="E17" s="413"/>
      <c r="F17" s="413"/>
      <c r="G17" s="434"/>
      <c r="H17" s="423" t="s">
        <v>26</v>
      </c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  <c r="AA17" s="424"/>
      <c r="AB17" s="424"/>
      <c r="AC17" s="424"/>
      <c r="AD17" s="424"/>
      <c r="AE17" s="424"/>
      <c r="AF17" s="424"/>
      <c r="AG17" s="424"/>
      <c r="AH17" s="424"/>
      <c r="AI17" s="424"/>
      <c r="AJ17" s="424"/>
      <c r="AK17" s="424"/>
      <c r="AL17" s="424"/>
      <c r="AM17" s="404"/>
      <c r="AN17" s="145"/>
    </row>
    <row r="18" spans="1:70" ht="36" customHeight="1">
      <c r="A18" s="411"/>
      <c r="B18" s="412"/>
      <c r="C18" s="411"/>
      <c r="D18" s="413"/>
      <c r="E18" s="413"/>
      <c r="F18" s="413"/>
      <c r="G18" s="435"/>
      <c r="H18" s="425"/>
      <c r="I18" s="426"/>
      <c r="J18" s="426"/>
      <c r="K18" s="426"/>
      <c r="L18" s="426"/>
      <c r="M18" s="426"/>
      <c r="N18" s="426"/>
      <c r="O18" s="426"/>
      <c r="P18" s="426"/>
      <c r="Q18" s="426"/>
      <c r="R18" s="426"/>
      <c r="S18" s="426"/>
      <c r="T18" s="426"/>
      <c r="U18" s="426"/>
      <c r="V18" s="426"/>
      <c r="W18" s="426"/>
      <c r="X18" s="426"/>
      <c r="Y18" s="426"/>
      <c r="Z18" s="426"/>
      <c r="AA18" s="426"/>
      <c r="AB18" s="426"/>
      <c r="AC18" s="426"/>
      <c r="AD18" s="426"/>
      <c r="AE18" s="426"/>
      <c r="AF18" s="426"/>
      <c r="AG18" s="426"/>
      <c r="AH18" s="426"/>
      <c r="AI18" s="426"/>
      <c r="AJ18" s="426"/>
      <c r="AK18" s="426"/>
      <c r="AL18" s="426"/>
      <c r="AM18" s="404"/>
      <c r="AN18" s="146" t="s">
        <v>95</v>
      </c>
    </row>
    <row r="19" spans="1:70" s="150" customFormat="1" ht="30" customHeight="1" thickBot="1">
      <c r="A19" s="147">
        <v>1</v>
      </c>
      <c r="B19" s="147">
        <v>2</v>
      </c>
      <c r="C19" s="148">
        <v>3</v>
      </c>
      <c r="D19" s="147">
        <v>4</v>
      </c>
      <c r="E19" s="148">
        <v>5</v>
      </c>
      <c r="F19" s="147">
        <v>6</v>
      </c>
      <c r="G19" s="147">
        <v>7</v>
      </c>
      <c r="H19" s="406">
        <v>7</v>
      </c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406"/>
      <c r="AM19" s="147">
        <v>8</v>
      </c>
      <c r="AN19" s="149">
        <v>9</v>
      </c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</row>
    <row r="20" spans="1:70" s="167" customFormat="1" ht="15" hidden="1" customHeight="1">
      <c r="A20" s="122"/>
      <c r="B20" s="155"/>
      <c r="C20" s="407" t="s">
        <v>34</v>
      </c>
      <c r="D20" s="407"/>
      <c r="E20" s="407"/>
      <c r="F20" s="407"/>
      <c r="G20" s="164" t="s">
        <v>33</v>
      </c>
      <c r="H20" s="156">
        <f>'[8]мес ТЗ 2018'!AM447</f>
        <v>50.781999999999996</v>
      </c>
      <c r="I20" s="156">
        <f>'[8]мес ТЗ 2018'!AM586</f>
        <v>1.7</v>
      </c>
      <c r="J20" s="156">
        <f>'[8]мес ТЗ 2018'!AM727</f>
        <v>0</v>
      </c>
      <c r="K20" s="156">
        <f>'[8]мес ТЗ 2018'!AM828</f>
        <v>0</v>
      </c>
      <c r="L20" s="156">
        <f>'[8]мес ТЗ 2018'!AM933</f>
        <v>0.47</v>
      </c>
      <c r="M20" s="156">
        <f>'[8]мес ТЗ 2018'!AM1036</f>
        <v>5.27</v>
      </c>
      <c r="N20" s="156">
        <f>'[8]мес ТЗ 2018'!AM1137</f>
        <v>0</v>
      </c>
      <c r="O20" s="156">
        <f>'[8]мес ТЗ 2018'!AM1277</f>
        <v>0.75</v>
      </c>
      <c r="P20" s="156">
        <f>'[8]мес ТЗ 2018'!AM1377</f>
        <v>0</v>
      </c>
      <c r="Q20" s="156">
        <f>'[8]мес ТЗ 2018'!AM1474</f>
        <v>0</v>
      </c>
      <c r="R20" s="156">
        <f>'[8]мес ТЗ 2018'!AM1614</f>
        <v>0</v>
      </c>
      <c r="S20" s="156">
        <f>'[8]мес ТЗ 2018'!AM1747</f>
        <v>0</v>
      </c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>
        <f t="shared" ref="AM20:AM23" si="0">SUM(H20:AL20)</f>
        <v>58.971999999999994</v>
      </c>
      <c r="AN20" s="156">
        <f t="shared" ref="AN20:AN23" si="1">AM20</f>
        <v>58.971999999999994</v>
      </c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</row>
    <row r="21" spans="1:70" s="167" customFormat="1" ht="15" hidden="1" customHeight="1">
      <c r="A21" s="122"/>
      <c r="B21" s="155"/>
      <c r="C21" s="408" t="s">
        <v>35</v>
      </c>
      <c r="D21" s="408"/>
      <c r="E21" s="408"/>
      <c r="F21" s="408"/>
      <c r="G21" s="164" t="s">
        <v>33</v>
      </c>
      <c r="H21" s="156">
        <f>'[8]мес ТЗ 2018'!AM448</f>
        <v>95.995999999999995</v>
      </c>
      <c r="I21" s="156">
        <f>'[8]мес ТЗ 2018'!AM587</f>
        <v>9.7100000000000009</v>
      </c>
      <c r="J21" s="156">
        <f>'[8]мес ТЗ 2018'!AM728</f>
        <v>0</v>
      </c>
      <c r="K21" s="156">
        <f>'[8]мес ТЗ 2018'!AM829</f>
        <v>0</v>
      </c>
      <c r="L21" s="156">
        <f>'[8]мес ТЗ 2018'!AM934</f>
        <v>0.57999999999999996</v>
      </c>
      <c r="M21" s="156">
        <f>'[8]мес ТЗ 2018'!AM1037</f>
        <v>0</v>
      </c>
      <c r="N21" s="156">
        <f>'[8]мес ТЗ 2018'!AM1138</f>
        <v>0</v>
      </c>
      <c r="O21" s="156">
        <f>'[8]мес ТЗ 2018'!AM1278</f>
        <v>0.45</v>
      </c>
      <c r="P21" s="156">
        <f>'[8]мес ТЗ 2018'!AM1378</f>
        <v>0</v>
      </c>
      <c r="Q21" s="156">
        <f>'[8]мес ТЗ 2018'!AM1475</f>
        <v>0</v>
      </c>
      <c r="R21" s="156">
        <f>'[8]мес ТЗ 2018'!AM1615</f>
        <v>0</v>
      </c>
      <c r="S21" s="156">
        <f>'[8]мес ТЗ 2018'!AM1748</f>
        <v>0</v>
      </c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>
        <f t="shared" si="0"/>
        <v>106.73599999999999</v>
      </c>
      <c r="AN21" s="156">
        <f t="shared" si="1"/>
        <v>106.73599999999999</v>
      </c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</row>
    <row r="22" spans="1:70" s="167" customFormat="1" ht="15" hidden="1" customHeight="1">
      <c r="A22" s="122"/>
      <c r="B22" s="155"/>
      <c r="C22" s="155"/>
      <c r="D22" s="393" t="s">
        <v>36</v>
      </c>
      <c r="E22" s="393"/>
      <c r="F22" s="393"/>
      <c r="G22" s="164" t="s">
        <v>33</v>
      </c>
      <c r="H22" s="156" t="e">
        <f>#REF!</f>
        <v>#REF!</v>
      </c>
      <c r="I22" s="156" t="e">
        <f>#REF!</f>
        <v>#REF!</v>
      </c>
      <c r="J22" s="156" t="e">
        <f>#REF!</f>
        <v>#REF!</v>
      </c>
      <c r="K22" s="156" t="e">
        <f>#REF!</f>
        <v>#REF!</v>
      </c>
      <c r="L22" s="156" t="e">
        <f>#REF!</f>
        <v>#REF!</v>
      </c>
      <c r="M22" s="156" t="e">
        <f>#REF!</f>
        <v>#REF!</v>
      </c>
      <c r="N22" s="156" t="e">
        <f>#REF!</f>
        <v>#REF!</v>
      </c>
      <c r="O22" s="156" t="e">
        <f>#REF!</f>
        <v>#REF!</v>
      </c>
      <c r="P22" s="156" t="e">
        <f>#REF!</f>
        <v>#REF!</v>
      </c>
      <c r="Q22" s="156" t="e">
        <f>#REF!</f>
        <v>#REF!</v>
      </c>
      <c r="R22" s="156" t="e">
        <f>#REF!</f>
        <v>#REF!</v>
      </c>
      <c r="S22" s="156" t="e">
        <f>#REF!</f>
        <v>#REF!</v>
      </c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 t="e">
        <f t="shared" si="0"/>
        <v>#REF!</v>
      </c>
      <c r="AN22" s="156" t="e">
        <f t="shared" si="1"/>
        <v>#REF!</v>
      </c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</row>
    <row r="23" spans="1:70" s="167" customFormat="1" ht="48" hidden="1" customHeight="1">
      <c r="A23" s="122"/>
      <c r="B23" s="155"/>
      <c r="C23" s="408" t="s">
        <v>37</v>
      </c>
      <c r="D23" s="408"/>
      <c r="E23" s="408"/>
      <c r="F23" s="408"/>
      <c r="G23" s="164" t="s">
        <v>38</v>
      </c>
      <c r="H23" s="156">
        <f>'[8]мес ТЗ 2018'!AM450</f>
        <v>3.2</v>
      </c>
      <c r="I23" s="156">
        <f>'[8]мес ТЗ 2018'!AM589</f>
        <v>80.421999999999997</v>
      </c>
      <c r="J23" s="156">
        <f>'[8]мес ТЗ 2018'!AM730</f>
        <v>0.68</v>
      </c>
      <c r="K23" s="156">
        <f>'[8]мес ТЗ 2018'!AM831</f>
        <v>0</v>
      </c>
      <c r="L23" s="156">
        <f>'[8]мес ТЗ 2018'!AM936</f>
        <v>0.75</v>
      </c>
      <c r="M23" s="156">
        <f>'[8]мес ТЗ 2018'!AM1039</f>
        <v>0</v>
      </c>
      <c r="N23" s="156">
        <f>'[8]мес ТЗ 2018'!AM1140</f>
        <v>0</v>
      </c>
      <c r="O23" s="156">
        <f>'[8]мес ТЗ 2018'!AM1280</f>
        <v>0</v>
      </c>
      <c r="P23" s="160">
        <f>'[8]мес ТЗ 2018'!AM1380</f>
        <v>0</v>
      </c>
      <c r="Q23" s="156">
        <f>'[8]мес ТЗ 2018'!AM1477</f>
        <v>0</v>
      </c>
      <c r="R23" s="156">
        <f>'[8]мес ТЗ 2018'!AM1617</f>
        <v>0</v>
      </c>
      <c r="S23" s="156">
        <f>'[8]мес ТЗ 2018'!AM1750</f>
        <v>0</v>
      </c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>
        <f t="shared" si="0"/>
        <v>85.052000000000007</v>
      </c>
      <c r="AN23" s="156">
        <f t="shared" si="1"/>
        <v>85.052000000000007</v>
      </c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</row>
    <row r="24" spans="1:70" s="168" customFormat="1" ht="78" customHeight="1">
      <c r="A24" s="212" t="s">
        <v>98</v>
      </c>
      <c r="B24" s="427" t="s">
        <v>158</v>
      </c>
      <c r="C24" s="155" t="s">
        <v>84</v>
      </c>
      <c r="D24" s="156">
        <f>' Год ТЗ 38 '!D66</f>
        <v>7.8620000000000001</v>
      </c>
      <c r="E24" s="157" t="s">
        <v>30</v>
      </c>
      <c r="F24" s="158" t="s">
        <v>88</v>
      </c>
      <c r="G24" s="164">
        <v>1</v>
      </c>
      <c r="H24" s="156">
        <v>7.8620000000000001</v>
      </c>
      <c r="I24" s="262"/>
      <c r="J24" s="262"/>
      <c r="K24" s="156"/>
      <c r="L24" s="156"/>
      <c r="M24" s="156"/>
      <c r="N24" s="156"/>
      <c r="O24" s="262"/>
      <c r="P24" s="262"/>
      <c r="Q24" s="262"/>
      <c r="R24" s="156"/>
      <c r="S24" s="156"/>
      <c r="T24" s="156"/>
      <c r="U24" s="156"/>
      <c r="V24" s="156"/>
      <c r="W24" s="262"/>
      <c r="X24" s="262"/>
      <c r="Y24" s="156"/>
      <c r="Z24" s="156"/>
      <c r="AA24" s="156"/>
      <c r="AB24" s="156"/>
      <c r="AC24" s="156"/>
      <c r="AD24" s="262"/>
      <c r="AE24" s="262"/>
      <c r="AF24" s="156"/>
      <c r="AG24" s="156"/>
      <c r="AH24" s="156"/>
      <c r="AI24" s="156"/>
      <c r="AJ24" s="156"/>
      <c r="AK24" s="262"/>
      <c r="AL24" s="262"/>
      <c r="AM24" s="156">
        <f>SUM(H24:AL24)</f>
        <v>7.8620000000000001</v>
      </c>
      <c r="AN24" s="156">
        <f t="shared" ref="AN24:AN40" si="2">AM24</f>
        <v>7.8620000000000001</v>
      </c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</row>
    <row r="25" spans="1:70" s="165" customFormat="1" ht="57" hidden="1" customHeight="1">
      <c r="A25" s="212" t="s">
        <v>99</v>
      </c>
      <c r="B25" s="428"/>
      <c r="C25" s="155" t="s">
        <v>85</v>
      </c>
      <c r="D25" s="156">
        <f>'[8]Норма ТК'!C274</f>
        <v>0</v>
      </c>
      <c r="E25" s="160" t="s">
        <v>31</v>
      </c>
      <c r="F25" s="161" t="s">
        <v>92</v>
      </c>
      <c r="G25" s="164">
        <v>1</v>
      </c>
      <c r="H25" s="156"/>
      <c r="I25" s="262">
        <f>D25</f>
        <v>0</v>
      </c>
      <c r="J25" s="262"/>
      <c r="K25" s="156"/>
      <c r="L25" s="156">
        <f>D25</f>
        <v>0</v>
      </c>
      <c r="M25" s="156"/>
      <c r="N25" s="156"/>
      <c r="O25" s="262">
        <f>D25</f>
        <v>0</v>
      </c>
      <c r="P25" s="262"/>
      <c r="Q25" s="262"/>
      <c r="R25" s="156">
        <f>D25</f>
        <v>0</v>
      </c>
      <c r="S25" s="156"/>
      <c r="T25" s="156"/>
      <c r="U25" s="156"/>
      <c r="V25" s="156"/>
      <c r="W25" s="262"/>
      <c r="X25" s="262"/>
      <c r="Y25" s="156"/>
      <c r="Z25" s="156"/>
      <c r="AA25" s="156"/>
      <c r="AB25" s="156"/>
      <c r="AC25" s="156"/>
      <c r="AD25" s="262"/>
      <c r="AE25" s="262"/>
      <c r="AF25" s="156"/>
      <c r="AG25" s="156"/>
      <c r="AH25" s="156"/>
      <c r="AI25" s="156"/>
      <c r="AJ25" s="156"/>
      <c r="AK25" s="262"/>
      <c r="AL25" s="262"/>
      <c r="AM25" s="156">
        <f t="shared" ref="AM25" si="3">SUM(H25:AL25)</f>
        <v>0</v>
      </c>
      <c r="AN25" s="156">
        <f t="shared" si="2"/>
        <v>0</v>
      </c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</row>
    <row r="26" spans="1:70" s="181" customFormat="1" ht="65.25" customHeight="1">
      <c r="A26" s="212" t="s">
        <v>100</v>
      </c>
      <c r="B26" s="429"/>
      <c r="C26" s="155" t="s">
        <v>86</v>
      </c>
      <c r="D26" s="156">
        <v>19.72</v>
      </c>
      <c r="E26" s="160" t="s">
        <v>32</v>
      </c>
      <c r="F26" s="155" t="s">
        <v>93</v>
      </c>
      <c r="G26" s="164">
        <v>1</v>
      </c>
      <c r="H26" s="156">
        <f>D26</f>
        <v>19.72</v>
      </c>
      <c r="I26" s="263"/>
      <c r="J26" s="262"/>
      <c r="K26" s="156"/>
      <c r="L26" s="156"/>
      <c r="M26" s="156"/>
      <c r="N26" s="156"/>
      <c r="O26" s="262"/>
      <c r="P26" s="262"/>
      <c r="Q26" s="262"/>
      <c r="R26" s="156"/>
      <c r="S26" s="156"/>
      <c r="T26" s="156"/>
      <c r="U26" s="156"/>
      <c r="V26" s="156"/>
      <c r="W26" s="262"/>
      <c r="X26" s="262"/>
      <c r="Y26" s="156"/>
      <c r="Z26" s="156"/>
      <c r="AA26" s="156"/>
      <c r="AB26" s="156"/>
      <c r="AC26" s="156"/>
      <c r="AD26" s="262"/>
      <c r="AE26" s="262"/>
      <c r="AF26" s="156"/>
      <c r="AG26" s="156"/>
      <c r="AH26" s="156"/>
      <c r="AI26" s="156"/>
      <c r="AJ26" s="156"/>
      <c r="AK26" s="262"/>
      <c r="AL26" s="262"/>
      <c r="AM26" s="156">
        <f>SUM(H26:AL26)</f>
        <v>19.72</v>
      </c>
      <c r="AN26" s="156">
        <f t="shared" si="2"/>
        <v>19.72</v>
      </c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</row>
    <row r="27" spans="1:70" s="213" customFormat="1" ht="15.75" customHeight="1">
      <c r="A27" s="393" t="s">
        <v>94</v>
      </c>
      <c r="B27" s="393"/>
      <c r="C27" s="393"/>
      <c r="D27" s="393"/>
      <c r="E27" s="393"/>
      <c r="F27" s="393"/>
      <c r="G27" s="162" t="s">
        <v>33</v>
      </c>
      <c r="H27" s="156">
        <f>SUM(H24:H26)</f>
        <v>27.582000000000001</v>
      </c>
      <c r="I27" s="156">
        <f>SUM(I24:I26)</f>
        <v>0</v>
      </c>
      <c r="J27" s="156"/>
      <c r="K27" s="156"/>
      <c r="L27" s="156"/>
      <c r="M27" s="156"/>
      <c r="N27" s="156"/>
      <c r="O27" s="156"/>
      <c r="P27" s="156"/>
      <c r="Q27" s="156">
        <f t="shared" ref="Q27:AN27" si="4">SUM(Q24:Q26)</f>
        <v>0</v>
      </c>
      <c r="R27" s="156">
        <f t="shared" si="4"/>
        <v>0</v>
      </c>
      <c r="S27" s="156">
        <f t="shared" si="4"/>
        <v>0</v>
      </c>
      <c r="T27" s="156">
        <f t="shared" si="4"/>
        <v>0</v>
      </c>
      <c r="U27" s="156">
        <f t="shared" si="4"/>
        <v>0</v>
      </c>
      <c r="V27" s="156">
        <f t="shared" si="4"/>
        <v>0</v>
      </c>
      <c r="W27" s="156">
        <f t="shared" si="4"/>
        <v>0</v>
      </c>
      <c r="X27" s="156">
        <f t="shared" si="4"/>
        <v>0</v>
      </c>
      <c r="Y27" s="156">
        <f t="shared" si="4"/>
        <v>0</v>
      </c>
      <c r="Z27" s="156">
        <f t="shared" si="4"/>
        <v>0</v>
      </c>
      <c r="AA27" s="156">
        <f t="shared" si="4"/>
        <v>0</v>
      </c>
      <c r="AB27" s="156">
        <f t="shared" si="4"/>
        <v>0</v>
      </c>
      <c r="AC27" s="156">
        <f t="shared" si="4"/>
        <v>0</v>
      </c>
      <c r="AD27" s="156">
        <f t="shared" si="4"/>
        <v>0</v>
      </c>
      <c r="AE27" s="156">
        <f t="shared" si="4"/>
        <v>0</v>
      </c>
      <c r="AF27" s="156">
        <f t="shared" si="4"/>
        <v>0</v>
      </c>
      <c r="AG27" s="156">
        <f t="shared" si="4"/>
        <v>0</v>
      </c>
      <c r="AH27" s="156">
        <f t="shared" si="4"/>
        <v>0</v>
      </c>
      <c r="AI27" s="156">
        <f t="shared" si="4"/>
        <v>0</v>
      </c>
      <c r="AJ27" s="156">
        <f t="shared" si="4"/>
        <v>0</v>
      </c>
      <c r="AK27" s="156">
        <f t="shared" si="4"/>
        <v>0</v>
      </c>
      <c r="AL27" s="156">
        <f t="shared" si="4"/>
        <v>0</v>
      </c>
      <c r="AM27" s="156">
        <f t="shared" si="4"/>
        <v>27.582000000000001</v>
      </c>
      <c r="AN27" s="156">
        <f t="shared" si="4"/>
        <v>27.582000000000001</v>
      </c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</row>
    <row r="28" spans="1:70" s="181" customFormat="1" ht="15.75" hidden="1" customHeight="1">
      <c r="A28" s="214"/>
      <c r="B28" s="173"/>
      <c r="C28" s="400" t="s">
        <v>34</v>
      </c>
      <c r="D28" s="401"/>
      <c r="E28" s="401"/>
      <c r="F28" s="402"/>
      <c r="G28" s="174" t="s">
        <v>33</v>
      </c>
      <c r="H28" s="175">
        <f>'[8]мес ТЗ 2018'!AM456</f>
        <v>32.203000000000003</v>
      </c>
      <c r="I28" s="175">
        <f>'[8]мес ТЗ 2018'!AM595</f>
        <v>0</v>
      </c>
      <c r="J28" s="175">
        <f>'[8]мес ТЗ 2018'!AM736</f>
        <v>0</v>
      </c>
      <c r="K28" s="175">
        <f>'[8]мес ТЗ 2018'!AM837</f>
        <v>0</v>
      </c>
      <c r="L28" s="175">
        <f>'[8]мес ТЗ 2018'!AM942</f>
        <v>0</v>
      </c>
      <c r="M28" s="175">
        <f>'[8]мес ТЗ 2018'!AM1045</f>
        <v>0</v>
      </c>
      <c r="N28" s="175">
        <f>'[8]мес ТЗ 2018'!AM1146</f>
        <v>0</v>
      </c>
      <c r="O28" s="175">
        <f>'[8]мес ТЗ 2018'!AM1286</f>
        <v>0</v>
      </c>
      <c r="P28" s="175">
        <f>'[8]мес ТЗ 2018'!AM1386</f>
        <v>0</v>
      </c>
      <c r="Q28" s="175">
        <f>'[8]мес ТЗ 2018'!AM1483</f>
        <v>24.084</v>
      </c>
      <c r="R28" s="175">
        <f>'[8]мес ТЗ 2018'!AM1623</f>
        <v>0</v>
      </c>
      <c r="S28" s="175">
        <f>'[8]мес ТЗ 2018'!AM1756</f>
        <v>0</v>
      </c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6"/>
      <c r="AM28" s="177">
        <f>SUM(H28:S28)</f>
        <v>56.287000000000006</v>
      </c>
      <c r="AN28" s="178">
        <f t="shared" si="2"/>
        <v>56.287000000000006</v>
      </c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</row>
    <row r="29" spans="1:70" s="181" customFormat="1" ht="15.75" hidden="1" customHeight="1">
      <c r="A29" s="157"/>
      <c r="B29" s="155"/>
      <c r="C29" s="386" t="s">
        <v>35</v>
      </c>
      <c r="D29" s="387"/>
      <c r="E29" s="387"/>
      <c r="F29" s="388"/>
      <c r="G29" s="164" t="s">
        <v>33</v>
      </c>
      <c r="H29" s="156">
        <f>'[8]мес ТЗ 2018'!AM457</f>
        <v>60.834000000000003</v>
      </c>
      <c r="I29" s="156">
        <f>'[8]мес ТЗ 2018'!AM596</f>
        <v>0</v>
      </c>
      <c r="J29" s="156">
        <f>'[8]мес ТЗ 2018'!AM737</f>
        <v>0</v>
      </c>
      <c r="K29" s="156">
        <f>'[8]мес ТЗ 2018'!AM838</f>
        <v>0</v>
      </c>
      <c r="L29" s="156">
        <f>'[8]мес ТЗ 2018'!AM943</f>
        <v>0</v>
      </c>
      <c r="M29" s="156">
        <f>'[8]мес ТЗ 2018'!AM1046</f>
        <v>0</v>
      </c>
      <c r="N29" s="156">
        <f>'[8]мес ТЗ 2018'!AM1147</f>
        <v>0</v>
      </c>
      <c r="O29" s="156">
        <f>'[8]мес ТЗ 2018'!AM1287</f>
        <v>0</v>
      </c>
      <c r="P29" s="156">
        <f>'[8]мес ТЗ 2018'!AM1387</f>
        <v>0</v>
      </c>
      <c r="Q29" s="156">
        <f>'[8]мес ТЗ 2018'!AM1484</f>
        <v>24.084</v>
      </c>
      <c r="R29" s="156">
        <f>'[8]мес ТЗ 2018'!AM1624</f>
        <v>0</v>
      </c>
      <c r="S29" s="156">
        <f>'[8]мес ТЗ 2018'!AM1757</f>
        <v>0</v>
      </c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79"/>
      <c r="AM29" s="177">
        <f>SUM(H29:S29)</f>
        <v>84.918000000000006</v>
      </c>
      <c r="AN29" s="180">
        <f t="shared" si="2"/>
        <v>84.918000000000006</v>
      </c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</row>
    <row r="30" spans="1:70" s="181" customFormat="1" ht="15.75" hidden="1" customHeight="1">
      <c r="A30" s="157"/>
      <c r="B30" s="155"/>
      <c r="C30" s="155"/>
      <c r="D30" s="391" t="s">
        <v>36</v>
      </c>
      <c r="E30" s="389"/>
      <c r="F30" s="390"/>
      <c r="G30" s="164" t="s">
        <v>33</v>
      </c>
      <c r="H30" s="156">
        <f>H27</f>
        <v>27.582000000000001</v>
      </c>
      <c r="I30" s="156">
        <f t="shared" ref="I30:S30" si="5">I27</f>
        <v>0</v>
      </c>
      <c r="J30" s="156">
        <f t="shared" si="5"/>
        <v>0</v>
      </c>
      <c r="K30" s="156">
        <f t="shared" si="5"/>
        <v>0</v>
      </c>
      <c r="L30" s="156">
        <f t="shared" si="5"/>
        <v>0</v>
      </c>
      <c r="M30" s="156">
        <f t="shared" si="5"/>
        <v>0</v>
      </c>
      <c r="N30" s="156">
        <f t="shared" si="5"/>
        <v>0</v>
      </c>
      <c r="O30" s="156">
        <f t="shared" si="5"/>
        <v>0</v>
      </c>
      <c r="P30" s="156">
        <f t="shared" si="5"/>
        <v>0</v>
      </c>
      <c r="Q30" s="156">
        <f t="shared" si="5"/>
        <v>0</v>
      </c>
      <c r="R30" s="156">
        <f t="shared" si="5"/>
        <v>0</v>
      </c>
      <c r="S30" s="156">
        <f t="shared" si="5"/>
        <v>0</v>
      </c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79"/>
      <c r="AM30" s="177">
        <f>SUM(H30:S30)</f>
        <v>27.582000000000001</v>
      </c>
      <c r="AN30" s="180">
        <f t="shared" si="2"/>
        <v>27.582000000000001</v>
      </c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</row>
    <row r="31" spans="1:70" s="181" customFormat="1" ht="15.75" hidden="1" customHeight="1">
      <c r="A31" s="157"/>
      <c r="B31" s="155"/>
      <c r="C31" s="386" t="s">
        <v>37</v>
      </c>
      <c r="D31" s="387"/>
      <c r="E31" s="387"/>
      <c r="F31" s="388"/>
      <c r="G31" s="164" t="s">
        <v>38</v>
      </c>
      <c r="H31" s="156">
        <f>'[8]мес ТЗ 2018'!AM459</f>
        <v>2.21</v>
      </c>
      <c r="I31" s="156">
        <f>'[8]мес ТЗ 2018'!AM598</f>
        <v>0</v>
      </c>
      <c r="J31" s="156">
        <f>'[8]мес ТЗ 2018'!AM739</f>
        <v>0</v>
      </c>
      <c r="K31" s="156">
        <f>'[8]мес ТЗ 2018'!AM840</f>
        <v>0</v>
      </c>
      <c r="L31" s="156">
        <f>'[8]мес ТЗ 2018'!AM945</f>
        <v>6</v>
      </c>
      <c r="M31" s="156">
        <f>'[8]мес ТЗ 2018'!AM1048</f>
        <v>0</v>
      </c>
      <c r="N31" s="156">
        <f>'[8]мес ТЗ 2018'!AM1149</f>
        <v>0</v>
      </c>
      <c r="O31" s="156">
        <f>'[8]мес ТЗ 2018'!AM1289</f>
        <v>0</v>
      </c>
      <c r="P31" s="159">
        <f>'[8]мес ТЗ 2018'!AM1389</f>
        <v>0</v>
      </c>
      <c r="Q31" s="156">
        <f>'[8]мес ТЗ 2018'!AM1486</f>
        <v>0</v>
      </c>
      <c r="R31" s="156">
        <f>'[8]мес ТЗ 2018'!AM1626</f>
        <v>0</v>
      </c>
      <c r="S31" s="156">
        <f>'[8]мес ТЗ 2018'!AM1759</f>
        <v>0</v>
      </c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79"/>
      <c r="AM31" s="177">
        <f>SUM(H31:S31)</f>
        <v>8.2100000000000009</v>
      </c>
      <c r="AN31" s="180">
        <f t="shared" si="2"/>
        <v>8.2100000000000009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</row>
    <row r="32" spans="1:70" s="165" customFormat="1" ht="15.75" hidden="1" customHeight="1">
      <c r="A32" s="182"/>
      <c r="B32" s="182"/>
      <c r="C32" s="182"/>
      <c r="D32" s="391" t="s">
        <v>45</v>
      </c>
      <c r="E32" s="389"/>
      <c r="F32" s="390"/>
      <c r="G32" s="157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79"/>
      <c r="AM32" s="183"/>
      <c r="AN32" s="180">
        <f t="shared" si="2"/>
        <v>0</v>
      </c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</row>
    <row r="33" spans="1:70" s="165" customFormat="1" ht="15" hidden="1" customHeight="1">
      <c r="A33" s="166"/>
      <c r="B33" s="391" t="s">
        <v>30</v>
      </c>
      <c r="C33" s="389"/>
      <c r="D33" s="389"/>
      <c r="E33" s="389"/>
      <c r="F33" s="390"/>
      <c r="G33" s="166"/>
      <c r="H33" s="163" t="e">
        <f>#REF!+#REF!+#REF!+#REF!+H24</f>
        <v>#REF!</v>
      </c>
      <c r="I33" s="163" t="e">
        <f>#REF!+#REF!+#REF!+#REF!+I24</f>
        <v>#REF!</v>
      </c>
      <c r="J33" s="163" t="e">
        <f>#REF!+#REF!+#REF!+#REF!+J24</f>
        <v>#REF!</v>
      </c>
      <c r="K33" s="163" t="e">
        <f>#REF!+#REF!+#REF!+#REF!+K24</f>
        <v>#REF!</v>
      </c>
      <c r="L33" s="163" t="e">
        <f>#REF!+#REF!+#REF!+#REF!+L24</f>
        <v>#REF!</v>
      </c>
      <c r="M33" s="163" t="e">
        <f>#REF!+#REF!+#REF!+#REF!+M24</f>
        <v>#REF!</v>
      </c>
      <c r="N33" s="163" t="e">
        <f>#REF!+#REF!+#REF!+#REF!+N24</f>
        <v>#REF!</v>
      </c>
      <c r="O33" s="163" t="e">
        <f>#REF!+#REF!+#REF!+#REF!+O24</f>
        <v>#REF!</v>
      </c>
      <c r="P33" s="163" t="e">
        <f>#REF!+#REF!+#REF!+#REF!+P24</f>
        <v>#REF!</v>
      </c>
      <c r="Q33" s="163" t="e">
        <f>#REF!+#REF!+#REF!+#REF!+Q24</f>
        <v>#REF!</v>
      </c>
      <c r="R33" s="163" t="e">
        <f>#REF!+#REF!+#REF!+#REF!+R24</f>
        <v>#REF!</v>
      </c>
      <c r="S33" s="163" t="e">
        <f>#REF!+#REF!+#REF!+#REF!+S24</f>
        <v>#REF!</v>
      </c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84"/>
      <c r="AM33" s="185" t="e">
        <f>SUM(H33:S33)</f>
        <v>#REF!</v>
      </c>
      <c r="AN33" s="186" t="e">
        <f t="shared" si="2"/>
        <v>#REF!</v>
      </c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</row>
    <row r="34" spans="1:70" s="187" customFormat="1" ht="15" hidden="1" customHeight="1">
      <c r="A34" s="166"/>
      <c r="B34" s="391" t="s">
        <v>31</v>
      </c>
      <c r="C34" s="389"/>
      <c r="D34" s="389"/>
      <c r="E34" s="389"/>
      <c r="F34" s="390"/>
      <c r="G34" s="166"/>
      <c r="H34" s="163" t="e">
        <f>#REF!+#REF!+#REF!+H25</f>
        <v>#REF!</v>
      </c>
      <c r="I34" s="163" t="e">
        <f>#REF!+#REF!+#REF!+I25</f>
        <v>#REF!</v>
      </c>
      <c r="J34" s="163" t="e">
        <f>#REF!+#REF!+#REF!+J25</f>
        <v>#REF!</v>
      </c>
      <c r="K34" s="163" t="e">
        <f>#REF!+#REF!+#REF!+K25</f>
        <v>#REF!</v>
      </c>
      <c r="L34" s="163" t="e">
        <f>#REF!+#REF!+#REF!+L25</f>
        <v>#REF!</v>
      </c>
      <c r="M34" s="163" t="e">
        <f>#REF!+#REF!+#REF!+M25</f>
        <v>#REF!</v>
      </c>
      <c r="N34" s="163" t="e">
        <f>#REF!+#REF!+#REF!+N25</f>
        <v>#REF!</v>
      </c>
      <c r="O34" s="163" t="e">
        <f>#REF!+#REF!+#REF!+O25</f>
        <v>#REF!</v>
      </c>
      <c r="P34" s="163" t="e">
        <f>#REF!+#REF!+#REF!+P25</f>
        <v>#REF!</v>
      </c>
      <c r="Q34" s="163" t="e">
        <f>#REF!+#REF!+#REF!+Q25</f>
        <v>#REF!</v>
      </c>
      <c r="R34" s="163" t="e">
        <f>#REF!+#REF!+#REF!+R25</f>
        <v>#REF!</v>
      </c>
      <c r="S34" s="163" t="e">
        <f>#REF!+#REF!+#REF!+S25</f>
        <v>#REF!</v>
      </c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84"/>
      <c r="AM34" s="185" t="e">
        <f t="shared" ref="AM34:AM40" si="6">SUM(H34:S34)</f>
        <v>#REF!</v>
      </c>
      <c r="AN34" s="186" t="e">
        <f t="shared" si="2"/>
        <v>#REF!</v>
      </c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</row>
    <row r="35" spans="1:70" s="187" customFormat="1" ht="15" hidden="1" customHeight="1">
      <c r="A35" s="188"/>
      <c r="B35" s="391" t="s">
        <v>32</v>
      </c>
      <c r="C35" s="389"/>
      <c r="D35" s="389"/>
      <c r="E35" s="389"/>
      <c r="F35" s="390"/>
      <c r="G35" s="166"/>
      <c r="H35" s="163" t="e">
        <f>#REF!+#REF!+#REF!+#REF!+#REF!+#REF!+#REF!+#REF!</f>
        <v>#REF!</v>
      </c>
      <c r="I35" s="163" t="e">
        <f>#REF!+#REF!+#REF!+#REF!+#REF!+#REF!+#REF!+H26</f>
        <v>#REF!</v>
      </c>
      <c r="J35" s="163" t="e">
        <f>#REF!+#REF!+#REF!+#REF!+#REF!+#REF!+#REF!+J26</f>
        <v>#REF!</v>
      </c>
      <c r="K35" s="163" t="e">
        <f>#REF!+#REF!+#REF!+#REF!+#REF!+#REF!+#REF!+K26</f>
        <v>#REF!</v>
      </c>
      <c r="L35" s="163" t="e">
        <f>#REF!+#REF!+#REF!+#REF!+#REF!+#REF!+#REF!+L26</f>
        <v>#REF!</v>
      </c>
      <c r="M35" s="163" t="e">
        <f>#REF!+#REF!+#REF!+#REF!+#REF!+#REF!+#REF!+M26</f>
        <v>#REF!</v>
      </c>
      <c r="N35" s="163" t="e">
        <f>#REF!+#REF!+#REF!+#REF!+#REF!+#REF!+#REF!+N26</f>
        <v>#REF!</v>
      </c>
      <c r="O35" s="163" t="e">
        <f>#REF!+#REF!+#REF!+#REF!+#REF!+#REF!+#REF!+O26</f>
        <v>#REF!</v>
      </c>
      <c r="P35" s="163" t="e">
        <f>#REF!+#REF!+#REF!+#REF!+#REF!+#REF!+#REF!+P26</f>
        <v>#REF!</v>
      </c>
      <c r="Q35" s="163" t="e">
        <f>#REF!+#REF!+#REF!+#REF!+#REF!+#REF!+#REF!+Q26</f>
        <v>#REF!</v>
      </c>
      <c r="R35" s="163" t="e">
        <f>#REF!+#REF!+#REF!+#REF!+#REF!+#REF!+#REF!+R26</f>
        <v>#REF!</v>
      </c>
      <c r="S35" s="163" t="e">
        <f>#REF!+#REF!+#REF!+#REF!+#REF!+#REF!+#REF!+S26</f>
        <v>#REF!</v>
      </c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84"/>
      <c r="AM35" s="185" t="e">
        <f t="shared" si="6"/>
        <v>#REF!</v>
      </c>
      <c r="AN35" s="186" t="e">
        <f t="shared" si="2"/>
        <v>#REF!</v>
      </c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</row>
    <row r="36" spans="1:70" s="165" customFormat="1" ht="15.75" hidden="1" customHeight="1">
      <c r="A36" s="392" t="s">
        <v>46</v>
      </c>
      <c r="B36" s="393"/>
      <c r="C36" s="393"/>
      <c r="D36" s="393"/>
      <c r="E36" s="393"/>
      <c r="F36" s="393"/>
      <c r="G36" s="393"/>
      <c r="H36" s="163">
        <f>'[8]мес ТЗ 2018'!AM284</f>
        <v>0</v>
      </c>
      <c r="I36" s="163">
        <f>'[8]мес ТЗ 2018'!AM313</f>
        <v>15.465999999999999</v>
      </c>
      <c r="J36" s="163">
        <f>'[8]мес ТЗ 2018'!AM342</f>
        <v>0</v>
      </c>
      <c r="K36" s="163">
        <f>'[8]мес ТЗ 2018'!AM371</f>
        <v>0</v>
      </c>
      <c r="L36" s="163">
        <f>'[8]мес ТЗ 2018'!AM400</f>
        <v>6</v>
      </c>
      <c r="M36" s="163">
        <f>'[8]мес ТЗ 2018'!AM1052</f>
        <v>0</v>
      </c>
      <c r="N36" s="163">
        <f>'[8]мес ТЗ 2018'!AM1223</f>
        <v>0</v>
      </c>
      <c r="O36" s="163">
        <f>'[8]мес ТЗ 2018'!AM1294</f>
        <v>0</v>
      </c>
      <c r="P36" s="163">
        <f>'[8]мес ТЗ 2018'!AM1394</f>
        <v>0</v>
      </c>
      <c r="Q36" s="163">
        <f>'[8]мес ТЗ 2018'!AM1563</f>
        <v>0</v>
      </c>
      <c r="R36" s="163">
        <f>'[8]мес ТЗ 2018'!AM1690</f>
        <v>0</v>
      </c>
      <c r="S36" s="184">
        <f>'[8]мес ТЗ 2018'!AM1839</f>
        <v>0</v>
      </c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5">
        <f t="shared" si="6"/>
        <v>21.466000000000001</v>
      </c>
      <c r="AN36" s="186">
        <f t="shared" si="2"/>
        <v>21.466000000000001</v>
      </c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  <c r="BR36" s="131"/>
    </row>
    <row r="37" spans="1:70" hidden="1">
      <c r="A37" s="394" t="s">
        <v>47</v>
      </c>
      <c r="B37" s="395"/>
      <c r="C37" s="395"/>
      <c r="D37" s="395"/>
      <c r="E37" s="395"/>
      <c r="F37" s="395"/>
      <c r="G37" s="395"/>
      <c r="H37" s="163">
        <f>'[8]мес ТЗ 2018'!AM285</f>
        <v>0</v>
      </c>
      <c r="I37" s="163">
        <f>'[8]мес ТЗ 2018'!AM314</f>
        <v>0</v>
      </c>
      <c r="J37" s="163">
        <f>'[8]мес ТЗ 2018'!AM343</f>
        <v>3.9780698364827298</v>
      </c>
      <c r="K37" s="163">
        <f>'[8]мес ТЗ 2018'!AM372</f>
        <v>0</v>
      </c>
      <c r="L37" s="163">
        <f>'[8]мес ТЗ 2018'!AM401</f>
        <v>0</v>
      </c>
      <c r="M37" s="163">
        <f>'[8]мес ТЗ 2018'!AM1053</f>
        <v>0</v>
      </c>
      <c r="N37" s="163">
        <f>'[8]мес ТЗ 2018'!AM1224</f>
        <v>7.8620000000000001</v>
      </c>
      <c r="O37" s="163">
        <f>'[8]мес ТЗ 2018'!AM1295</f>
        <v>0</v>
      </c>
      <c r="P37" s="163">
        <f>'[8]мес ТЗ 2018'!AM1395</f>
        <v>0</v>
      </c>
      <c r="Q37" s="163">
        <f>'[8]мес ТЗ 2018'!AM1564</f>
        <v>6</v>
      </c>
      <c r="R37" s="163">
        <f>'[8]мес ТЗ 2018'!AM1691</f>
        <v>0</v>
      </c>
      <c r="S37" s="184">
        <f>'[8]мес ТЗ 2018'!AM1840</f>
        <v>0</v>
      </c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5">
        <f t="shared" si="6"/>
        <v>17.84006983648273</v>
      </c>
      <c r="AN37" s="186">
        <f t="shared" si="2"/>
        <v>17.84006983648273</v>
      </c>
      <c r="AO37" s="131"/>
      <c r="AP37" s="131"/>
      <c r="AQ37" s="131"/>
    </row>
    <row r="38" spans="1:70" hidden="1">
      <c r="A38" s="396" t="s">
        <v>48</v>
      </c>
      <c r="B38" s="397"/>
      <c r="C38" s="397"/>
      <c r="D38" s="397"/>
      <c r="E38" s="397"/>
      <c r="F38" s="397"/>
      <c r="G38" s="397"/>
      <c r="H38" s="163" t="e">
        <f>SUM(H34:H37)</f>
        <v>#REF!</v>
      </c>
      <c r="I38" s="163" t="e">
        <f t="shared" ref="I38" si="7">SUM(I34:I37)</f>
        <v>#REF!</v>
      </c>
      <c r="J38" s="163" t="e">
        <f>SUM(J34:J37)</f>
        <v>#REF!</v>
      </c>
      <c r="K38" s="163" t="e">
        <f t="shared" ref="K38" si="8">SUM(K34:K37)</f>
        <v>#REF!</v>
      </c>
      <c r="L38" s="163" t="e">
        <f>SUM(L34:L37)</f>
        <v>#REF!</v>
      </c>
      <c r="M38" s="163" t="e">
        <f>SUM(M34:M37)</f>
        <v>#REF!</v>
      </c>
      <c r="N38" s="163" t="e">
        <f t="shared" ref="N38:S38" si="9">SUM(N34:N37)</f>
        <v>#REF!</v>
      </c>
      <c r="O38" s="163" t="e">
        <f t="shared" si="9"/>
        <v>#REF!</v>
      </c>
      <c r="P38" s="163" t="e">
        <f t="shared" si="9"/>
        <v>#REF!</v>
      </c>
      <c r="Q38" s="163" t="e">
        <f t="shared" si="9"/>
        <v>#REF!</v>
      </c>
      <c r="R38" s="163" t="e">
        <f t="shared" si="9"/>
        <v>#REF!</v>
      </c>
      <c r="S38" s="184" t="e">
        <f t="shared" si="9"/>
        <v>#REF!</v>
      </c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5" t="e">
        <f t="shared" si="6"/>
        <v>#REF!</v>
      </c>
      <c r="AN38" s="186" t="e">
        <f t="shared" si="2"/>
        <v>#REF!</v>
      </c>
      <c r="AO38" s="131"/>
      <c r="AP38" s="131"/>
      <c r="AQ38" s="131"/>
    </row>
    <row r="39" spans="1:70" hidden="1">
      <c r="A39" s="398" t="s">
        <v>49</v>
      </c>
      <c r="B39" s="399"/>
      <c r="C39" s="399"/>
      <c r="D39" s="399"/>
      <c r="E39" s="399"/>
      <c r="F39" s="399"/>
      <c r="G39" s="399"/>
      <c r="H39" s="189">
        <f>'[8]мес ТЗ 2018'!AM287</f>
        <v>0</v>
      </c>
      <c r="I39" s="189">
        <f>'[8]мес ТЗ 2018'!AM316</f>
        <v>0</v>
      </c>
      <c r="J39" s="189">
        <f>'[8]мес ТЗ 2018'!AM345</f>
        <v>5.27</v>
      </c>
      <c r="K39" s="189">
        <f>'[8]мес ТЗ 2018'!AM374</f>
        <v>0</v>
      </c>
      <c r="L39" s="189">
        <f>'[8]мес ТЗ 2018'!AM403</f>
        <v>0</v>
      </c>
      <c r="M39" s="189">
        <f>'[8]мес ТЗ 2018'!AM1055</f>
        <v>0</v>
      </c>
      <c r="N39" s="189">
        <f>'[8]мес ТЗ 2018'!AM1226</f>
        <v>0</v>
      </c>
      <c r="O39" s="189">
        <f>'[8]мес ТЗ 2018'!AM1297</f>
        <v>0</v>
      </c>
      <c r="P39" s="189">
        <f>'[8]мес ТЗ 2018'!AM1397</f>
        <v>0</v>
      </c>
      <c r="Q39" s="189">
        <f>'[8]мес ТЗ 2018'!AM1566</f>
        <v>0</v>
      </c>
      <c r="R39" s="189">
        <f>'[8]мес ТЗ 2018'!AM1693</f>
        <v>0</v>
      </c>
      <c r="S39" s="190">
        <f>'[8]мес ТЗ 2018'!AM1842</f>
        <v>0</v>
      </c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85">
        <f t="shared" si="6"/>
        <v>5.27</v>
      </c>
      <c r="AN39" s="186">
        <f t="shared" si="2"/>
        <v>5.27</v>
      </c>
      <c r="AO39" s="131"/>
      <c r="AP39" s="131"/>
      <c r="AQ39" s="131"/>
    </row>
    <row r="40" spans="1:70" hidden="1">
      <c r="A40" s="152"/>
      <c r="B40" s="191"/>
      <c r="C40" s="152"/>
      <c r="D40" s="152"/>
      <c r="E40" s="152"/>
      <c r="F40" s="192" t="s">
        <v>32</v>
      </c>
      <c r="G40" s="193"/>
      <c r="H40" s="163" t="e">
        <f>#REF!+#REF!+#REF!+#REF!</f>
        <v>#REF!</v>
      </c>
      <c r="I40" s="163" t="e">
        <f>#REF!+#REF!+#REF!+#REF!</f>
        <v>#REF!</v>
      </c>
      <c r="J40" s="163" t="e">
        <f>#REF!+#REF!++J26+#REF!+#REF!</f>
        <v>#REF!</v>
      </c>
      <c r="K40" s="163" t="e">
        <f>#REF!+#REF!++K26+#REF!+#REF!</f>
        <v>#REF!</v>
      </c>
      <c r="L40" s="163" t="e">
        <f>#REF!+#REF!++L26+#REF!+#REF!</f>
        <v>#REF!</v>
      </c>
      <c r="M40" s="163" t="e">
        <f>#REF!+#REF!++M26+#REF!+#REF!</f>
        <v>#REF!</v>
      </c>
      <c r="N40" s="163" t="e">
        <f>#REF!+#REF!++N26+#REF!+#REF!</f>
        <v>#REF!</v>
      </c>
      <c r="O40" s="163" t="e">
        <f>#REF!+#REF!++O26+#REF!+#REF!</f>
        <v>#REF!</v>
      </c>
      <c r="P40" s="163" t="e">
        <f>#REF!+#REF!++P26+#REF!+#REF!</f>
        <v>#REF!</v>
      </c>
      <c r="Q40" s="163" t="e">
        <f>#REF!+#REF!++Q26+#REF!+#REF!</f>
        <v>#REF!</v>
      </c>
      <c r="R40" s="163" t="e">
        <f>#REF!+#REF!++R26+#REF!+#REF!</f>
        <v>#REF!</v>
      </c>
      <c r="S40" s="163" t="e">
        <f>#REF!+#REF!++S26+#REF!+#REF!</f>
        <v>#REF!</v>
      </c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84"/>
      <c r="AM40" s="185" t="e">
        <f t="shared" si="6"/>
        <v>#REF!</v>
      </c>
      <c r="AN40" s="186" t="e">
        <f t="shared" si="2"/>
        <v>#REF!</v>
      </c>
    </row>
    <row r="41" spans="1:70" ht="15" hidden="1" customHeight="1">
      <c r="A41" s="194"/>
      <c r="B41" s="195"/>
      <c r="C41" s="195"/>
      <c r="D41" s="383" t="s">
        <v>36</v>
      </c>
      <c r="E41" s="384"/>
      <c r="F41" s="385"/>
      <c r="G41" s="195"/>
      <c r="H41" s="196" t="e">
        <f>H33+H34+H35</f>
        <v>#REF!</v>
      </c>
      <c r="I41" s="196" t="e">
        <f t="shared" ref="I41" si="10">I33+I34+I35</f>
        <v>#REF!</v>
      </c>
      <c r="J41" s="196" t="e">
        <f>J33+J34+J35</f>
        <v>#REF!</v>
      </c>
      <c r="K41" s="196" t="e">
        <f t="shared" ref="K41:S41" si="11">K33+K34+K35</f>
        <v>#REF!</v>
      </c>
      <c r="L41" s="196" t="e">
        <f t="shared" si="11"/>
        <v>#REF!</v>
      </c>
      <c r="M41" s="196" t="e">
        <f t="shared" si="11"/>
        <v>#REF!</v>
      </c>
      <c r="N41" s="196" t="e">
        <f t="shared" si="11"/>
        <v>#REF!</v>
      </c>
      <c r="O41" s="196" t="e">
        <f t="shared" si="11"/>
        <v>#REF!</v>
      </c>
      <c r="P41" s="196" t="e">
        <f t="shared" si="11"/>
        <v>#REF!</v>
      </c>
      <c r="Q41" s="196" t="e">
        <f t="shared" si="11"/>
        <v>#REF!</v>
      </c>
      <c r="R41" s="196" t="e">
        <f t="shared" si="11"/>
        <v>#REF!</v>
      </c>
      <c r="S41" s="196" t="e">
        <f t="shared" si="11"/>
        <v>#REF!</v>
      </c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7"/>
      <c r="AM41" s="185" t="e">
        <f>SUM(H41:S41)</f>
        <v>#REF!</v>
      </c>
      <c r="AN41" s="186" t="e">
        <f>AM41</f>
        <v>#REF!</v>
      </c>
    </row>
    <row r="42" spans="1:70" ht="15" hidden="1" customHeight="1">
      <c r="A42" s="194"/>
      <c r="B42" s="198"/>
      <c r="C42" s="383" t="s">
        <v>34</v>
      </c>
      <c r="D42" s="384"/>
      <c r="E42" s="384"/>
      <c r="F42" s="385"/>
      <c r="G42" s="198"/>
      <c r="H42" s="199" t="e">
        <f>#REF!+#REF!+#REF!+H20+H28</f>
        <v>#REF!</v>
      </c>
      <c r="I42" s="199" t="e">
        <f>#REF!+#REF!+#REF!+I20+I28</f>
        <v>#REF!</v>
      </c>
      <c r="J42" s="199" t="e">
        <f>#REF!+#REF!+#REF!+J20+J28</f>
        <v>#REF!</v>
      </c>
      <c r="K42" s="199" t="e">
        <f>#REF!+#REF!+#REF!+K20+K28</f>
        <v>#REF!</v>
      </c>
      <c r="L42" s="199" t="e">
        <f>#REF!+#REF!+#REF!+L20+L28</f>
        <v>#REF!</v>
      </c>
      <c r="M42" s="199" t="e">
        <f>#REF!+#REF!+#REF!+M20+M28</f>
        <v>#REF!</v>
      </c>
      <c r="N42" s="199" t="e">
        <f>#REF!+#REF!+#REF!+N20+N28</f>
        <v>#REF!</v>
      </c>
      <c r="O42" s="199" t="e">
        <f>#REF!+#REF!+#REF!+O20+O28</f>
        <v>#REF!</v>
      </c>
      <c r="P42" s="199" t="e">
        <f>#REF!+#REF!+#REF!+P20+P28</f>
        <v>#REF!</v>
      </c>
      <c r="Q42" s="199" t="e">
        <f>#REF!+#REF!+#REF!+Q20+Q28</f>
        <v>#REF!</v>
      </c>
      <c r="R42" s="199" t="e">
        <f>#REF!+#REF!+#REF!+R20+R28</f>
        <v>#REF!</v>
      </c>
      <c r="S42" s="199" t="e">
        <f>#REF!+#REF!+#REF!+S20+S28</f>
        <v>#REF!</v>
      </c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200"/>
      <c r="AM42" s="201" t="e">
        <f>SUM(H42:S42)</f>
        <v>#REF!</v>
      </c>
      <c r="AN42" s="186" t="e">
        <f t="shared" ref="AN42:AN45" si="12">AM42</f>
        <v>#REF!</v>
      </c>
    </row>
    <row r="43" spans="1:70" ht="15" hidden="1" customHeight="1">
      <c r="A43" s="194"/>
      <c r="B43" s="198"/>
      <c r="C43" s="383" t="s">
        <v>35</v>
      </c>
      <c r="D43" s="384"/>
      <c r="E43" s="384"/>
      <c r="F43" s="385"/>
      <c r="G43" s="198"/>
      <c r="H43" s="199" t="e">
        <f>#REF!+#REF!+#REF!+H21+H29</f>
        <v>#REF!</v>
      </c>
      <c r="I43" s="199" t="e">
        <f>#REF!+#REF!+#REF!+I21+I29</f>
        <v>#REF!</v>
      </c>
      <c r="J43" s="199" t="e">
        <f>#REF!+#REF!+#REF!+J21+J29</f>
        <v>#REF!</v>
      </c>
      <c r="K43" s="199" t="e">
        <f>#REF!+#REF!+#REF!+K21+K29</f>
        <v>#REF!</v>
      </c>
      <c r="L43" s="199" t="e">
        <f>#REF!+#REF!+#REF!+L21+L29</f>
        <v>#REF!</v>
      </c>
      <c r="M43" s="199" t="e">
        <f>#REF!+#REF!+#REF!+M21+M29</f>
        <v>#REF!</v>
      </c>
      <c r="N43" s="199" t="e">
        <f>#REF!+#REF!+#REF!+N21+N29</f>
        <v>#REF!</v>
      </c>
      <c r="O43" s="199" t="e">
        <f>#REF!+#REF!+#REF!+O21+O29</f>
        <v>#REF!</v>
      </c>
      <c r="P43" s="199" t="e">
        <f>#REF!+#REF!+#REF!+P21+P29</f>
        <v>#REF!</v>
      </c>
      <c r="Q43" s="199" t="e">
        <f>#REF!+#REF!+#REF!+Q21+Q29</f>
        <v>#REF!</v>
      </c>
      <c r="R43" s="199" t="e">
        <f>#REF!+#REF!+#REF!+R21+R29</f>
        <v>#REF!</v>
      </c>
      <c r="S43" s="199" t="e">
        <f>#REF!+#REF!+#REF!+S21+S29</f>
        <v>#REF!</v>
      </c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200"/>
      <c r="AM43" s="201" t="e">
        <f>SUM(H43:S43)</f>
        <v>#REF!</v>
      </c>
      <c r="AN43" s="186" t="e">
        <f t="shared" si="12"/>
        <v>#REF!</v>
      </c>
    </row>
    <row r="44" spans="1:70" ht="15" hidden="1" customHeight="1">
      <c r="A44" s="194"/>
      <c r="B44" s="198"/>
      <c r="C44" s="195"/>
      <c r="D44" s="383" t="s">
        <v>36</v>
      </c>
      <c r="E44" s="384"/>
      <c r="F44" s="385"/>
      <c r="G44" s="198"/>
      <c r="H44" s="199" t="e">
        <f>SUM(H41:H43)</f>
        <v>#REF!</v>
      </c>
      <c r="I44" s="199" t="e">
        <f t="shared" ref="I44" si="13">SUM(I41:I43)</f>
        <v>#REF!</v>
      </c>
      <c r="J44" s="199" t="e">
        <f>SUM(J41:J43)</f>
        <v>#REF!</v>
      </c>
      <c r="K44" s="199" t="e">
        <f t="shared" ref="K44:S44" si="14">SUM(K41:K43)</f>
        <v>#REF!</v>
      </c>
      <c r="L44" s="199" t="e">
        <f t="shared" si="14"/>
        <v>#REF!</v>
      </c>
      <c r="M44" s="199" t="e">
        <f t="shared" si="14"/>
        <v>#REF!</v>
      </c>
      <c r="N44" s="199" t="e">
        <f t="shared" si="14"/>
        <v>#REF!</v>
      </c>
      <c r="O44" s="199" t="e">
        <f t="shared" si="14"/>
        <v>#REF!</v>
      </c>
      <c r="P44" s="199" t="e">
        <f t="shared" si="14"/>
        <v>#REF!</v>
      </c>
      <c r="Q44" s="199" t="e">
        <f t="shared" si="14"/>
        <v>#REF!</v>
      </c>
      <c r="R44" s="199" t="e">
        <f t="shared" si="14"/>
        <v>#REF!</v>
      </c>
      <c r="S44" s="199" t="e">
        <f t="shared" si="14"/>
        <v>#REF!</v>
      </c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200"/>
      <c r="AM44" s="201" t="e">
        <f>SUM(H44:S44)</f>
        <v>#REF!</v>
      </c>
      <c r="AN44" s="186" t="e">
        <f t="shared" si="12"/>
        <v>#REF!</v>
      </c>
    </row>
    <row r="45" spans="1:70" ht="15" hidden="1" customHeight="1">
      <c r="A45" s="194"/>
      <c r="B45" s="198"/>
      <c r="C45" s="383" t="s">
        <v>37</v>
      </c>
      <c r="D45" s="384"/>
      <c r="E45" s="384"/>
      <c r="F45" s="385"/>
      <c r="G45" s="198"/>
      <c r="H45" s="199" t="e">
        <f>#REF!+#REF!+#REF!+H23+H31</f>
        <v>#REF!</v>
      </c>
      <c r="I45" s="199" t="e">
        <f>#REF!+#REF!+#REF!+I23+I31</f>
        <v>#REF!</v>
      </c>
      <c r="J45" s="199" t="e">
        <f>#REF!+#REF!+#REF!+J23+J31</f>
        <v>#REF!</v>
      </c>
      <c r="K45" s="199" t="e">
        <f>#REF!+#REF!+#REF!+K23+K31</f>
        <v>#REF!</v>
      </c>
      <c r="L45" s="199" t="e">
        <f>#REF!+#REF!+#REF!+L23+L31</f>
        <v>#REF!</v>
      </c>
      <c r="M45" s="199" t="e">
        <f>#REF!+#REF!+#REF!+M23+M31</f>
        <v>#REF!</v>
      </c>
      <c r="N45" s="199" t="e">
        <f>#REF!+#REF!+#REF!+N23+N31</f>
        <v>#REF!</v>
      </c>
      <c r="O45" s="199" t="e">
        <f>#REF!+#REF!+#REF!+O23+O31</f>
        <v>#REF!</v>
      </c>
      <c r="P45" s="202" t="e">
        <f>#REF!+#REF!+#REF!+P23+P31</f>
        <v>#REF!</v>
      </c>
      <c r="Q45" s="199" t="e">
        <f>#REF!+#REF!+#REF!+Q23+Q31</f>
        <v>#REF!</v>
      </c>
      <c r="R45" s="199" t="e">
        <f>#REF!+#REF!+#REF!+R23+R31</f>
        <v>#REF!</v>
      </c>
      <c r="S45" s="199" t="e">
        <f>#REF!+#REF!+#REF!+S23+S31</f>
        <v>#REF!</v>
      </c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200"/>
      <c r="AM45" s="203" t="e">
        <f>SUM(H45:S45)</f>
        <v>#REF!</v>
      </c>
      <c r="AN45" s="204" t="e">
        <f t="shared" si="12"/>
        <v>#REF!</v>
      </c>
    </row>
    <row r="46" spans="1:70" ht="15" customHeight="1">
      <c r="A46" s="61"/>
      <c r="B46" s="62"/>
      <c r="C46" s="62"/>
      <c r="D46" s="62"/>
      <c r="E46" s="62"/>
      <c r="F46" s="62"/>
      <c r="G46" s="62"/>
      <c r="H46" s="205"/>
      <c r="I46" s="205"/>
      <c r="J46" s="205"/>
      <c r="K46" s="205"/>
      <c r="L46" s="205"/>
      <c r="M46" s="205"/>
      <c r="N46" s="205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N46" s="131"/>
    </row>
    <row r="47" spans="1:70" ht="15" customHeight="1">
      <c r="A47" s="61"/>
      <c r="B47" s="62"/>
      <c r="C47" s="62"/>
      <c r="D47" s="62"/>
      <c r="E47" s="62"/>
      <c r="F47" s="62"/>
      <c r="G47" s="205"/>
      <c r="H47" s="205"/>
      <c r="I47" s="205"/>
      <c r="J47" s="205"/>
      <c r="K47" s="205"/>
      <c r="L47" s="205"/>
      <c r="M47" s="205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183"/>
      <c r="AM47" s="128"/>
      <c r="AP47" s="131"/>
      <c r="AQ47" s="131"/>
      <c r="BQ47" s="128"/>
      <c r="BR47" s="128"/>
    </row>
    <row r="48" spans="1:70" s="207" customFormat="1" ht="66" customHeight="1">
      <c r="B48" s="382" t="s">
        <v>65</v>
      </c>
      <c r="C48" s="382"/>
      <c r="D48" s="382"/>
      <c r="E48" s="382"/>
      <c r="F48" s="382"/>
      <c r="G48" s="382"/>
      <c r="H48" s="419" t="s">
        <v>164</v>
      </c>
      <c r="I48" s="419"/>
      <c r="J48" s="419"/>
      <c r="K48" s="419"/>
      <c r="L48" s="419"/>
      <c r="M48" s="419"/>
      <c r="P48" s="420"/>
      <c r="Q48" s="420"/>
      <c r="R48" s="420"/>
      <c r="S48" s="420"/>
      <c r="T48" s="208"/>
      <c r="U48" s="421" t="s">
        <v>155</v>
      </c>
      <c r="V48" s="421"/>
      <c r="W48" s="421"/>
    </row>
    <row r="49" spans="2:70" s="207" customFormat="1" ht="21.95" customHeight="1">
      <c r="I49" s="418" t="s">
        <v>6</v>
      </c>
      <c r="J49" s="418"/>
      <c r="K49" s="418"/>
      <c r="L49" s="418"/>
      <c r="P49" s="418" t="s">
        <v>51</v>
      </c>
      <c r="Q49" s="418"/>
      <c r="R49" s="418"/>
      <c r="S49" s="418"/>
      <c r="U49" s="418" t="s">
        <v>52</v>
      </c>
      <c r="V49" s="418"/>
      <c r="W49" s="418"/>
    </row>
    <row r="50" spans="2:70" s="207" customFormat="1" ht="70.5" customHeight="1">
      <c r="B50" s="382" t="s">
        <v>154</v>
      </c>
      <c r="C50" s="382"/>
      <c r="D50" s="382"/>
      <c r="E50" s="382"/>
      <c r="F50" s="382"/>
      <c r="G50" s="382"/>
      <c r="H50" s="419" t="s">
        <v>152</v>
      </c>
      <c r="I50" s="419"/>
      <c r="J50" s="419"/>
      <c r="K50" s="419"/>
      <c r="L50" s="419"/>
      <c r="M50" s="419"/>
      <c r="P50" s="420"/>
      <c r="Q50" s="420"/>
      <c r="R50" s="420"/>
      <c r="S50" s="420"/>
      <c r="T50" s="208"/>
      <c r="U50" s="421" t="s">
        <v>153</v>
      </c>
      <c r="V50" s="421"/>
      <c r="W50" s="421"/>
    </row>
    <row r="51" spans="2:70" s="207" customFormat="1" ht="26.1" customHeight="1">
      <c r="I51" s="418" t="s">
        <v>6</v>
      </c>
      <c r="J51" s="418"/>
      <c r="K51" s="418"/>
      <c r="L51" s="418"/>
      <c r="P51" s="418" t="s">
        <v>51</v>
      </c>
      <c r="Q51" s="418"/>
      <c r="R51" s="418"/>
      <c r="S51" s="418"/>
      <c r="U51" s="418" t="s">
        <v>52</v>
      </c>
      <c r="V51" s="418"/>
      <c r="W51" s="418"/>
    </row>
    <row r="52" spans="2:70" ht="15" customHeight="1">
      <c r="B52" s="215"/>
      <c r="C52" s="215"/>
      <c r="E52" s="210"/>
      <c r="F52" s="216"/>
      <c r="G52" s="216"/>
      <c r="H52" s="216"/>
      <c r="K52" s="216"/>
      <c r="L52" s="216"/>
      <c r="M52" s="216"/>
      <c r="N52" s="216"/>
      <c r="O52" s="20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183"/>
      <c r="AM52" s="128"/>
      <c r="AP52" s="131"/>
      <c r="AQ52" s="131"/>
      <c r="BQ52" s="128"/>
      <c r="BR52" s="128"/>
    </row>
    <row r="53" spans="2:70" ht="13.5" customHeight="1">
      <c r="E53" s="210"/>
      <c r="G53" s="128"/>
      <c r="Q53" s="62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83"/>
      <c r="AM53" s="128"/>
      <c r="AP53" s="131"/>
      <c r="AQ53" s="131"/>
      <c r="BQ53" s="128"/>
      <c r="BR53" s="128"/>
    </row>
    <row r="54" spans="2:70" ht="13.5" customHeight="1">
      <c r="E54" s="210"/>
      <c r="G54" s="128"/>
      <c r="Q54" s="62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83"/>
      <c r="AM54" s="128"/>
      <c r="AP54" s="131"/>
      <c r="AQ54" s="131"/>
      <c r="BQ54" s="128"/>
      <c r="BR54" s="128"/>
    </row>
    <row r="55" spans="2:70" ht="13.5" customHeight="1">
      <c r="E55" s="210"/>
      <c r="G55" s="128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83"/>
      <c r="AM55" s="128"/>
      <c r="AP55" s="131"/>
      <c r="AQ55" s="131"/>
      <c r="BQ55" s="128"/>
      <c r="BR55" s="128"/>
    </row>
    <row r="56" spans="2:70">
      <c r="E56" s="210"/>
      <c r="G56" s="128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83"/>
      <c r="AM56" s="128"/>
      <c r="AP56" s="131"/>
      <c r="AQ56" s="131"/>
      <c r="BQ56" s="128"/>
      <c r="BR56" s="128"/>
    </row>
    <row r="57" spans="2:70"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N57" s="131"/>
    </row>
    <row r="58" spans="2:70"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N58" s="131"/>
    </row>
    <row r="59" spans="2:70"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N59" s="131"/>
    </row>
    <row r="60" spans="2:70"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N60" s="131"/>
    </row>
    <row r="61" spans="2:70"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N61" s="131"/>
    </row>
    <row r="62" spans="2:70"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N62" s="131"/>
    </row>
    <row r="63" spans="2:70"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N63" s="131"/>
    </row>
    <row r="64" spans="2:70"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N64" s="131"/>
    </row>
  </sheetData>
  <mergeCells count="58">
    <mergeCell ref="B3:F3"/>
    <mergeCell ref="B9:F9"/>
    <mergeCell ref="AG3:AM3"/>
    <mergeCell ref="AG5:AM5"/>
    <mergeCell ref="AG7:AM7"/>
    <mergeCell ref="AG9:AM9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D30:F30"/>
    <mergeCell ref="AN15:AN16"/>
    <mergeCell ref="H17:AL18"/>
    <mergeCell ref="H19:AL19"/>
    <mergeCell ref="C20:F20"/>
    <mergeCell ref="C21:F21"/>
    <mergeCell ref="D22:F22"/>
    <mergeCell ref="C23:F23"/>
    <mergeCell ref="A27:F27"/>
    <mergeCell ref="C28:F28"/>
    <mergeCell ref="C29:F29"/>
    <mergeCell ref="B24:B26"/>
    <mergeCell ref="C43:F43"/>
    <mergeCell ref="C31:F31"/>
    <mergeCell ref="D32:F32"/>
    <mergeCell ref="B33:F33"/>
    <mergeCell ref="B34:F34"/>
    <mergeCell ref="B35:F35"/>
    <mergeCell ref="A36:G36"/>
    <mergeCell ref="A37:G37"/>
    <mergeCell ref="A38:G38"/>
    <mergeCell ref="A39:G39"/>
    <mergeCell ref="D41:F41"/>
    <mergeCell ref="C42:F42"/>
    <mergeCell ref="P51:S51"/>
    <mergeCell ref="U51:W51"/>
    <mergeCell ref="H50:M50"/>
    <mergeCell ref="I49:L49"/>
    <mergeCell ref="D44:F44"/>
    <mergeCell ref="C45:F45"/>
    <mergeCell ref="B48:G48"/>
    <mergeCell ref="H48:M48"/>
    <mergeCell ref="B50:G50"/>
    <mergeCell ref="I51:L51"/>
    <mergeCell ref="P48:S48"/>
    <mergeCell ref="U48:W48"/>
    <mergeCell ref="P49:S49"/>
    <mergeCell ref="U49:W49"/>
    <mergeCell ref="P50:S50"/>
    <mergeCell ref="U50:W50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P67"/>
  <sheetViews>
    <sheetView showZeros="0" topLeftCell="F15" zoomScale="70" zoomScaleNormal="70" zoomScaleSheetLayoutView="70" workbookViewId="0">
      <selection activeCell="F15" sqref="F15:AJ15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17.7109375" style="128" customWidth="1"/>
    <col min="4" max="4" width="9.42578125" style="128" customWidth="1"/>
    <col min="5" max="5" width="21.140625" style="210" customWidth="1"/>
    <col min="6" max="29" width="7.5703125" style="128" customWidth="1"/>
    <col min="30" max="30" width="10.140625" style="128" customWidth="1"/>
    <col min="31" max="36" width="7.5703125" style="128" customWidth="1"/>
    <col min="37" max="37" width="9.42578125" style="128" customWidth="1"/>
    <col min="38" max="38" width="10.42578125" style="183" customWidth="1"/>
    <col min="39" max="40" width="12.42578125" style="128"/>
    <col min="41" max="67" width="12.42578125" style="131"/>
    <col min="68" max="16384" width="12.42578125" style="128"/>
  </cols>
  <sheetData>
    <row r="1" spans="1:67" ht="24.75" customHeight="1" outlineLevel="1" thickBot="1"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226" t="s">
        <v>97</v>
      </c>
    </row>
    <row r="2" spans="1:67" ht="15" hidden="1" customHeight="1" outlineLevel="1">
      <c r="A2" s="123"/>
      <c r="B2" s="132" t="s">
        <v>0</v>
      </c>
      <c r="C2" s="125"/>
      <c r="D2" s="126"/>
      <c r="E2" s="126"/>
      <c r="F2" s="127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8" t="s">
        <v>1</v>
      </c>
      <c r="AH2" s="129"/>
      <c r="AI2" s="129"/>
      <c r="AJ2" s="129"/>
      <c r="AK2" s="129"/>
      <c r="AL2" s="129"/>
    </row>
    <row r="3" spans="1:67" ht="32.25" hidden="1" customHeight="1" outlineLevel="1">
      <c r="A3" s="123"/>
      <c r="B3" s="415" t="s">
        <v>57</v>
      </c>
      <c r="C3" s="415"/>
      <c r="D3" s="415"/>
      <c r="E3" s="415"/>
      <c r="F3" s="127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415" t="s">
        <v>3</v>
      </c>
      <c r="AF3" s="415"/>
      <c r="AG3" s="415"/>
      <c r="AH3" s="415"/>
      <c r="AI3" s="415"/>
      <c r="AJ3" s="415"/>
      <c r="AK3" s="415"/>
      <c r="AL3" s="415"/>
    </row>
    <row r="4" spans="1:67" ht="31.5" hidden="1" customHeight="1" outlineLevel="1">
      <c r="A4" s="123"/>
      <c r="B4" s="133" t="s">
        <v>62</v>
      </c>
      <c r="C4" s="134"/>
      <c r="D4" s="134"/>
      <c r="E4" s="134"/>
      <c r="F4" s="127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34"/>
      <c r="AF4" s="134"/>
      <c r="AG4" s="134"/>
      <c r="AH4" s="134"/>
      <c r="AI4" s="134"/>
      <c r="AJ4" s="129"/>
      <c r="AK4" s="129"/>
      <c r="AL4" s="129"/>
    </row>
    <row r="5" spans="1:67" ht="15" hidden="1" customHeight="1" outlineLevel="1">
      <c r="A5" s="123"/>
      <c r="B5" s="135" t="s">
        <v>6</v>
      </c>
      <c r="C5" s="136"/>
      <c r="D5" s="136"/>
      <c r="E5" s="136"/>
      <c r="F5" s="127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416" t="s">
        <v>6</v>
      </c>
      <c r="AF5" s="416"/>
      <c r="AG5" s="416"/>
      <c r="AH5" s="416"/>
      <c r="AI5" s="416"/>
      <c r="AJ5" s="416"/>
      <c r="AK5" s="416"/>
      <c r="AL5" s="416"/>
    </row>
    <row r="6" spans="1:67" ht="33" hidden="1" customHeight="1" outlineLevel="1">
      <c r="A6" s="123"/>
      <c r="B6" s="137" t="s">
        <v>63</v>
      </c>
      <c r="C6" s="134"/>
      <c r="D6" s="134"/>
      <c r="E6" s="134"/>
      <c r="F6" s="127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34"/>
      <c r="AF6" s="134"/>
      <c r="AG6" s="134"/>
      <c r="AH6" s="134"/>
      <c r="AI6" s="134"/>
      <c r="AJ6" s="129"/>
      <c r="AK6" s="129"/>
      <c r="AL6" s="129"/>
    </row>
    <row r="7" spans="1:67" ht="15" hidden="1" customHeight="1" outlineLevel="1">
      <c r="A7" s="123"/>
      <c r="B7" s="138" t="s">
        <v>51</v>
      </c>
      <c r="C7" s="139"/>
      <c r="D7" s="139"/>
      <c r="E7" s="139"/>
      <c r="F7" s="127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416" t="s">
        <v>51</v>
      </c>
      <c r="AF7" s="416"/>
      <c r="AG7" s="416"/>
      <c r="AH7" s="416"/>
      <c r="AI7" s="416"/>
      <c r="AJ7" s="416"/>
      <c r="AK7" s="416"/>
      <c r="AL7" s="416"/>
    </row>
    <row r="8" spans="1:67" ht="15" hidden="1" customHeight="1" outlineLevel="1">
      <c r="A8" s="123"/>
      <c r="B8" s="134"/>
      <c r="C8" s="134"/>
      <c r="D8" s="134"/>
      <c r="E8" s="134"/>
      <c r="F8" s="127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4"/>
      <c r="AF8" s="134"/>
      <c r="AG8" s="134"/>
      <c r="AH8" s="134"/>
      <c r="AI8" s="134"/>
      <c r="AJ8" s="129"/>
      <c r="AK8" s="129"/>
      <c r="AL8" s="129"/>
    </row>
    <row r="9" spans="1:67" ht="27.75" hidden="1" customHeight="1" outlineLevel="1">
      <c r="A9" s="140"/>
      <c r="B9" s="415" t="s">
        <v>60</v>
      </c>
      <c r="C9" s="415"/>
      <c r="D9" s="415"/>
      <c r="E9" s="415"/>
      <c r="F9" s="140"/>
      <c r="G9" s="140"/>
      <c r="H9" s="140"/>
      <c r="I9" s="140"/>
      <c r="J9" s="140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417" t="s">
        <v>149</v>
      </c>
      <c r="AF9" s="417"/>
      <c r="AG9" s="417"/>
      <c r="AH9" s="417"/>
      <c r="AI9" s="417"/>
      <c r="AJ9" s="417"/>
      <c r="AK9" s="417"/>
      <c r="AL9" s="417"/>
    </row>
    <row r="10" spans="1:67" ht="27.75" hidden="1" customHeight="1">
      <c r="A10" s="140"/>
      <c r="B10" s="142"/>
      <c r="C10" s="142"/>
      <c r="D10" s="142"/>
      <c r="E10" s="142"/>
      <c r="F10" s="140"/>
      <c r="G10" s="140"/>
      <c r="H10" s="140"/>
      <c r="I10" s="140"/>
      <c r="J10" s="140"/>
      <c r="K10" s="142"/>
      <c r="L10" s="142"/>
      <c r="M10" s="142"/>
      <c r="N10" s="142"/>
      <c r="O10" s="142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</row>
    <row r="11" spans="1:67" ht="13.5" customHeight="1">
      <c r="P11" s="62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</row>
    <row r="12" spans="1:67" s="143" customFormat="1" ht="21.75" customHeight="1">
      <c r="A12" s="410" t="s">
        <v>146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410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</row>
    <row r="13" spans="1:67" s="143" customFormat="1" ht="21.75" customHeight="1">
      <c r="A13" s="410" t="s">
        <v>137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</row>
    <row r="14" spans="1:67" s="143" customFormat="1" ht="21.75" customHeight="1">
      <c r="A14" s="410" t="s">
        <v>142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</row>
    <row r="15" spans="1:67" ht="15" customHeight="1">
      <c r="A15" s="411" t="s">
        <v>10</v>
      </c>
      <c r="B15" s="412" t="s">
        <v>11</v>
      </c>
      <c r="C15" s="411" t="s">
        <v>89</v>
      </c>
      <c r="D15" s="413" t="s">
        <v>54</v>
      </c>
      <c r="E15" s="413" t="s">
        <v>87</v>
      </c>
      <c r="F15" s="403" t="s">
        <v>171</v>
      </c>
      <c r="G15" s="403"/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4" t="s">
        <v>161</v>
      </c>
      <c r="AL15" s="404" t="s">
        <v>162</v>
      </c>
    </row>
    <row r="16" spans="1:67" ht="15" customHeight="1">
      <c r="A16" s="411"/>
      <c r="B16" s="412"/>
      <c r="C16" s="411"/>
      <c r="D16" s="413"/>
      <c r="E16" s="413"/>
      <c r="F16" s="122">
        <v>1</v>
      </c>
      <c r="G16" s="260">
        <v>2</v>
      </c>
      <c r="H16" s="261">
        <v>3</v>
      </c>
      <c r="I16" s="121">
        <v>4</v>
      </c>
      <c r="J16" s="122">
        <v>5</v>
      </c>
      <c r="K16" s="121">
        <v>6</v>
      </c>
      <c r="L16" s="122">
        <v>7</v>
      </c>
      <c r="M16" s="260">
        <v>8</v>
      </c>
      <c r="N16" s="261">
        <v>9</v>
      </c>
      <c r="O16" s="260">
        <v>10</v>
      </c>
      <c r="P16" s="122">
        <v>11</v>
      </c>
      <c r="Q16" s="121">
        <v>12</v>
      </c>
      <c r="R16" s="122">
        <v>13</v>
      </c>
      <c r="S16" s="121">
        <v>14</v>
      </c>
      <c r="T16" s="122">
        <v>15</v>
      </c>
      <c r="U16" s="260">
        <v>16</v>
      </c>
      <c r="V16" s="261">
        <v>17</v>
      </c>
      <c r="W16" s="121">
        <v>18</v>
      </c>
      <c r="X16" s="122">
        <v>19</v>
      </c>
      <c r="Y16" s="121">
        <v>20</v>
      </c>
      <c r="Z16" s="122">
        <v>21</v>
      </c>
      <c r="AA16" s="121">
        <v>22</v>
      </c>
      <c r="AB16" s="261">
        <v>23</v>
      </c>
      <c r="AC16" s="260">
        <v>24</v>
      </c>
      <c r="AD16" s="122">
        <v>25</v>
      </c>
      <c r="AE16" s="121">
        <v>26</v>
      </c>
      <c r="AF16" s="122">
        <v>27</v>
      </c>
      <c r="AG16" s="121">
        <v>28</v>
      </c>
      <c r="AH16" s="122">
        <v>29</v>
      </c>
      <c r="AI16" s="260">
        <v>30</v>
      </c>
      <c r="AJ16" s="261">
        <v>31</v>
      </c>
      <c r="AK16" s="404"/>
      <c r="AL16" s="404"/>
    </row>
    <row r="17" spans="1:67" ht="15" customHeight="1">
      <c r="A17" s="411"/>
      <c r="B17" s="412"/>
      <c r="C17" s="411"/>
      <c r="D17" s="413"/>
      <c r="E17" s="413"/>
      <c r="F17" s="411" t="s">
        <v>147</v>
      </c>
      <c r="G17" s="411"/>
      <c r="H17" s="411"/>
      <c r="I17" s="411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  <c r="X17" s="411"/>
      <c r="Y17" s="411"/>
      <c r="Z17" s="411"/>
      <c r="AA17" s="411"/>
      <c r="AB17" s="411"/>
      <c r="AC17" s="411"/>
      <c r="AD17" s="411"/>
      <c r="AE17" s="411"/>
      <c r="AF17" s="411"/>
      <c r="AG17" s="411"/>
      <c r="AH17" s="411"/>
      <c r="AI17" s="411"/>
      <c r="AJ17" s="411"/>
      <c r="AK17" s="404"/>
      <c r="AL17" s="404"/>
    </row>
    <row r="18" spans="1:67" ht="15" customHeight="1">
      <c r="A18" s="411"/>
      <c r="B18" s="412"/>
      <c r="C18" s="411"/>
      <c r="D18" s="413"/>
      <c r="E18" s="413"/>
      <c r="F18" s="411"/>
      <c r="G18" s="411"/>
      <c r="H18" s="411"/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04"/>
      <c r="AL18" s="404"/>
    </row>
    <row r="19" spans="1:67" s="150" customFormat="1" ht="19.5" thickBot="1">
      <c r="A19" s="147">
        <v>1</v>
      </c>
      <c r="B19" s="147">
        <v>2</v>
      </c>
      <c r="C19" s="148">
        <v>3</v>
      </c>
      <c r="D19" s="148">
        <v>5</v>
      </c>
      <c r="E19" s="147">
        <v>6</v>
      </c>
      <c r="F19" s="406">
        <v>7</v>
      </c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149">
        <v>8</v>
      </c>
      <c r="AL19" s="147">
        <v>9</v>
      </c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</row>
    <row r="20" spans="1:67" s="165" customFormat="1" ht="46.5" hidden="1" customHeight="1">
      <c r="A20" s="212" t="s">
        <v>99</v>
      </c>
      <c r="B20" s="224"/>
      <c r="C20" s="157" t="s">
        <v>78</v>
      </c>
      <c r="D20" s="160" t="s">
        <v>31</v>
      </c>
      <c r="E20" s="161" t="s">
        <v>92</v>
      </c>
      <c r="F20" s="156"/>
      <c r="G20" s="156" t="e">
        <f>#REF!</f>
        <v>#REF!</v>
      </c>
      <c r="H20" s="156"/>
      <c r="I20" s="156"/>
      <c r="J20" s="156" t="e">
        <f>#REF!</f>
        <v>#REF!</v>
      </c>
      <c r="K20" s="156"/>
      <c r="L20" s="156"/>
      <c r="M20" s="156" t="e">
        <f>#REF!</f>
        <v>#REF!</v>
      </c>
      <c r="N20" s="156"/>
      <c r="O20" s="156"/>
      <c r="P20" s="156" t="e">
        <f>#REF!</f>
        <v>#REF!</v>
      </c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 t="e">
        <f t="shared" ref="AL20:AL21" si="0">SUM(F20:AJ20)</f>
        <v>#REF!</v>
      </c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</row>
    <row r="21" spans="1:67" s="169" customFormat="1" ht="60.75" hidden="1" customHeight="1">
      <c r="A21" s="212" t="s">
        <v>100</v>
      </c>
      <c r="B21" s="224"/>
      <c r="C21" s="155" t="s">
        <v>79</v>
      </c>
      <c r="D21" s="160" t="s">
        <v>32</v>
      </c>
      <c r="E21" s="155" t="s">
        <v>93</v>
      </c>
      <c r="F21" s="156"/>
      <c r="G21" s="156"/>
      <c r="H21" s="156" t="e">
        <f>#REF!</f>
        <v>#REF!</v>
      </c>
      <c r="I21" s="156"/>
      <c r="J21" s="156"/>
      <c r="K21" s="156"/>
      <c r="L21" s="156"/>
      <c r="M21" s="156"/>
      <c r="N21" s="156" t="e">
        <f>#REF!</f>
        <v>#REF!</v>
      </c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 t="e">
        <f t="shared" si="0"/>
        <v>#REF!</v>
      </c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</row>
    <row r="22" spans="1:67" s="167" customFormat="1" ht="15.75" hidden="1" customHeight="1">
      <c r="A22" s="157"/>
      <c r="B22" s="155"/>
      <c r="C22" s="407" t="s">
        <v>34</v>
      </c>
      <c r="D22" s="407"/>
      <c r="E22" s="407"/>
      <c r="F22" s="156">
        <f>'[8]мес ТЗ 2018'!AM349</f>
        <v>0</v>
      </c>
      <c r="G22" s="156">
        <f>'[8]мес ТЗ 2018'!AM488</f>
        <v>0</v>
      </c>
      <c r="H22" s="156">
        <f>'[8]мес ТЗ 2018'!AM628</f>
        <v>0.47</v>
      </c>
      <c r="I22" s="156">
        <f>'[8]мес ТЗ 2018'!AM730</f>
        <v>0.68</v>
      </c>
      <c r="J22" s="156">
        <f>'[8]мес ТЗ 2018'!AM835</f>
        <v>0.75</v>
      </c>
      <c r="K22" s="156">
        <f>'[8]мес ТЗ 2018'!AM938</f>
        <v>0</v>
      </c>
      <c r="L22" s="156">
        <f>'[8]мес ТЗ 2018'!AM1039</f>
        <v>0</v>
      </c>
      <c r="M22" s="156">
        <f>'[8]мес ТЗ 2018'!AM1179</f>
        <v>0</v>
      </c>
      <c r="N22" s="156">
        <f>'[8]мес ТЗ 2018'!AM1278</f>
        <v>0.45</v>
      </c>
      <c r="O22" s="156">
        <f>'[8]мес ТЗ 2018'!AM1376</f>
        <v>0</v>
      </c>
      <c r="P22" s="156">
        <f>'[8]мес ТЗ 2018'!AM1516</f>
        <v>0</v>
      </c>
      <c r="Q22" s="156">
        <f>'[8]мес ТЗ 2018'!AM1649</f>
        <v>0</v>
      </c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>
        <f t="shared" ref="AL22:AL23" si="1">SUM(F22:Q22)</f>
        <v>2.35</v>
      </c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</row>
    <row r="23" spans="1:67" s="167" customFormat="1" ht="15.75" hidden="1" customHeight="1">
      <c r="A23" s="157"/>
      <c r="B23" s="155"/>
      <c r="C23" s="408" t="s">
        <v>35</v>
      </c>
      <c r="D23" s="408"/>
      <c r="E23" s="408"/>
      <c r="F23" s="156">
        <f>'[8]мес ТЗ 2018'!AM350</f>
        <v>0</v>
      </c>
      <c r="G23" s="156">
        <f>'[8]мес ТЗ 2018'!AM489</f>
        <v>0</v>
      </c>
      <c r="H23" s="156">
        <f>'[8]мес ТЗ 2018'!AM629</f>
        <v>0.57999999999999996</v>
      </c>
      <c r="I23" s="156">
        <f>'[8]мес ТЗ 2018'!AM731</f>
        <v>0.57999999999999996</v>
      </c>
      <c r="J23" s="156">
        <f>'[8]мес ТЗ 2018'!AM836</f>
        <v>0.45</v>
      </c>
      <c r="K23" s="156">
        <f>'[8]мес ТЗ 2018'!AM939</f>
        <v>0</v>
      </c>
      <c r="L23" s="156">
        <f>'[8]мес ТЗ 2018'!AM1040</f>
        <v>0</v>
      </c>
      <c r="M23" s="156">
        <f>'[8]мес ТЗ 2018'!AM1180</f>
        <v>0</v>
      </c>
      <c r="N23" s="156">
        <f>'[8]мес ТЗ 2018'!AM1279</f>
        <v>0</v>
      </c>
      <c r="O23" s="156">
        <f>'[8]мес ТЗ 2018'!AM1377</f>
        <v>0</v>
      </c>
      <c r="P23" s="156">
        <f>'[8]мес ТЗ 2018'!AM1517</f>
        <v>0</v>
      </c>
      <c r="Q23" s="156">
        <f>'[8]мес ТЗ 2018'!AM1650</f>
        <v>0</v>
      </c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>
        <f t="shared" si="1"/>
        <v>1.6099999999999999</v>
      </c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</row>
    <row r="24" spans="1:67" s="167" customFormat="1" ht="15.75" hidden="1" customHeight="1">
      <c r="A24" s="157"/>
      <c r="B24" s="155"/>
      <c r="C24" s="155"/>
      <c r="D24" s="393"/>
      <c r="E24" s="393"/>
      <c r="F24" s="156" t="e">
        <f>#REF!</f>
        <v>#REF!</v>
      </c>
      <c r="G24" s="156" t="e">
        <f>#REF!</f>
        <v>#REF!</v>
      </c>
      <c r="H24" s="156" t="e">
        <f>#REF!</f>
        <v>#REF!</v>
      </c>
      <c r="I24" s="156" t="e">
        <f>#REF!</f>
        <v>#REF!</v>
      </c>
      <c r="J24" s="156" t="e">
        <f>#REF!</f>
        <v>#REF!</v>
      </c>
      <c r="K24" s="156" t="e">
        <f>#REF!</f>
        <v>#REF!</v>
      </c>
      <c r="L24" s="156" t="e">
        <f>#REF!</f>
        <v>#REF!</v>
      </c>
      <c r="M24" s="156" t="e">
        <f>#REF!</f>
        <v>#REF!</v>
      </c>
      <c r="N24" s="156" t="e">
        <f>#REF!</f>
        <v>#REF!</v>
      </c>
      <c r="O24" s="156" t="e">
        <f>#REF!</f>
        <v>#REF!</v>
      </c>
      <c r="P24" s="156" t="e">
        <f>#REF!</f>
        <v>#REF!</v>
      </c>
      <c r="Q24" s="156" t="e">
        <f>#REF!</f>
        <v>#REF!</v>
      </c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 t="e">
        <f>SUM(F24:Q24)</f>
        <v>#REF!</v>
      </c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</row>
    <row r="25" spans="1:67" s="167" customFormat="1" ht="15.75" hidden="1" customHeight="1">
      <c r="A25" s="157"/>
      <c r="B25" s="155"/>
      <c r="C25" s="408" t="s">
        <v>37</v>
      </c>
      <c r="D25" s="408"/>
      <c r="E25" s="408"/>
      <c r="F25" s="156">
        <f>'[8]мес ТЗ 2018'!AM352</f>
        <v>0</v>
      </c>
      <c r="G25" s="156">
        <f>'[8]мес ТЗ 2018'!AM491</f>
        <v>0</v>
      </c>
      <c r="H25" s="156">
        <f>'[8]мес ТЗ 2018'!AM631</f>
        <v>0.75</v>
      </c>
      <c r="I25" s="156">
        <f>'[8]мес ТЗ 2018'!AM733</f>
        <v>1.1100000000000001</v>
      </c>
      <c r="J25" s="156">
        <f>'[8]мес ТЗ 2018'!AM838</f>
        <v>0</v>
      </c>
      <c r="K25" s="156" t="str">
        <f>'[8]мес ТЗ 2018'!AM941</f>
        <v>Итого, чел/час</v>
      </c>
      <c r="L25" s="156">
        <f>'[8]мес ТЗ 2018'!AM1042</f>
        <v>0</v>
      </c>
      <c r="M25" s="156">
        <f>'[8]мес ТЗ 2018'!AM1182</f>
        <v>0</v>
      </c>
      <c r="N25" s="159" t="str">
        <f>'[8]мес ТЗ 2018'!AM1281</f>
        <v>Итого, чел/час</v>
      </c>
      <c r="O25" s="156">
        <f>'[8]мес ТЗ 2018'!AM1379</f>
        <v>0</v>
      </c>
      <c r="P25" s="156">
        <f>'[8]мес ТЗ 2018'!AM1519</f>
        <v>0</v>
      </c>
      <c r="Q25" s="156">
        <f>'[8]мес ТЗ 2018'!AM1652</f>
        <v>0</v>
      </c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>
        <f t="shared" ref="AL25" si="2">SUM(F25:Q25)</f>
        <v>1.86</v>
      </c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</row>
    <row r="26" spans="1:67" s="168" customFormat="1" ht="79.5" customHeight="1">
      <c r="A26" s="154" t="s">
        <v>103</v>
      </c>
      <c r="B26" s="409" t="s">
        <v>29</v>
      </c>
      <c r="C26" s="155" t="s">
        <v>80</v>
      </c>
      <c r="D26" s="160" t="s">
        <v>30</v>
      </c>
      <c r="E26" s="158" t="s">
        <v>88</v>
      </c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>
        <v>1</v>
      </c>
      <c r="AE26" s="156">
        <v>1</v>
      </c>
      <c r="AF26" s="156">
        <v>1</v>
      </c>
      <c r="AG26" s="156"/>
      <c r="AH26" s="156"/>
      <c r="AJ26" s="156"/>
      <c r="AK26" s="156">
        <f>SUM(E26:AH26)</f>
        <v>3</v>
      </c>
      <c r="AL26" s="156">
        <v>1</v>
      </c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</row>
    <row r="27" spans="1:67" s="165" customFormat="1" ht="79.5" hidden="1" customHeight="1">
      <c r="A27" s="154" t="s">
        <v>99</v>
      </c>
      <c r="B27" s="409"/>
      <c r="C27" s="155" t="s">
        <v>81</v>
      </c>
      <c r="D27" s="160" t="s">
        <v>31</v>
      </c>
      <c r="E27" s="161" t="s">
        <v>92</v>
      </c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J27" s="156"/>
      <c r="AK27" s="156"/>
      <c r="AL27" s="156">
        <f t="shared" ref="AL27:AL34" si="3">SUM(F27:AJ27)</f>
        <v>0</v>
      </c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</row>
    <row r="28" spans="1:67" s="169" customFormat="1" ht="79.5" customHeight="1" thickBot="1">
      <c r="A28" s="154" t="s">
        <v>100</v>
      </c>
      <c r="B28" s="409"/>
      <c r="C28" s="155" t="s">
        <v>82</v>
      </c>
      <c r="D28" s="160" t="s">
        <v>32</v>
      </c>
      <c r="E28" s="155" t="s">
        <v>163</v>
      </c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>
        <v>1</v>
      </c>
      <c r="AE28" s="156">
        <v>1</v>
      </c>
      <c r="AF28" s="156">
        <v>1</v>
      </c>
      <c r="AG28" s="156">
        <v>1</v>
      </c>
      <c r="AH28" s="156">
        <v>1</v>
      </c>
      <c r="AJ28" s="156"/>
      <c r="AK28" s="156">
        <f>SUM(E28:AH28)</f>
        <v>5</v>
      </c>
      <c r="AL28" s="156">
        <v>1</v>
      </c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</row>
    <row r="29" spans="1:67" s="167" customFormat="1" ht="79.5" customHeight="1">
      <c r="A29" s="154" t="s">
        <v>101</v>
      </c>
      <c r="B29" s="409"/>
      <c r="C29" s="155" t="s">
        <v>83</v>
      </c>
      <c r="D29" s="160" t="s">
        <v>32</v>
      </c>
      <c r="E29" s="155" t="s">
        <v>163</v>
      </c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>
        <v>1</v>
      </c>
      <c r="AE29" s="156">
        <v>1</v>
      </c>
      <c r="AF29" s="156">
        <v>1</v>
      </c>
      <c r="AG29" s="156">
        <v>1</v>
      </c>
      <c r="AH29" s="156">
        <v>1</v>
      </c>
      <c r="AJ29" s="156"/>
      <c r="AK29" s="156">
        <f>SUM(E29:AH29)</f>
        <v>5</v>
      </c>
      <c r="AL29" s="156">
        <v>1</v>
      </c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</row>
    <row r="30" spans="1:67" s="171" customFormat="1" ht="15" customHeight="1">
      <c r="A30" s="393" t="s">
        <v>94</v>
      </c>
      <c r="B30" s="393"/>
      <c r="C30" s="393"/>
      <c r="D30" s="393"/>
      <c r="E30" s="393"/>
      <c r="F30" s="156">
        <f>SUM(F26:F29)</f>
        <v>0</v>
      </c>
      <c r="G30" s="156">
        <f t="shared" ref="G30:AC30" si="4">SUM(G26:G29)</f>
        <v>0</v>
      </c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>
        <f t="shared" si="4"/>
        <v>0</v>
      </c>
      <c r="S30" s="156">
        <f t="shared" si="4"/>
        <v>0</v>
      </c>
      <c r="T30" s="156">
        <f t="shared" si="4"/>
        <v>0</v>
      </c>
      <c r="U30" s="156">
        <f t="shared" si="4"/>
        <v>0</v>
      </c>
      <c r="V30" s="156">
        <f t="shared" si="4"/>
        <v>0</v>
      </c>
      <c r="W30" s="156">
        <f t="shared" si="4"/>
        <v>0</v>
      </c>
      <c r="X30" s="156">
        <f t="shared" si="4"/>
        <v>0</v>
      </c>
      <c r="Y30" s="156">
        <f t="shared" si="4"/>
        <v>0</v>
      </c>
      <c r="Z30" s="156">
        <f t="shared" si="4"/>
        <v>0</v>
      </c>
      <c r="AA30" s="156">
        <f t="shared" si="4"/>
        <v>0</v>
      </c>
      <c r="AB30" s="156">
        <f t="shared" si="4"/>
        <v>0</v>
      </c>
      <c r="AC30" s="156">
        <f t="shared" si="4"/>
        <v>0</v>
      </c>
      <c r="AD30" s="156">
        <f>SUM(AD26:AD29)</f>
        <v>3</v>
      </c>
      <c r="AE30" s="156">
        <f>SUM(AD26:AD29)</f>
        <v>3</v>
      </c>
      <c r="AF30" s="156">
        <f>SUM(AE26:AE29)</f>
        <v>3</v>
      </c>
      <c r="AG30" s="156">
        <v>2</v>
      </c>
      <c r="AH30" s="156">
        <f>SUM(AG26:AG29)</f>
        <v>2</v>
      </c>
      <c r="AI30" s="156"/>
      <c r="AJ30" s="156">
        <f t="shared" ref="AJ30" si="5">SUM(AJ26:AJ29)</f>
        <v>0</v>
      </c>
      <c r="AK30" s="156">
        <f>SUM(AK26:AK29)</f>
        <v>13</v>
      </c>
      <c r="AL30" s="156">
        <f t="shared" ref="AL30" si="6">SUM(AL26:AL29)</f>
        <v>3</v>
      </c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</row>
    <row r="31" spans="1:67" s="167" customFormat="1" ht="15" hidden="1" customHeight="1">
      <c r="A31" s="172"/>
      <c r="B31" s="173"/>
      <c r="C31" s="400" t="s">
        <v>34</v>
      </c>
      <c r="D31" s="401"/>
      <c r="E31" s="402"/>
      <c r="F31" s="175">
        <f>'[8]мес ТЗ 2018'!AM358</f>
        <v>0</v>
      </c>
      <c r="G31" s="175">
        <f>'[8]мес ТЗ 2018'!AM497</f>
        <v>0</v>
      </c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6"/>
      <c r="AK31" s="177"/>
      <c r="AL31" s="177">
        <f t="shared" si="3"/>
        <v>0</v>
      </c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</row>
    <row r="32" spans="1:67" s="167" customFormat="1" ht="15" hidden="1" customHeight="1">
      <c r="A32" s="122"/>
      <c r="B32" s="155"/>
      <c r="C32" s="386" t="s">
        <v>35</v>
      </c>
      <c r="D32" s="387"/>
      <c r="E32" s="388"/>
      <c r="F32" s="156">
        <f>'[8]мес ТЗ 2018'!AM359</f>
        <v>0</v>
      </c>
      <c r="G32" s="156">
        <f>'[8]мес ТЗ 2018'!AM498</f>
        <v>0</v>
      </c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79"/>
      <c r="AK32" s="177"/>
      <c r="AL32" s="177">
        <f t="shared" si="3"/>
        <v>0</v>
      </c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</row>
    <row r="33" spans="1:67" s="167" customFormat="1" ht="15" hidden="1" customHeight="1">
      <c r="A33" s="122"/>
      <c r="B33" s="155"/>
      <c r="C33" s="155"/>
      <c r="D33" s="389"/>
      <c r="E33" s="390"/>
      <c r="F33" s="156">
        <f>F30</f>
        <v>0</v>
      </c>
      <c r="G33" s="156">
        <f>G30</f>
        <v>0</v>
      </c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79"/>
      <c r="AK33" s="177"/>
      <c r="AL33" s="177">
        <f t="shared" si="3"/>
        <v>0</v>
      </c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</row>
    <row r="34" spans="1:67" s="167" customFormat="1" ht="15" hidden="1" customHeight="1">
      <c r="A34" s="122"/>
      <c r="B34" s="155"/>
      <c r="C34" s="386" t="s">
        <v>37</v>
      </c>
      <c r="D34" s="387"/>
      <c r="E34" s="388"/>
      <c r="F34" s="156">
        <f>'[8]мес ТЗ 2018'!AM361</f>
        <v>0</v>
      </c>
      <c r="G34" s="156">
        <f>'[8]мес ТЗ 2018'!AM500</f>
        <v>0</v>
      </c>
      <c r="H34" s="156"/>
      <c r="I34" s="156"/>
      <c r="J34" s="156"/>
      <c r="K34" s="156"/>
      <c r="L34" s="156"/>
      <c r="M34" s="156"/>
      <c r="N34" s="160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79"/>
      <c r="AK34" s="177"/>
      <c r="AL34" s="177">
        <f t="shared" si="3"/>
        <v>0</v>
      </c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</row>
    <row r="35" spans="1:67" s="181" customFormat="1" ht="15.75" hidden="1" customHeight="1">
      <c r="A35" s="157"/>
      <c r="B35" s="155"/>
      <c r="C35" s="439" t="s">
        <v>34</v>
      </c>
      <c r="D35" s="440"/>
      <c r="E35" s="441"/>
      <c r="F35" s="156">
        <f>'[8]мес ТЗ 2018'!AM367</f>
        <v>0</v>
      </c>
      <c r="G35" s="156">
        <f>'[8]мес ТЗ 2018'!AM506</f>
        <v>0</v>
      </c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79"/>
      <c r="AK35" s="177"/>
      <c r="AL35" s="177">
        <f>SUM(F35:Q35)</f>
        <v>0</v>
      </c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</row>
    <row r="36" spans="1:67" s="181" customFormat="1" ht="15.75" hidden="1" customHeight="1">
      <c r="A36" s="157"/>
      <c r="B36" s="155"/>
      <c r="C36" s="386" t="s">
        <v>35</v>
      </c>
      <c r="D36" s="387"/>
      <c r="E36" s="388"/>
      <c r="F36" s="156">
        <f>'[8]мес ТЗ 2018'!AM368</f>
        <v>0</v>
      </c>
      <c r="G36" s="156">
        <f>'[8]мес ТЗ 2018'!AM507</f>
        <v>0</v>
      </c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79"/>
      <c r="AK36" s="177"/>
      <c r="AL36" s="177">
        <f>SUM(F36:Q36)</f>
        <v>0</v>
      </c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</row>
    <row r="37" spans="1:67" s="181" customFormat="1" ht="15.75" hidden="1" customHeight="1">
      <c r="A37" s="157"/>
      <c r="B37" s="155"/>
      <c r="C37" s="155"/>
      <c r="D37" s="389"/>
      <c r="E37" s="390"/>
      <c r="F37" s="156" t="e">
        <f>#REF!</f>
        <v>#REF!</v>
      </c>
      <c r="G37" s="156" t="e">
        <f>#REF!</f>
        <v>#REF!</v>
      </c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79"/>
      <c r="AK37" s="177"/>
      <c r="AL37" s="177" t="e">
        <f>SUM(F37:Q37)</f>
        <v>#REF!</v>
      </c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</row>
    <row r="38" spans="1:67" s="181" customFormat="1" ht="15.75" hidden="1" customHeight="1">
      <c r="A38" s="157"/>
      <c r="B38" s="155"/>
      <c r="C38" s="386" t="s">
        <v>37</v>
      </c>
      <c r="D38" s="387"/>
      <c r="E38" s="388"/>
      <c r="F38" s="156">
        <f>'[8]мес ТЗ 2018'!AM370</f>
        <v>0</v>
      </c>
      <c r="G38" s="156">
        <f>'[8]мес ТЗ 2018'!AM509</f>
        <v>29.443000000000001</v>
      </c>
      <c r="H38" s="156"/>
      <c r="I38" s="156"/>
      <c r="J38" s="156"/>
      <c r="K38" s="156"/>
      <c r="L38" s="156"/>
      <c r="M38" s="156"/>
      <c r="N38" s="159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79"/>
      <c r="AK38" s="177"/>
      <c r="AL38" s="177">
        <f>SUM(F38:Q38)</f>
        <v>29.443000000000001</v>
      </c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</row>
    <row r="39" spans="1:67" s="165" customFormat="1" ht="15.75" hidden="1" customHeight="1">
      <c r="A39" s="182"/>
      <c r="B39" s="182"/>
      <c r="C39" s="182"/>
      <c r="D39" s="389"/>
      <c r="E39" s="390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79"/>
      <c r="AK39" s="177"/>
      <c r="AL39" s="183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</row>
    <row r="40" spans="1:67" s="165" customFormat="1" ht="15" hidden="1" customHeight="1">
      <c r="A40" s="166"/>
      <c r="B40" s="391" t="s">
        <v>30</v>
      </c>
      <c r="C40" s="389"/>
      <c r="D40" s="389"/>
      <c r="E40" s="390"/>
      <c r="F40" s="163" t="e">
        <f>#REF!+#REF!+#REF!+F26+#REF!</f>
        <v>#REF!</v>
      </c>
      <c r="G40" s="163" t="e">
        <f>#REF!+#REF!+#REF!+G26+#REF!</f>
        <v>#REF!</v>
      </c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84"/>
      <c r="AK40" s="185"/>
      <c r="AL40" s="185" t="e">
        <f>SUM(F40:Q40)</f>
        <v>#REF!</v>
      </c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</row>
    <row r="41" spans="1:67" s="187" customFormat="1" ht="15" hidden="1" customHeight="1">
      <c r="A41" s="166"/>
      <c r="B41" s="391" t="s">
        <v>31</v>
      </c>
      <c r="C41" s="389"/>
      <c r="D41" s="389"/>
      <c r="E41" s="390"/>
      <c r="F41" s="163" t="e">
        <f>#REF!+F20+F27+#REF!</f>
        <v>#REF!</v>
      </c>
      <c r="G41" s="163" t="e">
        <f>#REF!+G20+G27+#REF!</f>
        <v>#REF!</v>
      </c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84"/>
      <c r="AK41" s="185"/>
      <c r="AL41" s="185" t="e">
        <f t="shared" ref="AL41" si="7">SUM(F41:Q41)</f>
        <v>#REF!</v>
      </c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</row>
    <row r="42" spans="1:67" s="187" customFormat="1" ht="15" hidden="1" customHeight="1">
      <c r="A42" s="188"/>
      <c r="B42" s="391" t="s">
        <v>32</v>
      </c>
      <c r="C42" s="389"/>
      <c r="D42" s="389"/>
      <c r="E42" s="390"/>
      <c r="F42" s="163" t="e">
        <f>#REF!+#REF!+#REF!+#REF!+F21+F28+F29+#REF!</f>
        <v>#REF!</v>
      </c>
      <c r="G42" s="163" t="e">
        <f>#REF!+#REF!+#REF!+#REF!+G21+G28+G29+#REF!</f>
        <v>#REF!</v>
      </c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84"/>
      <c r="AK42" s="185"/>
      <c r="AL42" s="185" t="e">
        <f t="shared" ref="AL42:AL47" si="8">SUM(F42:Q42)</f>
        <v>#REF!</v>
      </c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</row>
    <row r="43" spans="1:67" s="165" customFormat="1" ht="15.75" hidden="1" customHeight="1">
      <c r="A43" s="392" t="s">
        <v>46</v>
      </c>
      <c r="B43" s="393"/>
      <c r="C43" s="393"/>
      <c r="D43" s="393"/>
      <c r="E43" s="393"/>
      <c r="F43" s="163">
        <f>'[8]мес ТЗ 2018'!AM195</f>
        <v>0.96776252723311695</v>
      </c>
      <c r="G43" s="163">
        <f>'[8]мес ТЗ 2018'!AM224</f>
        <v>0</v>
      </c>
      <c r="H43" s="163"/>
      <c r="I43" s="163"/>
      <c r="J43" s="163"/>
      <c r="K43" s="163"/>
      <c r="L43" s="163"/>
      <c r="M43" s="163"/>
      <c r="N43" s="163"/>
      <c r="O43" s="163"/>
      <c r="P43" s="163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5"/>
      <c r="AL43" s="185">
        <f t="shared" si="8"/>
        <v>0.96776252723311695</v>
      </c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</row>
    <row r="44" spans="1:67" hidden="1">
      <c r="A44" s="394" t="s">
        <v>47</v>
      </c>
      <c r="B44" s="395"/>
      <c r="C44" s="395"/>
      <c r="D44" s="395"/>
      <c r="E44" s="395"/>
      <c r="F44" s="163">
        <f>'[8]мес ТЗ 2018'!AM196</f>
        <v>1.7956419753086399</v>
      </c>
      <c r="G44" s="163">
        <f>'[8]мес ТЗ 2018'!AM225</f>
        <v>0</v>
      </c>
      <c r="H44" s="163"/>
      <c r="I44" s="163"/>
      <c r="J44" s="163"/>
      <c r="K44" s="163"/>
      <c r="L44" s="163"/>
      <c r="M44" s="163"/>
      <c r="N44" s="163"/>
      <c r="O44" s="163"/>
      <c r="P44" s="163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5"/>
      <c r="AL44" s="185">
        <f t="shared" si="8"/>
        <v>1.7956419753086399</v>
      </c>
      <c r="AM44" s="131"/>
      <c r="AN44" s="131"/>
    </row>
    <row r="45" spans="1:67" hidden="1">
      <c r="A45" s="396" t="s">
        <v>48</v>
      </c>
      <c r="B45" s="397"/>
      <c r="C45" s="397"/>
      <c r="D45" s="397"/>
      <c r="E45" s="397"/>
      <c r="F45" s="163" t="e">
        <f>SUM(F41:F44)</f>
        <v>#REF!</v>
      </c>
      <c r="G45" s="163" t="e">
        <f t="shared" ref="G45" si="9">SUM(G41:G44)</f>
        <v>#REF!</v>
      </c>
      <c r="H45" s="163"/>
      <c r="I45" s="163"/>
      <c r="J45" s="163"/>
      <c r="K45" s="163"/>
      <c r="L45" s="163"/>
      <c r="M45" s="163"/>
      <c r="N45" s="163"/>
      <c r="O45" s="163"/>
      <c r="P45" s="163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5"/>
      <c r="AL45" s="185" t="e">
        <f t="shared" si="8"/>
        <v>#REF!</v>
      </c>
      <c r="AM45" s="131"/>
      <c r="AN45" s="131"/>
    </row>
    <row r="46" spans="1:67" hidden="1">
      <c r="A46" s="398" t="s">
        <v>49</v>
      </c>
      <c r="B46" s="399"/>
      <c r="C46" s="399"/>
      <c r="D46" s="399"/>
      <c r="E46" s="399"/>
      <c r="F46" s="189">
        <f>'[8]мес ТЗ 2018'!AM198</f>
        <v>0.2</v>
      </c>
      <c r="G46" s="189">
        <f>'[8]мес ТЗ 2018'!AM227</f>
        <v>0</v>
      </c>
      <c r="H46" s="189"/>
      <c r="I46" s="189"/>
      <c r="J46" s="189"/>
      <c r="K46" s="189"/>
      <c r="L46" s="189"/>
      <c r="M46" s="189"/>
      <c r="N46" s="189"/>
      <c r="O46" s="189"/>
      <c r="P46" s="189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85"/>
      <c r="AL46" s="185">
        <f t="shared" si="8"/>
        <v>0.2</v>
      </c>
      <c r="AM46" s="131"/>
      <c r="AN46" s="131"/>
    </row>
    <row r="47" spans="1:67" hidden="1">
      <c r="A47" s="152"/>
      <c r="B47" s="191"/>
      <c r="C47" s="152"/>
      <c r="D47" s="152"/>
      <c r="E47" s="192" t="s">
        <v>32</v>
      </c>
      <c r="F47" s="163" t="e">
        <f>#REF!+#REF!+F21+F28</f>
        <v>#REF!</v>
      </c>
      <c r="G47" s="163" t="e">
        <f>#REF!+#REF!+G21+G28</f>
        <v>#REF!</v>
      </c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84"/>
      <c r="AK47" s="185"/>
      <c r="AL47" s="185" t="e">
        <f t="shared" si="8"/>
        <v>#REF!</v>
      </c>
    </row>
    <row r="48" spans="1:67" ht="15" hidden="1" customHeight="1">
      <c r="A48" s="194"/>
      <c r="B48" s="195"/>
      <c r="C48" s="195"/>
      <c r="D48" s="384"/>
      <c r="E48" s="385"/>
      <c r="F48" s="196" t="e">
        <f>F40+F41+F42</f>
        <v>#REF!</v>
      </c>
      <c r="G48" s="196" t="e">
        <f t="shared" ref="G48" si="10">G40+G41+G42</f>
        <v>#REF!</v>
      </c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7"/>
      <c r="AK48" s="227"/>
      <c r="AL48" s="185" t="e">
        <f>SUM(F48:Q48)</f>
        <v>#REF!</v>
      </c>
    </row>
    <row r="49" spans="1:68" ht="15" hidden="1" customHeight="1">
      <c r="A49" s="194"/>
      <c r="B49" s="198"/>
      <c r="C49" s="383" t="s">
        <v>34</v>
      </c>
      <c r="D49" s="384"/>
      <c r="E49" s="385"/>
      <c r="F49" s="199" t="e">
        <f>#REF!+#REF!+F22+F31+F35</f>
        <v>#REF!</v>
      </c>
      <c r="G49" s="199" t="e">
        <f>#REF!+#REF!+G22+G31+G35</f>
        <v>#REF!</v>
      </c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200"/>
      <c r="AK49" s="228"/>
      <c r="AL49" s="201" t="e">
        <f>SUM(F49:Q49)</f>
        <v>#REF!</v>
      </c>
    </row>
    <row r="50" spans="1:68" ht="15" hidden="1" customHeight="1">
      <c r="A50" s="194"/>
      <c r="B50" s="198"/>
      <c r="C50" s="383" t="s">
        <v>35</v>
      </c>
      <c r="D50" s="384"/>
      <c r="E50" s="385"/>
      <c r="F50" s="199" t="e">
        <f>#REF!+#REF!+F23+F32+F36</f>
        <v>#REF!</v>
      </c>
      <c r="G50" s="199" t="e">
        <f>#REF!+#REF!+G23+G32+G36</f>
        <v>#REF!</v>
      </c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200"/>
      <c r="AK50" s="228"/>
      <c r="AL50" s="201" t="e">
        <f>SUM(F50:Q50)</f>
        <v>#REF!</v>
      </c>
    </row>
    <row r="51" spans="1:68" ht="15" hidden="1" customHeight="1">
      <c r="A51" s="194"/>
      <c r="B51" s="198"/>
      <c r="C51" s="195"/>
      <c r="D51" s="384"/>
      <c r="E51" s="385"/>
      <c r="F51" s="199" t="e">
        <f>SUM(F48:F50)</f>
        <v>#REF!</v>
      </c>
      <c r="G51" s="199" t="e">
        <f t="shared" ref="G51" si="11">SUM(G48:G50)</f>
        <v>#REF!</v>
      </c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200"/>
      <c r="AK51" s="228"/>
      <c r="AL51" s="201" t="e">
        <f>SUM(F51:Q51)</f>
        <v>#REF!</v>
      </c>
    </row>
    <row r="52" spans="1:68" ht="15" hidden="1" customHeight="1">
      <c r="A52" s="194"/>
      <c r="B52" s="198"/>
      <c r="C52" s="383" t="s">
        <v>37</v>
      </c>
      <c r="D52" s="384"/>
      <c r="E52" s="385"/>
      <c r="F52" s="199" t="e">
        <f>#REF!+#REF!+F25+F34+F38</f>
        <v>#REF!</v>
      </c>
      <c r="G52" s="199" t="e">
        <f>#REF!+#REF!+G25+G34+G38</f>
        <v>#REF!</v>
      </c>
      <c r="H52" s="199"/>
      <c r="I52" s="199"/>
      <c r="J52" s="199"/>
      <c r="K52" s="199"/>
      <c r="L52" s="199"/>
      <c r="M52" s="199"/>
      <c r="N52" s="202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200"/>
      <c r="AK52" s="228"/>
      <c r="AL52" s="203" t="e">
        <f>SUM(F52:Q52)</f>
        <v>#REF!</v>
      </c>
    </row>
    <row r="53" spans="1:68" ht="57.75" customHeight="1"/>
    <row r="54" spans="1:68" ht="15" customHeight="1">
      <c r="A54" s="61"/>
      <c r="B54" s="62"/>
      <c r="C54" s="62"/>
      <c r="D54" s="62"/>
      <c r="E54" s="62"/>
      <c r="F54" s="62"/>
      <c r="G54" s="205"/>
      <c r="H54" s="205"/>
      <c r="I54" s="205"/>
      <c r="J54" s="205"/>
      <c r="K54" s="205"/>
      <c r="L54" s="205"/>
      <c r="M54" s="205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O54" s="128"/>
      <c r="BP54" s="131"/>
    </row>
    <row r="55" spans="1:68" s="207" customFormat="1" ht="66" customHeight="1">
      <c r="B55" s="382" t="s">
        <v>65</v>
      </c>
      <c r="C55" s="382"/>
      <c r="D55" s="382"/>
      <c r="E55" s="382"/>
      <c r="F55" s="382"/>
      <c r="G55" s="382"/>
      <c r="H55" s="419" t="s">
        <v>164</v>
      </c>
      <c r="I55" s="419"/>
      <c r="J55" s="419"/>
      <c r="K55" s="419"/>
      <c r="L55" s="419"/>
      <c r="M55" s="419"/>
      <c r="P55" s="420"/>
      <c r="Q55" s="420"/>
      <c r="R55" s="420"/>
      <c r="S55" s="420"/>
      <c r="T55" s="208"/>
      <c r="U55" s="421" t="s">
        <v>155</v>
      </c>
      <c r="V55" s="421"/>
      <c r="W55" s="421"/>
    </row>
    <row r="56" spans="1:68" s="207" customFormat="1" ht="21.95" customHeight="1">
      <c r="I56" s="418" t="s">
        <v>6</v>
      </c>
      <c r="J56" s="418"/>
      <c r="K56" s="418"/>
      <c r="L56" s="418"/>
      <c r="P56" s="418" t="s">
        <v>51</v>
      </c>
      <c r="Q56" s="418"/>
      <c r="R56" s="418"/>
      <c r="S56" s="418"/>
      <c r="U56" s="418" t="s">
        <v>52</v>
      </c>
      <c r="V56" s="418"/>
      <c r="W56" s="418"/>
    </row>
    <row r="57" spans="1:68" s="207" customFormat="1" ht="70.5" customHeight="1">
      <c r="B57" s="382" t="s">
        <v>154</v>
      </c>
      <c r="C57" s="382"/>
      <c r="D57" s="382"/>
      <c r="E57" s="382"/>
      <c r="F57" s="382"/>
      <c r="G57" s="382"/>
      <c r="H57" s="419" t="s">
        <v>152</v>
      </c>
      <c r="I57" s="419"/>
      <c r="J57" s="419"/>
      <c r="K57" s="419"/>
      <c r="L57" s="419"/>
      <c r="M57" s="419"/>
      <c r="P57" s="420"/>
      <c r="Q57" s="420"/>
      <c r="R57" s="420"/>
      <c r="S57" s="420"/>
      <c r="T57" s="208"/>
      <c r="U57" s="421" t="s">
        <v>153</v>
      </c>
      <c r="V57" s="421"/>
      <c r="W57" s="421"/>
    </row>
    <row r="58" spans="1:68" s="207" customFormat="1" ht="26.1" customHeight="1">
      <c r="I58" s="418" t="s">
        <v>6</v>
      </c>
      <c r="J58" s="418"/>
      <c r="K58" s="418"/>
      <c r="L58" s="418"/>
      <c r="P58" s="418" t="s">
        <v>51</v>
      </c>
      <c r="Q58" s="418"/>
      <c r="R58" s="418"/>
      <c r="S58" s="418"/>
      <c r="U58" s="418" t="s">
        <v>52</v>
      </c>
      <c r="V58" s="418"/>
      <c r="W58" s="418"/>
    </row>
    <row r="59" spans="1:68" ht="15" customHeight="1">
      <c r="B59" s="215"/>
      <c r="C59" s="215"/>
      <c r="F59" s="216"/>
      <c r="G59" s="216"/>
      <c r="H59" s="216"/>
      <c r="K59" s="216"/>
      <c r="L59" s="216"/>
      <c r="M59" s="216"/>
      <c r="N59" s="216"/>
      <c r="O59" s="20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O59" s="128"/>
      <c r="BP59" s="131"/>
    </row>
    <row r="60" spans="1:68" ht="58.5" customHeight="1"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 t="s">
        <v>166</v>
      </c>
      <c r="AE60" s="245" t="s">
        <v>166</v>
      </c>
      <c r="AF60" s="245" t="s">
        <v>166</v>
      </c>
      <c r="AG60" s="245" t="s">
        <v>166</v>
      </c>
      <c r="AH60" s="245" t="s">
        <v>166</v>
      </c>
      <c r="AI60" s="165"/>
      <c r="AJ60" s="245"/>
      <c r="AK60" s="246" t="s">
        <v>167</v>
      </c>
      <c r="AO60" s="128"/>
      <c r="BP60" s="131"/>
    </row>
    <row r="61" spans="1:68" ht="58.5" customHeight="1"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>
        <v>0.64</v>
      </c>
      <c r="AE61" s="247">
        <v>0.64</v>
      </c>
      <c r="AF61" s="247">
        <v>0.64</v>
      </c>
      <c r="AG61" s="247">
        <v>0.64</v>
      </c>
      <c r="AH61" s="247">
        <v>0.64</v>
      </c>
      <c r="AI61" s="165"/>
      <c r="AJ61" s="247"/>
      <c r="AK61" s="248">
        <f>SUM(F61:AJ61)</f>
        <v>3.2</v>
      </c>
      <c r="AO61" s="128"/>
      <c r="BP61" s="131"/>
    </row>
    <row r="62" spans="1:68" ht="13.5" customHeight="1">
      <c r="F62" s="210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O62" s="128"/>
      <c r="BP62" s="131"/>
    </row>
    <row r="63" spans="1:68">
      <c r="F63" s="210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O63" s="128"/>
      <c r="BP63" s="131"/>
    </row>
    <row r="67" spans="1:39" ht="105" customHeight="1">
      <c r="A67" s="437"/>
      <c r="B67" s="437"/>
      <c r="C67" s="438"/>
      <c r="D67" s="438"/>
      <c r="E67" s="241"/>
      <c r="F67" s="242"/>
      <c r="G67" s="241"/>
      <c r="H67" s="241"/>
      <c r="I67" s="241"/>
      <c r="J67" s="241"/>
      <c r="K67" s="241"/>
      <c r="L67" s="241"/>
      <c r="M67" s="241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4"/>
      <c r="AM67" s="131"/>
    </row>
  </sheetData>
  <mergeCells count="62">
    <mergeCell ref="B3:E3"/>
    <mergeCell ref="AE3:AL3"/>
    <mergeCell ref="AE5:AL5"/>
    <mergeCell ref="AE7:AL7"/>
    <mergeCell ref="B9:E9"/>
    <mergeCell ref="AE9:AL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AJ15"/>
    <mergeCell ref="AL15:AL18"/>
    <mergeCell ref="F17:AJ18"/>
    <mergeCell ref="F19:AJ19"/>
    <mergeCell ref="AK15:AK18"/>
    <mergeCell ref="C35:E35"/>
    <mergeCell ref="C22:E22"/>
    <mergeCell ref="C23:E23"/>
    <mergeCell ref="D24:E24"/>
    <mergeCell ref="C25:E25"/>
    <mergeCell ref="A30:E30"/>
    <mergeCell ref="C31:E31"/>
    <mergeCell ref="C32:E32"/>
    <mergeCell ref="D33:E33"/>
    <mergeCell ref="C34:E34"/>
    <mergeCell ref="B26:B29"/>
    <mergeCell ref="D48:E48"/>
    <mergeCell ref="C36:E36"/>
    <mergeCell ref="D37:E37"/>
    <mergeCell ref="C38:E38"/>
    <mergeCell ref="D39:E39"/>
    <mergeCell ref="B40:E40"/>
    <mergeCell ref="B41:E41"/>
    <mergeCell ref="B42:E42"/>
    <mergeCell ref="A43:E43"/>
    <mergeCell ref="A44:E44"/>
    <mergeCell ref="A45:E45"/>
    <mergeCell ref="A46:E46"/>
    <mergeCell ref="C49:E49"/>
    <mergeCell ref="C50:E50"/>
    <mergeCell ref="D51:E51"/>
    <mergeCell ref="C52:E52"/>
    <mergeCell ref="B55:G55"/>
    <mergeCell ref="A67:B67"/>
    <mergeCell ref="C67:D67"/>
    <mergeCell ref="P57:S57"/>
    <mergeCell ref="U55:W55"/>
    <mergeCell ref="P58:S58"/>
    <mergeCell ref="U58:W58"/>
    <mergeCell ref="H55:M55"/>
    <mergeCell ref="I56:L56"/>
    <mergeCell ref="H57:M57"/>
    <mergeCell ref="I58:L58"/>
    <mergeCell ref="P55:S55"/>
    <mergeCell ref="U57:W57"/>
    <mergeCell ref="P56:S56"/>
    <mergeCell ref="U56:W56"/>
    <mergeCell ref="B57:G57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3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63"/>
  <sheetViews>
    <sheetView showZeros="0" topLeftCell="R10" zoomScale="60" zoomScaleNormal="60" zoomScaleSheetLayoutView="70" workbookViewId="0">
      <selection activeCell="AH58" sqref="AH58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19.7109375" style="128" customWidth="1"/>
    <col min="4" max="4" width="10.140625" style="128" customWidth="1"/>
    <col min="5" max="5" width="10.85546875" style="128" customWidth="1"/>
    <col min="6" max="6" width="23" style="210" customWidth="1"/>
    <col min="7" max="7" width="7.140625" style="210" hidden="1" customWidth="1"/>
    <col min="8" max="24" width="7.5703125" style="128" customWidth="1"/>
    <col min="25" max="25" width="8.140625" style="128" bestFit="1" customWidth="1"/>
    <col min="26" max="31" width="7.5703125" style="128" customWidth="1"/>
    <col min="32" max="32" width="12.28515625" style="128" customWidth="1"/>
    <col min="33" max="37" width="11.85546875" style="128" customWidth="1"/>
    <col min="38" max="38" width="7.5703125" style="128" customWidth="1"/>
    <col min="39" max="39" width="13.5703125" style="183" customWidth="1"/>
    <col min="40" max="40" width="21.85546875" style="128" customWidth="1"/>
    <col min="41" max="43" width="12.42578125" style="128"/>
    <col min="44" max="70" width="12.42578125" style="131"/>
    <col min="71" max="16384" width="12.42578125" style="128"/>
  </cols>
  <sheetData>
    <row r="1" spans="1:70" ht="13.5" hidden="1" customHeight="1" outlineLevel="1"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N1" s="222" t="s">
        <v>97</v>
      </c>
    </row>
    <row r="2" spans="1:70" ht="15" hidden="1" customHeight="1" outlineLevel="1">
      <c r="A2" s="123"/>
      <c r="B2" s="132" t="s">
        <v>0</v>
      </c>
      <c r="C2" s="125"/>
      <c r="D2" s="126"/>
      <c r="E2" s="126"/>
      <c r="F2" s="126"/>
      <c r="G2" s="126"/>
      <c r="H2" s="127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8" t="s">
        <v>1</v>
      </c>
      <c r="AJ2" s="129"/>
      <c r="AK2" s="129"/>
      <c r="AL2" s="129"/>
      <c r="AM2" s="129"/>
    </row>
    <row r="3" spans="1:70" ht="32.25" hidden="1" customHeight="1" outlineLevel="1">
      <c r="A3" s="123"/>
      <c r="B3" s="415" t="s">
        <v>57</v>
      </c>
      <c r="C3" s="415"/>
      <c r="D3" s="415"/>
      <c r="E3" s="415"/>
      <c r="F3" s="415"/>
      <c r="G3" s="126"/>
      <c r="H3" s="127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415" t="s">
        <v>3</v>
      </c>
      <c r="AH3" s="415"/>
      <c r="AI3" s="415"/>
      <c r="AJ3" s="415"/>
      <c r="AK3" s="415"/>
      <c r="AL3" s="415"/>
      <c r="AM3" s="415"/>
      <c r="AN3" s="62"/>
    </row>
    <row r="4" spans="1:70" ht="31.5" hidden="1" customHeight="1" outlineLevel="1">
      <c r="A4" s="123"/>
      <c r="B4" s="133" t="s">
        <v>62</v>
      </c>
      <c r="C4" s="134"/>
      <c r="D4" s="134"/>
      <c r="E4" s="134"/>
      <c r="F4" s="134"/>
      <c r="G4" s="126"/>
      <c r="H4" s="127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4"/>
      <c r="AH4" s="134"/>
      <c r="AI4" s="134"/>
      <c r="AJ4" s="134"/>
      <c r="AK4" s="134"/>
      <c r="AL4" s="129"/>
      <c r="AM4" s="129"/>
      <c r="AN4" s="62"/>
    </row>
    <row r="5" spans="1:70" ht="15" hidden="1" customHeight="1" outlineLevel="1">
      <c r="A5" s="123"/>
      <c r="B5" s="135" t="s">
        <v>6</v>
      </c>
      <c r="C5" s="136"/>
      <c r="D5" s="136"/>
      <c r="E5" s="136"/>
      <c r="F5" s="136"/>
      <c r="G5" s="126"/>
      <c r="H5" s="127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416" t="s">
        <v>6</v>
      </c>
      <c r="AH5" s="416"/>
      <c r="AI5" s="416"/>
      <c r="AJ5" s="416"/>
      <c r="AK5" s="416"/>
      <c r="AL5" s="416"/>
      <c r="AM5" s="416"/>
      <c r="AN5" s="62"/>
    </row>
    <row r="6" spans="1:70" ht="33" hidden="1" customHeight="1" outlineLevel="1">
      <c r="A6" s="123"/>
      <c r="B6" s="137" t="s">
        <v>63</v>
      </c>
      <c r="C6" s="134"/>
      <c r="D6" s="134"/>
      <c r="E6" s="134"/>
      <c r="F6" s="134"/>
      <c r="G6" s="126"/>
      <c r="H6" s="127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34"/>
      <c r="AH6" s="134"/>
      <c r="AI6" s="134"/>
      <c r="AJ6" s="134"/>
      <c r="AK6" s="134"/>
      <c r="AL6" s="129"/>
      <c r="AM6" s="129"/>
      <c r="AN6" s="62"/>
    </row>
    <row r="7" spans="1:70" ht="15" hidden="1" customHeight="1" outlineLevel="1">
      <c r="A7" s="123"/>
      <c r="B7" s="138" t="s">
        <v>51</v>
      </c>
      <c r="C7" s="139"/>
      <c r="D7" s="139"/>
      <c r="E7" s="139"/>
      <c r="F7" s="139"/>
      <c r="G7" s="126"/>
      <c r="H7" s="127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416" t="s">
        <v>51</v>
      </c>
      <c r="AH7" s="416"/>
      <c r="AI7" s="416"/>
      <c r="AJ7" s="416"/>
      <c r="AK7" s="416"/>
      <c r="AL7" s="416"/>
      <c r="AM7" s="416"/>
      <c r="AN7" s="62"/>
    </row>
    <row r="8" spans="1:70" ht="15" hidden="1" customHeight="1" outlineLevel="1">
      <c r="A8" s="123"/>
      <c r="B8" s="134"/>
      <c r="C8" s="134"/>
      <c r="D8" s="134"/>
      <c r="E8" s="134"/>
      <c r="F8" s="134"/>
      <c r="G8" s="126"/>
      <c r="H8" s="127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34"/>
      <c r="AH8" s="134"/>
      <c r="AI8" s="134"/>
      <c r="AJ8" s="134"/>
      <c r="AK8" s="134"/>
      <c r="AL8" s="129"/>
      <c r="AM8" s="129"/>
      <c r="AN8" s="62"/>
    </row>
    <row r="9" spans="1:70" ht="27.75" hidden="1" customHeight="1" outlineLevel="1">
      <c r="A9" s="140"/>
      <c r="B9" s="415" t="s">
        <v>60</v>
      </c>
      <c r="C9" s="415"/>
      <c r="D9" s="415"/>
      <c r="E9" s="415"/>
      <c r="F9" s="415"/>
      <c r="G9" s="140"/>
      <c r="H9" s="140"/>
      <c r="I9" s="140"/>
      <c r="J9" s="140"/>
      <c r="K9" s="140"/>
      <c r="L9" s="140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417" t="s">
        <v>151</v>
      </c>
      <c r="AH9" s="417"/>
      <c r="AI9" s="417"/>
      <c r="AJ9" s="417"/>
      <c r="AK9" s="417"/>
      <c r="AL9" s="417"/>
      <c r="AM9" s="417"/>
      <c r="AN9" s="141"/>
    </row>
    <row r="10" spans="1:70" ht="27.75" customHeight="1" collapsed="1">
      <c r="A10" s="140"/>
      <c r="B10" s="142"/>
      <c r="C10" s="142"/>
      <c r="D10" s="142"/>
      <c r="E10" s="142"/>
      <c r="F10" s="142"/>
      <c r="G10" s="140"/>
      <c r="H10" s="140"/>
      <c r="I10" s="140"/>
      <c r="J10" s="140"/>
      <c r="K10" s="140"/>
      <c r="L10" s="140"/>
      <c r="M10" s="142"/>
      <c r="N10" s="142"/>
      <c r="O10" s="142"/>
      <c r="P10" s="142"/>
      <c r="Q10" s="14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223" t="s">
        <v>97</v>
      </c>
    </row>
    <row r="11" spans="1:70" ht="13.5" customHeight="1">
      <c r="R11" s="62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N11" s="131"/>
    </row>
    <row r="12" spans="1:70" s="143" customFormat="1" ht="21.75" customHeight="1">
      <c r="A12" s="410" t="s">
        <v>138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410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M12" s="410"/>
      <c r="AN12" s="410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</row>
    <row r="13" spans="1:70" s="143" customFormat="1" ht="21.75" customHeight="1">
      <c r="A13" s="431" t="s">
        <v>137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  <c r="AA13" s="431"/>
      <c r="AB13" s="431"/>
      <c r="AC13" s="431"/>
      <c r="AD13" s="431"/>
      <c r="AE13" s="431"/>
      <c r="AF13" s="431"/>
      <c r="AG13" s="431"/>
      <c r="AH13" s="431"/>
      <c r="AI13" s="431"/>
      <c r="AJ13" s="431"/>
      <c r="AK13" s="431"/>
      <c r="AL13" s="431"/>
      <c r="AM13" s="431"/>
      <c r="AN13" s="431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</row>
    <row r="14" spans="1:70" s="143" customFormat="1" ht="21.75" customHeight="1">
      <c r="A14" s="431" t="s">
        <v>142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431"/>
      <c r="AA14" s="431"/>
      <c r="AB14" s="431"/>
      <c r="AC14" s="431"/>
      <c r="AD14" s="431"/>
      <c r="AE14" s="431"/>
      <c r="AF14" s="431"/>
      <c r="AG14" s="431"/>
      <c r="AH14" s="431"/>
      <c r="AI14" s="431"/>
      <c r="AJ14" s="431"/>
      <c r="AK14" s="431"/>
      <c r="AL14" s="431"/>
      <c r="AM14" s="431"/>
      <c r="AN14" s="431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</row>
    <row r="15" spans="1:70" ht="15" customHeight="1">
      <c r="A15" s="411" t="s">
        <v>10</v>
      </c>
      <c r="B15" s="412" t="s">
        <v>11</v>
      </c>
      <c r="C15" s="411" t="s">
        <v>89</v>
      </c>
      <c r="D15" s="413" t="s">
        <v>157</v>
      </c>
      <c r="E15" s="413" t="s">
        <v>54</v>
      </c>
      <c r="F15" s="413" t="s">
        <v>87</v>
      </c>
      <c r="G15" s="433" t="s">
        <v>13</v>
      </c>
      <c r="H15" s="403" t="s">
        <v>171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36"/>
      <c r="AM15" s="404" t="s">
        <v>55</v>
      </c>
      <c r="AN15" s="422" t="s">
        <v>26</v>
      </c>
    </row>
    <row r="16" spans="1:70" ht="22.5" customHeight="1">
      <c r="A16" s="411"/>
      <c r="B16" s="412"/>
      <c r="C16" s="411"/>
      <c r="D16" s="413"/>
      <c r="E16" s="413"/>
      <c r="F16" s="413"/>
      <c r="G16" s="434"/>
      <c r="H16" s="122">
        <v>1</v>
      </c>
      <c r="I16" s="260">
        <v>2</v>
      </c>
      <c r="J16" s="261">
        <v>3</v>
      </c>
      <c r="K16" s="121">
        <v>4</v>
      </c>
      <c r="L16" s="122">
        <v>5</v>
      </c>
      <c r="M16" s="121">
        <v>6</v>
      </c>
      <c r="N16" s="122">
        <v>7</v>
      </c>
      <c r="O16" s="260">
        <v>8</v>
      </c>
      <c r="P16" s="261">
        <v>9</v>
      </c>
      <c r="Q16" s="260">
        <v>10</v>
      </c>
      <c r="R16" s="122">
        <v>11</v>
      </c>
      <c r="S16" s="121">
        <v>12</v>
      </c>
      <c r="T16" s="122">
        <v>13</v>
      </c>
      <c r="U16" s="121">
        <v>14</v>
      </c>
      <c r="V16" s="122">
        <v>15</v>
      </c>
      <c r="W16" s="260">
        <v>16</v>
      </c>
      <c r="X16" s="261">
        <v>17</v>
      </c>
      <c r="Y16" s="121">
        <v>18</v>
      </c>
      <c r="Z16" s="122">
        <v>19</v>
      </c>
      <c r="AA16" s="121">
        <v>20</v>
      </c>
      <c r="AB16" s="122">
        <v>21</v>
      </c>
      <c r="AC16" s="121">
        <v>22</v>
      </c>
      <c r="AD16" s="261">
        <v>23</v>
      </c>
      <c r="AE16" s="260">
        <v>24</v>
      </c>
      <c r="AF16" s="122">
        <v>25</v>
      </c>
      <c r="AG16" s="121">
        <v>26</v>
      </c>
      <c r="AH16" s="122">
        <v>27</v>
      </c>
      <c r="AI16" s="121">
        <v>28</v>
      </c>
      <c r="AJ16" s="122">
        <v>29</v>
      </c>
      <c r="AK16" s="260">
        <v>30</v>
      </c>
      <c r="AL16" s="261">
        <v>31</v>
      </c>
      <c r="AM16" s="404"/>
      <c r="AN16" s="422"/>
    </row>
    <row r="17" spans="1:70" ht="1.5" customHeight="1">
      <c r="A17" s="411"/>
      <c r="B17" s="412"/>
      <c r="C17" s="411"/>
      <c r="D17" s="413"/>
      <c r="E17" s="413"/>
      <c r="F17" s="413"/>
      <c r="G17" s="434"/>
      <c r="H17" s="423" t="s">
        <v>26</v>
      </c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  <c r="AA17" s="424"/>
      <c r="AB17" s="424"/>
      <c r="AC17" s="424"/>
      <c r="AD17" s="424"/>
      <c r="AE17" s="424"/>
      <c r="AF17" s="424"/>
      <c r="AG17" s="424"/>
      <c r="AH17" s="424"/>
      <c r="AI17" s="424"/>
      <c r="AJ17" s="424"/>
      <c r="AK17" s="424"/>
      <c r="AL17" s="424"/>
      <c r="AM17" s="404"/>
      <c r="AN17" s="145"/>
    </row>
    <row r="18" spans="1:70" ht="43.5" customHeight="1">
      <c r="A18" s="411"/>
      <c r="B18" s="412"/>
      <c r="C18" s="411"/>
      <c r="D18" s="413"/>
      <c r="E18" s="413"/>
      <c r="F18" s="413"/>
      <c r="G18" s="435"/>
      <c r="H18" s="425"/>
      <c r="I18" s="426"/>
      <c r="J18" s="426"/>
      <c r="K18" s="426"/>
      <c r="L18" s="426"/>
      <c r="M18" s="426"/>
      <c r="N18" s="426"/>
      <c r="O18" s="426"/>
      <c r="P18" s="426"/>
      <c r="Q18" s="426"/>
      <c r="R18" s="426"/>
      <c r="S18" s="426"/>
      <c r="T18" s="426"/>
      <c r="U18" s="426"/>
      <c r="V18" s="426"/>
      <c r="W18" s="426"/>
      <c r="X18" s="426"/>
      <c r="Y18" s="426"/>
      <c r="Z18" s="426"/>
      <c r="AA18" s="426"/>
      <c r="AB18" s="426"/>
      <c r="AC18" s="426"/>
      <c r="AD18" s="426"/>
      <c r="AE18" s="426"/>
      <c r="AF18" s="426"/>
      <c r="AG18" s="426"/>
      <c r="AH18" s="426"/>
      <c r="AI18" s="426"/>
      <c r="AJ18" s="426"/>
      <c r="AK18" s="426"/>
      <c r="AL18" s="426"/>
      <c r="AM18" s="404"/>
      <c r="AN18" s="146" t="s">
        <v>95</v>
      </c>
    </row>
    <row r="19" spans="1:70" s="150" customFormat="1" ht="19.5" thickBot="1">
      <c r="A19" s="147">
        <v>1</v>
      </c>
      <c r="B19" s="147">
        <v>2</v>
      </c>
      <c r="C19" s="148">
        <v>3</v>
      </c>
      <c r="D19" s="147">
        <v>4</v>
      </c>
      <c r="E19" s="148">
        <v>5</v>
      </c>
      <c r="F19" s="147">
        <v>6</v>
      </c>
      <c r="G19" s="147">
        <v>7</v>
      </c>
      <c r="H19" s="406">
        <v>7</v>
      </c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406"/>
      <c r="AM19" s="147">
        <v>8</v>
      </c>
      <c r="AN19" s="149">
        <v>9</v>
      </c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</row>
    <row r="20" spans="1:70" s="165" customFormat="1" ht="46.5" hidden="1" customHeight="1">
      <c r="A20" s="212" t="s">
        <v>99</v>
      </c>
      <c r="B20" s="224"/>
      <c r="C20" s="157" t="s">
        <v>78</v>
      </c>
      <c r="D20" s="156">
        <f>'[8]Норма ТК'!C183</f>
        <v>0</v>
      </c>
      <c r="E20" s="160" t="s">
        <v>31</v>
      </c>
      <c r="F20" s="161" t="s">
        <v>92</v>
      </c>
      <c r="G20" s="445"/>
      <c r="H20" s="156"/>
      <c r="I20" s="156">
        <f>D20</f>
        <v>0</v>
      </c>
      <c r="J20" s="156"/>
      <c r="K20" s="156"/>
      <c r="L20" s="156">
        <f>D20</f>
        <v>0</v>
      </c>
      <c r="M20" s="156"/>
      <c r="N20" s="156"/>
      <c r="O20" s="156">
        <f>D20</f>
        <v>0</v>
      </c>
      <c r="P20" s="156"/>
      <c r="Q20" s="156"/>
      <c r="R20" s="156">
        <f>D20</f>
        <v>0</v>
      </c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>
        <f t="shared" ref="AM20:AM21" si="0">SUM(H20:AL20)</f>
        <v>0</v>
      </c>
      <c r="AN20" s="156">
        <f t="shared" ref="AN20:AN25" si="1">AM20</f>
        <v>0</v>
      </c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</row>
    <row r="21" spans="1:70" s="169" customFormat="1" ht="60.75" hidden="1" customHeight="1">
      <c r="A21" s="212" t="s">
        <v>100</v>
      </c>
      <c r="B21" s="224"/>
      <c r="C21" s="155" t="s">
        <v>79</v>
      </c>
      <c r="D21" s="156">
        <f>'[8]Норма ТК'!C190</f>
        <v>0</v>
      </c>
      <c r="E21" s="160" t="s">
        <v>32</v>
      </c>
      <c r="F21" s="155" t="s">
        <v>93</v>
      </c>
      <c r="G21" s="446"/>
      <c r="H21" s="156"/>
      <c r="I21" s="156"/>
      <c r="J21" s="156">
        <f>D21</f>
        <v>0</v>
      </c>
      <c r="K21" s="156"/>
      <c r="L21" s="156"/>
      <c r="M21" s="156"/>
      <c r="N21" s="156"/>
      <c r="O21" s="156"/>
      <c r="P21" s="156">
        <f>D21</f>
        <v>0</v>
      </c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>
        <f t="shared" si="0"/>
        <v>0</v>
      </c>
      <c r="AN21" s="156">
        <f t="shared" si="1"/>
        <v>0</v>
      </c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</row>
    <row r="22" spans="1:70" s="167" customFormat="1" ht="15.75" hidden="1" customHeight="1">
      <c r="A22" s="157"/>
      <c r="B22" s="155"/>
      <c r="C22" s="407" t="s">
        <v>34</v>
      </c>
      <c r="D22" s="407"/>
      <c r="E22" s="407"/>
      <c r="F22" s="407"/>
      <c r="G22" s="164"/>
      <c r="H22" s="156">
        <f>'[8]мес ТЗ 2018'!AM349</f>
        <v>0</v>
      </c>
      <c r="I22" s="156">
        <f>'[8]мес ТЗ 2018'!AM488</f>
        <v>0</v>
      </c>
      <c r="J22" s="156">
        <f>'[8]мес ТЗ 2018'!AM628</f>
        <v>0.47</v>
      </c>
      <c r="K22" s="156">
        <f>'[8]мес ТЗ 2018'!AM730</f>
        <v>0.68</v>
      </c>
      <c r="L22" s="156">
        <f>'[8]мес ТЗ 2018'!AM835</f>
        <v>0.75</v>
      </c>
      <c r="M22" s="156">
        <f>'[8]мес ТЗ 2018'!AM938</f>
        <v>0</v>
      </c>
      <c r="N22" s="156">
        <f>'[8]мес ТЗ 2018'!AM1039</f>
        <v>0</v>
      </c>
      <c r="O22" s="156">
        <f>'[8]мес ТЗ 2018'!AM1179</f>
        <v>0</v>
      </c>
      <c r="P22" s="156">
        <f>'[8]мес ТЗ 2018'!AM1278</f>
        <v>0.45</v>
      </c>
      <c r="Q22" s="156">
        <f>'[8]мес ТЗ 2018'!AM1376</f>
        <v>0</v>
      </c>
      <c r="R22" s="156">
        <f>'[8]мес ТЗ 2018'!AM1516</f>
        <v>0</v>
      </c>
      <c r="S22" s="156">
        <f>'[8]мес ТЗ 2018'!AM1649</f>
        <v>0</v>
      </c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>
        <f t="shared" ref="AM22:AM23" si="2">SUM(H22:S22)</f>
        <v>2.35</v>
      </c>
      <c r="AN22" s="156">
        <f t="shared" si="1"/>
        <v>2.35</v>
      </c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</row>
    <row r="23" spans="1:70" s="167" customFormat="1" ht="15.75" hidden="1" customHeight="1">
      <c r="A23" s="157"/>
      <c r="B23" s="155"/>
      <c r="C23" s="408" t="s">
        <v>35</v>
      </c>
      <c r="D23" s="408"/>
      <c r="E23" s="408"/>
      <c r="F23" s="408"/>
      <c r="G23" s="164"/>
      <c r="H23" s="156">
        <f>'[8]мес ТЗ 2018'!AM350</f>
        <v>0</v>
      </c>
      <c r="I23" s="156">
        <f>'[8]мес ТЗ 2018'!AM489</f>
        <v>0</v>
      </c>
      <c r="J23" s="156">
        <f>'[8]мес ТЗ 2018'!AM629</f>
        <v>0.57999999999999996</v>
      </c>
      <c r="K23" s="156">
        <f>'[8]мес ТЗ 2018'!AM731</f>
        <v>0.57999999999999996</v>
      </c>
      <c r="L23" s="156">
        <f>'[8]мес ТЗ 2018'!AM836</f>
        <v>0.45</v>
      </c>
      <c r="M23" s="156">
        <f>'[8]мес ТЗ 2018'!AM939</f>
        <v>0</v>
      </c>
      <c r="N23" s="156">
        <f>'[8]мес ТЗ 2018'!AM1040</f>
        <v>0</v>
      </c>
      <c r="O23" s="156">
        <f>'[8]мес ТЗ 2018'!AM1180</f>
        <v>0</v>
      </c>
      <c r="P23" s="156">
        <f>'[8]мес ТЗ 2018'!AM1279</f>
        <v>0</v>
      </c>
      <c r="Q23" s="156">
        <f>'[8]мес ТЗ 2018'!AM1377</f>
        <v>0</v>
      </c>
      <c r="R23" s="156">
        <f>'[8]мес ТЗ 2018'!AM1517</f>
        <v>0</v>
      </c>
      <c r="S23" s="156">
        <f>'[8]мес ТЗ 2018'!AM1650</f>
        <v>0</v>
      </c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>
        <f t="shared" si="2"/>
        <v>1.6099999999999999</v>
      </c>
      <c r="AN23" s="156">
        <f t="shared" si="1"/>
        <v>1.6099999999999999</v>
      </c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</row>
    <row r="24" spans="1:70" s="167" customFormat="1" ht="15.75" hidden="1" customHeight="1">
      <c r="A24" s="157"/>
      <c r="B24" s="155"/>
      <c r="C24" s="155"/>
      <c r="D24" s="393" t="s">
        <v>36</v>
      </c>
      <c r="E24" s="393"/>
      <c r="F24" s="393"/>
      <c r="G24" s="164"/>
      <c r="H24" s="156" t="e">
        <f>#REF!</f>
        <v>#REF!</v>
      </c>
      <c r="I24" s="156" t="e">
        <f>#REF!</f>
        <v>#REF!</v>
      </c>
      <c r="J24" s="156" t="e">
        <f>#REF!</f>
        <v>#REF!</v>
      </c>
      <c r="K24" s="156" t="e">
        <f>#REF!</f>
        <v>#REF!</v>
      </c>
      <c r="L24" s="156" t="e">
        <f>#REF!</f>
        <v>#REF!</v>
      </c>
      <c r="M24" s="156" t="e">
        <f>#REF!</f>
        <v>#REF!</v>
      </c>
      <c r="N24" s="156" t="e">
        <f>#REF!</f>
        <v>#REF!</v>
      </c>
      <c r="O24" s="156" t="e">
        <f>#REF!</f>
        <v>#REF!</v>
      </c>
      <c r="P24" s="156" t="e">
        <f>#REF!</f>
        <v>#REF!</v>
      </c>
      <c r="Q24" s="156" t="e">
        <f>#REF!</f>
        <v>#REF!</v>
      </c>
      <c r="R24" s="156" t="e">
        <f>#REF!</f>
        <v>#REF!</v>
      </c>
      <c r="S24" s="156" t="e">
        <f>#REF!</f>
        <v>#REF!</v>
      </c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 t="e">
        <f>SUM(H24:S24)</f>
        <v>#REF!</v>
      </c>
      <c r="AN24" s="156" t="e">
        <f t="shared" si="1"/>
        <v>#REF!</v>
      </c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</row>
    <row r="25" spans="1:70" s="167" customFormat="1" ht="15.75" hidden="1" customHeight="1">
      <c r="A25" s="157"/>
      <c r="B25" s="155"/>
      <c r="C25" s="408" t="s">
        <v>37</v>
      </c>
      <c r="D25" s="408"/>
      <c r="E25" s="408"/>
      <c r="F25" s="408"/>
      <c r="G25" s="164"/>
      <c r="H25" s="156">
        <f>'[8]мес ТЗ 2018'!AM352</f>
        <v>0</v>
      </c>
      <c r="I25" s="156">
        <f>'[8]мес ТЗ 2018'!AM491</f>
        <v>0</v>
      </c>
      <c r="J25" s="156">
        <f>'[8]мес ТЗ 2018'!AM631</f>
        <v>0.75</v>
      </c>
      <c r="K25" s="156">
        <f>'[8]мес ТЗ 2018'!AM733</f>
        <v>1.1100000000000001</v>
      </c>
      <c r="L25" s="156">
        <f>'[8]мес ТЗ 2018'!AM838</f>
        <v>0</v>
      </c>
      <c r="M25" s="156" t="str">
        <f>'[8]мес ТЗ 2018'!AM941</f>
        <v>Итого, чел/час</v>
      </c>
      <c r="N25" s="156">
        <f>'[8]мес ТЗ 2018'!AM1042</f>
        <v>0</v>
      </c>
      <c r="O25" s="156">
        <f>'[8]мес ТЗ 2018'!AM1182</f>
        <v>0</v>
      </c>
      <c r="P25" s="159" t="str">
        <f>'[8]мес ТЗ 2018'!AM1281</f>
        <v>Итого, чел/час</v>
      </c>
      <c r="Q25" s="156">
        <f>'[8]мес ТЗ 2018'!AM1379</f>
        <v>0</v>
      </c>
      <c r="R25" s="156">
        <f>'[8]мес ТЗ 2018'!AM1519</f>
        <v>0</v>
      </c>
      <c r="S25" s="156">
        <f>'[8]мес ТЗ 2018'!AM1652</f>
        <v>0</v>
      </c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>
        <f t="shared" ref="AM25" si="3">SUM(H25:S25)</f>
        <v>1.86</v>
      </c>
      <c r="AN25" s="156">
        <f t="shared" si="1"/>
        <v>1.86</v>
      </c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</row>
    <row r="26" spans="1:70" s="168" customFormat="1" ht="90.75" customHeight="1">
      <c r="A26" s="154" t="s">
        <v>103</v>
      </c>
      <c r="B26" s="427" t="s">
        <v>29</v>
      </c>
      <c r="C26" s="225" t="s">
        <v>80</v>
      </c>
      <c r="D26" s="156">
        <v>19.72</v>
      </c>
      <c r="E26" s="160" t="s">
        <v>30</v>
      </c>
      <c r="F26" s="158" t="s">
        <v>88</v>
      </c>
      <c r="G26" s="442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9"/>
      <c r="Z26" s="156"/>
      <c r="AA26" s="156"/>
      <c r="AB26" s="156"/>
      <c r="AC26" s="156"/>
      <c r="AD26" s="156"/>
      <c r="AE26" s="156"/>
      <c r="AF26" s="156">
        <v>8.0280000000000005</v>
      </c>
      <c r="AG26" s="156">
        <v>8.0280000000000005</v>
      </c>
      <c r="AH26" s="156">
        <v>8.0280000000000005</v>
      </c>
      <c r="AI26" s="156"/>
      <c r="AJ26" s="156"/>
      <c r="AL26" s="156"/>
      <c r="AM26" s="156">
        <f>SUM(H26:AL26)</f>
        <v>24.084000000000003</v>
      </c>
      <c r="AN26" s="156">
        <f t="shared" ref="AN26:AN47" si="4">AM26</f>
        <v>24.084000000000003</v>
      </c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</row>
    <row r="27" spans="1:70" s="165" customFormat="1" ht="53.25" hidden="1" customHeight="1">
      <c r="A27" s="154" t="s">
        <v>99</v>
      </c>
      <c r="B27" s="428"/>
      <c r="C27" s="225" t="s">
        <v>81</v>
      </c>
      <c r="D27" s="156">
        <f>'[8]Норма ТК'!C184</f>
        <v>0</v>
      </c>
      <c r="E27" s="160" t="s">
        <v>31</v>
      </c>
      <c r="F27" s="161" t="s">
        <v>92</v>
      </c>
      <c r="G27" s="443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9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L27" s="156"/>
      <c r="AM27" s="156">
        <f t="shared" ref="AM27:AM34" si="5">SUM(H27:AL27)</f>
        <v>0</v>
      </c>
      <c r="AN27" s="156">
        <f t="shared" si="4"/>
        <v>0</v>
      </c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</row>
    <row r="28" spans="1:70" s="169" customFormat="1" ht="53.25" customHeight="1" thickBot="1">
      <c r="A28" s="154" t="s">
        <v>100</v>
      </c>
      <c r="B28" s="428"/>
      <c r="C28" s="225" t="s">
        <v>82</v>
      </c>
      <c r="D28" s="156">
        <v>517.76400000000001</v>
      </c>
      <c r="E28" s="160" t="s">
        <v>32</v>
      </c>
      <c r="F28" s="155" t="s">
        <v>93</v>
      </c>
      <c r="G28" s="443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9"/>
      <c r="Z28" s="156"/>
      <c r="AA28" s="156"/>
      <c r="AB28" s="156"/>
      <c r="AC28" s="156"/>
      <c r="AD28" s="156"/>
      <c r="AE28" s="156"/>
      <c r="AF28" s="156">
        <v>103.553</v>
      </c>
      <c r="AG28" s="156">
        <v>103.553</v>
      </c>
      <c r="AH28" s="156">
        <v>103.553</v>
      </c>
      <c r="AI28" s="156">
        <v>103.553</v>
      </c>
      <c r="AJ28" s="156">
        <v>103.55200000000001</v>
      </c>
      <c r="AL28" s="156"/>
      <c r="AM28" s="156">
        <f t="shared" si="5"/>
        <v>517.76400000000001</v>
      </c>
      <c r="AN28" s="156">
        <f t="shared" si="4"/>
        <v>517.76400000000001</v>
      </c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</row>
    <row r="29" spans="1:70" s="167" customFormat="1" ht="69.75" customHeight="1">
      <c r="A29" s="154" t="s">
        <v>101</v>
      </c>
      <c r="B29" s="429"/>
      <c r="C29" s="225" t="s">
        <v>83</v>
      </c>
      <c r="D29" s="156">
        <v>280.16000000000003</v>
      </c>
      <c r="E29" s="160" t="s">
        <v>32</v>
      </c>
      <c r="F29" s="155" t="s">
        <v>93</v>
      </c>
      <c r="G29" s="444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9"/>
      <c r="Z29" s="156"/>
      <c r="AA29" s="156"/>
      <c r="AB29" s="156"/>
      <c r="AC29" s="156"/>
      <c r="AD29" s="156"/>
      <c r="AE29" s="156"/>
      <c r="AF29" s="159">
        <v>56.03</v>
      </c>
      <c r="AG29" s="156">
        <v>56.03</v>
      </c>
      <c r="AH29" s="156">
        <v>56.03</v>
      </c>
      <c r="AI29" s="156">
        <v>56.03</v>
      </c>
      <c r="AJ29" s="156">
        <v>56.04</v>
      </c>
      <c r="AL29" s="156"/>
      <c r="AM29" s="156">
        <f t="shared" si="5"/>
        <v>280.16000000000003</v>
      </c>
      <c r="AN29" s="156">
        <f t="shared" si="4"/>
        <v>280.16000000000003</v>
      </c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</row>
    <row r="30" spans="1:70" s="171" customFormat="1">
      <c r="A30" s="393" t="s">
        <v>94</v>
      </c>
      <c r="B30" s="393"/>
      <c r="C30" s="393"/>
      <c r="D30" s="393"/>
      <c r="E30" s="393"/>
      <c r="F30" s="393"/>
      <c r="G30" s="162" t="s">
        <v>33</v>
      </c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>
        <f t="shared" ref="R30:AN30" si="6">SUM(R26:R29)</f>
        <v>0</v>
      </c>
      <c r="S30" s="156">
        <f t="shared" si="6"/>
        <v>0</v>
      </c>
      <c r="T30" s="156">
        <f t="shared" si="6"/>
        <v>0</v>
      </c>
      <c r="U30" s="156">
        <f t="shared" si="6"/>
        <v>0</v>
      </c>
      <c r="V30" s="156">
        <f t="shared" si="6"/>
        <v>0</v>
      </c>
      <c r="W30" s="156">
        <f t="shared" si="6"/>
        <v>0</v>
      </c>
      <c r="X30" s="156">
        <f t="shared" si="6"/>
        <v>0</v>
      </c>
      <c r="Y30" s="156">
        <f t="shared" si="6"/>
        <v>0</v>
      </c>
      <c r="Z30" s="156">
        <f t="shared" si="6"/>
        <v>0</v>
      </c>
      <c r="AA30" s="156">
        <f t="shared" si="6"/>
        <v>0</v>
      </c>
      <c r="AB30" s="156">
        <f t="shared" si="6"/>
        <v>0</v>
      </c>
      <c r="AC30" s="156">
        <f t="shared" si="6"/>
        <v>0</v>
      </c>
      <c r="AD30" s="156">
        <f t="shared" si="6"/>
        <v>0</v>
      </c>
      <c r="AE30" s="156">
        <f t="shared" si="6"/>
        <v>0</v>
      </c>
      <c r="AF30" s="156">
        <f>SUM(AF26:AF29)</f>
        <v>167.61099999999999</v>
      </c>
      <c r="AG30" s="156">
        <f t="shared" ref="AG30:AJ30" si="7">SUM(AG26:AG29)</f>
        <v>167.61099999999999</v>
      </c>
      <c r="AH30" s="156">
        <f t="shared" si="7"/>
        <v>167.61099999999999</v>
      </c>
      <c r="AI30" s="156">
        <f t="shared" si="7"/>
        <v>159.583</v>
      </c>
      <c r="AJ30" s="156">
        <f t="shared" si="7"/>
        <v>159.59200000000001</v>
      </c>
      <c r="AK30" s="156"/>
      <c r="AL30" s="156">
        <f t="shared" si="6"/>
        <v>0</v>
      </c>
      <c r="AM30" s="156">
        <f t="shared" si="6"/>
        <v>822.00800000000004</v>
      </c>
      <c r="AN30" s="156">
        <f t="shared" si="6"/>
        <v>822.00800000000004</v>
      </c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</row>
    <row r="31" spans="1:70" s="167" customFormat="1" hidden="1">
      <c r="A31" s="172"/>
      <c r="B31" s="173"/>
      <c r="C31" s="400" t="s">
        <v>34</v>
      </c>
      <c r="D31" s="401"/>
      <c r="E31" s="401"/>
      <c r="F31" s="402"/>
      <c r="G31" s="174" t="s">
        <v>33</v>
      </c>
      <c r="H31" s="175">
        <f>'[8]мес ТЗ 2018'!AM358</f>
        <v>0</v>
      </c>
      <c r="I31" s="175">
        <f>'[8]мес ТЗ 2018'!AM497</f>
        <v>0</v>
      </c>
      <c r="J31" s="175">
        <f>'[8]мес ТЗ 2018'!AM638</f>
        <v>0</v>
      </c>
      <c r="K31" s="175">
        <f>'[8]мес ТЗ 2018'!AM739</f>
        <v>0</v>
      </c>
      <c r="L31" s="175">
        <f>'[8]мес ТЗ 2018'!AM844</f>
        <v>9</v>
      </c>
      <c r="M31" s="175">
        <f>'[8]мес ТЗ 2018'!AM947</f>
        <v>0</v>
      </c>
      <c r="N31" s="175">
        <f>'[8]мес ТЗ 2018'!AM1048</f>
        <v>0</v>
      </c>
      <c r="O31" s="175">
        <f>'[8]мес ТЗ 2018'!AM1188</f>
        <v>0</v>
      </c>
      <c r="P31" s="175">
        <f>'[8]мес ТЗ 2018'!AM1288</f>
        <v>6</v>
      </c>
      <c r="Q31" s="175">
        <f>'[8]мес ТЗ 2018'!AM1385</f>
        <v>0</v>
      </c>
      <c r="R31" s="175">
        <f>'[8]мес ТЗ 2018'!AM1525</f>
        <v>0</v>
      </c>
      <c r="S31" s="175">
        <f>'[8]мес ТЗ 2018'!AM1658</f>
        <v>0</v>
      </c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6"/>
      <c r="AM31" s="177">
        <f t="shared" si="5"/>
        <v>15</v>
      </c>
      <c r="AN31" s="178">
        <f t="shared" si="4"/>
        <v>15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</row>
    <row r="32" spans="1:70" s="167" customFormat="1" hidden="1">
      <c r="A32" s="122"/>
      <c r="B32" s="155"/>
      <c r="C32" s="386" t="s">
        <v>35</v>
      </c>
      <c r="D32" s="387"/>
      <c r="E32" s="387"/>
      <c r="F32" s="388"/>
      <c r="G32" s="164" t="s">
        <v>33</v>
      </c>
      <c r="H32" s="156">
        <f>'[8]мес ТЗ 2018'!AM359</f>
        <v>0</v>
      </c>
      <c r="I32" s="156">
        <f>'[8]мес ТЗ 2018'!AM498</f>
        <v>0</v>
      </c>
      <c r="J32" s="156">
        <f>'[8]мес ТЗ 2018'!AM639</f>
        <v>0</v>
      </c>
      <c r="K32" s="156" t="str">
        <f>'[8]мес ТЗ 2018'!AM740</f>
        <v>Итого, чел/час</v>
      </c>
      <c r="L32" s="156">
        <f>'[8]мес ТЗ 2018'!AM845</f>
        <v>0</v>
      </c>
      <c r="M32" s="156">
        <f>'[8]мес ТЗ 2018'!AM948</f>
        <v>6</v>
      </c>
      <c r="N32" s="156">
        <f>'[8]мес ТЗ 2018'!AM1049</f>
        <v>0</v>
      </c>
      <c r="O32" s="156">
        <f>'[8]мес ТЗ 2018'!AM1189</f>
        <v>13.332000000000001</v>
      </c>
      <c r="P32" s="156">
        <f>'[8]мес ТЗ 2018'!AM1289</f>
        <v>0</v>
      </c>
      <c r="Q32" s="156">
        <f>'[8]мес ТЗ 2018'!AM1386</f>
        <v>0</v>
      </c>
      <c r="R32" s="156">
        <f>'[8]мес ТЗ 2018'!AM1526</f>
        <v>0</v>
      </c>
      <c r="S32" s="156">
        <f>'[8]мес ТЗ 2018'!AM1659</f>
        <v>0</v>
      </c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79"/>
      <c r="AM32" s="177">
        <f t="shared" si="5"/>
        <v>19.332000000000001</v>
      </c>
      <c r="AN32" s="180">
        <f t="shared" si="4"/>
        <v>19.332000000000001</v>
      </c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</row>
    <row r="33" spans="1:70" s="167" customFormat="1" hidden="1">
      <c r="A33" s="122"/>
      <c r="B33" s="155"/>
      <c r="C33" s="155"/>
      <c r="D33" s="391" t="s">
        <v>36</v>
      </c>
      <c r="E33" s="389"/>
      <c r="F33" s="390"/>
      <c r="G33" s="164" t="s">
        <v>33</v>
      </c>
      <c r="H33" s="156">
        <f>H30</f>
        <v>0</v>
      </c>
      <c r="I33" s="156">
        <f>I30</f>
        <v>0</v>
      </c>
      <c r="J33" s="156">
        <f t="shared" ref="J33:S33" si="8">J30</f>
        <v>0</v>
      </c>
      <c r="K33" s="156">
        <f t="shared" si="8"/>
        <v>0</v>
      </c>
      <c r="L33" s="156">
        <f t="shared" si="8"/>
        <v>0</v>
      </c>
      <c r="M33" s="156">
        <f t="shared" si="8"/>
        <v>0</v>
      </c>
      <c r="N33" s="156">
        <f t="shared" si="8"/>
        <v>0</v>
      </c>
      <c r="O33" s="156">
        <f t="shared" si="8"/>
        <v>0</v>
      </c>
      <c r="P33" s="156">
        <f t="shared" si="8"/>
        <v>0</v>
      </c>
      <c r="Q33" s="156">
        <f t="shared" si="8"/>
        <v>0</v>
      </c>
      <c r="R33" s="156">
        <f t="shared" si="8"/>
        <v>0</v>
      </c>
      <c r="S33" s="156">
        <f t="shared" si="8"/>
        <v>0</v>
      </c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79"/>
      <c r="AM33" s="177">
        <f t="shared" si="5"/>
        <v>0</v>
      </c>
      <c r="AN33" s="180">
        <f t="shared" si="4"/>
        <v>0</v>
      </c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</row>
    <row r="34" spans="1:70" s="167" customFormat="1" hidden="1">
      <c r="A34" s="122"/>
      <c r="B34" s="155"/>
      <c r="C34" s="386" t="s">
        <v>37</v>
      </c>
      <c r="D34" s="387"/>
      <c r="E34" s="387"/>
      <c r="F34" s="388"/>
      <c r="G34" s="164" t="s">
        <v>38</v>
      </c>
      <c r="H34" s="156">
        <f>'[8]мес ТЗ 2018'!AM361</f>
        <v>0</v>
      </c>
      <c r="I34" s="156">
        <f>'[8]мес ТЗ 2018'!AM500</f>
        <v>0</v>
      </c>
      <c r="J34" s="156">
        <f>'[8]мес ТЗ 2018'!AM641</f>
        <v>0</v>
      </c>
      <c r="K34" s="156">
        <f>'[8]мес ТЗ 2018'!AM742</f>
        <v>0</v>
      </c>
      <c r="L34" s="156">
        <f>'[8]мес ТЗ 2018'!AM847</f>
        <v>0</v>
      </c>
      <c r="M34" s="156">
        <f>'[8]мес ТЗ 2018'!AM950</f>
        <v>0</v>
      </c>
      <c r="N34" s="156">
        <f>'[8]мес ТЗ 2018'!AM1051</f>
        <v>0</v>
      </c>
      <c r="O34" s="156">
        <f>'[8]мес ТЗ 2018'!AM1191</f>
        <v>0</v>
      </c>
      <c r="P34" s="160">
        <f>'[8]мес ТЗ 2018'!AM1291</f>
        <v>6</v>
      </c>
      <c r="Q34" s="156">
        <f>'[8]мес ТЗ 2018'!AM1388</f>
        <v>0</v>
      </c>
      <c r="R34" s="156">
        <f>'[8]мес ТЗ 2018'!AM1528</f>
        <v>0</v>
      </c>
      <c r="S34" s="156">
        <f>'[8]мес ТЗ 2018'!AM1661</f>
        <v>0</v>
      </c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79"/>
      <c r="AM34" s="177">
        <f t="shared" si="5"/>
        <v>6</v>
      </c>
      <c r="AN34" s="180">
        <f t="shared" si="4"/>
        <v>6</v>
      </c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</row>
    <row r="35" spans="1:70" s="181" customFormat="1" hidden="1">
      <c r="A35" s="157"/>
      <c r="B35" s="155"/>
      <c r="C35" s="439" t="s">
        <v>34</v>
      </c>
      <c r="D35" s="440"/>
      <c r="E35" s="440"/>
      <c r="F35" s="441"/>
      <c r="G35" s="164" t="s">
        <v>33</v>
      </c>
      <c r="H35" s="156">
        <f>'[8]мес ТЗ 2018'!AM367</f>
        <v>0</v>
      </c>
      <c r="I35" s="156">
        <f>'[8]мес ТЗ 2018'!AM506</f>
        <v>0</v>
      </c>
      <c r="J35" s="156">
        <f>'[8]мес ТЗ 2018'!AM647</f>
        <v>2.56</v>
      </c>
      <c r="K35" s="156">
        <f>'[8]мес ТЗ 2018'!AM748</f>
        <v>13.332000000000001</v>
      </c>
      <c r="L35" s="156">
        <f>'[8]мес ТЗ 2018'!AM853</f>
        <v>0.47</v>
      </c>
      <c r="M35" s="156">
        <f>'[8]мес ТЗ 2018'!AM956</f>
        <v>6</v>
      </c>
      <c r="N35" s="156">
        <f>'[8]мес ТЗ 2018'!AM1057</f>
        <v>0</v>
      </c>
      <c r="O35" s="156">
        <f>'[8]мес ТЗ 2018'!AM1197</f>
        <v>19.678000000000001</v>
      </c>
      <c r="P35" s="156">
        <f>'[8]мес ТЗ 2018'!AM1297</f>
        <v>0</v>
      </c>
      <c r="Q35" s="156">
        <f>'[8]мес ТЗ 2018'!AM1394</f>
        <v>0</v>
      </c>
      <c r="R35" s="156">
        <f>'[8]мес ТЗ 2018'!AM1534</f>
        <v>0</v>
      </c>
      <c r="S35" s="156">
        <f>'[8]мес ТЗ 2018'!AM1667</f>
        <v>0</v>
      </c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79"/>
      <c r="AM35" s="177">
        <f>SUM(H35:S35)</f>
        <v>42.040000000000006</v>
      </c>
      <c r="AN35" s="180">
        <f t="shared" si="4"/>
        <v>42.040000000000006</v>
      </c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</row>
    <row r="36" spans="1:70" s="181" customFormat="1" hidden="1">
      <c r="A36" s="157"/>
      <c r="B36" s="155"/>
      <c r="C36" s="386" t="s">
        <v>35</v>
      </c>
      <c r="D36" s="387"/>
      <c r="E36" s="387"/>
      <c r="F36" s="388"/>
      <c r="G36" s="164" t="s">
        <v>33</v>
      </c>
      <c r="H36" s="156">
        <f>'[8]мес ТЗ 2018'!AM368</f>
        <v>0</v>
      </c>
      <c r="I36" s="156">
        <f>'[8]мес ТЗ 2018'!AM507</f>
        <v>0</v>
      </c>
      <c r="J36" s="156">
        <f>'[8]мес ТЗ 2018'!AM648</f>
        <v>26.664000000000001</v>
      </c>
      <c r="K36" s="156">
        <f>'[8]мес ТЗ 2018'!AM749</f>
        <v>1.72</v>
      </c>
      <c r="L36" s="156">
        <f>'[8]мес ТЗ 2018'!AM854</f>
        <v>0</v>
      </c>
      <c r="M36" s="156">
        <f>'[8]мес ТЗ 2018'!AM957</f>
        <v>0</v>
      </c>
      <c r="N36" s="156">
        <f>'[8]мес ТЗ 2018'!AM1058</f>
        <v>0</v>
      </c>
      <c r="O36" s="156">
        <f>'[8]мес ТЗ 2018'!AM1198</f>
        <v>0.57999999999999996</v>
      </c>
      <c r="P36" s="156">
        <f>'[8]мес ТЗ 2018'!AM1298</f>
        <v>0</v>
      </c>
      <c r="Q36" s="156">
        <f>'[8]мес ТЗ 2018'!AM1395</f>
        <v>0</v>
      </c>
      <c r="R36" s="156">
        <f>'[8]мес ТЗ 2018'!AM1535</f>
        <v>0</v>
      </c>
      <c r="S36" s="156">
        <f>'[8]мес ТЗ 2018'!AM1668</f>
        <v>0</v>
      </c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79"/>
      <c r="AM36" s="177">
        <f>SUM(H36:S36)</f>
        <v>28.963999999999999</v>
      </c>
      <c r="AN36" s="180">
        <f t="shared" si="4"/>
        <v>28.963999999999999</v>
      </c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  <c r="BR36" s="131"/>
    </row>
    <row r="37" spans="1:70" s="181" customFormat="1" hidden="1">
      <c r="A37" s="157"/>
      <c r="B37" s="155"/>
      <c r="C37" s="155"/>
      <c r="D37" s="391" t="s">
        <v>36</v>
      </c>
      <c r="E37" s="389"/>
      <c r="F37" s="390"/>
      <c r="G37" s="164" t="s">
        <v>33</v>
      </c>
      <c r="H37" s="156" t="e">
        <f>#REF!</f>
        <v>#REF!</v>
      </c>
      <c r="I37" s="156" t="e">
        <f>#REF!</f>
        <v>#REF!</v>
      </c>
      <c r="J37" s="156" t="e">
        <f>#REF!</f>
        <v>#REF!</v>
      </c>
      <c r="K37" s="156" t="e">
        <f>#REF!</f>
        <v>#REF!</v>
      </c>
      <c r="L37" s="156" t="e">
        <f>#REF!</f>
        <v>#REF!</v>
      </c>
      <c r="M37" s="156" t="e">
        <f>#REF!</f>
        <v>#REF!</v>
      </c>
      <c r="N37" s="156" t="e">
        <f>#REF!</f>
        <v>#REF!</v>
      </c>
      <c r="O37" s="156" t="e">
        <f>#REF!</f>
        <v>#REF!</v>
      </c>
      <c r="P37" s="156" t="e">
        <f>#REF!</f>
        <v>#REF!</v>
      </c>
      <c r="Q37" s="156" t="e">
        <f>#REF!</f>
        <v>#REF!</v>
      </c>
      <c r="R37" s="156" t="e">
        <f>#REF!</f>
        <v>#REF!</v>
      </c>
      <c r="S37" s="156" t="e">
        <f>#REF!</f>
        <v>#REF!</v>
      </c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79"/>
      <c r="AM37" s="177" t="e">
        <f>SUM(H37:S37)</f>
        <v>#REF!</v>
      </c>
      <c r="AN37" s="180" t="e">
        <f t="shared" si="4"/>
        <v>#REF!</v>
      </c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  <c r="BR37" s="131"/>
    </row>
    <row r="38" spans="1:70" s="181" customFormat="1" hidden="1">
      <c r="A38" s="157"/>
      <c r="B38" s="155"/>
      <c r="C38" s="386" t="s">
        <v>37</v>
      </c>
      <c r="D38" s="387"/>
      <c r="E38" s="387"/>
      <c r="F38" s="388"/>
      <c r="G38" s="164" t="s">
        <v>38</v>
      </c>
      <c r="H38" s="156">
        <f>'[8]мес ТЗ 2018'!AM370</f>
        <v>0</v>
      </c>
      <c r="I38" s="156">
        <f>'[8]мес ТЗ 2018'!AM509</f>
        <v>29.443000000000001</v>
      </c>
      <c r="J38" s="156">
        <f>'[8]мес ТЗ 2018'!AM650</f>
        <v>0</v>
      </c>
      <c r="K38" s="156">
        <f>'[8]мес ТЗ 2018'!AM751</f>
        <v>13.332000000000001</v>
      </c>
      <c r="L38" s="156">
        <f>'[8]мес ТЗ 2018'!AM856</f>
        <v>0</v>
      </c>
      <c r="M38" s="156">
        <f>'[8]мес ТЗ 2018'!AM959</f>
        <v>0</v>
      </c>
      <c r="N38" s="156">
        <f>'[8]мес ТЗ 2018'!AM1060</f>
        <v>0</v>
      </c>
      <c r="O38" s="156">
        <f>'[8]мес ТЗ 2018'!AM1200</f>
        <v>15.465999999999999</v>
      </c>
      <c r="P38" s="159">
        <f>'[8]мес ТЗ 2018'!AM1300</f>
        <v>30</v>
      </c>
      <c r="Q38" s="156">
        <f>'[8]мес ТЗ 2018'!AM1397</f>
        <v>0</v>
      </c>
      <c r="R38" s="156">
        <f>'[8]мес ТЗ 2018'!AM1537</f>
        <v>0</v>
      </c>
      <c r="S38" s="156">
        <f>'[8]мес ТЗ 2018'!AM1670</f>
        <v>0</v>
      </c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79"/>
      <c r="AM38" s="177">
        <f>SUM(H38:S38)</f>
        <v>88.241000000000014</v>
      </c>
      <c r="AN38" s="180">
        <f t="shared" si="4"/>
        <v>88.241000000000014</v>
      </c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</row>
    <row r="39" spans="1:70" s="165" customFormat="1" hidden="1">
      <c r="A39" s="182"/>
      <c r="B39" s="182"/>
      <c r="C39" s="182"/>
      <c r="D39" s="391" t="s">
        <v>45</v>
      </c>
      <c r="E39" s="389"/>
      <c r="F39" s="390"/>
      <c r="G39" s="157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79"/>
      <c r="AM39" s="183"/>
      <c r="AN39" s="180">
        <f t="shared" si="4"/>
        <v>0</v>
      </c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  <c r="BR39" s="131"/>
    </row>
    <row r="40" spans="1:70" s="165" customFormat="1" hidden="1">
      <c r="A40" s="166"/>
      <c r="B40" s="391" t="s">
        <v>30</v>
      </c>
      <c r="C40" s="389"/>
      <c r="D40" s="389"/>
      <c r="E40" s="389"/>
      <c r="F40" s="390"/>
      <c r="G40" s="166"/>
      <c r="H40" s="163" t="e">
        <f>#REF!+#REF!+#REF!+H26+#REF!</f>
        <v>#REF!</v>
      </c>
      <c r="I40" s="163" t="e">
        <f>#REF!+#REF!+#REF!+I26+#REF!</f>
        <v>#REF!</v>
      </c>
      <c r="J40" s="163" t="e">
        <f>#REF!+#REF!+#REF!+J26+#REF!</f>
        <v>#REF!</v>
      </c>
      <c r="K40" s="163" t="e">
        <f>#REF!+#REF!+#REF!+K26+#REF!</f>
        <v>#REF!</v>
      </c>
      <c r="L40" s="163" t="e">
        <f>#REF!+#REF!+#REF!+L26+#REF!</f>
        <v>#REF!</v>
      </c>
      <c r="M40" s="163" t="e">
        <f>#REF!+#REF!+#REF!+M26+#REF!</f>
        <v>#REF!</v>
      </c>
      <c r="N40" s="163" t="e">
        <f>#REF!+#REF!+#REF!+N26+#REF!</f>
        <v>#REF!</v>
      </c>
      <c r="O40" s="163" t="e">
        <f>#REF!+#REF!+#REF!+O26+#REF!</f>
        <v>#REF!</v>
      </c>
      <c r="P40" s="163" t="e">
        <f>#REF!+#REF!+#REF!+P26+#REF!</f>
        <v>#REF!</v>
      </c>
      <c r="Q40" s="163" t="e">
        <f>#REF!+#REF!+#REF!+Q26+#REF!</f>
        <v>#REF!</v>
      </c>
      <c r="R40" s="163" t="e">
        <f>#REF!+#REF!+#REF!+R26+#REF!</f>
        <v>#REF!</v>
      </c>
      <c r="S40" s="163" t="e">
        <f>#REF!+#REF!+#REF!+S26+#REF!</f>
        <v>#REF!</v>
      </c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84"/>
      <c r="AM40" s="185" t="e">
        <f>SUM(H40:S40)</f>
        <v>#REF!</v>
      </c>
      <c r="AN40" s="186" t="e">
        <f t="shared" si="4"/>
        <v>#REF!</v>
      </c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</row>
    <row r="41" spans="1:70" s="187" customFormat="1" hidden="1">
      <c r="A41" s="166"/>
      <c r="B41" s="391" t="s">
        <v>31</v>
      </c>
      <c r="C41" s="389"/>
      <c r="D41" s="389"/>
      <c r="E41" s="389"/>
      <c r="F41" s="390"/>
      <c r="G41" s="166"/>
      <c r="H41" s="163" t="e">
        <f>#REF!+H20+H27+#REF!</f>
        <v>#REF!</v>
      </c>
      <c r="I41" s="163" t="e">
        <f>#REF!+I20+I27+#REF!</f>
        <v>#REF!</v>
      </c>
      <c r="J41" s="163" t="e">
        <f>#REF!+J20+J27+#REF!</f>
        <v>#REF!</v>
      </c>
      <c r="K41" s="163" t="e">
        <f>#REF!+K20+K27+#REF!</f>
        <v>#REF!</v>
      </c>
      <c r="L41" s="163" t="e">
        <f>#REF!+L20+L27+#REF!</f>
        <v>#REF!</v>
      </c>
      <c r="M41" s="163" t="e">
        <f>#REF!+M20+M27+#REF!</f>
        <v>#REF!</v>
      </c>
      <c r="N41" s="163" t="e">
        <f>#REF!+N20+N27+#REF!</f>
        <v>#REF!</v>
      </c>
      <c r="O41" s="163" t="e">
        <f>#REF!+O20+O27+#REF!</f>
        <v>#REF!</v>
      </c>
      <c r="P41" s="163" t="e">
        <f>#REF!+P20+P27+#REF!</f>
        <v>#REF!</v>
      </c>
      <c r="Q41" s="163" t="e">
        <f>#REF!+Q20+Q27+#REF!</f>
        <v>#REF!</v>
      </c>
      <c r="R41" s="163" t="e">
        <f>#REF!+R20+R27+#REF!</f>
        <v>#REF!</v>
      </c>
      <c r="S41" s="163" t="e">
        <f>#REF!+S20+S27+#REF!</f>
        <v>#REF!</v>
      </c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84"/>
      <c r="AM41" s="185" t="e">
        <f t="shared" ref="AM41" si="9">SUM(H41:S41)</f>
        <v>#REF!</v>
      </c>
      <c r="AN41" s="186" t="e">
        <f t="shared" si="4"/>
        <v>#REF!</v>
      </c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  <c r="BR41" s="131"/>
    </row>
    <row r="42" spans="1:70" s="187" customFormat="1" hidden="1">
      <c r="A42" s="188"/>
      <c r="B42" s="391" t="s">
        <v>32</v>
      </c>
      <c r="C42" s="389"/>
      <c r="D42" s="389"/>
      <c r="E42" s="389"/>
      <c r="F42" s="390"/>
      <c r="G42" s="166"/>
      <c r="H42" s="163" t="e">
        <f>#REF!+#REF!+#REF!+#REF!+H21+H28+H29+#REF!</f>
        <v>#REF!</v>
      </c>
      <c r="I42" s="163" t="e">
        <f>#REF!+#REF!+#REF!+#REF!+I21+I28+I29+#REF!</f>
        <v>#REF!</v>
      </c>
      <c r="J42" s="163" t="e">
        <f>#REF!+#REF!+#REF!+#REF!+J21+J28+J29+#REF!</f>
        <v>#REF!</v>
      </c>
      <c r="K42" s="163" t="e">
        <f>#REF!+#REF!+#REF!+#REF!+K21+K28+K29+#REF!</f>
        <v>#REF!</v>
      </c>
      <c r="L42" s="163" t="e">
        <f>#REF!+#REF!+#REF!+#REF!+L21+L28+L29+#REF!</f>
        <v>#REF!</v>
      </c>
      <c r="M42" s="163" t="e">
        <f>#REF!+#REF!+#REF!+#REF!+M21+M28+M29+#REF!</f>
        <v>#REF!</v>
      </c>
      <c r="N42" s="163" t="e">
        <f>#REF!+#REF!+#REF!+#REF!+N21+N28+N29+#REF!</f>
        <v>#REF!</v>
      </c>
      <c r="O42" s="163" t="e">
        <f>#REF!+#REF!+#REF!+#REF!+O21+O28+O29+#REF!</f>
        <v>#REF!</v>
      </c>
      <c r="P42" s="163" t="e">
        <f>#REF!+#REF!+#REF!+#REF!+P21+P28+P29+#REF!</f>
        <v>#REF!</v>
      </c>
      <c r="Q42" s="163" t="e">
        <f>#REF!+#REF!+#REF!+#REF!+Q21+Q28+Q29+#REF!</f>
        <v>#REF!</v>
      </c>
      <c r="R42" s="163" t="e">
        <f>#REF!+#REF!+#REF!+#REF!+R21+R28+R29+#REF!</f>
        <v>#REF!</v>
      </c>
      <c r="S42" s="163" t="e">
        <f>#REF!+#REF!+#REF!+#REF!+S21+S28+S29+#REF!</f>
        <v>#REF!</v>
      </c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84"/>
      <c r="AM42" s="185" t="e">
        <f t="shared" ref="AM42:AM47" si="10">SUM(H42:S42)</f>
        <v>#REF!</v>
      </c>
      <c r="AN42" s="186" t="e">
        <f t="shared" si="4"/>
        <v>#REF!</v>
      </c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</row>
    <row r="43" spans="1:70" s="165" customFormat="1" hidden="1">
      <c r="A43" s="392" t="s">
        <v>46</v>
      </c>
      <c r="B43" s="393"/>
      <c r="C43" s="393"/>
      <c r="D43" s="393"/>
      <c r="E43" s="393"/>
      <c r="F43" s="393"/>
      <c r="G43" s="393"/>
      <c r="H43" s="163">
        <f>'[8]мес ТЗ 2018'!AM195</f>
        <v>0.96776252723311695</v>
      </c>
      <c r="I43" s="163">
        <f>'[8]мес ТЗ 2018'!AM224</f>
        <v>0</v>
      </c>
      <c r="J43" s="163">
        <f>'[8]мес ТЗ 2018'!AM253</f>
        <v>0</v>
      </c>
      <c r="K43" s="163">
        <f>'[8]мес ТЗ 2018'!AM282</f>
        <v>0</v>
      </c>
      <c r="L43" s="163">
        <f>'[8]мес ТЗ 2018'!AM311</f>
        <v>0</v>
      </c>
      <c r="M43" s="163">
        <f>'[8]мес ТЗ 2018'!AM963</f>
        <v>4.5</v>
      </c>
      <c r="N43" s="163">
        <f>'[8]мес ТЗ 2018'!AM1134</f>
        <v>303.56266009142303</v>
      </c>
      <c r="O43" s="163">
        <f>'[8]мес ТЗ 2018'!AM1205</f>
        <v>0</v>
      </c>
      <c r="P43" s="163">
        <f>'[8]мес ТЗ 2018'!AM1305</f>
        <v>2.35</v>
      </c>
      <c r="Q43" s="163">
        <f>'[8]мес ТЗ 2018'!AM1474</f>
        <v>0</v>
      </c>
      <c r="R43" s="163">
        <f>'[8]мес ТЗ 2018'!AM1601</f>
        <v>0</v>
      </c>
      <c r="S43" s="184">
        <f>'[8]мес ТЗ 2018'!AM1750</f>
        <v>0</v>
      </c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5">
        <f t="shared" si="10"/>
        <v>311.38042261865616</v>
      </c>
      <c r="AN43" s="186">
        <f t="shared" si="4"/>
        <v>311.38042261865616</v>
      </c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  <c r="BR43" s="131"/>
    </row>
    <row r="44" spans="1:70" hidden="1">
      <c r="A44" s="394" t="s">
        <v>47</v>
      </c>
      <c r="B44" s="395"/>
      <c r="C44" s="395"/>
      <c r="D44" s="395"/>
      <c r="E44" s="395"/>
      <c r="F44" s="395"/>
      <c r="G44" s="395"/>
      <c r="H44" s="163">
        <f>'[8]мес ТЗ 2018'!AM196</f>
        <v>1.7956419753086399</v>
      </c>
      <c r="I44" s="163">
        <f>'[8]мес ТЗ 2018'!AM225</f>
        <v>0</v>
      </c>
      <c r="J44" s="163" t="str">
        <f>'[8]мес ТЗ 2018'!AM254</f>
        <v>Итого, чел/час</v>
      </c>
      <c r="K44" s="163">
        <f>'[8]мес ТЗ 2018'!AM283</f>
        <v>0</v>
      </c>
      <c r="L44" s="163">
        <f>'[8]мес ТЗ 2018'!AM312</f>
        <v>15.465999999999999</v>
      </c>
      <c r="M44" s="163">
        <f>'[8]мес ТЗ 2018'!AM964</f>
        <v>42.85</v>
      </c>
      <c r="N44" s="163">
        <f>'[8]мес ТЗ 2018'!AM1135</f>
        <v>1983.422</v>
      </c>
      <c r="O44" s="163">
        <f>'[8]мес ТЗ 2018'!AM1206</f>
        <v>15.465999999999999</v>
      </c>
      <c r="P44" s="163">
        <f>'[8]мес ТЗ 2018'!AM1306</f>
        <v>0</v>
      </c>
      <c r="Q44" s="163">
        <f>'[8]мес ТЗ 2018'!AM1475</f>
        <v>0</v>
      </c>
      <c r="R44" s="163">
        <f>'[8]мес ТЗ 2018'!AM1602</f>
        <v>0</v>
      </c>
      <c r="S44" s="184">
        <f>'[8]мес ТЗ 2018'!AM1751</f>
        <v>0</v>
      </c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5">
        <f t="shared" si="10"/>
        <v>2058.9996419753088</v>
      </c>
      <c r="AN44" s="186">
        <f t="shared" si="4"/>
        <v>2058.9996419753088</v>
      </c>
      <c r="AO44" s="131"/>
      <c r="AP44" s="131"/>
      <c r="AQ44" s="131"/>
    </row>
    <row r="45" spans="1:70" hidden="1">
      <c r="A45" s="396" t="s">
        <v>48</v>
      </c>
      <c r="B45" s="397"/>
      <c r="C45" s="397"/>
      <c r="D45" s="397"/>
      <c r="E45" s="397"/>
      <c r="F45" s="397"/>
      <c r="G45" s="397"/>
      <c r="H45" s="163" t="e">
        <f>SUM(H41:H44)</f>
        <v>#REF!</v>
      </c>
      <c r="I45" s="163" t="e">
        <f t="shared" ref="I45" si="11">SUM(I41:I44)</f>
        <v>#REF!</v>
      </c>
      <c r="J45" s="163" t="e">
        <f>SUM(J41:J44)</f>
        <v>#REF!</v>
      </c>
      <c r="K45" s="163" t="e">
        <f t="shared" ref="K45" si="12">SUM(K41:K44)</f>
        <v>#REF!</v>
      </c>
      <c r="L45" s="163" t="e">
        <f>SUM(L41:L44)</f>
        <v>#REF!</v>
      </c>
      <c r="M45" s="163" t="e">
        <f>SUM(M41:M44)</f>
        <v>#REF!</v>
      </c>
      <c r="N45" s="163" t="e">
        <f t="shared" ref="N45:S45" si="13">SUM(N41:N44)</f>
        <v>#REF!</v>
      </c>
      <c r="O45" s="163" t="e">
        <f t="shared" si="13"/>
        <v>#REF!</v>
      </c>
      <c r="P45" s="163" t="e">
        <f t="shared" si="13"/>
        <v>#REF!</v>
      </c>
      <c r="Q45" s="163" t="e">
        <f t="shared" si="13"/>
        <v>#REF!</v>
      </c>
      <c r="R45" s="163" t="e">
        <f t="shared" si="13"/>
        <v>#REF!</v>
      </c>
      <c r="S45" s="184" t="e">
        <f t="shared" si="13"/>
        <v>#REF!</v>
      </c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5" t="e">
        <f t="shared" si="10"/>
        <v>#REF!</v>
      </c>
      <c r="AN45" s="186" t="e">
        <f t="shared" si="4"/>
        <v>#REF!</v>
      </c>
      <c r="AO45" s="131"/>
      <c r="AP45" s="131"/>
      <c r="AQ45" s="131"/>
    </row>
    <row r="46" spans="1:70" hidden="1">
      <c r="A46" s="398" t="s">
        <v>49</v>
      </c>
      <c r="B46" s="399"/>
      <c r="C46" s="399"/>
      <c r="D46" s="399"/>
      <c r="E46" s="399"/>
      <c r="F46" s="399"/>
      <c r="G46" s="399"/>
      <c r="H46" s="189">
        <f>'[8]мес ТЗ 2018'!AM198</f>
        <v>0.2</v>
      </c>
      <c r="I46" s="189">
        <f>'[8]мес ТЗ 2018'!AM227</f>
        <v>0</v>
      </c>
      <c r="J46" s="189">
        <f>'[8]мес ТЗ 2018'!AM256</f>
        <v>0</v>
      </c>
      <c r="K46" s="189">
        <f>'[8]мес ТЗ 2018'!AM285</f>
        <v>0</v>
      </c>
      <c r="L46" s="189">
        <f>'[8]мес ТЗ 2018'!AM314</f>
        <v>0</v>
      </c>
      <c r="M46" s="189">
        <f>'[8]мес ТЗ 2018'!AM966</f>
        <v>3.15</v>
      </c>
      <c r="N46" s="189">
        <f>'[8]мес ТЗ 2018'!AM1137</f>
        <v>0</v>
      </c>
      <c r="O46" s="189">
        <f>'[8]мес ТЗ 2018'!AM1208</f>
        <v>0</v>
      </c>
      <c r="P46" s="189">
        <f>'[8]мес ТЗ 2018'!AM1308</f>
        <v>0</v>
      </c>
      <c r="Q46" s="189">
        <f>'[8]мес ТЗ 2018'!AM1477</f>
        <v>0</v>
      </c>
      <c r="R46" s="189">
        <f>'[8]мес ТЗ 2018'!AM1604</f>
        <v>0</v>
      </c>
      <c r="S46" s="190">
        <f>'[8]мес ТЗ 2018'!AM1753</f>
        <v>0</v>
      </c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85">
        <f t="shared" si="10"/>
        <v>3.35</v>
      </c>
      <c r="AN46" s="186">
        <f t="shared" si="4"/>
        <v>3.35</v>
      </c>
      <c r="AO46" s="131"/>
      <c r="AP46" s="131"/>
      <c r="AQ46" s="131"/>
    </row>
    <row r="47" spans="1:70" hidden="1">
      <c r="A47" s="152"/>
      <c r="B47" s="191"/>
      <c r="C47" s="152"/>
      <c r="D47" s="152"/>
      <c r="E47" s="152"/>
      <c r="F47" s="192" t="s">
        <v>32</v>
      </c>
      <c r="G47" s="193"/>
      <c r="H47" s="163" t="e">
        <f>#REF!+#REF!+H21+H28</f>
        <v>#REF!</v>
      </c>
      <c r="I47" s="163" t="e">
        <f>#REF!+#REF!+I21+I28</f>
        <v>#REF!</v>
      </c>
      <c r="J47" s="163" t="e">
        <f>#REF!+#REF!++#REF!+J21+J28</f>
        <v>#REF!</v>
      </c>
      <c r="K47" s="163" t="e">
        <f>#REF!+#REF!++#REF!+K21+K28</f>
        <v>#REF!</v>
      </c>
      <c r="L47" s="163" t="e">
        <f>#REF!+#REF!++#REF!+L21+L28</f>
        <v>#REF!</v>
      </c>
      <c r="M47" s="163" t="e">
        <f>#REF!+#REF!++#REF!+M21+M28</f>
        <v>#REF!</v>
      </c>
      <c r="N47" s="163" t="e">
        <f>#REF!+#REF!++#REF!+N21+N28</f>
        <v>#REF!</v>
      </c>
      <c r="O47" s="163" t="e">
        <f>#REF!+#REF!++#REF!+O21+O28</f>
        <v>#REF!</v>
      </c>
      <c r="P47" s="163" t="e">
        <f>#REF!+#REF!++#REF!+P21+P28</f>
        <v>#REF!</v>
      </c>
      <c r="Q47" s="163" t="e">
        <f>#REF!+#REF!++#REF!+Q21+Q28</f>
        <v>#REF!</v>
      </c>
      <c r="R47" s="163" t="e">
        <f>#REF!+#REF!++#REF!+R21+R28</f>
        <v>#REF!</v>
      </c>
      <c r="S47" s="163" t="e">
        <f>#REF!+#REF!++#REF!+S21+S28</f>
        <v>#REF!</v>
      </c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84"/>
      <c r="AM47" s="185" t="e">
        <f t="shared" si="10"/>
        <v>#REF!</v>
      </c>
      <c r="AN47" s="186" t="e">
        <f t="shared" si="4"/>
        <v>#REF!</v>
      </c>
    </row>
    <row r="48" spans="1:70" hidden="1">
      <c r="A48" s="194"/>
      <c r="B48" s="195"/>
      <c r="C48" s="195"/>
      <c r="D48" s="383" t="s">
        <v>36</v>
      </c>
      <c r="E48" s="384"/>
      <c r="F48" s="385"/>
      <c r="G48" s="195"/>
      <c r="H48" s="196" t="e">
        <f>H40+H41+H42</f>
        <v>#REF!</v>
      </c>
      <c r="I48" s="196" t="e">
        <f t="shared" ref="I48" si="14">I40+I41+I42</f>
        <v>#REF!</v>
      </c>
      <c r="J48" s="196" t="e">
        <f>J40+J41+J42</f>
        <v>#REF!</v>
      </c>
      <c r="K48" s="196" t="e">
        <f t="shared" ref="K48:S48" si="15">K40+K41+K42</f>
        <v>#REF!</v>
      </c>
      <c r="L48" s="196" t="e">
        <f t="shared" si="15"/>
        <v>#REF!</v>
      </c>
      <c r="M48" s="196" t="e">
        <f t="shared" si="15"/>
        <v>#REF!</v>
      </c>
      <c r="N48" s="196" t="e">
        <f t="shared" si="15"/>
        <v>#REF!</v>
      </c>
      <c r="O48" s="196" t="e">
        <f t="shared" si="15"/>
        <v>#REF!</v>
      </c>
      <c r="P48" s="196" t="e">
        <f t="shared" si="15"/>
        <v>#REF!</v>
      </c>
      <c r="Q48" s="196" t="e">
        <f t="shared" si="15"/>
        <v>#REF!</v>
      </c>
      <c r="R48" s="196" t="e">
        <f t="shared" si="15"/>
        <v>#REF!</v>
      </c>
      <c r="S48" s="196" t="e">
        <f t="shared" si="15"/>
        <v>#REF!</v>
      </c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7"/>
      <c r="AM48" s="185" t="e">
        <f>SUM(H48:S48)</f>
        <v>#REF!</v>
      </c>
      <c r="AN48" s="186" t="e">
        <f>AM48</f>
        <v>#REF!</v>
      </c>
    </row>
    <row r="49" spans="1:70" hidden="1">
      <c r="A49" s="194"/>
      <c r="B49" s="198"/>
      <c r="C49" s="383" t="s">
        <v>34</v>
      </c>
      <c r="D49" s="384"/>
      <c r="E49" s="384"/>
      <c r="F49" s="385"/>
      <c r="G49" s="198"/>
      <c r="H49" s="199" t="e">
        <f>#REF!+#REF!+H22+H31+H35</f>
        <v>#REF!</v>
      </c>
      <c r="I49" s="199" t="e">
        <f>#REF!+#REF!+I22+I31+I35</f>
        <v>#REF!</v>
      </c>
      <c r="J49" s="199" t="e">
        <f>#REF!+#REF!+J22+J31+J35</f>
        <v>#REF!</v>
      </c>
      <c r="K49" s="199" t="e">
        <f>#REF!+#REF!+K22+K31+K35</f>
        <v>#REF!</v>
      </c>
      <c r="L49" s="199" t="e">
        <f>#REF!+#REF!+L22+L31+L35</f>
        <v>#REF!</v>
      </c>
      <c r="M49" s="199" t="e">
        <f>#REF!+#REF!+M22+M31+M35</f>
        <v>#REF!</v>
      </c>
      <c r="N49" s="199" t="e">
        <f>#REF!+#REF!+N22+N31+N35</f>
        <v>#REF!</v>
      </c>
      <c r="O49" s="199" t="e">
        <f>#REF!+#REF!+O22+O31+O35</f>
        <v>#REF!</v>
      </c>
      <c r="P49" s="199" t="e">
        <f>#REF!+#REF!+P22+P31+P35</f>
        <v>#REF!</v>
      </c>
      <c r="Q49" s="199" t="e">
        <f>#REF!+#REF!+Q22+Q31+Q35</f>
        <v>#REF!</v>
      </c>
      <c r="R49" s="199" t="e">
        <f>#REF!+#REF!+R22+R31+R35</f>
        <v>#REF!</v>
      </c>
      <c r="S49" s="199" t="e">
        <f>#REF!+#REF!+S22+S31+S35</f>
        <v>#REF!</v>
      </c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200"/>
      <c r="AM49" s="201" t="e">
        <f>SUM(H49:S49)</f>
        <v>#REF!</v>
      </c>
      <c r="AN49" s="186" t="e">
        <f t="shared" ref="AN49:AN52" si="16">AM49</f>
        <v>#REF!</v>
      </c>
    </row>
    <row r="50" spans="1:70" hidden="1">
      <c r="A50" s="194"/>
      <c r="B50" s="198"/>
      <c r="C50" s="383" t="s">
        <v>35</v>
      </c>
      <c r="D50" s="384"/>
      <c r="E50" s="384"/>
      <c r="F50" s="385"/>
      <c r="G50" s="198"/>
      <c r="H50" s="199" t="e">
        <f>#REF!+#REF!+H23+H32+H36</f>
        <v>#REF!</v>
      </c>
      <c r="I50" s="199" t="e">
        <f>#REF!+#REF!+I23+I32+I36</f>
        <v>#REF!</v>
      </c>
      <c r="J50" s="199" t="e">
        <f>#REF!+#REF!+J23+J32+J36</f>
        <v>#REF!</v>
      </c>
      <c r="K50" s="199" t="e">
        <f>#REF!+#REF!+K23+K32+K36</f>
        <v>#REF!</v>
      </c>
      <c r="L50" s="199" t="e">
        <f>#REF!+#REF!+L23+L32+L36</f>
        <v>#REF!</v>
      </c>
      <c r="M50" s="199" t="e">
        <f>#REF!+#REF!+M23+M32+M36</f>
        <v>#REF!</v>
      </c>
      <c r="N50" s="199" t="e">
        <f>#REF!+#REF!+N23+N32+N36</f>
        <v>#REF!</v>
      </c>
      <c r="O50" s="199" t="e">
        <f>#REF!+#REF!+O23+O32+O36</f>
        <v>#REF!</v>
      </c>
      <c r="P50" s="199" t="e">
        <f>#REF!+#REF!+P23+P32+P36</f>
        <v>#REF!</v>
      </c>
      <c r="Q50" s="199" t="e">
        <f>#REF!+#REF!+Q23+Q32+Q36</f>
        <v>#REF!</v>
      </c>
      <c r="R50" s="199" t="e">
        <f>#REF!+#REF!+R23+R32+R36</f>
        <v>#REF!</v>
      </c>
      <c r="S50" s="199" t="e">
        <f>#REF!+#REF!+S23+S32+S36</f>
        <v>#REF!</v>
      </c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200"/>
      <c r="AM50" s="201" t="e">
        <f>SUM(H50:S50)</f>
        <v>#REF!</v>
      </c>
      <c r="AN50" s="186" t="e">
        <f t="shared" si="16"/>
        <v>#REF!</v>
      </c>
    </row>
    <row r="51" spans="1:70" hidden="1">
      <c r="A51" s="194"/>
      <c r="B51" s="198"/>
      <c r="C51" s="195"/>
      <c r="D51" s="383" t="s">
        <v>36</v>
      </c>
      <c r="E51" s="384"/>
      <c r="F51" s="385"/>
      <c r="G51" s="198"/>
      <c r="H51" s="199" t="e">
        <f>SUM(H48:H50)</f>
        <v>#REF!</v>
      </c>
      <c r="I51" s="199" t="e">
        <f t="shared" ref="I51" si="17">SUM(I48:I50)</f>
        <v>#REF!</v>
      </c>
      <c r="J51" s="199" t="e">
        <f>SUM(J48:J50)</f>
        <v>#REF!</v>
      </c>
      <c r="K51" s="199" t="e">
        <f t="shared" ref="K51:S51" si="18">SUM(K48:K50)</f>
        <v>#REF!</v>
      </c>
      <c r="L51" s="199" t="e">
        <f t="shared" si="18"/>
        <v>#REF!</v>
      </c>
      <c r="M51" s="199" t="e">
        <f t="shared" si="18"/>
        <v>#REF!</v>
      </c>
      <c r="N51" s="199" t="e">
        <f t="shared" si="18"/>
        <v>#REF!</v>
      </c>
      <c r="O51" s="199" t="e">
        <f t="shared" si="18"/>
        <v>#REF!</v>
      </c>
      <c r="P51" s="199" t="e">
        <f t="shared" si="18"/>
        <v>#REF!</v>
      </c>
      <c r="Q51" s="199" t="e">
        <f t="shared" si="18"/>
        <v>#REF!</v>
      </c>
      <c r="R51" s="199" t="e">
        <f t="shared" si="18"/>
        <v>#REF!</v>
      </c>
      <c r="S51" s="199" t="e">
        <f t="shared" si="18"/>
        <v>#REF!</v>
      </c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200"/>
      <c r="AM51" s="201" t="e">
        <f>SUM(H51:S51)</f>
        <v>#REF!</v>
      </c>
      <c r="AN51" s="186" t="e">
        <f t="shared" si="16"/>
        <v>#REF!</v>
      </c>
    </row>
    <row r="52" spans="1:70" hidden="1">
      <c r="A52" s="194"/>
      <c r="B52" s="198"/>
      <c r="C52" s="383" t="s">
        <v>37</v>
      </c>
      <c r="D52" s="384"/>
      <c r="E52" s="384"/>
      <c r="F52" s="385"/>
      <c r="G52" s="198"/>
      <c r="H52" s="199" t="e">
        <f>#REF!+#REF!+H25+H34+H38</f>
        <v>#REF!</v>
      </c>
      <c r="I52" s="199" t="e">
        <f>#REF!+#REF!+I25+I34+I38</f>
        <v>#REF!</v>
      </c>
      <c r="J52" s="199" t="e">
        <f>#REF!+#REF!+J25+J34+J38</f>
        <v>#REF!</v>
      </c>
      <c r="K52" s="199" t="e">
        <f>#REF!+#REF!+K25+K34+K38</f>
        <v>#REF!</v>
      </c>
      <c r="L52" s="199" t="e">
        <f>#REF!+#REF!+L25+L34+L38</f>
        <v>#REF!</v>
      </c>
      <c r="M52" s="199" t="e">
        <f>#REF!+#REF!+M25+M34+M38</f>
        <v>#REF!</v>
      </c>
      <c r="N52" s="199" t="e">
        <f>#REF!+#REF!+N25+N34+N38</f>
        <v>#REF!</v>
      </c>
      <c r="O52" s="199" t="e">
        <f>#REF!+#REF!+O25+O34+O38</f>
        <v>#REF!</v>
      </c>
      <c r="P52" s="202" t="e">
        <f>#REF!+#REF!+P25+P34+P38</f>
        <v>#REF!</v>
      </c>
      <c r="Q52" s="199" t="e">
        <f>#REF!+#REF!+Q25+Q34+Q38</f>
        <v>#REF!</v>
      </c>
      <c r="R52" s="199" t="e">
        <f>#REF!+#REF!+R25+R34+R38</f>
        <v>#REF!</v>
      </c>
      <c r="S52" s="199" t="e">
        <f>#REF!+#REF!+S25+S34+S38</f>
        <v>#REF!</v>
      </c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200"/>
      <c r="AM52" s="203" t="e">
        <f>SUM(H52:S52)</f>
        <v>#REF!</v>
      </c>
      <c r="AN52" s="204" t="e">
        <f t="shared" si="16"/>
        <v>#REF!</v>
      </c>
    </row>
    <row r="53" spans="1:70" ht="15" customHeight="1">
      <c r="A53" s="61"/>
      <c r="B53" s="62"/>
      <c r="C53" s="62"/>
      <c r="D53" s="62"/>
      <c r="E53" s="62"/>
      <c r="F53" s="62"/>
      <c r="G53" s="62"/>
      <c r="H53" s="205"/>
      <c r="I53" s="205"/>
      <c r="J53" s="205"/>
      <c r="K53" s="205"/>
      <c r="L53" s="205"/>
      <c r="M53" s="205"/>
      <c r="N53" s="205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N53" s="131"/>
    </row>
    <row r="54" spans="1:70" ht="15" customHeight="1">
      <c r="A54" s="61"/>
      <c r="B54" s="62"/>
      <c r="C54" s="62"/>
      <c r="D54" s="62"/>
      <c r="E54" s="62"/>
      <c r="F54" s="62"/>
      <c r="G54" s="205"/>
      <c r="H54" s="205"/>
      <c r="I54" s="205"/>
      <c r="J54" s="205"/>
      <c r="K54" s="205"/>
      <c r="L54" s="205"/>
      <c r="M54" s="205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183"/>
      <c r="AM54" s="128"/>
      <c r="AP54" s="131"/>
      <c r="AQ54" s="131"/>
      <c r="BQ54" s="128"/>
      <c r="BR54" s="128"/>
    </row>
    <row r="55" spans="1:70" ht="15" customHeight="1">
      <c r="A55" s="61"/>
      <c r="B55" s="62"/>
      <c r="C55" s="62"/>
      <c r="D55" s="62"/>
      <c r="E55" s="62"/>
      <c r="F55" s="62"/>
      <c r="G55" s="205"/>
      <c r="H55" s="205"/>
      <c r="I55" s="205"/>
      <c r="J55" s="205"/>
      <c r="K55" s="205"/>
      <c r="L55" s="205"/>
      <c r="M55" s="205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183"/>
      <c r="AM55" s="128"/>
      <c r="AP55" s="131"/>
      <c r="AQ55" s="131"/>
      <c r="BQ55" s="128"/>
      <c r="BR55" s="128"/>
    </row>
    <row r="56" spans="1:70" s="207" customFormat="1" ht="66" customHeight="1">
      <c r="B56" s="382" t="s">
        <v>65</v>
      </c>
      <c r="C56" s="382"/>
      <c r="D56" s="382"/>
      <c r="E56" s="382"/>
      <c r="F56" s="382"/>
      <c r="G56" s="382"/>
      <c r="H56" s="419" t="s">
        <v>164</v>
      </c>
      <c r="I56" s="419"/>
      <c r="J56" s="419"/>
      <c r="K56" s="419"/>
      <c r="L56" s="419"/>
      <c r="M56" s="419"/>
      <c r="P56" s="420"/>
      <c r="Q56" s="420"/>
      <c r="R56" s="420"/>
      <c r="S56" s="420"/>
      <c r="T56" s="208"/>
      <c r="U56" s="421" t="s">
        <v>155</v>
      </c>
      <c r="V56" s="421"/>
      <c r="W56" s="421"/>
    </row>
    <row r="57" spans="1:70" s="207" customFormat="1" ht="21.95" customHeight="1">
      <c r="I57" s="418" t="s">
        <v>6</v>
      </c>
      <c r="J57" s="418"/>
      <c r="K57" s="418"/>
      <c r="L57" s="418"/>
      <c r="P57" s="418" t="s">
        <v>51</v>
      </c>
      <c r="Q57" s="418"/>
      <c r="R57" s="418"/>
      <c r="S57" s="418"/>
      <c r="U57" s="418" t="s">
        <v>52</v>
      </c>
      <c r="V57" s="418"/>
      <c r="W57" s="418"/>
    </row>
    <row r="58" spans="1:70" s="207" customFormat="1" ht="70.5" customHeight="1">
      <c r="B58" s="382" t="s">
        <v>154</v>
      </c>
      <c r="C58" s="382"/>
      <c r="D58" s="382"/>
      <c r="E58" s="382"/>
      <c r="F58" s="382"/>
      <c r="G58" s="382"/>
      <c r="H58" s="419" t="s">
        <v>152</v>
      </c>
      <c r="I58" s="419"/>
      <c r="J58" s="419"/>
      <c r="K58" s="419"/>
      <c r="L58" s="419"/>
      <c r="M58" s="419"/>
      <c r="P58" s="420"/>
      <c r="Q58" s="420"/>
      <c r="R58" s="420"/>
      <c r="S58" s="420"/>
      <c r="T58" s="208"/>
      <c r="U58" s="421" t="s">
        <v>153</v>
      </c>
      <c r="V58" s="421"/>
      <c r="W58" s="421"/>
    </row>
    <row r="59" spans="1:70" s="207" customFormat="1" ht="26.1" customHeight="1">
      <c r="I59" s="418" t="s">
        <v>6</v>
      </c>
      <c r="J59" s="418"/>
      <c r="K59" s="418"/>
      <c r="L59" s="418"/>
      <c r="P59" s="418" t="s">
        <v>51</v>
      </c>
      <c r="Q59" s="418"/>
      <c r="R59" s="418"/>
      <c r="S59" s="418"/>
      <c r="U59" s="418" t="s">
        <v>52</v>
      </c>
      <c r="V59" s="418"/>
      <c r="W59" s="418"/>
    </row>
    <row r="60" spans="1:70" ht="15" customHeight="1">
      <c r="B60" s="215"/>
      <c r="C60" s="215"/>
      <c r="E60" s="210"/>
      <c r="F60" s="216"/>
      <c r="G60" s="216"/>
      <c r="H60" s="216"/>
      <c r="K60" s="216"/>
      <c r="L60" s="216"/>
      <c r="M60" s="216"/>
      <c r="N60" s="216"/>
      <c r="O60" s="20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6"/>
      <c r="AI60" s="216"/>
      <c r="AJ60" s="216"/>
      <c r="AK60" s="216"/>
      <c r="AL60" s="183"/>
      <c r="AM60" s="128"/>
      <c r="AP60" s="131"/>
      <c r="AQ60" s="131"/>
      <c r="BQ60" s="128"/>
      <c r="BR60" s="128"/>
    </row>
    <row r="61" spans="1:70" ht="13.5" customHeight="1">
      <c r="E61" s="210"/>
      <c r="G61" s="128"/>
      <c r="Q61" s="62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83"/>
      <c r="AM61" s="128"/>
      <c r="AP61" s="131"/>
      <c r="AQ61" s="131"/>
      <c r="BQ61" s="128"/>
      <c r="BR61" s="128"/>
    </row>
    <row r="62" spans="1:70" ht="13.5" customHeight="1">
      <c r="E62" s="210"/>
      <c r="G62" s="128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83"/>
      <c r="AM62" s="128"/>
      <c r="AP62" s="131"/>
      <c r="AQ62" s="131"/>
      <c r="BQ62" s="128"/>
      <c r="BR62" s="128"/>
    </row>
    <row r="63" spans="1:70">
      <c r="E63" s="210"/>
      <c r="G63" s="128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83"/>
      <c r="AM63" s="128"/>
      <c r="AP63" s="131"/>
      <c r="AQ63" s="131"/>
      <c r="BQ63" s="128"/>
      <c r="BR63" s="128"/>
    </row>
  </sheetData>
  <mergeCells count="64">
    <mergeCell ref="A14:AN14"/>
    <mergeCell ref="G20:G21"/>
    <mergeCell ref="C22:F22"/>
    <mergeCell ref="H15:AL15"/>
    <mergeCell ref="AM15:AM18"/>
    <mergeCell ref="AN15:AN16"/>
    <mergeCell ref="C15:C18"/>
    <mergeCell ref="D15:D18"/>
    <mergeCell ref="E15:E18"/>
    <mergeCell ref="F15:F18"/>
    <mergeCell ref="B3:F3"/>
    <mergeCell ref="B9:F9"/>
    <mergeCell ref="C25:F25"/>
    <mergeCell ref="AG3:AM3"/>
    <mergeCell ref="AG5:AM5"/>
    <mergeCell ref="AG7:AM7"/>
    <mergeCell ref="AG9:AM9"/>
    <mergeCell ref="H17:AL18"/>
    <mergeCell ref="C23:F23"/>
    <mergeCell ref="D24:F24"/>
    <mergeCell ref="G15:G18"/>
    <mergeCell ref="A12:AN12"/>
    <mergeCell ref="A15:A18"/>
    <mergeCell ref="B15:B18"/>
    <mergeCell ref="A13:AN13"/>
    <mergeCell ref="H19:AL19"/>
    <mergeCell ref="C38:F38"/>
    <mergeCell ref="D51:F51"/>
    <mergeCell ref="B41:F41"/>
    <mergeCell ref="B42:F42"/>
    <mergeCell ref="A43:G43"/>
    <mergeCell ref="A44:G44"/>
    <mergeCell ref="A45:G45"/>
    <mergeCell ref="D39:F39"/>
    <mergeCell ref="C52:F52"/>
    <mergeCell ref="G26:G29"/>
    <mergeCell ref="A46:G46"/>
    <mergeCell ref="D48:F48"/>
    <mergeCell ref="C49:F49"/>
    <mergeCell ref="C50:F50"/>
    <mergeCell ref="B26:B29"/>
    <mergeCell ref="B40:F40"/>
    <mergeCell ref="A30:F30"/>
    <mergeCell ref="C31:F31"/>
    <mergeCell ref="C32:F32"/>
    <mergeCell ref="D33:F33"/>
    <mergeCell ref="C34:F34"/>
    <mergeCell ref="C35:F35"/>
    <mergeCell ref="C36:F36"/>
    <mergeCell ref="D37:F37"/>
    <mergeCell ref="I59:L59"/>
    <mergeCell ref="P59:S59"/>
    <mergeCell ref="U59:W59"/>
    <mergeCell ref="B56:G56"/>
    <mergeCell ref="H56:M56"/>
    <mergeCell ref="P56:S56"/>
    <mergeCell ref="U56:W56"/>
    <mergeCell ref="P57:S57"/>
    <mergeCell ref="U57:W57"/>
    <mergeCell ref="B58:G58"/>
    <mergeCell ref="H58:M58"/>
    <mergeCell ref="P58:S58"/>
    <mergeCell ref="U58:W58"/>
    <mergeCell ref="I57:L57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48"/>
  <sheetViews>
    <sheetView showZeros="0" topLeftCell="A11" zoomScale="60" zoomScaleNormal="60" workbookViewId="0">
      <selection activeCell="G16" sqref="G16:AK16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23.28515625" style="128" customWidth="1"/>
    <col min="4" max="4" width="12.42578125" style="128"/>
    <col min="5" max="5" width="18.28515625" style="210" customWidth="1"/>
    <col min="6" max="6" width="7.140625" style="210" hidden="1" customWidth="1"/>
    <col min="7" max="38" width="9.140625" style="128" customWidth="1"/>
    <col min="39" max="39" width="11.28515625" style="183" customWidth="1"/>
    <col min="40" max="42" width="12.42578125" style="128"/>
    <col min="43" max="69" width="12.42578125" style="131"/>
    <col min="70" max="16384" width="12.42578125" style="128"/>
  </cols>
  <sheetData>
    <row r="1" spans="1:39" ht="13.5" hidden="1" customHeight="1" outlineLevel="1">
      <c r="Q1" s="62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</row>
    <row r="2" spans="1:39" ht="15" hidden="1" customHeight="1" outlineLevel="1">
      <c r="A2" s="123"/>
      <c r="B2" s="124"/>
      <c r="C2" s="125"/>
      <c r="D2" s="126"/>
      <c r="E2" s="126"/>
      <c r="F2" s="126"/>
      <c r="G2" s="127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30" t="s">
        <v>96</v>
      </c>
    </row>
    <row r="3" spans="1:39" ht="15" hidden="1" customHeight="1" outlineLevel="1">
      <c r="A3" s="123"/>
      <c r="B3" s="132" t="s">
        <v>0</v>
      </c>
      <c r="C3" s="125"/>
      <c r="D3" s="126"/>
      <c r="E3" s="126"/>
      <c r="F3" s="126"/>
      <c r="G3" s="12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8" t="s">
        <v>1</v>
      </c>
      <c r="AI3" s="129"/>
      <c r="AJ3" s="129"/>
      <c r="AK3" s="129"/>
      <c r="AL3" s="129"/>
      <c r="AM3" s="129"/>
    </row>
    <row r="4" spans="1:39" ht="32.25" hidden="1" customHeight="1" outlineLevel="1">
      <c r="A4" s="123"/>
      <c r="B4" s="415" t="s">
        <v>57</v>
      </c>
      <c r="C4" s="415"/>
      <c r="D4" s="415"/>
      <c r="E4" s="415"/>
      <c r="F4" s="126"/>
      <c r="G4" s="127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415" t="s">
        <v>3</v>
      </c>
      <c r="AG4" s="415"/>
      <c r="AH4" s="415"/>
      <c r="AI4" s="415"/>
      <c r="AJ4" s="415"/>
      <c r="AK4" s="415"/>
      <c r="AL4" s="415"/>
      <c r="AM4" s="415"/>
    </row>
    <row r="5" spans="1:39" ht="31.5" hidden="1" customHeight="1" outlineLevel="1">
      <c r="A5" s="123"/>
      <c r="B5" s="133" t="s">
        <v>62</v>
      </c>
      <c r="C5" s="134"/>
      <c r="D5" s="134"/>
      <c r="E5" s="134"/>
      <c r="F5" s="126"/>
      <c r="G5" s="127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34"/>
      <c r="AG5" s="134"/>
      <c r="AH5" s="134"/>
      <c r="AI5" s="134"/>
      <c r="AJ5" s="134"/>
      <c r="AK5" s="129"/>
      <c r="AL5" s="129"/>
      <c r="AM5" s="129"/>
    </row>
    <row r="6" spans="1:39" ht="15" hidden="1" customHeight="1" outlineLevel="1">
      <c r="A6" s="123"/>
      <c r="B6" s="135" t="s">
        <v>6</v>
      </c>
      <c r="C6" s="136"/>
      <c r="D6" s="136"/>
      <c r="E6" s="136"/>
      <c r="F6" s="126"/>
      <c r="G6" s="127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416" t="s">
        <v>6</v>
      </c>
      <c r="AG6" s="416"/>
      <c r="AH6" s="416"/>
      <c r="AI6" s="416"/>
      <c r="AJ6" s="416"/>
      <c r="AK6" s="416"/>
      <c r="AL6" s="416"/>
      <c r="AM6" s="416"/>
    </row>
    <row r="7" spans="1:39" ht="33" hidden="1" customHeight="1" outlineLevel="1">
      <c r="A7" s="123"/>
      <c r="B7" s="137" t="s">
        <v>63</v>
      </c>
      <c r="C7" s="134"/>
      <c r="D7" s="134"/>
      <c r="E7" s="134"/>
      <c r="F7" s="126"/>
      <c r="G7" s="127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34"/>
      <c r="AG7" s="134"/>
      <c r="AH7" s="134"/>
      <c r="AI7" s="134"/>
      <c r="AJ7" s="134"/>
      <c r="AK7" s="129"/>
      <c r="AL7" s="129"/>
      <c r="AM7" s="129"/>
    </row>
    <row r="8" spans="1:39" ht="15" hidden="1" customHeight="1" outlineLevel="1">
      <c r="A8" s="123"/>
      <c r="B8" s="138" t="s">
        <v>51</v>
      </c>
      <c r="C8" s="139"/>
      <c r="D8" s="139"/>
      <c r="E8" s="139"/>
      <c r="F8" s="126"/>
      <c r="G8" s="127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416" t="s">
        <v>51</v>
      </c>
      <c r="AG8" s="416"/>
      <c r="AH8" s="416"/>
      <c r="AI8" s="416"/>
      <c r="AJ8" s="416"/>
      <c r="AK8" s="416"/>
      <c r="AL8" s="416"/>
      <c r="AM8" s="416"/>
    </row>
    <row r="9" spans="1:39" ht="15" hidden="1" customHeight="1" outlineLevel="1">
      <c r="A9" s="123"/>
      <c r="B9" s="134"/>
      <c r="C9" s="134"/>
      <c r="D9" s="134"/>
      <c r="E9" s="134"/>
      <c r="F9" s="126"/>
      <c r="G9" s="127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34"/>
      <c r="AG9" s="134"/>
      <c r="AH9" s="134"/>
      <c r="AI9" s="134"/>
      <c r="AJ9" s="134"/>
      <c r="AK9" s="129"/>
      <c r="AL9" s="129"/>
      <c r="AM9" s="129"/>
    </row>
    <row r="10" spans="1:39" ht="27.75" hidden="1" customHeight="1" outlineLevel="1">
      <c r="A10" s="140"/>
      <c r="B10" s="415" t="s">
        <v>60</v>
      </c>
      <c r="C10" s="415"/>
      <c r="D10" s="415"/>
      <c r="E10" s="415"/>
      <c r="F10" s="140"/>
      <c r="G10" s="140"/>
      <c r="H10" s="140"/>
      <c r="I10" s="140"/>
      <c r="J10" s="140"/>
      <c r="K10" s="140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417" t="s">
        <v>140</v>
      </c>
      <c r="AG10" s="417"/>
      <c r="AH10" s="417"/>
      <c r="AI10" s="417"/>
      <c r="AJ10" s="417"/>
      <c r="AK10" s="417"/>
      <c r="AL10" s="417"/>
      <c r="AM10" s="417"/>
    </row>
    <row r="11" spans="1:39" ht="27.75" customHeight="1" collapsed="1">
      <c r="A11" s="140"/>
      <c r="B11" s="142"/>
      <c r="C11" s="142"/>
      <c r="D11" s="142"/>
      <c r="E11" s="142"/>
      <c r="F11" s="140"/>
      <c r="G11" s="140"/>
      <c r="H11" s="140"/>
      <c r="I11" s="140"/>
      <c r="J11" s="140"/>
      <c r="K11" s="140"/>
      <c r="L11" s="142"/>
      <c r="M11" s="142"/>
      <c r="N11" s="142"/>
      <c r="O11" s="142"/>
      <c r="P11" s="142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221" t="s">
        <v>96</v>
      </c>
    </row>
    <row r="12" spans="1:39" ht="27.75" customHeight="1">
      <c r="A12" s="140"/>
      <c r="B12" s="142"/>
      <c r="C12" s="142"/>
      <c r="D12" s="142"/>
      <c r="E12" s="142"/>
      <c r="F12" s="140"/>
      <c r="G12" s="140"/>
      <c r="H12" s="140"/>
      <c r="I12" s="140"/>
      <c r="J12" s="140"/>
      <c r="K12" s="140"/>
      <c r="L12" s="142"/>
      <c r="M12" s="142"/>
      <c r="N12" s="142"/>
      <c r="O12" s="142"/>
      <c r="P12" s="142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</row>
    <row r="13" spans="1:39" ht="16.5" customHeight="1">
      <c r="A13" s="449" t="s">
        <v>145</v>
      </c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449"/>
      <c r="X13" s="449"/>
      <c r="Y13" s="449"/>
      <c r="Z13" s="449"/>
      <c r="AA13" s="449"/>
      <c r="AB13" s="449"/>
      <c r="AC13" s="449"/>
      <c r="AD13" s="449"/>
      <c r="AE13" s="449"/>
      <c r="AF13" s="449"/>
      <c r="AG13" s="449"/>
      <c r="AH13" s="449"/>
      <c r="AI13" s="449"/>
      <c r="AJ13" s="449"/>
      <c r="AK13" s="449"/>
      <c r="AL13" s="449"/>
      <c r="AM13" s="449"/>
    </row>
    <row r="14" spans="1:39" ht="16.5" customHeight="1">
      <c r="A14" s="449" t="s">
        <v>137</v>
      </c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49"/>
      <c r="U14" s="449"/>
      <c r="V14" s="449"/>
      <c r="W14" s="449"/>
      <c r="X14" s="449"/>
      <c r="Y14" s="449"/>
      <c r="Z14" s="449"/>
      <c r="AA14" s="449"/>
      <c r="AB14" s="449"/>
      <c r="AC14" s="449"/>
      <c r="AD14" s="449"/>
      <c r="AE14" s="449"/>
      <c r="AF14" s="449"/>
      <c r="AG14" s="449"/>
      <c r="AH14" s="449"/>
      <c r="AI14" s="449"/>
      <c r="AJ14" s="449"/>
      <c r="AK14" s="449"/>
      <c r="AL14" s="449"/>
      <c r="AM14" s="449"/>
    </row>
    <row r="15" spans="1:39" ht="16.5" customHeight="1">
      <c r="A15" s="449" t="s">
        <v>143</v>
      </c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49"/>
      <c r="U15" s="449"/>
      <c r="V15" s="449"/>
      <c r="W15" s="449"/>
      <c r="X15" s="449"/>
      <c r="Y15" s="449"/>
      <c r="Z15" s="449"/>
      <c r="AA15" s="449"/>
      <c r="AB15" s="449"/>
      <c r="AC15" s="449"/>
      <c r="AD15" s="449"/>
      <c r="AE15" s="449"/>
      <c r="AF15" s="449"/>
      <c r="AG15" s="449"/>
      <c r="AH15" s="449"/>
      <c r="AI15" s="449"/>
      <c r="AJ15" s="449"/>
      <c r="AK15" s="449"/>
      <c r="AL15" s="449"/>
      <c r="AM15" s="449"/>
    </row>
    <row r="16" spans="1:39" ht="15" customHeight="1">
      <c r="A16" s="411" t="s">
        <v>10</v>
      </c>
      <c r="B16" s="412" t="s">
        <v>11</v>
      </c>
      <c r="C16" s="411" t="s">
        <v>89</v>
      </c>
      <c r="D16" s="413" t="s">
        <v>54</v>
      </c>
      <c r="E16" s="413" t="s">
        <v>87</v>
      </c>
      <c r="F16" s="414" t="s">
        <v>13</v>
      </c>
      <c r="G16" s="403" t="s">
        <v>171</v>
      </c>
      <c r="H16" s="403"/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4" t="s">
        <v>161</v>
      </c>
      <c r="AM16" s="404" t="s">
        <v>162</v>
      </c>
    </row>
    <row r="17" spans="1:69" ht="15" customHeight="1">
      <c r="A17" s="411"/>
      <c r="B17" s="412"/>
      <c r="C17" s="411"/>
      <c r="D17" s="413"/>
      <c r="E17" s="413"/>
      <c r="F17" s="414"/>
      <c r="G17" s="122">
        <v>1</v>
      </c>
      <c r="H17" s="260">
        <v>2</v>
      </c>
      <c r="I17" s="261">
        <v>3</v>
      </c>
      <c r="J17" s="121">
        <v>4</v>
      </c>
      <c r="K17" s="122">
        <v>5</v>
      </c>
      <c r="L17" s="121">
        <v>6</v>
      </c>
      <c r="M17" s="122">
        <v>7</v>
      </c>
      <c r="N17" s="260">
        <v>8</v>
      </c>
      <c r="O17" s="261">
        <v>9</v>
      </c>
      <c r="P17" s="260">
        <v>10</v>
      </c>
      <c r="Q17" s="122">
        <v>11</v>
      </c>
      <c r="R17" s="121">
        <v>12</v>
      </c>
      <c r="S17" s="122">
        <v>13</v>
      </c>
      <c r="T17" s="121">
        <v>14</v>
      </c>
      <c r="U17" s="122">
        <v>15</v>
      </c>
      <c r="V17" s="260">
        <v>16</v>
      </c>
      <c r="W17" s="261">
        <v>17</v>
      </c>
      <c r="X17" s="121">
        <v>18</v>
      </c>
      <c r="Y17" s="122">
        <v>19</v>
      </c>
      <c r="Z17" s="121">
        <v>20</v>
      </c>
      <c r="AA17" s="122">
        <v>21</v>
      </c>
      <c r="AB17" s="121">
        <v>22</v>
      </c>
      <c r="AC17" s="261">
        <v>23</v>
      </c>
      <c r="AD17" s="260">
        <v>24</v>
      </c>
      <c r="AE17" s="122">
        <v>25</v>
      </c>
      <c r="AF17" s="121">
        <v>26</v>
      </c>
      <c r="AG17" s="122">
        <v>27</v>
      </c>
      <c r="AH17" s="121">
        <v>28</v>
      </c>
      <c r="AI17" s="122">
        <v>29</v>
      </c>
      <c r="AJ17" s="260">
        <v>30</v>
      </c>
      <c r="AK17" s="261">
        <v>31</v>
      </c>
      <c r="AL17" s="404"/>
      <c r="AM17" s="404"/>
    </row>
    <row r="18" spans="1:69" ht="15" customHeight="1">
      <c r="A18" s="411"/>
      <c r="B18" s="412"/>
      <c r="C18" s="411"/>
      <c r="D18" s="413"/>
      <c r="E18" s="413"/>
      <c r="F18" s="414"/>
      <c r="G18" s="411" t="s">
        <v>147</v>
      </c>
      <c r="H18" s="411"/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11"/>
      <c r="AL18" s="404"/>
      <c r="AM18" s="404"/>
    </row>
    <row r="19" spans="1:69" ht="17.25" customHeight="1">
      <c r="A19" s="411"/>
      <c r="B19" s="412"/>
      <c r="C19" s="411"/>
      <c r="D19" s="413"/>
      <c r="E19" s="413"/>
      <c r="F19" s="414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  <c r="AG19" s="411"/>
      <c r="AH19" s="411"/>
      <c r="AI19" s="411"/>
      <c r="AJ19" s="411"/>
      <c r="AK19" s="411"/>
      <c r="AL19" s="404"/>
      <c r="AM19" s="404"/>
    </row>
    <row r="20" spans="1:69" s="150" customFormat="1" ht="19.5" thickBot="1">
      <c r="A20" s="147">
        <v>1</v>
      </c>
      <c r="B20" s="147">
        <v>2</v>
      </c>
      <c r="C20" s="148">
        <v>3</v>
      </c>
      <c r="D20" s="148">
        <v>5</v>
      </c>
      <c r="E20" s="147">
        <v>6</v>
      </c>
      <c r="F20" s="147">
        <v>7</v>
      </c>
      <c r="G20" s="406">
        <v>7</v>
      </c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  <c r="AI20" s="406"/>
      <c r="AJ20" s="406"/>
      <c r="AK20" s="406"/>
      <c r="AL20" s="149"/>
      <c r="AM20" s="147">
        <v>8</v>
      </c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</row>
    <row r="21" spans="1:69" s="167" customFormat="1" ht="15" hidden="1" customHeight="1">
      <c r="A21" s="122"/>
      <c r="B21" s="155"/>
      <c r="C21" s="407" t="s">
        <v>34</v>
      </c>
      <c r="D21" s="407"/>
      <c r="E21" s="407"/>
      <c r="F21" s="164" t="s">
        <v>33</v>
      </c>
      <c r="G21" s="156">
        <f>'[8]мес ТЗ 2018'!AM262</f>
        <v>0</v>
      </c>
      <c r="H21" s="156">
        <f>'[8]мес ТЗ 2018'!AM401</f>
        <v>0</v>
      </c>
      <c r="I21" s="156">
        <f>'[8]мес ТЗ 2018'!AM541</f>
        <v>1.72</v>
      </c>
      <c r="J21" s="156">
        <f>'[8]мес ТЗ 2018'!AM643</f>
        <v>13.332000000000001</v>
      </c>
      <c r="K21" s="156">
        <f>'[8]мес ТЗ 2018'!AM748</f>
        <v>13.332000000000001</v>
      </c>
      <c r="L21" s="156">
        <f>'[8]мес ТЗ 2018'!AM851</f>
        <v>0</v>
      </c>
      <c r="M21" s="156">
        <f>'[8]мес ТЗ 2018'!AM952</f>
        <v>0</v>
      </c>
      <c r="N21" s="156">
        <f>'[8]мес ТЗ 2018'!AM1092</f>
        <v>0</v>
      </c>
      <c r="O21" s="156">
        <f>'[8]мес ТЗ 2018'!AM1191</f>
        <v>0</v>
      </c>
      <c r="P21" s="156">
        <f>'[8]мес ТЗ 2018'!AM1289</f>
        <v>0</v>
      </c>
      <c r="Q21" s="156">
        <f>'[8]мес ТЗ 2018'!AM1429</f>
        <v>5.67</v>
      </c>
      <c r="R21" s="156">
        <f>'[8]мес ТЗ 2018'!AM1562</f>
        <v>0</v>
      </c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>
        <f t="shared" ref="AM21:AM24" si="0">SUM(G21:R21)</f>
        <v>34.054000000000002</v>
      </c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</row>
    <row r="22" spans="1:69" s="167" customFormat="1" ht="15" hidden="1" customHeight="1">
      <c r="A22" s="122"/>
      <c r="B22" s="155"/>
      <c r="C22" s="408" t="s">
        <v>35</v>
      </c>
      <c r="D22" s="408"/>
      <c r="E22" s="408"/>
      <c r="F22" s="164" t="s">
        <v>33</v>
      </c>
      <c r="G22" s="156">
        <f>'[8]мес ТЗ 2018'!AM263</f>
        <v>0</v>
      </c>
      <c r="H22" s="156">
        <f>'[8]мес ТЗ 2018'!AM402</f>
        <v>6</v>
      </c>
      <c r="I22" s="156">
        <f>'[8]мес ТЗ 2018'!AM542</f>
        <v>3.17</v>
      </c>
      <c r="J22" s="156">
        <f>'[8]мес ТЗ 2018'!AM644</f>
        <v>0</v>
      </c>
      <c r="K22" s="156">
        <f>'[8]мес ТЗ 2018'!AM749</f>
        <v>1.72</v>
      </c>
      <c r="L22" s="156">
        <f>'[8]мес ТЗ 2018'!AM852</f>
        <v>13.332000000000001</v>
      </c>
      <c r="M22" s="156">
        <f>'[8]мес ТЗ 2018'!AM953</f>
        <v>6</v>
      </c>
      <c r="N22" s="156">
        <f>'[8]мес ТЗ 2018'!AM1093</f>
        <v>19.678000000000001</v>
      </c>
      <c r="O22" s="156">
        <f>'[8]мес ТЗ 2018'!AM1192</f>
        <v>19.678000000000001</v>
      </c>
      <c r="P22" s="156">
        <f>'[8]мес ТЗ 2018'!AM1290</f>
        <v>0</v>
      </c>
      <c r="Q22" s="156">
        <f>'[8]мес ТЗ 2018'!AM1430</f>
        <v>9.7200000000000006</v>
      </c>
      <c r="R22" s="156">
        <f>'[8]мес ТЗ 2018'!AM1563</f>
        <v>0</v>
      </c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>
        <f t="shared" si="0"/>
        <v>79.298000000000002</v>
      </c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</row>
    <row r="23" spans="1:69" s="167" customFormat="1" ht="15" hidden="1" customHeight="1">
      <c r="A23" s="122"/>
      <c r="B23" s="155"/>
      <c r="C23" s="155"/>
      <c r="D23" s="393"/>
      <c r="E23" s="393"/>
      <c r="F23" s="164" t="s">
        <v>33</v>
      </c>
      <c r="G23" s="156" t="e">
        <f>#REF!</f>
        <v>#REF!</v>
      </c>
      <c r="H23" s="156" t="e">
        <f>#REF!</f>
        <v>#REF!</v>
      </c>
      <c r="I23" s="156" t="e">
        <f>#REF!</f>
        <v>#REF!</v>
      </c>
      <c r="J23" s="156" t="e">
        <f>#REF!</f>
        <v>#REF!</v>
      </c>
      <c r="K23" s="156" t="e">
        <f>#REF!</f>
        <v>#REF!</v>
      </c>
      <c r="L23" s="156" t="e">
        <f>#REF!</f>
        <v>#REF!</v>
      </c>
      <c r="M23" s="156" t="e">
        <f>#REF!</f>
        <v>#REF!</v>
      </c>
      <c r="N23" s="156" t="e">
        <f>#REF!</f>
        <v>#REF!</v>
      </c>
      <c r="O23" s="156" t="e">
        <f>#REF!</f>
        <v>#REF!</v>
      </c>
      <c r="P23" s="156" t="e">
        <f>#REF!</f>
        <v>#REF!</v>
      </c>
      <c r="Q23" s="156" t="e">
        <f>#REF!</f>
        <v>#REF!</v>
      </c>
      <c r="R23" s="156" t="e">
        <f>#REF!</f>
        <v>#REF!</v>
      </c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 t="e">
        <f t="shared" si="0"/>
        <v>#REF!</v>
      </c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</row>
    <row r="24" spans="1:69" s="167" customFormat="1" ht="15" hidden="1" customHeight="1">
      <c r="A24" s="122"/>
      <c r="B24" s="155"/>
      <c r="C24" s="408" t="s">
        <v>37</v>
      </c>
      <c r="D24" s="408"/>
      <c r="E24" s="408"/>
      <c r="F24" s="164" t="s">
        <v>38</v>
      </c>
      <c r="G24" s="156">
        <f>'[8]мес ТЗ 2018'!AM265</f>
        <v>0</v>
      </c>
      <c r="H24" s="156">
        <f>'[8]мес ТЗ 2018'!AM404</f>
        <v>0</v>
      </c>
      <c r="I24" s="156">
        <f>'[8]мес ТЗ 2018'!AM544</f>
        <v>0.47</v>
      </c>
      <c r="J24" s="156">
        <f>'[8]мес ТЗ 2018'!AM646</f>
        <v>1.7239973417511201</v>
      </c>
      <c r="K24" s="156">
        <f>'[8]мес ТЗ 2018'!AM751</f>
        <v>13.332000000000001</v>
      </c>
      <c r="L24" s="156">
        <f>'[8]мес ТЗ 2018'!AM854</f>
        <v>0</v>
      </c>
      <c r="M24" s="156">
        <f>'[8]мес ТЗ 2018'!AM955</f>
        <v>0</v>
      </c>
      <c r="N24" s="156">
        <f>'[8]мес ТЗ 2018'!AM1095</f>
        <v>139.34399999999999</v>
      </c>
      <c r="O24" s="159">
        <f>'[8]мес ТЗ 2018'!AM1194</f>
        <v>19.678000000000001</v>
      </c>
      <c r="P24" s="156">
        <f>'[8]мес ТЗ 2018'!AM1292</f>
        <v>0</v>
      </c>
      <c r="Q24" s="156">
        <f>'[8]мес ТЗ 2018'!AM1432</f>
        <v>4.2300000000000004</v>
      </c>
      <c r="R24" s="156">
        <f>'[8]мес ТЗ 2018'!AM1565</f>
        <v>0</v>
      </c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>
        <f t="shared" si="0"/>
        <v>178.7779973417511</v>
      </c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</row>
    <row r="25" spans="1:69" s="168" customFormat="1" ht="102" customHeight="1">
      <c r="A25" s="212" t="s">
        <v>98</v>
      </c>
      <c r="B25" s="409" t="s">
        <v>29</v>
      </c>
      <c r="C25" s="155" t="s">
        <v>77</v>
      </c>
      <c r="D25" s="160" t="s">
        <v>30</v>
      </c>
      <c r="E25" s="158" t="s">
        <v>88</v>
      </c>
      <c r="F25" s="447"/>
      <c r="G25" s="156">
        <v>1</v>
      </c>
      <c r="H25" s="262"/>
      <c r="I25" s="262"/>
      <c r="J25" s="156"/>
      <c r="K25" s="156"/>
      <c r="L25" s="156"/>
      <c r="M25" s="156"/>
      <c r="N25" s="262"/>
      <c r="O25" s="262"/>
      <c r="P25" s="262"/>
      <c r="Q25" s="156"/>
      <c r="R25" s="156"/>
      <c r="S25" s="156"/>
      <c r="T25" s="156"/>
      <c r="U25" s="156"/>
      <c r="V25" s="262"/>
      <c r="W25" s="262"/>
      <c r="X25" s="156"/>
      <c r="Y25" s="156"/>
      <c r="Z25" s="156"/>
      <c r="AA25" s="156"/>
      <c r="AB25" s="156"/>
      <c r="AC25" s="262"/>
      <c r="AD25" s="262"/>
      <c r="AE25" s="156"/>
      <c r="AF25" s="156"/>
      <c r="AG25" s="156"/>
      <c r="AH25" s="156"/>
      <c r="AI25" s="156"/>
      <c r="AJ25" s="262"/>
      <c r="AK25" s="262"/>
      <c r="AL25" s="156">
        <v>1</v>
      </c>
      <c r="AM25" s="235">
        <v>1</v>
      </c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</row>
    <row r="26" spans="1:69" s="165" customFormat="1" ht="60" hidden="1" customHeight="1">
      <c r="A26" s="212" t="s">
        <v>99</v>
      </c>
      <c r="B26" s="409"/>
      <c r="C26" s="155" t="s">
        <v>78</v>
      </c>
      <c r="D26" s="160">
        <v>19.72</v>
      </c>
      <c r="E26" s="161" t="s">
        <v>92</v>
      </c>
      <c r="F26" s="448"/>
      <c r="G26" s="156"/>
      <c r="H26" s="262"/>
      <c r="I26" s="262">
        <f>D26/3</f>
        <v>6.5733333333333333</v>
      </c>
      <c r="J26" s="156">
        <f>D26/3</f>
        <v>6.5733333333333333</v>
      </c>
      <c r="K26" s="156"/>
      <c r="L26" s="156"/>
      <c r="M26" s="156"/>
      <c r="N26" s="262"/>
      <c r="O26" s="262"/>
      <c r="P26" s="262">
        <f>D26/3</f>
        <v>6.5733333333333333</v>
      </c>
      <c r="Q26" s="156"/>
      <c r="R26" s="156"/>
      <c r="S26" s="156"/>
      <c r="T26" s="156"/>
      <c r="U26" s="156"/>
      <c r="V26" s="262"/>
      <c r="W26" s="262"/>
      <c r="X26" s="156"/>
      <c r="Y26" s="156"/>
      <c r="Z26" s="156"/>
      <c r="AA26" s="156"/>
      <c r="AB26" s="156"/>
      <c r="AC26" s="262"/>
      <c r="AD26" s="262"/>
      <c r="AE26" s="156"/>
      <c r="AF26" s="156"/>
      <c r="AG26" s="156"/>
      <c r="AH26" s="156"/>
      <c r="AI26" s="156"/>
      <c r="AJ26" s="262"/>
      <c r="AK26" s="262"/>
      <c r="AL26" s="156"/>
      <c r="AM26" s="156">
        <f t="shared" ref="AM26" si="1">SUM(G26:AK26)</f>
        <v>19.72</v>
      </c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</row>
    <row r="27" spans="1:69" s="169" customFormat="1" ht="131.25" customHeight="1" thickBot="1">
      <c r="A27" s="212" t="s">
        <v>100</v>
      </c>
      <c r="B27" s="409"/>
      <c r="C27" s="155" t="s">
        <v>79</v>
      </c>
      <c r="D27" s="160" t="s">
        <v>32</v>
      </c>
      <c r="E27" s="155" t="s">
        <v>163</v>
      </c>
      <c r="F27" s="448"/>
      <c r="G27" s="156">
        <v>1</v>
      </c>
      <c r="H27" s="264"/>
      <c r="I27" s="262"/>
      <c r="J27" s="156">
        <v>1</v>
      </c>
      <c r="K27" s="156">
        <v>1</v>
      </c>
      <c r="L27" s="156">
        <v>1</v>
      </c>
      <c r="M27" s="156">
        <v>1</v>
      </c>
      <c r="N27" s="262"/>
      <c r="O27" s="262"/>
      <c r="P27" s="262"/>
      <c r="Q27" s="156"/>
      <c r="R27" s="156"/>
      <c r="S27" s="156"/>
      <c r="T27" s="156"/>
      <c r="U27" s="156"/>
      <c r="V27" s="262"/>
      <c r="W27" s="262"/>
      <c r="X27" s="156"/>
      <c r="Y27" s="156"/>
      <c r="Z27" s="156"/>
      <c r="AA27" s="156"/>
      <c r="AB27" s="156"/>
      <c r="AC27" s="262"/>
      <c r="AD27" s="262"/>
      <c r="AE27" s="156"/>
      <c r="AF27" s="156"/>
      <c r="AG27" s="156"/>
      <c r="AH27" s="156"/>
      <c r="AI27" s="156"/>
      <c r="AJ27" s="262"/>
      <c r="AK27" s="262"/>
      <c r="AL27" s="156">
        <v>5</v>
      </c>
      <c r="AM27" s="156">
        <v>1</v>
      </c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</row>
    <row r="28" spans="1:69" s="171" customFormat="1" ht="15.75" customHeight="1">
      <c r="A28" s="393" t="s">
        <v>94</v>
      </c>
      <c r="B28" s="393"/>
      <c r="C28" s="393"/>
      <c r="D28" s="393"/>
      <c r="E28" s="393"/>
      <c r="F28" s="162"/>
      <c r="G28" s="156">
        <f>SUM(G25:G27)</f>
        <v>2</v>
      </c>
      <c r="H28" s="156">
        <f t="shared" ref="H28:AL28" si="2">SUM(H25:H27)</f>
        <v>0</v>
      </c>
      <c r="I28" s="156"/>
      <c r="J28" s="156">
        <v>1</v>
      </c>
      <c r="K28" s="156">
        <f t="shared" si="2"/>
        <v>1</v>
      </c>
      <c r="L28" s="156">
        <f t="shared" si="2"/>
        <v>1</v>
      </c>
      <c r="M28" s="156">
        <f t="shared" si="2"/>
        <v>1</v>
      </c>
      <c r="N28" s="156">
        <f t="shared" si="2"/>
        <v>0</v>
      </c>
      <c r="O28" s="156">
        <f t="shared" si="2"/>
        <v>0</v>
      </c>
      <c r="P28" s="156"/>
      <c r="Q28" s="156">
        <f t="shared" si="2"/>
        <v>0</v>
      </c>
      <c r="R28" s="156">
        <f t="shared" si="2"/>
        <v>0</v>
      </c>
      <c r="S28" s="156">
        <f t="shared" si="2"/>
        <v>0</v>
      </c>
      <c r="T28" s="156">
        <f t="shared" si="2"/>
        <v>0</v>
      </c>
      <c r="U28" s="156">
        <f t="shared" si="2"/>
        <v>0</v>
      </c>
      <c r="V28" s="156">
        <f t="shared" si="2"/>
        <v>0</v>
      </c>
      <c r="W28" s="156">
        <f t="shared" si="2"/>
        <v>0</v>
      </c>
      <c r="X28" s="156">
        <f t="shared" si="2"/>
        <v>0</v>
      </c>
      <c r="Y28" s="156">
        <f t="shared" si="2"/>
        <v>0</v>
      </c>
      <c r="Z28" s="156">
        <f t="shared" si="2"/>
        <v>0</v>
      </c>
      <c r="AA28" s="156">
        <f t="shared" si="2"/>
        <v>0</v>
      </c>
      <c r="AB28" s="156">
        <f t="shared" si="2"/>
        <v>0</v>
      </c>
      <c r="AC28" s="156">
        <f t="shared" si="2"/>
        <v>0</v>
      </c>
      <c r="AD28" s="156">
        <f t="shared" si="2"/>
        <v>0</v>
      </c>
      <c r="AE28" s="156">
        <f t="shared" si="2"/>
        <v>0</v>
      </c>
      <c r="AF28" s="156">
        <f t="shared" si="2"/>
        <v>0</v>
      </c>
      <c r="AG28" s="156">
        <f t="shared" si="2"/>
        <v>0</v>
      </c>
      <c r="AH28" s="156">
        <f t="shared" si="2"/>
        <v>0</v>
      </c>
      <c r="AI28" s="156">
        <f t="shared" si="2"/>
        <v>0</v>
      </c>
      <c r="AJ28" s="156">
        <f t="shared" si="2"/>
        <v>0</v>
      </c>
      <c r="AK28" s="156">
        <f t="shared" si="2"/>
        <v>0</v>
      </c>
      <c r="AL28" s="156">
        <f t="shared" si="2"/>
        <v>6</v>
      </c>
      <c r="AM28" s="235">
        <v>2</v>
      </c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</row>
    <row r="29" spans="1:69" s="167" customFormat="1" ht="15.75" hidden="1" customHeight="1">
      <c r="A29" s="214"/>
      <c r="B29" s="173"/>
      <c r="C29" s="400" t="s">
        <v>34</v>
      </c>
      <c r="D29" s="401"/>
      <c r="E29" s="402"/>
      <c r="F29" s="174"/>
      <c r="G29" s="175">
        <f>'[8]мес ТЗ 2018'!AM271</f>
        <v>0</v>
      </c>
      <c r="H29" s="175">
        <f>'[8]мес ТЗ 2018'!AM410</f>
        <v>30</v>
      </c>
      <c r="I29" s="175">
        <f>'[8]мес ТЗ 2018'!AM550</f>
        <v>3.98</v>
      </c>
      <c r="J29" s="175">
        <f>'[8]мес ТЗ 2018'!AM652</f>
        <v>0</v>
      </c>
      <c r="K29" s="175">
        <f>'[8]мес ТЗ 2018'!AM757</f>
        <v>2.17</v>
      </c>
      <c r="L29" s="175">
        <f>'[8]мес ТЗ 2018'!AM860</f>
        <v>19.678000000000001</v>
      </c>
      <c r="M29" s="175">
        <f>'[8]мес ТЗ 2018'!AM961</f>
        <v>30</v>
      </c>
      <c r="N29" s="175">
        <f>'[8]мес ТЗ 2018'!AM1101</f>
        <v>0</v>
      </c>
      <c r="O29" s="175">
        <f>'[8]мес ТЗ 2018'!AM1200</f>
        <v>15.465999999999999</v>
      </c>
      <c r="P29" s="175">
        <f>'[8]мес ТЗ 2018'!AM1298</f>
        <v>0</v>
      </c>
      <c r="Q29" s="175">
        <f>'[8]мес ТЗ 2018'!AM1438</f>
        <v>1.54</v>
      </c>
      <c r="R29" s="175">
        <f>'[8]мес ТЗ 2018'!AM1571</f>
        <v>0</v>
      </c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6"/>
      <c r="AL29" s="177"/>
      <c r="AM29" s="177">
        <f t="shared" ref="AM29:AM30" si="3">SUM(G29:R29)</f>
        <v>102.834</v>
      </c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</row>
    <row r="30" spans="1:69" s="167" customFormat="1" ht="15.75" hidden="1" customHeight="1">
      <c r="A30" s="157"/>
      <c r="B30" s="155"/>
      <c r="C30" s="386" t="s">
        <v>35</v>
      </c>
      <c r="D30" s="387"/>
      <c r="E30" s="388"/>
      <c r="F30" s="164"/>
      <c r="G30" s="156">
        <f>'[8]мес ТЗ 2018'!AM272</f>
        <v>0</v>
      </c>
      <c r="H30" s="156">
        <f>'[8]мес ТЗ 2018'!AM411</f>
        <v>3.15</v>
      </c>
      <c r="I30" s="156">
        <f>'[8]мес ТЗ 2018'!AM551</f>
        <v>19.678000000000001</v>
      </c>
      <c r="J30" s="156">
        <f>'[8]мес ТЗ 2018'!AM653</f>
        <v>19.678000000000001</v>
      </c>
      <c r="K30" s="156">
        <f>'[8]мес ТЗ 2018'!AM758</f>
        <v>3.98</v>
      </c>
      <c r="L30" s="156">
        <f>'[8]мес ТЗ 2018'!AM861</f>
        <v>0.57999999999999996</v>
      </c>
      <c r="M30" s="156">
        <f>'[8]мес ТЗ 2018'!AM962</f>
        <v>8.35</v>
      </c>
      <c r="N30" s="156">
        <f>'[8]мес ТЗ 2018'!AM1102</f>
        <v>15.465999999999999</v>
      </c>
      <c r="O30" s="156">
        <f>'[8]мес ТЗ 2018'!AM1201</f>
        <v>0</v>
      </c>
      <c r="P30" s="156">
        <f>'[8]мес ТЗ 2018'!AM1299</f>
        <v>0</v>
      </c>
      <c r="Q30" s="156">
        <f>'[8]мес ТЗ 2018'!AM1439</f>
        <v>0.9</v>
      </c>
      <c r="R30" s="156">
        <f>'[8]мес ТЗ 2018'!AM1572</f>
        <v>6</v>
      </c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79"/>
      <c r="AL30" s="177"/>
      <c r="AM30" s="177">
        <f t="shared" si="3"/>
        <v>77.781999999999996</v>
      </c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</row>
    <row r="31" spans="1:69" s="167" customFormat="1" ht="15.75" hidden="1" customHeight="1">
      <c r="A31" s="157"/>
      <c r="B31" s="155"/>
      <c r="C31" s="155"/>
      <c r="D31" s="389"/>
      <c r="E31" s="390"/>
      <c r="F31" s="164"/>
      <c r="G31" s="156">
        <f>G28</f>
        <v>2</v>
      </c>
      <c r="H31" s="156">
        <f t="shared" ref="H31:R31" si="4">H28</f>
        <v>0</v>
      </c>
      <c r="I31" s="156">
        <f t="shared" si="4"/>
        <v>0</v>
      </c>
      <c r="J31" s="156">
        <f t="shared" si="4"/>
        <v>1</v>
      </c>
      <c r="K31" s="156">
        <f t="shared" si="4"/>
        <v>1</v>
      </c>
      <c r="L31" s="156">
        <f t="shared" si="4"/>
        <v>1</v>
      </c>
      <c r="M31" s="156">
        <f t="shared" si="4"/>
        <v>1</v>
      </c>
      <c r="N31" s="156">
        <f t="shared" si="4"/>
        <v>0</v>
      </c>
      <c r="O31" s="156">
        <f t="shared" si="4"/>
        <v>0</v>
      </c>
      <c r="P31" s="156">
        <f t="shared" si="4"/>
        <v>0</v>
      </c>
      <c r="Q31" s="156">
        <f t="shared" si="4"/>
        <v>0</v>
      </c>
      <c r="R31" s="156">
        <f t="shared" si="4"/>
        <v>0</v>
      </c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79"/>
      <c r="AL31" s="177"/>
      <c r="AM31" s="177">
        <f>SUM(G31:R31)</f>
        <v>6</v>
      </c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</row>
    <row r="32" spans="1:69" s="167" customFormat="1" ht="15.75" hidden="1" customHeight="1">
      <c r="A32" s="157"/>
      <c r="B32" s="155"/>
      <c r="C32" s="386" t="s">
        <v>37</v>
      </c>
      <c r="D32" s="387"/>
      <c r="E32" s="388"/>
      <c r="F32" s="164"/>
      <c r="G32" s="156">
        <f>'[8]мес ТЗ 2018'!AM274</f>
        <v>30</v>
      </c>
      <c r="H32" s="156">
        <f>'[8]мес ТЗ 2018'!AM413</f>
        <v>38.549999999999997</v>
      </c>
      <c r="I32" s="156">
        <f>'[8]мес ТЗ 2018'!AM553</f>
        <v>0</v>
      </c>
      <c r="J32" s="156">
        <f>'[8]мес ТЗ 2018'!AM655</f>
        <v>3.9780698364827298</v>
      </c>
      <c r="K32" s="156">
        <f>'[8]мес ТЗ 2018'!AM760</f>
        <v>0.57999999999999996</v>
      </c>
      <c r="L32" s="156">
        <f>'[8]мес ТЗ 2018'!AM863</f>
        <v>15.465999999999999</v>
      </c>
      <c r="M32" s="156">
        <f>'[8]мес ТЗ 2018'!AM964</f>
        <v>42.85</v>
      </c>
      <c r="N32" s="156">
        <f>'[8]мес ТЗ 2018'!AM1104</f>
        <v>306.12799999999999</v>
      </c>
      <c r="O32" s="159">
        <f>'[8]мес ТЗ 2018'!AM1203</f>
        <v>15.465999999999999</v>
      </c>
      <c r="P32" s="156">
        <f>'[8]мес ТЗ 2018'!AM1301</f>
        <v>30</v>
      </c>
      <c r="Q32" s="156">
        <f>'[8]мес ТЗ 2018'!AM1441</f>
        <v>0</v>
      </c>
      <c r="R32" s="156">
        <f>'[8]мес ТЗ 2018'!AM1574</f>
        <v>0</v>
      </c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79"/>
      <c r="AL32" s="177"/>
      <c r="AM32" s="177">
        <f t="shared" ref="AM32" si="5">SUM(G32:R32)</f>
        <v>483.01806983648271</v>
      </c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</row>
    <row r="33" spans="1:69" ht="48.75" customHeight="1"/>
    <row r="34" spans="1:69" ht="15" customHeight="1">
      <c r="A34" s="61"/>
      <c r="B34" s="62"/>
      <c r="C34" s="62"/>
      <c r="D34" s="62"/>
      <c r="E34" s="62"/>
      <c r="F34" s="62"/>
      <c r="G34" s="205"/>
      <c r="H34" s="205"/>
      <c r="I34" s="205"/>
      <c r="J34" s="205"/>
      <c r="K34" s="205"/>
      <c r="L34" s="205"/>
      <c r="M34" s="205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183"/>
      <c r="AM34" s="128"/>
      <c r="AP34" s="131"/>
      <c r="BQ34" s="128"/>
    </row>
    <row r="35" spans="1:69" s="207" customFormat="1" ht="66" customHeight="1">
      <c r="B35" s="382" t="s">
        <v>65</v>
      </c>
      <c r="C35" s="382"/>
      <c r="D35" s="382"/>
      <c r="E35" s="382"/>
      <c r="F35" s="382"/>
      <c r="G35" s="382"/>
      <c r="H35" s="419" t="s">
        <v>164</v>
      </c>
      <c r="I35" s="419"/>
      <c r="J35" s="419"/>
      <c r="K35" s="419"/>
      <c r="L35" s="419"/>
      <c r="M35" s="419"/>
      <c r="P35" s="420"/>
      <c r="Q35" s="420"/>
      <c r="R35" s="420"/>
      <c r="S35" s="420"/>
      <c r="T35" s="208"/>
      <c r="U35" s="421" t="s">
        <v>155</v>
      </c>
      <c r="V35" s="421"/>
      <c r="W35" s="421"/>
    </row>
    <row r="36" spans="1:69" s="207" customFormat="1" ht="21.95" customHeight="1">
      <c r="I36" s="418" t="s">
        <v>6</v>
      </c>
      <c r="J36" s="418"/>
      <c r="K36" s="418"/>
      <c r="L36" s="418"/>
      <c r="P36" s="418" t="s">
        <v>51</v>
      </c>
      <c r="Q36" s="418"/>
      <c r="R36" s="418"/>
      <c r="S36" s="418"/>
      <c r="U36" s="418" t="s">
        <v>52</v>
      </c>
      <c r="V36" s="418"/>
      <c r="W36" s="418"/>
    </row>
    <row r="37" spans="1:69" s="207" customFormat="1" ht="70.5" customHeight="1">
      <c r="B37" s="382" t="s">
        <v>154</v>
      </c>
      <c r="C37" s="382"/>
      <c r="D37" s="382"/>
      <c r="E37" s="382"/>
      <c r="F37" s="382"/>
      <c r="G37" s="382"/>
      <c r="H37" s="419" t="s">
        <v>152</v>
      </c>
      <c r="I37" s="419"/>
      <c r="J37" s="419"/>
      <c r="K37" s="419"/>
      <c r="L37" s="419"/>
      <c r="M37" s="419"/>
      <c r="P37" s="420"/>
      <c r="Q37" s="420"/>
      <c r="R37" s="420"/>
      <c r="S37" s="420"/>
      <c r="T37" s="208"/>
      <c r="U37" s="421" t="s">
        <v>153</v>
      </c>
      <c r="V37" s="421"/>
      <c r="W37" s="421"/>
    </row>
    <row r="38" spans="1:69" s="207" customFormat="1" ht="26.1" customHeight="1">
      <c r="I38" s="418" t="s">
        <v>6</v>
      </c>
      <c r="J38" s="418"/>
      <c r="K38" s="418"/>
      <c r="L38" s="418"/>
      <c r="P38" s="418" t="s">
        <v>51</v>
      </c>
      <c r="Q38" s="418"/>
      <c r="R38" s="418"/>
      <c r="S38" s="418"/>
      <c r="U38" s="418" t="s">
        <v>52</v>
      </c>
      <c r="V38" s="418"/>
      <c r="W38" s="418"/>
    </row>
    <row r="39" spans="1:69" ht="15" customHeight="1">
      <c r="B39" s="215"/>
      <c r="C39" s="215"/>
      <c r="F39" s="216"/>
      <c r="G39" s="216"/>
      <c r="H39" s="216"/>
      <c r="K39" s="216"/>
      <c r="L39" s="216"/>
      <c r="M39" s="216"/>
      <c r="N39" s="216"/>
      <c r="O39" s="20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183"/>
      <c r="AM39" s="128"/>
      <c r="AP39" s="131"/>
      <c r="BQ39" s="128"/>
    </row>
    <row r="40" spans="1:69" ht="81" customHeight="1">
      <c r="G40" s="257" t="s">
        <v>168</v>
      </c>
      <c r="H40" s="165"/>
      <c r="I40" s="257"/>
      <c r="J40" s="257" t="s">
        <v>168</v>
      </c>
      <c r="K40" s="257" t="s">
        <v>168</v>
      </c>
      <c r="L40" s="257" t="s">
        <v>168</v>
      </c>
      <c r="M40" s="257" t="s">
        <v>168</v>
      </c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8" t="s">
        <v>167</v>
      </c>
      <c r="AM40" s="128"/>
      <c r="AP40" s="131"/>
      <c r="BQ40" s="128"/>
    </row>
    <row r="41" spans="1:69" ht="42" customHeight="1">
      <c r="G41" s="259">
        <v>0.33</v>
      </c>
      <c r="H41" s="165"/>
      <c r="I41" s="259"/>
      <c r="J41" s="259">
        <v>0.33</v>
      </c>
      <c r="K41" s="259">
        <v>0.33</v>
      </c>
      <c r="L41" s="259">
        <v>0.33</v>
      </c>
      <c r="M41" s="259">
        <v>0.33</v>
      </c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>
        <f>SUM(G41:AK41)</f>
        <v>1.6500000000000001</v>
      </c>
      <c r="AM41" s="128"/>
      <c r="AP41" s="131"/>
      <c r="BQ41" s="128"/>
    </row>
    <row r="42" spans="1:69" ht="13.5" customHeight="1"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83"/>
      <c r="AM42" s="128"/>
      <c r="AP42" s="131"/>
      <c r="BQ42" s="128"/>
    </row>
    <row r="43" spans="1:69"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83"/>
      <c r="AM43" s="128"/>
      <c r="AP43" s="131"/>
      <c r="BQ43" s="128"/>
    </row>
    <row r="45" spans="1:69" ht="41.25" customHeight="1">
      <c r="A45" s="437"/>
      <c r="B45" s="437"/>
      <c r="C45" s="438"/>
      <c r="D45" s="438"/>
      <c r="E45" s="241"/>
      <c r="F45" s="252"/>
      <c r="G45" s="241"/>
      <c r="H45" s="241"/>
      <c r="I45" s="241"/>
      <c r="J45" s="241"/>
      <c r="K45" s="241"/>
      <c r="L45" s="241"/>
      <c r="M45" s="241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1"/>
      <c r="AN45" s="131"/>
    </row>
    <row r="46" spans="1:69">
      <c r="A46" s="131"/>
      <c r="B46" s="253"/>
      <c r="C46" s="131"/>
      <c r="D46" s="131"/>
      <c r="E46" s="254"/>
      <c r="F46" s="254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N46" s="131"/>
    </row>
    <row r="47" spans="1:69">
      <c r="A47" s="131"/>
      <c r="B47" s="253"/>
      <c r="C47" s="131"/>
      <c r="D47" s="131"/>
      <c r="E47" s="254"/>
      <c r="F47" s="254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N47" s="131"/>
    </row>
    <row r="48" spans="1:69">
      <c r="A48" s="131"/>
      <c r="B48" s="253"/>
      <c r="C48" s="131"/>
      <c r="D48" s="131"/>
      <c r="E48" s="254"/>
      <c r="F48" s="254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N48" s="131"/>
    </row>
  </sheetData>
  <mergeCells count="47">
    <mergeCell ref="A13:AM13"/>
    <mergeCell ref="A14:AM14"/>
    <mergeCell ref="A15:AM15"/>
    <mergeCell ref="A16:A19"/>
    <mergeCell ref="B16:B19"/>
    <mergeCell ref="C16:C19"/>
    <mergeCell ref="D16:D19"/>
    <mergeCell ref="E16:E19"/>
    <mergeCell ref="F16:F19"/>
    <mergeCell ref="B4:E4"/>
    <mergeCell ref="AF4:AM4"/>
    <mergeCell ref="AF6:AM6"/>
    <mergeCell ref="AF8:AM8"/>
    <mergeCell ref="B10:E10"/>
    <mergeCell ref="AF10:AM10"/>
    <mergeCell ref="A28:E28"/>
    <mergeCell ref="G16:AK16"/>
    <mergeCell ref="AM16:AM19"/>
    <mergeCell ref="G18:AK19"/>
    <mergeCell ref="G20:AK20"/>
    <mergeCell ref="C21:E21"/>
    <mergeCell ref="C22:E22"/>
    <mergeCell ref="D23:E23"/>
    <mergeCell ref="C24:E24"/>
    <mergeCell ref="F25:F27"/>
    <mergeCell ref="AL16:AL19"/>
    <mergeCell ref="B25:B27"/>
    <mergeCell ref="C29:E29"/>
    <mergeCell ref="C30:E30"/>
    <mergeCell ref="D31:E31"/>
    <mergeCell ref="C32:E32"/>
    <mergeCell ref="B35:G35"/>
    <mergeCell ref="A45:B45"/>
    <mergeCell ref="C45:D45"/>
    <mergeCell ref="P38:S38"/>
    <mergeCell ref="U38:W38"/>
    <mergeCell ref="P35:S35"/>
    <mergeCell ref="U35:W35"/>
    <mergeCell ref="P36:S36"/>
    <mergeCell ref="U36:W36"/>
    <mergeCell ref="H37:M37"/>
    <mergeCell ref="P37:S37"/>
    <mergeCell ref="U37:W37"/>
    <mergeCell ref="B37:G37"/>
    <mergeCell ref="I36:L36"/>
    <mergeCell ref="H35:M35"/>
    <mergeCell ref="I38:L3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40"/>
  <sheetViews>
    <sheetView showZeros="0" topLeftCell="A11" zoomScale="55" zoomScaleNormal="55" zoomScaleSheetLayoutView="55" workbookViewId="0">
      <selection activeCell="B35" sqref="B35:G35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25.5703125" style="128" customWidth="1"/>
    <col min="4" max="5" width="12.42578125" style="128"/>
    <col min="6" max="6" width="19.7109375" style="210" customWidth="1"/>
    <col min="7" max="7" width="7.140625" style="210" hidden="1" customWidth="1"/>
    <col min="8" max="38" width="9.140625" style="128" customWidth="1"/>
    <col min="39" max="39" width="11.42578125" style="183" customWidth="1"/>
    <col min="40" max="40" width="24" style="128" customWidth="1"/>
    <col min="41" max="43" width="12.42578125" style="128"/>
    <col min="44" max="70" width="12.42578125" style="131"/>
    <col min="71" max="16384" width="12.42578125" style="128"/>
  </cols>
  <sheetData>
    <row r="1" spans="1:70" ht="13.5" hidden="1" customHeight="1" outlineLevel="1">
      <c r="R1" s="62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N1" s="131"/>
    </row>
    <row r="2" spans="1:70" ht="15" hidden="1" customHeight="1" outlineLevel="1">
      <c r="A2" s="123"/>
      <c r="B2" s="124"/>
      <c r="C2" s="125"/>
      <c r="D2" s="126"/>
      <c r="E2" s="126"/>
      <c r="F2" s="126"/>
      <c r="G2" s="126"/>
      <c r="H2" s="127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30" t="s">
        <v>96</v>
      </c>
    </row>
    <row r="3" spans="1:70" ht="15" hidden="1" customHeight="1" outlineLevel="1">
      <c r="A3" s="123"/>
      <c r="B3" s="132" t="s">
        <v>0</v>
      </c>
      <c r="C3" s="125"/>
      <c r="D3" s="126"/>
      <c r="E3" s="126"/>
      <c r="F3" s="126"/>
      <c r="G3" s="126"/>
      <c r="H3" s="127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8" t="s">
        <v>1</v>
      </c>
      <c r="AJ3" s="129"/>
      <c r="AK3" s="129"/>
      <c r="AL3" s="129"/>
      <c r="AM3" s="129"/>
    </row>
    <row r="4" spans="1:70" ht="32.25" hidden="1" customHeight="1" outlineLevel="1">
      <c r="A4" s="123"/>
      <c r="B4" s="415" t="s">
        <v>57</v>
      </c>
      <c r="C4" s="415"/>
      <c r="D4" s="415"/>
      <c r="E4" s="415"/>
      <c r="F4" s="415"/>
      <c r="G4" s="126"/>
      <c r="H4" s="127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415" t="s">
        <v>3</v>
      </c>
      <c r="AH4" s="415"/>
      <c r="AI4" s="415"/>
      <c r="AJ4" s="415"/>
      <c r="AK4" s="415"/>
      <c r="AL4" s="415"/>
      <c r="AM4" s="415"/>
      <c r="AN4" s="62"/>
    </row>
    <row r="5" spans="1:70" ht="31.5" hidden="1" customHeight="1" outlineLevel="1">
      <c r="A5" s="123"/>
      <c r="B5" s="133" t="s">
        <v>62</v>
      </c>
      <c r="C5" s="134"/>
      <c r="D5" s="134"/>
      <c r="E5" s="134"/>
      <c r="F5" s="134"/>
      <c r="G5" s="126"/>
      <c r="H5" s="127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34"/>
      <c r="AH5" s="134"/>
      <c r="AI5" s="134"/>
      <c r="AJ5" s="134"/>
      <c r="AK5" s="134"/>
      <c r="AL5" s="129"/>
      <c r="AM5" s="129"/>
      <c r="AN5" s="62"/>
    </row>
    <row r="6" spans="1:70" ht="15" hidden="1" customHeight="1" outlineLevel="1">
      <c r="A6" s="123"/>
      <c r="B6" s="135" t="s">
        <v>6</v>
      </c>
      <c r="C6" s="136"/>
      <c r="D6" s="136"/>
      <c r="E6" s="136"/>
      <c r="F6" s="136"/>
      <c r="G6" s="126"/>
      <c r="H6" s="127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416" t="s">
        <v>6</v>
      </c>
      <c r="AH6" s="416"/>
      <c r="AI6" s="416"/>
      <c r="AJ6" s="416"/>
      <c r="AK6" s="416"/>
      <c r="AL6" s="416"/>
      <c r="AM6" s="416"/>
      <c r="AN6" s="62"/>
    </row>
    <row r="7" spans="1:70" ht="33" hidden="1" customHeight="1" outlineLevel="1">
      <c r="A7" s="123"/>
      <c r="B7" s="137" t="s">
        <v>63</v>
      </c>
      <c r="C7" s="134"/>
      <c r="D7" s="134"/>
      <c r="E7" s="134"/>
      <c r="F7" s="134"/>
      <c r="G7" s="126"/>
      <c r="H7" s="127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34"/>
      <c r="AH7" s="134"/>
      <c r="AI7" s="134"/>
      <c r="AJ7" s="134"/>
      <c r="AK7" s="134"/>
      <c r="AL7" s="129"/>
      <c r="AM7" s="129"/>
      <c r="AN7" s="62"/>
    </row>
    <row r="8" spans="1:70" ht="15" hidden="1" customHeight="1" outlineLevel="1">
      <c r="A8" s="123"/>
      <c r="B8" s="138" t="s">
        <v>51</v>
      </c>
      <c r="C8" s="139"/>
      <c r="D8" s="139"/>
      <c r="E8" s="139"/>
      <c r="F8" s="139"/>
      <c r="G8" s="126"/>
      <c r="H8" s="127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416" t="s">
        <v>51</v>
      </c>
      <c r="AH8" s="416"/>
      <c r="AI8" s="416"/>
      <c r="AJ8" s="416"/>
      <c r="AK8" s="416"/>
      <c r="AL8" s="416"/>
      <c r="AM8" s="416"/>
      <c r="AN8" s="62"/>
    </row>
    <row r="9" spans="1:70" ht="15" hidden="1" customHeight="1" outlineLevel="1">
      <c r="A9" s="123"/>
      <c r="B9" s="134"/>
      <c r="C9" s="134"/>
      <c r="D9" s="134"/>
      <c r="E9" s="134"/>
      <c r="F9" s="134"/>
      <c r="G9" s="126"/>
      <c r="H9" s="127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34"/>
      <c r="AH9" s="134"/>
      <c r="AI9" s="134"/>
      <c r="AJ9" s="134"/>
      <c r="AK9" s="134"/>
      <c r="AL9" s="129"/>
      <c r="AM9" s="129"/>
      <c r="AN9" s="62"/>
    </row>
    <row r="10" spans="1:70" ht="27.75" hidden="1" customHeight="1" outlineLevel="1" thickBot="1">
      <c r="A10" s="140"/>
      <c r="B10" s="415" t="s">
        <v>60</v>
      </c>
      <c r="C10" s="415"/>
      <c r="D10" s="415"/>
      <c r="E10" s="415"/>
      <c r="F10" s="415"/>
      <c r="G10" s="140"/>
      <c r="H10" s="140"/>
      <c r="I10" s="140"/>
      <c r="J10" s="140"/>
      <c r="K10" s="140"/>
      <c r="L10" s="140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417" t="s">
        <v>148</v>
      </c>
      <c r="AH10" s="417"/>
      <c r="AI10" s="417"/>
      <c r="AJ10" s="417"/>
      <c r="AK10" s="417"/>
      <c r="AL10" s="417"/>
      <c r="AM10" s="417"/>
      <c r="AN10" s="141"/>
    </row>
    <row r="11" spans="1:70" ht="27.75" customHeight="1" collapsed="1">
      <c r="A11" s="140"/>
      <c r="B11" s="142"/>
      <c r="C11" s="142"/>
      <c r="D11" s="142"/>
      <c r="E11" s="142"/>
      <c r="F11" s="142"/>
      <c r="G11" s="140"/>
      <c r="H11" s="140"/>
      <c r="I11" s="140"/>
      <c r="J11" s="140"/>
      <c r="K11" s="140"/>
      <c r="L11" s="140"/>
      <c r="M11" s="142"/>
      <c r="N11" s="142"/>
      <c r="O11" s="142"/>
      <c r="P11" s="142"/>
      <c r="Q11" s="14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221" t="s">
        <v>96</v>
      </c>
    </row>
    <row r="12" spans="1:70" ht="27.75" customHeight="1">
      <c r="A12" s="140"/>
      <c r="B12" s="142"/>
      <c r="C12" s="142"/>
      <c r="D12" s="142"/>
      <c r="E12" s="142"/>
      <c r="F12" s="142"/>
      <c r="G12" s="140"/>
      <c r="H12" s="140"/>
      <c r="I12" s="140"/>
      <c r="J12" s="140"/>
      <c r="K12" s="140"/>
      <c r="L12" s="140"/>
      <c r="M12" s="142"/>
      <c r="N12" s="142"/>
      <c r="O12" s="142"/>
      <c r="P12" s="142"/>
      <c r="Q12" s="14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41"/>
    </row>
    <row r="13" spans="1:70" s="143" customFormat="1" ht="21.75" customHeight="1">
      <c r="A13" s="410" t="s">
        <v>138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M13" s="410"/>
      <c r="AN13" s="410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</row>
    <row r="14" spans="1:70" s="143" customFormat="1" ht="21.75" customHeight="1">
      <c r="A14" s="410" t="s">
        <v>137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N14" s="410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</row>
    <row r="15" spans="1:70" s="143" customFormat="1" ht="21.75" customHeight="1">
      <c r="A15" s="410" t="s">
        <v>143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0"/>
      <c r="P15" s="410"/>
      <c r="Q15" s="410"/>
      <c r="R15" s="410"/>
      <c r="S15" s="410"/>
      <c r="T15" s="410"/>
      <c r="U15" s="410"/>
      <c r="V15" s="410"/>
      <c r="W15" s="410"/>
      <c r="X15" s="410"/>
      <c r="Y15" s="410"/>
      <c r="Z15" s="410"/>
      <c r="AA15" s="410"/>
      <c r="AB15" s="410"/>
      <c r="AC15" s="410"/>
      <c r="AD15" s="410"/>
      <c r="AE15" s="410"/>
      <c r="AF15" s="410"/>
      <c r="AG15" s="410"/>
      <c r="AH15" s="410"/>
      <c r="AI15" s="410"/>
      <c r="AJ15" s="410"/>
      <c r="AK15" s="410"/>
      <c r="AL15" s="410"/>
      <c r="AM15" s="410"/>
      <c r="AN15" s="410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  <c r="BQ15" s="144"/>
      <c r="BR15" s="144"/>
    </row>
    <row r="16" spans="1:70" ht="15" customHeight="1">
      <c r="A16" s="411" t="s">
        <v>10</v>
      </c>
      <c r="B16" s="412" t="s">
        <v>11</v>
      </c>
      <c r="C16" s="411" t="s">
        <v>89</v>
      </c>
      <c r="D16" s="413" t="s">
        <v>157</v>
      </c>
      <c r="E16" s="413" t="s">
        <v>54</v>
      </c>
      <c r="F16" s="413" t="s">
        <v>87</v>
      </c>
      <c r="G16" s="414" t="s">
        <v>13</v>
      </c>
      <c r="H16" s="403" t="s">
        <v>171</v>
      </c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3"/>
      <c r="AM16" s="404" t="s">
        <v>55</v>
      </c>
      <c r="AN16" s="422" t="s">
        <v>26</v>
      </c>
    </row>
    <row r="17" spans="1:70" ht="35.25" customHeight="1">
      <c r="A17" s="411"/>
      <c r="B17" s="412"/>
      <c r="C17" s="411"/>
      <c r="D17" s="413"/>
      <c r="E17" s="413"/>
      <c r="F17" s="413"/>
      <c r="G17" s="414"/>
      <c r="H17" s="122">
        <v>1</v>
      </c>
      <c r="I17" s="260">
        <v>2</v>
      </c>
      <c r="J17" s="261">
        <v>3</v>
      </c>
      <c r="K17" s="121">
        <v>4</v>
      </c>
      <c r="L17" s="122">
        <v>5</v>
      </c>
      <c r="M17" s="121">
        <v>6</v>
      </c>
      <c r="N17" s="122">
        <v>7</v>
      </c>
      <c r="O17" s="260">
        <v>8</v>
      </c>
      <c r="P17" s="261">
        <v>9</v>
      </c>
      <c r="Q17" s="260">
        <v>10</v>
      </c>
      <c r="R17" s="122">
        <v>11</v>
      </c>
      <c r="S17" s="121">
        <v>12</v>
      </c>
      <c r="T17" s="122">
        <v>13</v>
      </c>
      <c r="U17" s="121">
        <v>14</v>
      </c>
      <c r="V17" s="122">
        <v>15</v>
      </c>
      <c r="W17" s="260">
        <v>16</v>
      </c>
      <c r="X17" s="261">
        <v>17</v>
      </c>
      <c r="Y17" s="121">
        <v>18</v>
      </c>
      <c r="Z17" s="122">
        <v>19</v>
      </c>
      <c r="AA17" s="121">
        <v>20</v>
      </c>
      <c r="AB17" s="122">
        <v>21</v>
      </c>
      <c r="AC17" s="121">
        <v>22</v>
      </c>
      <c r="AD17" s="261">
        <v>23</v>
      </c>
      <c r="AE17" s="260">
        <v>24</v>
      </c>
      <c r="AF17" s="122">
        <v>25</v>
      </c>
      <c r="AG17" s="121">
        <v>26</v>
      </c>
      <c r="AH17" s="122">
        <v>27</v>
      </c>
      <c r="AI17" s="121">
        <v>28</v>
      </c>
      <c r="AJ17" s="122">
        <v>29</v>
      </c>
      <c r="AK17" s="260">
        <v>30</v>
      </c>
      <c r="AL17" s="261">
        <v>31</v>
      </c>
      <c r="AM17" s="404"/>
      <c r="AN17" s="422"/>
    </row>
    <row r="18" spans="1:70" ht="15" hidden="1" customHeight="1">
      <c r="A18" s="411"/>
      <c r="B18" s="412"/>
      <c r="C18" s="411"/>
      <c r="D18" s="413"/>
      <c r="E18" s="413"/>
      <c r="F18" s="413"/>
      <c r="G18" s="414"/>
      <c r="H18" s="411" t="s">
        <v>26</v>
      </c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11"/>
      <c r="AL18" s="411"/>
      <c r="AM18" s="404"/>
      <c r="AN18" s="145"/>
    </row>
    <row r="19" spans="1:70" ht="39" customHeight="1">
      <c r="A19" s="411"/>
      <c r="B19" s="412"/>
      <c r="C19" s="411"/>
      <c r="D19" s="413"/>
      <c r="E19" s="413"/>
      <c r="F19" s="413"/>
      <c r="G19" s="414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  <c r="AG19" s="411"/>
      <c r="AH19" s="411"/>
      <c r="AI19" s="411"/>
      <c r="AJ19" s="411"/>
      <c r="AK19" s="411"/>
      <c r="AL19" s="411"/>
      <c r="AM19" s="404"/>
      <c r="AN19" s="146" t="s">
        <v>95</v>
      </c>
    </row>
    <row r="20" spans="1:70" s="150" customFormat="1" ht="19.5" thickBot="1">
      <c r="A20" s="147">
        <v>1</v>
      </c>
      <c r="B20" s="147">
        <v>2</v>
      </c>
      <c r="C20" s="148">
        <v>3</v>
      </c>
      <c r="D20" s="147">
        <v>4</v>
      </c>
      <c r="E20" s="148">
        <v>5</v>
      </c>
      <c r="F20" s="147">
        <v>6</v>
      </c>
      <c r="G20" s="147">
        <v>7</v>
      </c>
      <c r="H20" s="406">
        <v>7</v>
      </c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  <c r="AI20" s="406"/>
      <c r="AJ20" s="406"/>
      <c r="AK20" s="406"/>
      <c r="AL20" s="406"/>
      <c r="AM20" s="147">
        <v>8</v>
      </c>
      <c r="AN20" s="149">
        <v>9</v>
      </c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</row>
    <row r="21" spans="1:70" s="167" customFormat="1" ht="15" hidden="1" customHeight="1">
      <c r="A21" s="122"/>
      <c r="B21" s="155"/>
      <c r="C21" s="407" t="s">
        <v>34</v>
      </c>
      <c r="D21" s="407"/>
      <c r="E21" s="407"/>
      <c r="F21" s="407"/>
      <c r="G21" s="164" t="s">
        <v>33</v>
      </c>
      <c r="H21" s="156">
        <f>'[8]мес ТЗ 2018'!AM262</f>
        <v>0</v>
      </c>
      <c r="I21" s="156">
        <f>'[8]мес ТЗ 2018'!AM401</f>
        <v>0</v>
      </c>
      <c r="J21" s="156">
        <f>'[8]мес ТЗ 2018'!AM541</f>
        <v>1.72</v>
      </c>
      <c r="K21" s="156">
        <f>'[8]мес ТЗ 2018'!AM643</f>
        <v>13.332000000000001</v>
      </c>
      <c r="L21" s="156">
        <f>'[8]мес ТЗ 2018'!AM748</f>
        <v>13.332000000000001</v>
      </c>
      <c r="M21" s="156">
        <f>'[8]мес ТЗ 2018'!AM851</f>
        <v>0</v>
      </c>
      <c r="N21" s="156">
        <f>'[8]мес ТЗ 2018'!AM952</f>
        <v>0</v>
      </c>
      <c r="O21" s="156">
        <f>'[8]мес ТЗ 2018'!AM1092</f>
        <v>0</v>
      </c>
      <c r="P21" s="156">
        <f>'[8]мес ТЗ 2018'!AM1191</f>
        <v>0</v>
      </c>
      <c r="Q21" s="156">
        <f>'[8]мес ТЗ 2018'!AM1289</f>
        <v>0</v>
      </c>
      <c r="R21" s="156">
        <f>'[8]мес ТЗ 2018'!AM1429</f>
        <v>5.67</v>
      </c>
      <c r="S21" s="156">
        <f>'[8]мес ТЗ 2018'!AM1562</f>
        <v>0</v>
      </c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>
        <f t="shared" ref="AM21:AM24" si="0">SUM(H21:S21)</f>
        <v>34.054000000000002</v>
      </c>
      <c r="AN21" s="156">
        <f t="shared" ref="AN21:AN24" si="1">AM21</f>
        <v>34.054000000000002</v>
      </c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</row>
    <row r="22" spans="1:70" s="167" customFormat="1" ht="15" hidden="1" customHeight="1">
      <c r="A22" s="122"/>
      <c r="B22" s="155"/>
      <c r="C22" s="408" t="s">
        <v>35</v>
      </c>
      <c r="D22" s="408"/>
      <c r="E22" s="408"/>
      <c r="F22" s="408"/>
      <c r="G22" s="164" t="s">
        <v>33</v>
      </c>
      <c r="H22" s="156">
        <f>'[8]мес ТЗ 2018'!AM263</f>
        <v>0</v>
      </c>
      <c r="I22" s="156">
        <f>'[8]мес ТЗ 2018'!AM402</f>
        <v>6</v>
      </c>
      <c r="J22" s="156">
        <f>'[8]мес ТЗ 2018'!AM542</f>
        <v>3.17</v>
      </c>
      <c r="K22" s="156">
        <f>'[8]мес ТЗ 2018'!AM644</f>
        <v>0</v>
      </c>
      <c r="L22" s="156">
        <f>'[8]мес ТЗ 2018'!AM749</f>
        <v>1.72</v>
      </c>
      <c r="M22" s="156">
        <f>'[8]мес ТЗ 2018'!AM852</f>
        <v>13.332000000000001</v>
      </c>
      <c r="N22" s="156">
        <f>'[8]мес ТЗ 2018'!AM953</f>
        <v>6</v>
      </c>
      <c r="O22" s="156">
        <f>'[8]мес ТЗ 2018'!AM1093</f>
        <v>19.678000000000001</v>
      </c>
      <c r="P22" s="156">
        <f>'[8]мес ТЗ 2018'!AM1192</f>
        <v>19.678000000000001</v>
      </c>
      <c r="Q22" s="156">
        <f>'[8]мес ТЗ 2018'!AM1290</f>
        <v>0</v>
      </c>
      <c r="R22" s="156">
        <f>'[8]мес ТЗ 2018'!AM1430</f>
        <v>9.7200000000000006</v>
      </c>
      <c r="S22" s="156">
        <f>'[8]мес ТЗ 2018'!AM1563</f>
        <v>0</v>
      </c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>
        <f t="shared" si="0"/>
        <v>79.298000000000002</v>
      </c>
      <c r="AN22" s="156">
        <f t="shared" si="1"/>
        <v>79.298000000000002</v>
      </c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</row>
    <row r="23" spans="1:70" s="167" customFormat="1" ht="15" hidden="1" customHeight="1">
      <c r="A23" s="122"/>
      <c r="B23" s="155"/>
      <c r="C23" s="155"/>
      <c r="D23" s="393" t="s">
        <v>36</v>
      </c>
      <c r="E23" s="393"/>
      <c r="F23" s="393"/>
      <c r="G23" s="164" t="s">
        <v>33</v>
      </c>
      <c r="H23" s="156" t="e">
        <f>#REF!</f>
        <v>#REF!</v>
      </c>
      <c r="I23" s="156" t="e">
        <f>#REF!</f>
        <v>#REF!</v>
      </c>
      <c r="J23" s="156" t="e">
        <f>#REF!</f>
        <v>#REF!</v>
      </c>
      <c r="K23" s="156" t="e">
        <f>#REF!</f>
        <v>#REF!</v>
      </c>
      <c r="L23" s="156" t="e">
        <f>#REF!</f>
        <v>#REF!</v>
      </c>
      <c r="M23" s="156" t="e">
        <f>#REF!</f>
        <v>#REF!</v>
      </c>
      <c r="N23" s="156" t="e">
        <f>#REF!</f>
        <v>#REF!</v>
      </c>
      <c r="O23" s="156" t="e">
        <f>#REF!</f>
        <v>#REF!</v>
      </c>
      <c r="P23" s="156" t="e">
        <f>#REF!</f>
        <v>#REF!</v>
      </c>
      <c r="Q23" s="156" t="e">
        <f>#REF!</f>
        <v>#REF!</v>
      </c>
      <c r="R23" s="156" t="e">
        <f>#REF!</f>
        <v>#REF!</v>
      </c>
      <c r="S23" s="156" t="e">
        <f>#REF!</f>
        <v>#REF!</v>
      </c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 t="e">
        <f t="shared" si="0"/>
        <v>#REF!</v>
      </c>
      <c r="AN23" s="156" t="e">
        <f t="shared" si="1"/>
        <v>#REF!</v>
      </c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</row>
    <row r="24" spans="1:70" s="167" customFormat="1" ht="15" hidden="1" customHeight="1">
      <c r="A24" s="122"/>
      <c r="B24" s="155"/>
      <c r="C24" s="408" t="s">
        <v>37</v>
      </c>
      <c r="D24" s="408"/>
      <c r="E24" s="408"/>
      <c r="F24" s="408"/>
      <c r="G24" s="164" t="s">
        <v>38</v>
      </c>
      <c r="H24" s="156">
        <f>'[8]мес ТЗ 2018'!AM265</f>
        <v>0</v>
      </c>
      <c r="I24" s="156">
        <f>'[8]мес ТЗ 2018'!AM404</f>
        <v>0</v>
      </c>
      <c r="J24" s="156">
        <f>'[8]мес ТЗ 2018'!AM544</f>
        <v>0.47</v>
      </c>
      <c r="K24" s="156">
        <f>'[8]мес ТЗ 2018'!AM646</f>
        <v>1.7239973417511201</v>
      </c>
      <c r="L24" s="156">
        <f>'[8]мес ТЗ 2018'!AM751</f>
        <v>13.332000000000001</v>
      </c>
      <c r="M24" s="156">
        <f>'[8]мес ТЗ 2018'!AM854</f>
        <v>0</v>
      </c>
      <c r="N24" s="156">
        <f>'[8]мес ТЗ 2018'!AM955</f>
        <v>0</v>
      </c>
      <c r="O24" s="156">
        <f>'[8]мес ТЗ 2018'!AM1095</f>
        <v>139.34399999999999</v>
      </c>
      <c r="P24" s="159">
        <f>'[8]мес ТЗ 2018'!AM1194</f>
        <v>19.678000000000001</v>
      </c>
      <c r="Q24" s="156">
        <f>'[8]мес ТЗ 2018'!AM1292</f>
        <v>0</v>
      </c>
      <c r="R24" s="156">
        <f>'[8]мес ТЗ 2018'!AM1432</f>
        <v>4.2300000000000004</v>
      </c>
      <c r="S24" s="156">
        <f>'[8]мес ТЗ 2018'!AM1565</f>
        <v>0</v>
      </c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>
        <f t="shared" si="0"/>
        <v>178.7779973417511</v>
      </c>
      <c r="AN24" s="156">
        <f t="shared" si="1"/>
        <v>178.7779973417511</v>
      </c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</row>
    <row r="25" spans="1:70" s="168" customFormat="1" ht="83.25" customHeight="1">
      <c r="A25" s="212" t="s">
        <v>98</v>
      </c>
      <c r="B25" s="409" t="s">
        <v>29</v>
      </c>
      <c r="C25" s="155" t="s">
        <v>77</v>
      </c>
      <c r="D25" s="156">
        <f>' Год ТЗ 38 '!D47</f>
        <v>15.465999999999999</v>
      </c>
      <c r="E25" s="160" t="s">
        <v>30</v>
      </c>
      <c r="F25" s="158" t="s">
        <v>88</v>
      </c>
      <c r="G25" s="447"/>
      <c r="H25" s="156">
        <v>15.465999999999999</v>
      </c>
      <c r="I25" s="262"/>
      <c r="J25" s="262"/>
      <c r="K25" s="156"/>
      <c r="L25" s="156"/>
      <c r="M25" s="156"/>
      <c r="N25" s="156"/>
      <c r="O25" s="262"/>
      <c r="P25" s="262"/>
      <c r="Q25" s="262"/>
      <c r="R25" s="156"/>
      <c r="S25" s="156"/>
      <c r="T25" s="156"/>
      <c r="U25" s="156"/>
      <c r="V25" s="156"/>
      <c r="W25" s="262"/>
      <c r="X25" s="262"/>
      <c r="Y25" s="156"/>
      <c r="Z25" s="156"/>
      <c r="AA25" s="156"/>
      <c r="AB25" s="156"/>
      <c r="AC25" s="156"/>
      <c r="AD25" s="262"/>
      <c r="AE25" s="262"/>
      <c r="AF25" s="156"/>
      <c r="AG25" s="156"/>
      <c r="AH25" s="156"/>
      <c r="AI25" s="156"/>
      <c r="AJ25" s="156"/>
      <c r="AK25" s="262"/>
      <c r="AL25" s="262"/>
      <c r="AM25" s="156">
        <f>SUM(H25:AL25)</f>
        <v>15.465999999999999</v>
      </c>
      <c r="AN25" s="156">
        <f t="shared" ref="AN25:AN32" si="2">AM25</f>
        <v>15.465999999999999</v>
      </c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</row>
    <row r="26" spans="1:70" s="165" customFormat="1" ht="50.25" hidden="1" customHeight="1">
      <c r="A26" s="212" t="s">
        <v>99</v>
      </c>
      <c r="B26" s="409"/>
      <c r="C26" s="155" t="s">
        <v>78</v>
      </c>
      <c r="D26" s="156">
        <v>19.72</v>
      </c>
      <c r="E26" s="160" t="s">
        <v>31</v>
      </c>
      <c r="F26" s="161" t="s">
        <v>92</v>
      </c>
      <c r="G26" s="448"/>
      <c r="H26" s="156"/>
      <c r="I26" s="262"/>
      <c r="J26" s="262"/>
      <c r="K26" s="156"/>
      <c r="L26" s="156"/>
      <c r="M26" s="156"/>
      <c r="N26" s="156"/>
      <c r="O26" s="262"/>
      <c r="P26" s="262"/>
      <c r="Q26" s="262"/>
      <c r="R26" s="156"/>
      <c r="S26" s="156"/>
      <c r="T26" s="156"/>
      <c r="U26" s="156"/>
      <c r="V26" s="156"/>
      <c r="W26" s="262"/>
      <c r="X26" s="262"/>
      <c r="Y26" s="156"/>
      <c r="Z26" s="156"/>
      <c r="AA26" s="156"/>
      <c r="AB26" s="156"/>
      <c r="AC26" s="156"/>
      <c r="AD26" s="262"/>
      <c r="AE26" s="262"/>
      <c r="AF26" s="156"/>
      <c r="AG26" s="156"/>
      <c r="AH26" s="156"/>
      <c r="AI26" s="156"/>
      <c r="AJ26" s="156"/>
      <c r="AK26" s="262"/>
      <c r="AL26" s="262"/>
      <c r="AM26" s="156">
        <f t="shared" ref="AM26" si="3">SUM(H26:AL26)</f>
        <v>0</v>
      </c>
      <c r="AN26" s="156">
        <f t="shared" si="2"/>
        <v>0</v>
      </c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</row>
    <row r="27" spans="1:70" s="169" customFormat="1" ht="148.5" customHeight="1" thickBot="1">
      <c r="A27" s="212" t="s">
        <v>100</v>
      </c>
      <c r="B27" s="409"/>
      <c r="C27" s="155" t="s">
        <v>79</v>
      </c>
      <c r="D27" s="156">
        <v>306.12799999999999</v>
      </c>
      <c r="E27" s="160" t="s">
        <v>32</v>
      </c>
      <c r="F27" s="155" t="s">
        <v>93</v>
      </c>
      <c r="G27" s="448"/>
      <c r="H27" s="156">
        <v>61.225999999999999</v>
      </c>
      <c r="I27" s="264"/>
      <c r="J27" s="262"/>
      <c r="K27" s="156">
        <v>61.225999999999999</v>
      </c>
      <c r="L27" s="156">
        <v>61.225999999999999</v>
      </c>
      <c r="M27" s="156">
        <v>61.225000000000001</v>
      </c>
      <c r="N27" s="156">
        <v>61.225000000000001</v>
      </c>
      <c r="O27" s="262"/>
      <c r="P27" s="262"/>
      <c r="Q27" s="262"/>
      <c r="R27" s="156"/>
      <c r="S27" s="156"/>
      <c r="T27" s="156"/>
      <c r="U27" s="156"/>
      <c r="V27" s="156"/>
      <c r="W27" s="262"/>
      <c r="X27" s="262"/>
      <c r="Y27" s="156"/>
      <c r="Z27" s="156"/>
      <c r="AA27" s="156"/>
      <c r="AB27" s="156"/>
      <c r="AC27" s="156"/>
      <c r="AD27" s="262"/>
      <c r="AE27" s="262"/>
      <c r="AF27" s="156"/>
      <c r="AG27" s="156"/>
      <c r="AH27" s="156"/>
      <c r="AI27" s="156"/>
      <c r="AJ27" s="156"/>
      <c r="AK27" s="262"/>
      <c r="AL27" s="262"/>
      <c r="AM27" s="159">
        <f>SUM(H27:AL27)</f>
        <v>306.12799999999999</v>
      </c>
      <c r="AN27" s="156">
        <f t="shared" si="2"/>
        <v>306.12799999999999</v>
      </c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</row>
    <row r="28" spans="1:70" s="171" customFormat="1" ht="15.75" customHeight="1">
      <c r="A28" s="393" t="s">
        <v>94</v>
      </c>
      <c r="B28" s="393"/>
      <c r="C28" s="393"/>
      <c r="D28" s="393"/>
      <c r="E28" s="393"/>
      <c r="F28" s="393"/>
      <c r="G28" s="162"/>
      <c r="H28" s="156">
        <f>SUM(H25:H27)</f>
        <v>76.691999999999993</v>
      </c>
      <c r="I28" s="156"/>
      <c r="J28" s="156"/>
      <c r="K28" s="156">
        <f>SUM(K25:K27)</f>
        <v>61.225999999999999</v>
      </c>
      <c r="L28" s="156">
        <f>SUM(L25:L27)</f>
        <v>61.225999999999999</v>
      </c>
      <c r="M28" s="156">
        <f t="shared" ref="M28:N28" si="4">SUM(M25:M27)</f>
        <v>61.225000000000001</v>
      </c>
      <c r="N28" s="156">
        <f t="shared" si="4"/>
        <v>61.225000000000001</v>
      </c>
      <c r="O28" s="163">
        <f t="shared" ref="O28:AL28" si="5">O25</f>
        <v>0</v>
      </c>
      <c r="P28" s="163">
        <f t="shared" si="5"/>
        <v>0</v>
      </c>
      <c r="Q28" s="163">
        <f t="shared" si="5"/>
        <v>0</v>
      </c>
      <c r="R28" s="163">
        <f t="shared" si="5"/>
        <v>0</v>
      </c>
      <c r="S28" s="163">
        <f t="shared" si="5"/>
        <v>0</v>
      </c>
      <c r="T28" s="163">
        <f t="shared" si="5"/>
        <v>0</v>
      </c>
      <c r="U28" s="163">
        <f t="shared" si="5"/>
        <v>0</v>
      </c>
      <c r="V28" s="163">
        <f t="shared" si="5"/>
        <v>0</v>
      </c>
      <c r="W28" s="163">
        <f t="shared" si="5"/>
        <v>0</v>
      </c>
      <c r="X28" s="163">
        <f t="shared" si="5"/>
        <v>0</v>
      </c>
      <c r="Y28" s="163">
        <f t="shared" si="5"/>
        <v>0</v>
      </c>
      <c r="Z28" s="163">
        <f t="shared" si="5"/>
        <v>0</v>
      </c>
      <c r="AA28" s="163">
        <f t="shared" si="5"/>
        <v>0</v>
      </c>
      <c r="AB28" s="163">
        <f t="shared" si="5"/>
        <v>0</v>
      </c>
      <c r="AC28" s="163">
        <f t="shared" si="5"/>
        <v>0</v>
      </c>
      <c r="AD28" s="163">
        <f t="shared" si="5"/>
        <v>0</v>
      </c>
      <c r="AE28" s="163">
        <f t="shared" si="5"/>
        <v>0</v>
      </c>
      <c r="AF28" s="163">
        <f t="shared" si="5"/>
        <v>0</v>
      </c>
      <c r="AG28" s="163">
        <f t="shared" si="5"/>
        <v>0</v>
      </c>
      <c r="AH28" s="163">
        <f t="shared" si="5"/>
        <v>0</v>
      </c>
      <c r="AI28" s="163">
        <f t="shared" si="5"/>
        <v>0</v>
      </c>
      <c r="AJ28" s="163">
        <f t="shared" si="5"/>
        <v>0</v>
      </c>
      <c r="AK28" s="163">
        <f t="shared" si="5"/>
        <v>0</v>
      </c>
      <c r="AL28" s="163">
        <f t="shared" si="5"/>
        <v>0</v>
      </c>
      <c r="AM28" s="159">
        <f>SUM(AM25,AM27)</f>
        <v>321.59399999999999</v>
      </c>
      <c r="AN28" s="156">
        <f t="shared" si="2"/>
        <v>321.59399999999999</v>
      </c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</row>
    <row r="29" spans="1:70" s="167" customFormat="1" ht="15.75" hidden="1" customHeight="1">
      <c r="A29" s="214"/>
      <c r="B29" s="173"/>
      <c r="C29" s="400" t="s">
        <v>34</v>
      </c>
      <c r="D29" s="401"/>
      <c r="E29" s="401"/>
      <c r="F29" s="402"/>
      <c r="G29" s="174"/>
      <c r="H29" s="175">
        <f>'[8]мес ТЗ 2018'!AM271</f>
        <v>0</v>
      </c>
      <c r="I29" s="175">
        <f>'[8]мес ТЗ 2018'!AM410</f>
        <v>30</v>
      </c>
      <c r="J29" s="175">
        <f>'[8]мес ТЗ 2018'!AM550</f>
        <v>3.98</v>
      </c>
      <c r="K29" s="175">
        <f>'[8]мес ТЗ 2018'!AM652</f>
        <v>0</v>
      </c>
      <c r="L29" s="175">
        <f>'[8]мес ТЗ 2018'!AM757</f>
        <v>2.17</v>
      </c>
      <c r="M29" s="175">
        <f>'[8]мес ТЗ 2018'!AM860</f>
        <v>19.678000000000001</v>
      </c>
      <c r="N29" s="175">
        <f>'[8]мес ТЗ 2018'!AM961</f>
        <v>30</v>
      </c>
      <c r="O29" s="175">
        <f>'[8]мес ТЗ 2018'!AM1101</f>
        <v>0</v>
      </c>
      <c r="P29" s="175">
        <f>'[8]мес ТЗ 2018'!AM1200</f>
        <v>15.465999999999999</v>
      </c>
      <c r="Q29" s="175">
        <f>'[8]мес ТЗ 2018'!AM1298</f>
        <v>0</v>
      </c>
      <c r="R29" s="175">
        <f>'[8]мес ТЗ 2018'!AM1438</f>
        <v>1.54</v>
      </c>
      <c r="S29" s="175">
        <f>'[8]мес ТЗ 2018'!AM1571</f>
        <v>0</v>
      </c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6"/>
      <c r="AM29" s="177">
        <f t="shared" ref="AM29:AM30" si="6">SUM(H29:S29)</f>
        <v>102.834</v>
      </c>
      <c r="AN29" s="178">
        <f t="shared" si="2"/>
        <v>102.834</v>
      </c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</row>
    <row r="30" spans="1:70" s="167" customFormat="1" ht="15.75" hidden="1" customHeight="1">
      <c r="A30" s="157"/>
      <c r="B30" s="155"/>
      <c r="C30" s="386" t="s">
        <v>35</v>
      </c>
      <c r="D30" s="387"/>
      <c r="E30" s="387"/>
      <c r="F30" s="388"/>
      <c r="G30" s="164"/>
      <c r="H30" s="156">
        <f>'[8]мес ТЗ 2018'!AM272</f>
        <v>0</v>
      </c>
      <c r="I30" s="156">
        <f>'[8]мес ТЗ 2018'!AM411</f>
        <v>3.15</v>
      </c>
      <c r="J30" s="156">
        <f>'[8]мес ТЗ 2018'!AM551</f>
        <v>19.678000000000001</v>
      </c>
      <c r="K30" s="156">
        <f>'[8]мес ТЗ 2018'!AM653</f>
        <v>19.678000000000001</v>
      </c>
      <c r="L30" s="156">
        <f>'[8]мес ТЗ 2018'!AM758</f>
        <v>3.98</v>
      </c>
      <c r="M30" s="156">
        <f>'[8]мес ТЗ 2018'!AM861</f>
        <v>0.57999999999999996</v>
      </c>
      <c r="N30" s="156">
        <f>'[8]мес ТЗ 2018'!AM962</f>
        <v>8.35</v>
      </c>
      <c r="O30" s="156">
        <f>'[8]мес ТЗ 2018'!AM1102</f>
        <v>15.465999999999999</v>
      </c>
      <c r="P30" s="156">
        <f>'[8]мес ТЗ 2018'!AM1201</f>
        <v>0</v>
      </c>
      <c r="Q30" s="156">
        <f>'[8]мес ТЗ 2018'!AM1299</f>
        <v>0</v>
      </c>
      <c r="R30" s="156">
        <f>'[8]мес ТЗ 2018'!AM1439</f>
        <v>0.9</v>
      </c>
      <c r="S30" s="156">
        <f>'[8]мес ТЗ 2018'!AM1572</f>
        <v>6</v>
      </c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79"/>
      <c r="AM30" s="177">
        <f t="shared" si="6"/>
        <v>77.781999999999996</v>
      </c>
      <c r="AN30" s="180">
        <f t="shared" si="2"/>
        <v>77.781999999999996</v>
      </c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</row>
    <row r="31" spans="1:70" s="167" customFormat="1" ht="15.75" hidden="1" customHeight="1">
      <c r="A31" s="157"/>
      <c r="B31" s="155"/>
      <c r="C31" s="155"/>
      <c r="D31" s="391" t="s">
        <v>36</v>
      </c>
      <c r="E31" s="389"/>
      <c r="F31" s="390"/>
      <c r="G31" s="164"/>
      <c r="H31" s="156">
        <f>H28</f>
        <v>76.691999999999993</v>
      </c>
      <c r="I31" s="156">
        <f t="shared" ref="I31:S31" si="7">I28</f>
        <v>0</v>
      </c>
      <c r="J31" s="156">
        <f t="shared" si="7"/>
        <v>0</v>
      </c>
      <c r="K31" s="156">
        <f t="shared" si="7"/>
        <v>61.225999999999999</v>
      </c>
      <c r="L31" s="156">
        <f t="shared" si="7"/>
        <v>61.225999999999999</v>
      </c>
      <c r="M31" s="156">
        <f t="shared" si="7"/>
        <v>61.225000000000001</v>
      </c>
      <c r="N31" s="156">
        <f t="shared" si="7"/>
        <v>61.225000000000001</v>
      </c>
      <c r="O31" s="156">
        <f t="shared" si="7"/>
        <v>0</v>
      </c>
      <c r="P31" s="156">
        <f t="shared" si="7"/>
        <v>0</v>
      </c>
      <c r="Q31" s="156">
        <f t="shared" si="7"/>
        <v>0</v>
      </c>
      <c r="R31" s="156">
        <f t="shared" si="7"/>
        <v>0</v>
      </c>
      <c r="S31" s="156">
        <f t="shared" si="7"/>
        <v>0</v>
      </c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79"/>
      <c r="AM31" s="177">
        <f>SUM(H31:S31)</f>
        <v>321.59400000000005</v>
      </c>
      <c r="AN31" s="180">
        <f t="shared" si="2"/>
        <v>321.59400000000005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</row>
    <row r="32" spans="1:70" s="167" customFormat="1" ht="15.75" hidden="1" customHeight="1">
      <c r="A32" s="157"/>
      <c r="B32" s="155"/>
      <c r="C32" s="386" t="s">
        <v>37</v>
      </c>
      <c r="D32" s="387"/>
      <c r="E32" s="387"/>
      <c r="F32" s="388"/>
      <c r="G32" s="164"/>
      <c r="H32" s="156">
        <f>'[8]мес ТЗ 2018'!AM274</f>
        <v>30</v>
      </c>
      <c r="I32" s="156">
        <f>'[8]мес ТЗ 2018'!AM413</f>
        <v>38.549999999999997</v>
      </c>
      <c r="J32" s="156">
        <f>'[8]мес ТЗ 2018'!AM553</f>
        <v>0</v>
      </c>
      <c r="K32" s="156">
        <f>'[8]мес ТЗ 2018'!AM655</f>
        <v>3.9780698364827298</v>
      </c>
      <c r="L32" s="156">
        <f>'[8]мес ТЗ 2018'!AM760</f>
        <v>0.57999999999999996</v>
      </c>
      <c r="M32" s="156">
        <f>'[8]мес ТЗ 2018'!AM863</f>
        <v>15.465999999999999</v>
      </c>
      <c r="N32" s="156">
        <f>'[8]мес ТЗ 2018'!AM964</f>
        <v>42.85</v>
      </c>
      <c r="O32" s="156">
        <f>'[8]мес ТЗ 2018'!AM1104</f>
        <v>306.12799999999999</v>
      </c>
      <c r="P32" s="159">
        <f>'[8]мес ТЗ 2018'!AM1203</f>
        <v>15.465999999999999</v>
      </c>
      <c r="Q32" s="156">
        <f>'[8]мес ТЗ 2018'!AM1301</f>
        <v>30</v>
      </c>
      <c r="R32" s="156">
        <f>'[8]мес ТЗ 2018'!AM1441</f>
        <v>0</v>
      </c>
      <c r="S32" s="156">
        <f>'[8]мес ТЗ 2018'!AM1574</f>
        <v>0</v>
      </c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79"/>
      <c r="AM32" s="177">
        <f t="shared" ref="AM32" si="8">SUM(H32:S32)</f>
        <v>483.01806983648271</v>
      </c>
      <c r="AN32" s="180">
        <f t="shared" si="2"/>
        <v>483.01806983648271</v>
      </c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</row>
    <row r="33" spans="1:70" ht="15" customHeight="1">
      <c r="A33" s="61"/>
      <c r="B33" s="62"/>
      <c r="C33" s="62"/>
      <c r="D33" s="62"/>
      <c r="E33" s="62"/>
      <c r="F33" s="62"/>
      <c r="G33" s="62"/>
      <c r="H33" s="205"/>
      <c r="I33" s="205"/>
      <c r="J33" s="205"/>
      <c r="K33" s="205"/>
      <c r="L33" s="205"/>
      <c r="M33" s="205"/>
      <c r="N33" s="205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N33" s="131"/>
    </row>
    <row r="34" spans="1:70" ht="15" customHeight="1">
      <c r="A34" s="61"/>
      <c r="B34" s="62"/>
      <c r="C34" s="62"/>
      <c r="D34" s="62"/>
      <c r="E34" s="62"/>
      <c r="F34" s="62"/>
      <c r="G34" s="205"/>
      <c r="H34" s="205"/>
      <c r="I34" s="205"/>
      <c r="J34" s="205"/>
      <c r="K34" s="205"/>
      <c r="L34" s="205"/>
      <c r="M34" s="205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183"/>
      <c r="AM34" s="128"/>
      <c r="AP34" s="131"/>
      <c r="AQ34" s="131"/>
      <c r="BQ34" s="128"/>
      <c r="BR34" s="128"/>
    </row>
    <row r="35" spans="1:70" s="207" customFormat="1" ht="66" customHeight="1">
      <c r="B35" s="382" t="s">
        <v>65</v>
      </c>
      <c r="C35" s="382"/>
      <c r="D35" s="382"/>
      <c r="E35" s="382"/>
      <c r="F35" s="382"/>
      <c r="G35" s="382"/>
      <c r="H35" s="419" t="s">
        <v>164</v>
      </c>
      <c r="I35" s="419"/>
      <c r="J35" s="419"/>
      <c r="K35" s="419"/>
      <c r="L35" s="419"/>
      <c r="M35" s="419"/>
      <c r="P35" s="420"/>
      <c r="Q35" s="420"/>
      <c r="R35" s="420"/>
      <c r="S35" s="420"/>
      <c r="T35" s="208"/>
      <c r="U35" s="421" t="s">
        <v>155</v>
      </c>
      <c r="V35" s="421"/>
      <c r="W35" s="421"/>
    </row>
    <row r="36" spans="1:70" s="207" customFormat="1" ht="21.95" customHeight="1">
      <c r="I36" s="418" t="s">
        <v>6</v>
      </c>
      <c r="J36" s="418"/>
      <c r="K36" s="418"/>
      <c r="L36" s="418"/>
      <c r="P36" s="418" t="s">
        <v>51</v>
      </c>
      <c r="Q36" s="418"/>
      <c r="R36" s="418"/>
      <c r="S36" s="418"/>
      <c r="U36" s="418" t="s">
        <v>52</v>
      </c>
      <c r="V36" s="418"/>
      <c r="W36" s="418"/>
    </row>
    <row r="37" spans="1:70" s="207" customFormat="1" ht="70.5" customHeight="1">
      <c r="B37" s="382" t="s">
        <v>154</v>
      </c>
      <c r="C37" s="382"/>
      <c r="D37" s="382"/>
      <c r="E37" s="382"/>
      <c r="F37" s="382"/>
      <c r="G37" s="382"/>
      <c r="H37" s="419" t="s">
        <v>152</v>
      </c>
      <c r="I37" s="419"/>
      <c r="J37" s="419"/>
      <c r="K37" s="419"/>
      <c r="L37" s="419"/>
      <c r="M37" s="419"/>
      <c r="P37" s="420"/>
      <c r="Q37" s="420"/>
      <c r="R37" s="420"/>
      <c r="S37" s="420"/>
      <c r="T37" s="208"/>
      <c r="U37" s="421" t="s">
        <v>153</v>
      </c>
      <c r="V37" s="421"/>
      <c r="W37" s="421"/>
    </row>
    <row r="38" spans="1:70" s="207" customFormat="1" ht="26.1" customHeight="1">
      <c r="I38" s="418" t="s">
        <v>6</v>
      </c>
      <c r="J38" s="418"/>
      <c r="K38" s="418"/>
      <c r="L38" s="418"/>
      <c r="P38" s="418" t="s">
        <v>51</v>
      </c>
      <c r="Q38" s="418"/>
      <c r="R38" s="418"/>
      <c r="S38" s="418"/>
      <c r="U38" s="418" t="s">
        <v>52</v>
      </c>
      <c r="V38" s="418"/>
      <c r="W38" s="418"/>
    </row>
    <row r="39" spans="1:70" ht="15" customHeight="1">
      <c r="B39" s="215"/>
      <c r="C39" s="215"/>
      <c r="E39" s="210"/>
      <c r="F39" s="216"/>
      <c r="G39" s="216"/>
      <c r="H39" s="216"/>
      <c r="K39" s="216"/>
      <c r="L39" s="216"/>
      <c r="M39" s="216"/>
      <c r="N39" s="216"/>
      <c r="O39" s="20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183"/>
      <c r="AM39" s="128"/>
      <c r="AP39" s="131"/>
      <c r="AQ39" s="131"/>
      <c r="BQ39" s="128"/>
      <c r="BR39" s="128"/>
    </row>
    <row r="40" spans="1:70" ht="13.5" customHeight="1">
      <c r="E40" s="210"/>
      <c r="G40" s="128"/>
      <c r="Q40" s="62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83"/>
      <c r="AM40" s="128"/>
      <c r="AP40" s="131"/>
      <c r="AQ40" s="131"/>
      <c r="BQ40" s="128"/>
      <c r="BR40" s="128"/>
    </row>
  </sheetData>
  <mergeCells count="46">
    <mergeCell ref="B37:G37"/>
    <mergeCell ref="I38:L38"/>
    <mergeCell ref="H37:M37"/>
    <mergeCell ref="P37:S37"/>
    <mergeCell ref="U37:W37"/>
    <mergeCell ref="P38:S38"/>
    <mergeCell ref="U38:W38"/>
    <mergeCell ref="AG4:AM4"/>
    <mergeCell ref="AG6:AM6"/>
    <mergeCell ref="AG8:AM8"/>
    <mergeCell ref="AG10:AM10"/>
    <mergeCell ref="B4:F4"/>
    <mergeCell ref="B10:F10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G25:G27"/>
    <mergeCell ref="A28:F28"/>
    <mergeCell ref="C29:F29"/>
    <mergeCell ref="AN16:AN17"/>
    <mergeCell ref="H18:AL19"/>
    <mergeCell ref="H20:AL20"/>
    <mergeCell ref="C21:F21"/>
    <mergeCell ref="C22:F22"/>
    <mergeCell ref="B25:B27"/>
    <mergeCell ref="D23:F23"/>
    <mergeCell ref="C24:F24"/>
    <mergeCell ref="P35:S35"/>
    <mergeCell ref="U35:W35"/>
    <mergeCell ref="P36:S36"/>
    <mergeCell ref="U36:W36"/>
    <mergeCell ref="C30:F30"/>
    <mergeCell ref="I36:L36"/>
    <mergeCell ref="D31:F31"/>
    <mergeCell ref="C32:F32"/>
    <mergeCell ref="B35:G35"/>
    <mergeCell ref="H35:M35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3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9</vt:i4>
      </vt:variant>
    </vt:vector>
  </HeadingPairs>
  <TitlesOfParts>
    <vt:vector size="20" baseType="lpstr">
      <vt:lpstr> Год ТО.38 </vt:lpstr>
      <vt:lpstr>Мес ТО.38</vt:lpstr>
      <vt:lpstr> Год ТЗ 38 </vt:lpstr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2019-02-21T13:04:10Z</dcterms:modified>
</cp:coreProperties>
</file>