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Escritorio\UPC 2019 - 01\Fundamentos de Arquitectura Empresarial\Otro\Trabajo final\PM\Estimación de esfuerzo\"/>
    </mc:Choice>
  </mc:AlternateContent>
  <xr:revisionPtr revIDLastSave="8" documentId="8_{A74BBDF8-6ADC-40FF-A6FB-79FADDA1DAC5}" xr6:coauthVersionLast="43" xr6:coauthVersionMax="43" xr10:uidLastSave="{3C7399F1-5FC4-4BA2-B3F2-27E79E9445A8}"/>
  <bookViews>
    <workbookView xWindow="-120" yWindow="-120" windowWidth="20730" windowHeight="11160" activeTab="1" xr2:uid="{00000000-000D-0000-FFFF-FFFF00000000}"/>
  </bookViews>
  <sheets>
    <sheet name="UAW" sheetId="1" r:id="rId1"/>
    <sheet name="UUCW" sheetId="2" r:id="rId2"/>
    <sheet name="UUCP" sheetId="3" r:id="rId3"/>
    <sheet name="TCF" sheetId="4" r:id="rId4"/>
    <sheet name="EF" sheetId="5" r:id="rId5"/>
    <sheet name="UCPA" sheetId="6" r:id="rId6"/>
    <sheet name="UCP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  <c r="G24" i="3" s="1"/>
  <c r="D7" i="7"/>
  <c r="D6" i="7"/>
  <c r="D4" i="2"/>
  <c r="D5" i="2"/>
  <c r="F5" i="2" s="1"/>
  <c r="F6" i="3" s="1"/>
  <c r="G6" i="3" s="1"/>
  <c r="D6" i="2"/>
  <c r="F6" i="2" s="1"/>
  <c r="F7" i="3" s="1"/>
  <c r="G7" i="3" s="1"/>
  <c r="D7" i="2"/>
  <c r="F7" i="2" s="1"/>
  <c r="F9" i="3" s="1"/>
  <c r="G9" i="3" s="1"/>
  <c r="D8" i="2"/>
  <c r="F8" i="2" s="1"/>
  <c r="F10" i="3" s="1"/>
  <c r="G10" i="3" s="1"/>
  <c r="D9" i="2"/>
  <c r="F9" i="2" s="1"/>
  <c r="F11" i="3" s="1"/>
  <c r="G11" i="3" s="1"/>
  <c r="D10" i="2"/>
  <c r="F10" i="2" s="1"/>
  <c r="F12" i="3" s="1"/>
  <c r="G12" i="3" s="1"/>
  <c r="D11" i="2"/>
  <c r="F11" i="2" s="1"/>
  <c r="F14" i="3" s="1"/>
  <c r="D12" i="2"/>
  <c r="F12" i="2" s="1"/>
  <c r="F15" i="3" s="1"/>
  <c r="D13" i="2"/>
  <c r="F13" i="2" s="1"/>
  <c r="F16" i="3" s="1"/>
  <c r="D14" i="2"/>
  <c r="F14" i="2" s="1"/>
  <c r="F18" i="3" s="1"/>
  <c r="G18" i="3" s="1"/>
  <c r="D15" i="2"/>
  <c r="F15" i="2" s="1"/>
  <c r="F19" i="3" s="1"/>
  <c r="G19" i="3" s="1"/>
  <c r="D16" i="2"/>
  <c r="F16" i="2" s="1"/>
  <c r="F20" i="3" s="1"/>
  <c r="G20" i="3" s="1"/>
  <c r="D17" i="2"/>
  <c r="F17" i="2" s="1"/>
  <c r="F22" i="3" s="1"/>
  <c r="G22" i="3" s="1"/>
  <c r="D18" i="2"/>
  <c r="F18" i="2" s="1"/>
  <c r="F23" i="3" s="1"/>
  <c r="G23" i="3" s="1"/>
  <c r="D19" i="2"/>
  <c r="F19" i="2" s="1"/>
  <c r="G25" i="3" l="1"/>
  <c r="G21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 l="1"/>
  <c r="G14" i="3"/>
  <c r="G16" i="3"/>
  <c r="F5" i="5" l="1"/>
  <c r="F6" i="5"/>
  <c r="F7" i="5"/>
  <c r="F8" i="5"/>
  <c r="F9" i="5"/>
  <c r="F10" i="5"/>
  <c r="F11" i="5"/>
  <c r="F4" i="5"/>
  <c r="F5" i="4"/>
  <c r="F6" i="4"/>
  <c r="F7" i="4"/>
  <c r="F8" i="4"/>
  <c r="F9" i="4"/>
  <c r="F10" i="4"/>
  <c r="F11" i="4"/>
  <c r="F12" i="4"/>
  <c r="F13" i="4"/>
  <c r="F14" i="4"/>
  <c r="F15" i="4"/>
  <c r="F16" i="4"/>
  <c r="F4" i="4"/>
  <c r="G15" i="3"/>
  <c r="F17" i="4" l="1"/>
  <c r="C19" i="4" s="1"/>
  <c r="C4" i="6" s="1"/>
  <c r="G17" i="3"/>
  <c r="G13" i="3"/>
  <c r="F12" i="5"/>
  <c r="C14" i="5" s="1"/>
  <c r="C5" i="6" s="1"/>
  <c r="F4" i="2" l="1"/>
  <c r="F20" i="2" s="1"/>
  <c r="D4" i="7" l="1"/>
  <c r="D5" i="7" s="1"/>
  <c r="F5" i="3"/>
  <c r="G5" i="3" s="1"/>
  <c r="G8" i="3" s="1"/>
  <c r="G28" i="3" s="1"/>
  <c r="D9" i="7" l="1"/>
  <c r="D12" i="7" s="1"/>
  <c r="D16" i="7" s="1"/>
  <c r="D17" i="7" s="1"/>
  <c r="D18" i="7" s="1"/>
  <c r="D19" i="7" s="1"/>
  <c r="D21" i="7" s="1"/>
  <c r="C3" i="6"/>
  <c r="C6" i="6" s="1"/>
  <c r="D23" i="7" l="1"/>
  <c r="D22" i="7"/>
</calcChain>
</file>

<file path=xl/sharedStrings.xml><?xml version="1.0" encoding="utf-8"?>
<sst xmlns="http://schemas.openxmlformats.org/spreadsheetml/2006/main" count="230" uniqueCount="128">
  <si>
    <t>Unadjusted Actor Weight (UAW)</t>
  </si>
  <si>
    <t>Actor</t>
  </si>
  <si>
    <t>Tipo de Actor</t>
  </si>
  <si>
    <t>Ponderación</t>
  </si>
  <si>
    <t>Complejo</t>
  </si>
  <si>
    <t>Unadjusted Use Case Weight</t>
  </si>
  <si>
    <t>Tipo</t>
  </si>
  <si>
    <t># de Transacciones</t>
  </si>
  <si>
    <t>UAW</t>
  </si>
  <si>
    <t>UUCW</t>
  </si>
  <si>
    <t>UUCP</t>
  </si>
  <si>
    <t>Unadjusted Use Case Points</t>
  </si>
  <si>
    <t>Factor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</si>
  <si>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</si>
  <si>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</si>
  <si>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</si>
  <si>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</si>
  <si>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</si>
  <si>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</si>
  <si>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</si>
  <si>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</si>
  <si>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</si>
  <si>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</si>
  <si>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</si>
  <si>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</si>
  <si>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</si>
  <si>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Descripción</t>
  </si>
  <si>
    <t>Peso</t>
  </si>
  <si>
    <t>TOTAL</t>
  </si>
  <si>
    <t>Sistema Distribuído</t>
  </si>
  <si>
    <t>Tiempo de Respuesta</t>
  </si>
  <si>
    <t>Eficiencia de usuario final</t>
  </si>
  <si>
    <t>Procesamiento complejo</t>
  </si>
  <si>
    <t>Reusabilidad</t>
  </si>
  <si>
    <t>Facilidad de instalación</t>
  </si>
  <si>
    <t>Facilidad de uso</t>
  </si>
  <si>
    <t>Portabilidad</t>
  </si>
  <si>
    <t>Facilidad de Cambio</t>
  </si>
  <si>
    <t>Concurrencia</t>
  </si>
  <si>
    <t>Seguridad</t>
  </si>
  <si>
    <t>Acceso a Terceros</t>
  </si>
  <si>
    <t>Entrenamiento especial requerido</t>
  </si>
  <si>
    <t>Total:</t>
  </si>
  <si>
    <t>TCF:</t>
  </si>
  <si>
    <t>F1</t>
  </si>
  <si>
    <t>F2</t>
  </si>
  <si>
    <t>F3</t>
  </si>
  <si>
    <t>F4</t>
  </si>
  <si>
    <t>F5</t>
  </si>
  <si>
    <t>F6</t>
  </si>
  <si>
    <t>F7</t>
  </si>
  <si>
    <t>F8</t>
  </si>
  <si>
    <t>Familiaridad con RUP</t>
  </si>
  <si>
    <t>Experiencia en la aplicación</t>
  </si>
  <si>
    <t>Experiencia OO</t>
  </si>
  <si>
    <t>Lead Analyst Capability</t>
  </si>
  <si>
    <t>Motivación</t>
  </si>
  <si>
    <t>Requerimientos estabilizados</t>
  </si>
  <si>
    <t>Trabajadores a tiempo parcial</t>
  </si>
  <si>
    <t>EF:</t>
  </si>
  <si>
    <t>TCF</t>
  </si>
  <si>
    <t>EF</t>
  </si>
  <si>
    <t>UCP</t>
  </si>
  <si>
    <t>UUCP:</t>
  </si>
  <si>
    <t>Technical Complexity Factor (TCF)</t>
  </si>
  <si>
    <t>Environment Factor (EF)</t>
  </si>
  <si>
    <t>Use Case Points Adjusted (UCPA)</t>
  </si>
  <si>
    <t>Producto</t>
  </si>
  <si>
    <t>Función de Negocio</t>
  </si>
  <si>
    <t>Datos Maestros</t>
  </si>
  <si>
    <t>Reportes</t>
  </si>
  <si>
    <t>Funciones de Negocio</t>
  </si>
  <si>
    <t>Total</t>
  </si>
  <si>
    <t xml:space="preserve"> </t>
  </si>
  <si>
    <t>Cálculos previos para la estimación de esfuerzo</t>
  </si>
  <si>
    <t>Peso de los actores</t>
  </si>
  <si>
    <t>Peso de caso de transacciones sin ajustar</t>
  </si>
  <si>
    <t>Puntos de caso de uso sin ajustar</t>
  </si>
  <si>
    <t>Factor de complegidad técnico</t>
  </si>
  <si>
    <t xml:space="preserve">Factor de ambiente </t>
  </si>
  <si>
    <t>Cálculo de los puntos de casos de uso</t>
  </si>
  <si>
    <t>Puntos de caso de uso ajustados</t>
  </si>
  <si>
    <t>Cálculo del esfuerzo estimado</t>
  </si>
  <si>
    <t>Ratio</t>
  </si>
  <si>
    <t>Horas de esfuerzo por UCP</t>
  </si>
  <si>
    <t>Horas de esfuerzo de un solo hombre</t>
  </si>
  <si>
    <t>Dias</t>
  </si>
  <si>
    <t xml:space="preserve">Semanas </t>
  </si>
  <si>
    <t>Meses</t>
  </si>
  <si>
    <t>Nro Trabajadores</t>
  </si>
  <si>
    <t>Tiempo de desarrollo</t>
  </si>
  <si>
    <t>Dificultad del lenguaje de programación</t>
  </si>
  <si>
    <t>Complejidad</t>
  </si>
  <si>
    <t>Años</t>
  </si>
  <si>
    <t>Reporte cuentas por pagar</t>
  </si>
  <si>
    <t>Reporte entidad financiera</t>
  </si>
  <si>
    <t>Reporte presupuesto</t>
  </si>
  <si>
    <t>Administrar cuentas por cobrar</t>
  </si>
  <si>
    <t>Administrar cuentas por pagar</t>
  </si>
  <si>
    <t>Registrar solicitud de préstamo</t>
  </si>
  <si>
    <t>Registrar cuenta bancaria</t>
  </si>
  <si>
    <t>Tesorería</t>
  </si>
  <si>
    <t>Presupuesto</t>
  </si>
  <si>
    <t>Registrar solicitud de financiamiento</t>
  </si>
  <si>
    <t>Autorizar solicitud de préstamo</t>
  </si>
  <si>
    <t>Registrar presupuesto</t>
  </si>
  <si>
    <t>Modificar presupuesto</t>
  </si>
  <si>
    <t>Registrar presupuesto por área</t>
  </si>
  <si>
    <t>Director financiero</t>
  </si>
  <si>
    <t>Jefe de finanzas</t>
  </si>
  <si>
    <t>Jefe de tesorería</t>
  </si>
  <si>
    <t>Analista financiero</t>
  </si>
  <si>
    <t>Jege de presupuesto</t>
  </si>
  <si>
    <t>Asistente de cobros</t>
  </si>
  <si>
    <t>Asistente de pagos</t>
  </si>
  <si>
    <t>Jefe de cobros y pagos</t>
  </si>
  <si>
    <t>Administrar entidad financiera</t>
  </si>
  <si>
    <t>Administrar prestatario</t>
  </si>
  <si>
    <t>Reporte cuentas por cobrar</t>
  </si>
  <si>
    <t>Autorizar cobros y pagos</t>
  </si>
  <si>
    <t>Analísta financiero</t>
  </si>
  <si>
    <t>Asistente de tesorería</t>
  </si>
  <si>
    <t>Jefe de presupuesto</t>
  </si>
  <si>
    <t>Cuentas</t>
  </si>
  <si>
    <t>Nota …..</t>
  </si>
  <si>
    <t>En dias</t>
  </si>
  <si>
    <t>En semanas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</si>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</sst>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Calibri"/>
      <family val="2"/>
      <scheme val="minor"/>
    </font>
    <font>
      <sz val="12"/>
      <color theme="0"/>
      <name val="Times New Roman"/>
      <family val="1"/>
    </font>
    <font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E598"/>
      </patternFill>
    </fill>
    <fill>
      <patternFill patternType="solid">
        <fgColor rgb="FFFF0000"/>
        <bgColor rgb="FFD9E2F3"/>
      </patternFill>
    </fill>
    <fill>
      <patternFill patternType="solid">
        <fgColor rgb="FFFF0000"/>
        <bgColor rgb="FFB4C6E7"/>
      </patternFill>
    </fill>
    <fill>
      <patternFill patternType="solid">
        <fgColor theme="0"/>
        <bgColor rgb="FFFFE598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2" fillId="4" borderId="2" applyNumberFormat="0" applyAlignment="0" applyProtection="0"/>
    <xf numFmtId="0" fontId="1" fillId="5" borderId="3" applyNumberFormat="0" applyFont="0" applyAlignment="0" applyProtection="0"/>
  </cellStyleXfs>
  <cellXfs count="83">
    <xf numFmtId="0" fontId="0" fillId="0" borderId="0" xfId="0"/>
    <xf numFmtId="0" fontId="0" fillId="2" borderId="0" xfId="0" applyFill="1"/>
    <xf numFmtId="0" fontId="0" fillId="3" borderId="1" xfId="0" applyFill="1" applyBorder="1" applyAlignment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0" fillId="3" borderId="1" xfId="2" applyFont="1" applyFill="1" applyBorder="1" applyAlignment="1"/>
    <xf numFmtId="0" fontId="0" fillId="3" borderId="1" xfId="2" applyFont="1" applyFill="1" applyBorder="1" applyAlignment="1">
      <alignment horizontal="center"/>
    </xf>
    <xf numFmtId="0" fontId="2" fillId="4" borderId="15" xfId="1" applyBorder="1"/>
    <xf numFmtId="0" fontId="0" fillId="0" borderId="1" xfId="0" applyBorder="1"/>
    <xf numFmtId="0" fontId="5" fillId="12" borderId="8" xfId="0" applyFont="1" applyFill="1" applyBorder="1" applyAlignment="1">
      <alignment horizontal="left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left"/>
    </xf>
    <xf numFmtId="0" fontId="5" fillId="12" borderId="8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4" fillId="12" borderId="8" xfId="0" applyFont="1" applyFill="1" applyBorder="1" applyAlignment="1">
      <alignment horizontal="right"/>
    </xf>
    <xf numFmtId="0" fontId="5" fillId="12" borderId="9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0" fontId="5" fillId="12" borderId="9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5" fillId="12" borderId="23" xfId="0" applyFont="1" applyFill="1" applyBorder="1" applyAlignment="1">
      <alignment vertical="center"/>
    </xf>
    <xf numFmtId="0" fontId="5" fillId="12" borderId="24" xfId="0" applyFont="1" applyFill="1" applyBorder="1" applyAlignment="1">
      <alignment horizontal="center" vertical="center"/>
    </xf>
    <xf numFmtId="0" fontId="5" fillId="12" borderId="25" xfId="0" applyFont="1" applyFill="1" applyBorder="1" applyAlignment="1">
      <alignment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2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/>
    </xf>
    <xf numFmtId="0" fontId="2" fillId="3" borderId="28" xfId="2" applyFont="1" applyFill="1" applyBorder="1" applyAlignment="1">
      <alignment horizontal="center" vertical="center"/>
    </xf>
    <xf numFmtId="0" fontId="2" fillId="3" borderId="29" xfId="2" applyFont="1" applyFill="1" applyBorder="1" applyAlignment="1">
      <alignment horizontal="center" vertical="center"/>
    </xf>
    <xf numFmtId="0" fontId="2" fillId="3" borderId="30" xfId="2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left"/>
    </xf>
    <xf numFmtId="0" fontId="5" fillId="12" borderId="32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left"/>
    </xf>
    <xf numFmtId="0" fontId="5" fillId="12" borderId="34" xfId="0" applyFont="1" applyFill="1" applyBorder="1" applyAlignment="1">
      <alignment horizontal="left"/>
    </xf>
    <xf numFmtId="0" fontId="5" fillId="12" borderId="35" xfId="0" applyFont="1" applyFill="1" applyBorder="1" applyAlignment="1">
      <alignment horizontal="center"/>
    </xf>
    <xf numFmtId="0" fontId="8" fillId="9" borderId="36" xfId="0" applyFont="1" applyFill="1" applyBorder="1" applyAlignment="1">
      <alignment horizontal="center"/>
    </xf>
    <xf numFmtId="0" fontId="5" fillId="12" borderId="37" xfId="0" applyFont="1" applyFill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5" fillId="9" borderId="38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12" borderId="14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6" fillId="10" borderId="7" xfId="0" applyFont="1" applyFill="1" applyBorder="1" applyAlignment="1"/>
    <xf numFmtId="0" fontId="6" fillId="11" borderId="11" xfId="0" applyFont="1" applyFill="1" applyBorder="1" applyAlignment="1">
      <alignment horizontal="center"/>
    </xf>
    <xf numFmtId="0" fontId="9" fillId="3" borderId="10" xfId="0" applyFont="1" applyFill="1" applyBorder="1"/>
    <xf numFmtId="0" fontId="9" fillId="3" borderId="8" xfId="0" applyFont="1" applyFill="1" applyBorder="1"/>
    <xf numFmtId="0" fontId="6" fillId="3" borderId="11" xfId="0" applyFont="1" applyFill="1" applyBorder="1" applyAlignment="1">
      <alignment horizontal="right"/>
    </xf>
    <xf numFmtId="0" fontId="6" fillId="11" borderId="14" xfId="0" applyFont="1" applyFill="1" applyBorder="1" applyAlignment="1">
      <alignment horizontal="center"/>
    </xf>
    <xf numFmtId="0" fontId="9" fillId="3" borderId="13" xfId="0" applyFont="1" applyFill="1" applyBorder="1"/>
    <xf numFmtId="0" fontId="9" fillId="3" borderId="12" xfId="0" applyFont="1" applyFill="1" applyBorder="1"/>
    <xf numFmtId="0" fontId="2" fillId="2" borderId="0" xfId="1" applyFill="1" applyBorder="1"/>
    <xf numFmtId="0" fontId="0" fillId="2" borderId="18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3" borderId="1" xfId="0" applyFont="1" applyFill="1" applyBorder="1"/>
    <xf numFmtId="0" fontId="2" fillId="3" borderId="16" xfId="0" applyFont="1" applyFill="1" applyBorder="1"/>
    <xf numFmtId="0" fontId="2" fillId="3" borderId="1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6" fillId="8" borderId="39" xfId="0" applyFont="1" applyFill="1" applyBorder="1" applyAlignment="1">
      <alignment horizontal="center"/>
    </xf>
  </cellXfs>
  <cellStyles count="3">
    <cellStyle name="Celda de comprobación" xfId="1" builtinId="23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H3" sqref="H3"/>
    </sheetView>
  </sheetViews>
  <sheetFormatPr baseColWidth="10" defaultRowHeight="15" x14ac:dyDescent="0.25"/>
  <cols>
    <col min="1" max="1" width="11.5703125" style="1"/>
    <col min="2" max="2" width="32.28515625" bestFit="1" customWidth="1"/>
    <col min="3" max="3" width="23.140625" bestFit="1" customWidth="1"/>
    <col min="4" max="4" width="12.5703125" bestFit="1" customWidth="1"/>
    <col min="5" max="5" width="11.5703125" style="1"/>
    <col min="6" max="6" width="32.28515625" style="1" bestFit="1" customWidth="1"/>
    <col min="7" max="7" width="19.7109375" style="1" bestFit="1" customWidth="1"/>
    <col min="8" max="13" width="11.5703125" style="1"/>
  </cols>
  <sheetData>
    <row r="1" spans="2:8" s="1" customFormat="1" ht="15.75" thickBot="1" x14ac:dyDescent="0.3"/>
    <row r="2" spans="2:8" ht="16.5" thickBot="1" x14ac:dyDescent="0.3">
      <c r="B2" s="38" t="s">
        <v>0</v>
      </c>
      <c r="C2" s="39"/>
      <c r="D2" s="40"/>
      <c r="F2" s="49" t="s">
        <v>71</v>
      </c>
      <c r="G2" s="50" t="s">
        <v>1</v>
      </c>
      <c r="H2" s="51" t="s">
        <v>8</v>
      </c>
    </row>
    <row r="3" spans="2:8" ht="15.75" x14ac:dyDescent="0.25">
      <c r="B3" s="41" t="s">
        <v>1</v>
      </c>
      <c r="C3" s="23" t="s">
        <v>2</v>
      </c>
      <c r="D3" s="42" t="s">
        <v>3</v>
      </c>
      <c r="F3" s="52" t="s">
        <v>116</v>
      </c>
      <c r="G3" s="30" t="s">
        <v>109</v>
      </c>
      <c r="H3" s="53">
        <f>3</f>
        <v>3</v>
      </c>
    </row>
    <row r="4" spans="2:8" ht="15.75" x14ac:dyDescent="0.25">
      <c r="B4" s="43" t="s">
        <v>108</v>
      </c>
      <c r="C4" s="22" t="s">
        <v>4</v>
      </c>
      <c r="D4" s="44">
        <v>3</v>
      </c>
      <c r="F4" s="52" t="s">
        <v>100</v>
      </c>
      <c r="G4" s="30" t="s">
        <v>109</v>
      </c>
      <c r="H4" s="53">
        <f>3</f>
        <v>3</v>
      </c>
    </row>
    <row r="5" spans="2:8" ht="15.75" x14ac:dyDescent="0.25">
      <c r="B5" s="43" t="s">
        <v>109</v>
      </c>
      <c r="C5" s="22" t="s">
        <v>4</v>
      </c>
      <c r="D5" s="44">
        <v>3</v>
      </c>
      <c r="F5" s="52" t="s">
        <v>117</v>
      </c>
      <c r="G5" s="30" t="s">
        <v>121</v>
      </c>
      <c r="H5" s="53">
        <f>3</f>
        <v>3</v>
      </c>
    </row>
    <row r="6" spans="2:8" ht="15.75" x14ac:dyDescent="0.25">
      <c r="B6" s="43" t="s">
        <v>110</v>
      </c>
      <c r="C6" s="22" t="s">
        <v>4</v>
      </c>
      <c r="D6" s="44">
        <v>3</v>
      </c>
      <c r="F6" s="52" t="s">
        <v>118</v>
      </c>
      <c r="G6" s="30" t="s">
        <v>113</v>
      </c>
      <c r="H6" s="53">
        <f>3</f>
        <v>3</v>
      </c>
    </row>
    <row r="7" spans="2:8" ht="15.75" x14ac:dyDescent="0.25">
      <c r="B7" s="43" t="s">
        <v>112</v>
      </c>
      <c r="C7" s="22" t="s">
        <v>4</v>
      </c>
      <c r="D7" s="44">
        <v>3</v>
      </c>
      <c r="F7" s="52" t="s">
        <v>94</v>
      </c>
      <c r="G7" s="30" t="s">
        <v>114</v>
      </c>
      <c r="H7" s="53">
        <f>3</f>
        <v>3</v>
      </c>
    </row>
    <row r="8" spans="2:8" ht="15.75" x14ac:dyDescent="0.25">
      <c r="B8" s="43" t="s">
        <v>115</v>
      </c>
      <c r="C8" s="22" t="s">
        <v>4</v>
      </c>
      <c r="D8" s="44">
        <v>3</v>
      </c>
      <c r="F8" s="52" t="s">
        <v>95</v>
      </c>
      <c r="G8" s="30" t="s">
        <v>121</v>
      </c>
      <c r="H8" s="53">
        <f>3</f>
        <v>3</v>
      </c>
    </row>
    <row r="9" spans="2:8" ht="15.75" x14ac:dyDescent="0.25">
      <c r="B9" s="43" t="s">
        <v>111</v>
      </c>
      <c r="C9" s="22" t="s">
        <v>4</v>
      </c>
      <c r="D9" s="44">
        <v>3</v>
      </c>
      <c r="F9" s="52" t="s">
        <v>96</v>
      </c>
      <c r="G9" s="30" t="s">
        <v>122</v>
      </c>
      <c r="H9" s="53">
        <f>3</f>
        <v>3</v>
      </c>
    </row>
    <row r="10" spans="2:8" ht="15.75" x14ac:dyDescent="0.25">
      <c r="B10" s="43" t="s">
        <v>121</v>
      </c>
      <c r="C10" s="22" t="s">
        <v>4</v>
      </c>
      <c r="D10" s="44">
        <v>3</v>
      </c>
      <c r="F10" s="52" t="s">
        <v>97</v>
      </c>
      <c r="G10" s="30" t="s">
        <v>113</v>
      </c>
      <c r="H10" s="53">
        <f>3</f>
        <v>3</v>
      </c>
    </row>
    <row r="11" spans="2:8" ht="15.75" x14ac:dyDescent="0.25">
      <c r="B11" s="43" t="s">
        <v>113</v>
      </c>
      <c r="C11" s="22" t="s">
        <v>4</v>
      </c>
      <c r="D11" s="44">
        <v>3</v>
      </c>
      <c r="F11" s="52" t="s">
        <v>98</v>
      </c>
      <c r="G11" s="30" t="s">
        <v>114</v>
      </c>
      <c r="H11" s="53">
        <f>3</f>
        <v>3</v>
      </c>
    </row>
    <row r="12" spans="2:8" s="1" customFormat="1" ht="16.5" thickBot="1" x14ac:dyDescent="0.3">
      <c r="B12" s="45" t="s">
        <v>114</v>
      </c>
      <c r="C12" s="46" t="s">
        <v>4</v>
      </c>
      <c r="D12" s="47">
        <v>3</v>
      </c>
      <c r="F12" s="52" t="s">
        <v>99</v>
      </c>
      <c r="G12" s="30" t="s">
        <v>113</v>
      </c>
      <c r="H12" s="53">
        <f>3</f>
        <v>3</v>
      </c>
    </row>
    <row r="13" spans="2:8" s="1" customFormat="1" ht="15.75" x14ac:dyDescent="0.25">
      <c r="F13" s="52" t="s">
        <v>103</v>
      </c>
      <c r="G13" s="30" t="s">
        <v>120</v>
      </c>
      <c r="H13" s="53">
        <f>3</f>
        <v>3</v>
      </c>
    </row>
    <row r="14" spans="2:8" s="1" customFormat="1" ht="15.75" x14ac:dyDescent="0.25">
      <c r="F14" s="52" t="s">
        <v>119</v>
      </c>
      <c r="G14" s="30" t="s">
        <v>110</v>
      </c>
      <c r="H14" s="53">
        <f>3</f>
        <v>3</v>
      </c>
    </row>
    <row r="15" spans="2:8" s="1" customFormat="1" ht="15.75" x14ac:dyDescent="0.25">
      <c r="F15" s="52" t="s">
        <v>104</v>
      </c>
      <c r="G15" s="30" t="s">
        <v>110</v>
      </c>
      <c r="H15" s="53">
        <f>3</f>
        <v>3</v>
      </c>
    </row>
    <row r="16" spans="2:8" s="1" customFormat="1" ht="15.75" x14ac:dyDescent="0.25">
      <c r="F16" s="52" t="s">
        <v>105</v>
      </c>
      <c r="G16" s="30" t="s">
        <v>122</v>
      </c>
      <c r="H16" s="53">
        <f>3</f>
        <v>3</v>
      </c>
    </row>
    <row r="17" spans="6:8" s="1" customFormat="1" ht="15.75" x14ac:dyDescent="0.25">
      <c r="F17" s="52" t="s">
        <v>106</v>
      </c>
      <c r="G17" s="30" t="s">
        <v>120</v>
      </c>
      <c r="H17" s="53">
        <f>3</f>
        <v>3</v>
      </c>
    </row>
    <row r="18" spans="6:8" s="1" customFormat="1" ht="16.5" thickBot="1" x14ac:dyDescent="0.3">
      <c r="F18" s="54" t="s">
        <v>107</v>
      </c>
      <c r="G18" s="55" t="s">
        <v>122</v>
      </c>
      <c r="H18" s="56">
        <f>3</f>
        <v>3</v>
      </c>
    </row>
    <row r="19" spans="6:8" s="1" customFormat="1" ht="16.5" thickBot="1" x14ac:dyDescent="0.3">
      <c r="G19" s="57" t="s">
        <v>8</v>
      </c>
      <c r="H19" s="58">
        <f>SUM(H3:H18)</f>
        <v>48</v>
      </c>
    </row>
    <row r="20" spans="6:8" s="1" customFormat="1" x14ac:dyDescent="0.25"/>
    <row r="21" spans="6:8" s="1" customFormat="1" x14ac:dyDescent="0.25"/>
    <row r="22" spans="6:8" s="1" customFormat="1" x14ac:dyDescent="0.25"/>
    <row r="23" spans="6:8" s="1" customFormat="1" x14ac:dyDescent="0.25"/>
    <row r="24" spans="6:8" s="1" customFormat="1" x14ac:dyDescent="0.25"/>
    <row r="25" spans="6:8" s="1" customFormat="1" x14ac:dyDescent="0.25"/>
    <row r="26" spans="6:8" s="1" customFormat="1" x14ac:dyDescent="0.25"/>
    <row r="27" spans="6:8" s="1" customFormat="1" x14ac:dyDescent="0.25"/>
    <row r="28" spans="6:8" s="1" customFormat="1" x14ac:dyDescent="0.25"/>
    <row r="29" spans="6:8" s="1" customFormat="1" x14ac:dyDescent="0.25"/>
    <row r="30" spans="6:8" s="1" customFormat="1" x14ac:dyDescent="0.25"/>
    <row r="31" spans="6:8" s="1" customFormat="1" x14ac:dyDescent="0.25"/>
    <row r="32" spans="6:8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tabSelected="1" workbookViewId="0">
      <selection activeCell="E19" sqref="E19"/>
    </sheetView>
  </sheetViews>
  <sheetFormatPr baseColWidth="10" defaultRowHeight="15" x14ac:dyDescent="0.25"/>
  <cols>
    <col min="2" max="2" width="14.7109375" style="1" bestFit="1" customWidth="1"/>
    <col min="3" max="3" width="32.28515625" bestFit="1" customWidth="1"/>
    <col min="4" max="4" width="9.5703125" bestFit="1" customWidth="1"/>
    <col min="5" max="5" width="19.42578125" bestFit="1" customWidth="1"/>
    <col min="6" max="6" width="12.7109375" bestFit="1" customWidth="1"/>
    <col min="7" max="15" width="11.5703125" style="1"/>
  </cols>
  <sheetData>
    <row r="1" spans="2:6" s="1" customFormat="1" x14ac:dyDescent="0.25"/>
    <row r="2" spans="2:6" x14ac:dyDescent="0.25">
      <c r="B2" s="36" t="s">
        <v>5</v>
      </c>
      <c r="C2" s="36"/>
      <c r="D2" s="36"/>
      <c r="E2" s="36"/>
      <c r="F2" s="36"/>
    </row>
    <row r="3" spans="2:6" ht="15.75" x14ac:dyDescent="0.25">
      <c r="B3" s="27" t="s">
        <v>67</v>
      </c>
      <c r="C3" s="27" t="s">
        <v>68</v>
      </c>
      <c r="D3" s="27" t="s">
        <v>6</v>
      </c>
      <c r="E3" s="27" t="s">
        <v>7</v>
      </c>
      <c r="F3" s="27" t="s">
        <v>3</v>
      </c>
    </row>
    <row r="4" spans="2:6" ht="15.75" x14ac:dyDescent="0.25">
      <c r="B4" s="35" t="s">
        <v>69</v>
      </c>
      <c r="C4" s="30" t="s">
        <v>116</v>
      </c>
      <c r="D4" s="28" t="str">
        <f>IF(E4&lt;=3,"Simple",IF(E4&lt;=7,"Promedio",IF(E4&gt;7,"Complejo",)))</f>
        <v>Promedio</v>
      </c>
      <c r="E4" s="29">
        <v>4</v>
      </c>
      <c r="F4" s="28">
        <f>IF(D4="Simple",5,IF(D4="Promedio",10,IF(D4="Complejo",15,)))</f>
        <v>10</v>
      </c>
    </row>
    <row r="5" spans="2:6" ht="15.75" x14ac:dyDescent="0.25">
      <c r="B5" s="35"/>
      <c r="C5" s="30" t="s">
        <v>100</v>
      </c>
      <c r="D5" s="28" t="str">
        <f t="shared" ref="D5:D19" si="0">IF(E5&lt;=3,"Simple",IF(E5&lt;=7,"Promedio",IF(E5&gt;7,"Complejo","Sin valor")))</f>
        <v>Simple</v>
      </c>
      <c r="E5" s="29">
        <v>1</v>
      </c>
      <c r="F5" s="28">
        <f t="shared" ref="F5:F19" si="1">IF(D5="Simple",5,IF(D5="Promedio",10,IF(D5="Complejo",15,)))</f>
        <v>5</v>
      </c>
    </row>
    <row r="6" spans="2:6" ht="15.75" x14ac:dyDescent="0.25">
      <c r="B6" s="35"/>
      <c r="C6" s="30" t="s">
        <v>117</v>
      </c>
      <c r="D6" s="28" t="str">
        <f t="shared" si="0"/>
        <v>Promedio</v>
      </c>
      <c r="E6" s="29">
        <v>4</v>
      </c>
      <c r="F6" s="28">
        <f t="shared" si="1"/>
        <v>10</v>
      </c>
    </row>
    <row r="7" spans="2:6" ht="15.75" x14ac:dyDescent="0.25">
      <c r="B7" s="35" t="s">
        <v>70</v>
      </c>
      <c r="C7" s="30" t="s">
        <v>118</v>
      </c>
      <c r="D7" s="28" t="str">
        <f t="shared" si="0"/>
        <v>Complejo</v>
      </c>
      <c r="E7" s="29">
        <v>9</v>
      </c>
      <c r="F7" s="28">
        <f t="shared" si="1"/>
        <v>15</v>
      </c>
    </row>
    <row r="8" spans="2:6" ht="15.75" x14ac:dyDescent="0.25">
      <c r="B8" s="35"/>
      <c r="C8" s="30" t="s">
        <v>94</v>
      </c>
      <c r="D8" s="28" t="str">
        <f t="shared" si="0"/>
        <v>Complejo</v>
      </c>
      <c r="E8" s="29">
        <v>9</v>
      </c>
      <c r="F8" s="28">
        <f t="shared" si="1"/>
        <v>15</v>
      </c>
    </row>
    <row r="9" spans="2:6" ht="15.75" x14ac:dyDescent="0.25">
      <c r="B9" s="35"/>
      <c r="C9" s="30" t="s">
        <v>95</v>
      </c>
      <c r="D9" s="28" t="str">
        <f t="shared" si="0"/>
        <v>Complejo</v>
      </c>
      <c r="E9" s="29">
        <v>9</v>
      </c>
      <c r="F9" s="28">
        <f t="shared" si="1"/>
        <v>15</v>
      </c>
    </row>
    <row r="10" spans="2:6" ht="15.75" x14ac:dyDescent="0.25">
      <c r="B10" s="35"/>
      <c r="C10" s="30" t="s">
        <v>96</v>
      </c>
      <c r="D10" s="28" t="str">
        <f t="shared" si="0"/>
        <v>Complejo</v>
      </c>
      <c r="E10" s="29">
        <v>9</v>
      </c>
      <c r="F10" s="28">
        <f t="shared" si="1"/>
        <v>15</v>
      </c>
    </row>
    <row r="11" spans="2:6" ht="15.75" x14ac:dyDescent="0.25">
      <c r="B11" s="35" t="s">
        <v>123</v>
      </c>
      <c r="C11" s="30" t="s">
        <v>97</v>
      </c>
      <c r="D11" s="28" t="str">
        <f t="shared" si="0"/>
        <v>Promedio</v>
      </c>
      <c r="E11" s="29">
        <v>4</v>
      </c>
      <c r="F11" s="28">
        <f t="shared" si="1"/>
        <v>10</v>
      </c>
    </row>
    <row r="12" spans="2:6" ht="15.75" x14ac:dyDescent="0.25">
      <c r="B12" s="35"/>
      <c r="C12" s="30" t="s">
        <v>98</v>
      </c>
      <c r="D12" s="28" t="str">
        <f t="shared" si="0"/>
        <v>Promedio</v>
      </c>
      <c r="E12" s="29">
        <v>4</v>
      </c>
      <c r="F12" s="28">
        <f t="shared" si="1"/>
        <v>10</v>
      </c>
    </row>
    <row r="13" spans="2:6" ht="15.75" x14ac:dyDescent="0.25">
      <c r="B13" s="35"/>
      <c r="C13" s="30" t="s">
        <v>99</v>
      </c>
      <c r="D13" s="28" t="str">
        <f t="shared" si="0"/>
        <v>Simple</v>
      </c>
      <c r="E13" s="29">
        <v>1</v>
      </c>
      <c r="F13" s="28">
        <f t="shared" si="1"/>
        <v>5</v>
      </c>
    </row>
    <row r="14" spans="2:6" ht="15.75" x14ac:dyDescent="0.25">
      <c r="B14" s="35" t="s">
        <v>101</v>
      </c>
      <c r="C14" s="30" t="s">
        <v>103</v>
      </c>
      <c r="D14" s="28" t="str">
        <f t="shared" si="0"/>
        <v>Simple</v>
      </c>
      <c r="E14" s="29">
        <v>1</v>
      </c>
      <c r="F14" s="28">
        <f t="shared" si="1"/>
        <v>5</v>
      </c>
    </row>
    <row r="15" spans="2:6" ht="15.75" x14ac:dyDescent="0.25">
      <c r="B15" s="35"/>
      <c r="C15" s="30" t="s">
        <v>119</v>
      </c>
      <c r="D15" s="28" t="str">
        <f t="shared" si="0"/>
        <v>Simple</v>
      </c>
      <c r="E15" s="29">
        <v>1</v>
      </c>
      <c r="F15" s="28">
        <f t="shared" si="1"/>
        <v>5</v>
      </c>
    </row>
    <row r="16" spans="2:6" ht="15.75" x14ac:dyDescent="0.25">
      <c r="B16" s="35"/>
      <c r="C16" s="30" t="s">
        <v>104</v>
      </c>
      <c r="D16" s="28" t="str">
        <f t="shared" si="0"/>
        <v>Simple</v>
      </c>
      <c r="E16" s="29">
        <v>1</v>
      </c>
      <c r="F16" s="28">
        <f t="shared" si="1"/>
        <v>5</v>
      </c>
    </row>
    <row r="17" spans="1:6" ht="15.75" x14ac:dyDescent="0.25">
      <c r="B17" s="35" t="s">
        <v>102</v>
      </c>
      <c r="C17" s="30" t="s">
        <v>105</v>
      </c>
      <c r="D17" s="28" t="str">
        <f t="shared" si="0"/>
        <v>Simple</v>
      </c>
      <c r="E17" s="29">
        <v>1</v>
      </c>
      <c r="F17" s="28">
        <f t="shared" si="1"/>
        <v>5</v>
      </c>
    </row>
    <row r="18" spans="1:6" ht="15.75" x14ac:dyDescent="0.25">
      <c r="B18" s="35"/>
      <c r="C18" s="30" t="s">
        <v>106</v>
      </c>
      <c r="D18" s="28" t="str">
        <f t="shared" si="0"/>
        <v>Simple</v>
      </c>
      <c r="E18" s="29">
        <v>1</v>
      </c>
      <c r="F18" s="28">
        <f t="shared" si="1"/>
        <v>5</v>
      </c>
    </row>
    <row r="19" spans="1:6" ht="15.75" x14ac:dyDescent="0.25">
      <c r="B19" s="35"/>
      <c r="C19" s="30" t="s">
        <v>107</v>
      </c>
      <c r="D19" s="28" t="str">
        <f t="shared" si="0"/>
        <v>Simple</v>
      </c>
      <c r="E19" s="29">
        <v>1</v>
      </c>
      <c r="F19" s="28">
        <f t="shared" si="1"/>
        <v>5</v>
      </c>
    </row>
    <row r="20" spans="1:6" ht="15.75" x14ac:dyDescent="0.25">
      <c r="A20" s="1"/>
      <c r="C20" s="1"/>
      <c r="D20" s="1"/>
      <c r="E20" s="37" t="s">
        <v>9</v>
      </c>
      <c r="F20" s="21">
        <f>SUM(F4:F19)</f>
        <v>140</v>
      </c>
    </row>
    <row r="21" spans="1:6" x14ac:dyDescent="0.25">
      <c r="A21" s="1"/>
      <c r="C21" s="1"/>
      <c r="D21" s="1"/>
      <c r="E21" s="1"/>
      <c r="F21" s="1"/>
    </row>
    <row r="22" spans="1:6" x14ac:dyDescent="0.25">
      <c r="A22" s="1"/>
      <c r="C22" s="1"/>
      <c r="D22" s="1"/>
      <c r="E22" s="1"/>
      <c r="F22" s="1"/>
    </row>
    <row r="23" spans="1:6" x14ac:dyDescent="0.25">
      <c r="A23" s="1"/>
      <c r="C23" s="1"/>
      <c r="D23" s="1"/>
      <c r="E23" s="1"/>
      <c r="F23" s="1"/>
    </row>
    <row r="24" spans="1:6" x14ac:dyDescent="0.25">
      <c r="A24" s="1"/>
      <c r="C24" s="1"/>
      <c r="D24" s="1"/>
      <c r="E24" s="1"/>
      <c r="F24" s="1"/>
    </row>
    <row r="25" spans="1:6" x14ac:dyDescent="0.25">
      <c r="A25" s="1"/>
      <c r="C25" s="1"/>
      <c r="D25" s="1"/>
      <c r="E25" s="1"/>
      <c r="F25" s="1"/>
    </row>
    <row r="26" spans="1:6" x14ac:dyDescent="0.25">
      <c r="A26" s="1"/>
      <c r="C26" s="1"/>
      <c r="D26" s="1"/>
      <c r="E26" s="1"/>
      <c r="F26" s="1"/>
    </row>
    <row r="27" spans="1:6" x14ac:dyDescent="0.25">
      <c r="A27" s="1"/>
      <c r="C27" s="1"/>
      <c r="D27" s="1"/>
      <c r="E27" s="1"/>
      <c r="F27" s="1"/>
    </row>
    <row r="28" spans="1:6" s="1" customFormat="1" x14ac:dyDescent="0.25"/>
    <row r="29" spans="1:6" s="1" customFormat="1" x14ac:dyDescent="0.25"/>
    <row r="30" spans="1:6" s="1" customFormat="1" x14ac:dyDescent="0.25"/>
    <row r="31" spans="1:6" s="1" customFormat="1" x14ac:dyDescent="0.25"/>
    <row r="32" spans="1:6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pans="1:6" s="1" customFormat="1" x14ac:dyDescent="0.25"/>
    <row r="50" spans="1:6" s="1" customFormat="1" x14ac:dyDescent="0.25"/>
    <row r="51" spans="1:6" s="1" customFormat="1" x14ac:dyDescent="0.25"/>
    <row r="52" spans="1:6" s="1" customFormat="1" x14ac:dyDescent="0.25">
      <c r="A52"/>
      <c r="C52"/>
      <c r="D52"/>
      <c r="E52"/>
      <c r="F52"/>
    </row>
    <row r="53" spans="1:6" s="1" customFormat="1" x14ac:dyDescent="0.25">
      <c r="A53"/>
      <c r="C53"/>
      <c r="D53"/>
      <c r="E53"/>
      <c r="F53"/>
    </row>
    <row r="54" spans="1:6" s="1" customFormat="1" x14ac:dyDescent="0.25">
      <c r="A54"/>
      <c r="C54"/>
      <c r="D54"/>
      <c r="E54"/>
      <c r="F54"/>
    </row>
    <row r="55" spans="1:6" s="1" customFormat="1" x14ac:dyDescent="0.25">
      <c r="A55"/>
      <c r="C55"/>
      <c r="D55"/>
      <c r="E55"/>
      <c r="F55"/>
    </row>
    <row r="56" spans="1:6" s="1" customFormat="1" x14ac:dyDescent="0.25">
      <c r="A56"/>
      <c r="C56"/>
      <c r="D56"/>
      <c r="E56"/>
      <c r="F56"/>
    </row>
    <row r="57" spans="1:6" s="1" customFormat="1" x14ac:dyDescent="0.25">
      <c r="A57"/>
      <c r="C57"/>
      <c r="D57"/>
      <c r="E57"/>
      <c r="F57"/>
    </row>
    <row r="58" spans="1:6" s="1" customFormat="1" x14ac:dyDescent="0.25">
      <c r="A58"/>
      <c r="C58"/>
      <c r="D58"/>
      <c r="E58"/>
      <c r="F58"/>
    </row>
    <row r="59" spans="1:6" s="1" customFormat="1" x14ac:dyDescent="0.25">
      <c r="A59"/>
      <c r="C59"/>
      <c r="D59"/>
      <c r="E59"/>
      <c r="F59"/>
    </row>
    <row r="60" spans="1:6" s="1" customFormat="1" x14ac:dyDescent="0.25">
      <c r="A60"/>
      <c r="C60"/>
      <c r="D60"/>
      <c r="E60"/>
      <c r="F60"/>
    </row>
    <row r="61" spans="1:6" s="1" customFormat="1" x14ac:dyDescent="0.25">
      <c r="A61"/>
      <c r="C61"/>
      <c r="D61"/>
      <c r="E61"/>
      <c r="F61"/>
    </row>
    <row r="62" spans="1:6" s="1" customFormat="1" x14ac:dyDescent="0.25">
      <c r="A62"/>
      <c r="C62"/>
      <c r="D62"/>
      <c r="E62"/>
      <c r="F62"/>
    </row>
  </sheetData>
  <mergeCells count="6">
    <mergeCell ref="B17:B19"/>
    <mergeCell ref="B2:F2"/>
    <mergeCell ref="B7:B10"/>
    <mergeCell ref="B11:B13"/>
    <mergeCell ref="B4:B6"/>
    <mergeCell ref="B14:B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10"/>
  <sheetViews>
    <sheetView workbookViewId="0">
      <selection activeCell="G28" sqref="G28"/>
    </sheetView>
  </sheetViews>
  <sheetFormatPr baseColWidth="10" defaultRowHeight="15" x14ac:dyDescent="0.25"/>
  <cols>
    <col min="2" max="2" width="14.7109375" style="1" bestFit="1" customWidth="1"/>
    <col min="3" max="3" width="32.28515625" style="1" bestFit="1" customWidth="1"/>
    <col min="4" max="4" width="23" bestFit="1" customWidth="1"/>
    <col min="5" max="5" width="6.28515625" bestFit="1" customWidth="1"/>
    <col min="6" max="6" width="7.85546875" bestFit="1" customWidth="1"/>
    <col min="7" max="7" width="7" bestFit="1" customWidth="1"/>
    <col min="8" max="8" width="11.28515625" style="1" bestFit="1" customWidth="1"/>
    <col min="9" max="16" width="11.5703125" style="1"/>
  </cols>
  <sheetData>
    <row r="1" spans="2:9" s="1" customFormat="1" x14ac:dyDescent="0.25"/>
    <row r="2" spans="2:9" s="1" customFormat="1" x14ac:dyDescent="0.25"/>
    <row r="3" spans="2:9" x14ac:dyDescent="0.25">
      <c r="B3" s="36" t="s">
        <v>11</v>
      </c>
      <c r="C3" s="36"/>
      <c r="D3" s="36"/>
      <c r="E3" s="36"/>
      <c r="F3" s="36"/>
      <c r="G3" s="36"/>
    </row>
    <row r="4" spans="2:9" ht="15.75" x14ac:dyDescent="0.25">
      <c r="B4" s="24" t="s">
        <v>67</v>
      </c>
      <c r="C4" s="24" t="s">
        <v>71</v>
      </c>
      <c r="D4" s="24" t="s">
        <v>1</v>
      </c>
      <c r="E4" s="82" t="s">
        <v>8</v>
      </c>
      <c r="F4" s="82" t="s">
        <v>9</v>
      </c>
      <c r="G4" s="82" t="s">
        <v>10</v>
      </c>
    </row>
    <row r="5" spans="2:9" ht="15.75" x14ac:dyDescent="0.25">
      <c r="B5" s="35" t="s">
        <v>69</v>
      </c>
      <c r="C5" s="30" t="s">
        <v>116</v>
      </c>
      <c r="D5" s="65" t="s">
        <v>109</v>
      </c>
      <c r="E5" s="28">
        <v>3</v>
      </c>
      <c r="F5" s="28">
        <f>UUCW!F4</f>
        <v>10</v>
      </c>
      <c r="G5" s="28">
        <f>E5+F5</f>
        <v>13</v>
      </c>
    </row>
    <row r="6" spans="2:9" ht="15.75" x14ac:dyDescent="0.25">
      <c r="B6" s="35"/>
      <c r="C6" s="30" t="s">
        <v>100</v>
      </c>
      <c r="D6" s="65" t="s">
        <v>109</v>
      </c>
      <c r="E6" s="28">
        <v>3</v>
      </c>
      <c r="F6" s="28">
        <f>UUCW!F5</f>
        <v>5</v>
      </c>
      <c r="G6" s="28">
        <f t="shared" ref="G6:G7" si="0">E6+F6</f>
        <v>8</v>
      </c>
    </row>
    <row r="7" spans="2:9" ht="15.75" x14ac:dyDescent="0.25">
      <c r="B7" s="35"/>
      <c r="C7" s="30" t="s">
        <v>117</v>
      </c>
      <c r="D7" s="65" t="s">
        <v>121</v>
      </c>
      <c r="E7" s="28">
        <v>3</v>
      </c>
      <c r="F7" s="28">
        <f>UUCW!F6</f>
        <v>10</v>
      </c>
      <c r="G7" s="28">
        <f t="shared" si="0"/>
        <v>13</v>
      </c>
    </row>
    <row r="8" spans="2:9" ht="15.75" x14ac:dyDescent="0.25">
      <c r="B8" s="35"/>
      <c r="C8" s="63"/>
      <c r="D8" s="81"/>
      <c r="E8" s="60" t="s">
        <v>72</v>
      </c>
      <c r="F8" s="60"/>
      <c r="G8" s="61">
        <f>SUM(G5:G7)</f>
        <v>34</v>
      </c>
    </row>
    <row r="9" spans="2:9" ht="15.75" x14ac:dyDescent="0.25">
      <c r="B9" s="35" t="s">
        <v>70</v>
      </c>
      <c r="C9" s="30" t="s">
        <v>118</v>
      </c>
      <c r="D9" s="65" t="s">
        <v>113</v>
      </c>
      <c r="E9" s="28">
        <v>3</v>
      </c>
      <c r="F9" s="28">
        <f>UUCW!F7</f>
        <v>15</v>
      </c>
      <c r="G9" s="28">
        <f>E9+F9</f>
        <v>18</v>
      </c>
    </row>
    <row r="10" spans="2:9" ht="15.75" x14ac:dyDescent="0.25">
      <c r="B10" s="35"/>
      <c r="C10" s="30" t="s">
        <v>94</v>
      </c>
      <c r="D10" s="65" t="s">
        <v>114</v>
      </c>
      <c r="E10" s="28">
        <v>3</v>
      </c>
      <c r="F10" s="28">
        <f>UUCW!F8</f>
        <v>15</v>
      </c>
      <c r="G10" s="28">
        <f t="shared" ref="G10:G12" si="1">E10+F10</f>
        <v>18</v>
      </c>
    </row>
    <row r="11" spans="2:9" ht="15.75" x14ac:dyDescent="0.25">
      <c r="B11" s="35"/>
      <c r="C11" s="30" t="s">
        <v>95</v>
      </c>
      <c r="D11" s="65" t="s">
        <v>121</v>
      </c>
      <c r="E11" s="28">
        <v>3</v>
      </c>
      <c r="F11" s="28">
        <f>UUCW!F9</f>
        <v>15</v>
      </c>
      <c r="G11" s="28">
        <f t="shared" si="1"/>
        <v>18</v>
      </c>
    </row>
    <row r="12" spans="2:9" ht="15.75" x14ac:dyDescent="0.25">
      <c r="B12" s="35"/>
      <c r="C12" s="30" t="s">
        <v>96</v>
      </c>
      <c r="D12" s="65" t="s">
        <v>122</v>
      </c>
      <c r="E12" s="28">
        <v>3</v>
      </c>
      <c r="F12" s="28">
        <f>UUCW!F10</f>
        <v>15</v>
      </c>
      <c r="G12" s="28">
        <f t="shared" si="1"/>
        <v>18</v>
      </c>
      <c r="I12" s="1" t="s">
        <v>73</v>
      </c>
    </row>
    <row r="13" spans="2:9" ht="15.75" x14ac:dyDescent="0.25">
      <c r="B13" s="35"/>
      <c r="C13" s="63"/>
      <c r="D13" s="81"/>
      <c r="E13" s="60" t="s">
        <v>72</v>
      </c>
      <c r="F13" s="60"/>
      <c r="G13" s="61">
        <f>SUM(G9:G12)</f>
        <v>72</v>
      </c>
    </row>
    <row r="14" spans="2:9" ht="15.75" x14ac:dyDescent="0.25">
      <c r="B14" s="35" t="s">
        <v>123</v>
      </c>
      <c r="C14" s="30" t="s">
        <v>97</v>
      </c>
      <c r="D14" s="65" t="s">
        <v>113</v>
      </c>
      <c r="E14" s="28">
        <v>3</v>
      </c>
      <c r="F14" s="28">
        <f>UUCW!F11</f>
        <v>10</v>
      </c>
      <c r="G14" s="28">
        <f>SUM(E14:F14)</f>
        <v>13</v>
      </c>
    </row>
    <row r="15" spans="2:9" ht="15.75" x14ac:dyDescent="0.25">
      <c r="B15" s="35"/>
      <c r="C15" s="30" t="s">
        <v>98</v>
      </c>
      <c r="D15" s="65" t="s">
        <v>114</v>
      </c>
      <c r="E15" s="28">
        <v>3</v>
      </c>
      <c r="F15" s="28">
        <f>UUCW!F12</f>
        <v>10</v>
      </c>
      <c r="G15" s="28">
        <f t="shared" ref="G11:G15" si="2">E15+F15</f>
        <v>13</v>
      </c>
    </row>
    <row r="16" spans="2:9" ht="15.75" x14ac:dyDescent="0.25">
      <c r="B16" s="35"/>
      <c r="C16" s="30" t="s">
        <v>99</v>
      </c>
      <c r="D16" s="65" t="s">
        <v>113</v>
      </c>
      <c r="E16" s="28">
        <v>3</v>
      </c>
      <c r="F16" s="28">
        <f>UUCW!F13</f>
        <v>5</v>
      </c>
      <c r="G16" s="28">
        <f>E16+F16</f>
        <v>8</v>
      </c>
    </row>
    <row r="17" spans="2:7" ht="15.75" x14ac:dyDescent="0.25">
      <c r="B17" s="35"/>
      <c r="C17" s="63"/>
      <c r="D17" s="81"/>
      <c r="E17" s="60" t="s">
        <v>72</v>
      </c>
      <c r="F17" s="60"/>
      <c r="G17" s="61">
        <f>SUM(G14:G16)</f>
        <v>34</v>
      </c>
    </row>
    <row r="18" spans="2:7" ht="15.75" x14ac:dyDescent="0.25">
      <c r="B18" s="35" t="s">
        <v>101</v>
      </c>
      <c r="C18" s="30" t="s">
        <v>103</v>
      </c>
      <c r="D18" s="65" t="s">
        <v>120</v>
      </c>
      <c r="E18" s="28">
        <v>3</v>
      </c>
      <c r="F18" s="28">
        <f>UUCW!F14</f>
        <v>5</v>
      </c>
      <c r="G18" s="28">
        <f>SUM(E18:F18)</f>
        <v>8</v>
      </c>
    </row>
    <row r="19" spans="2:7" ht="15.75" x14ac:dyDescent="0.25">
      <c r="B19" s="35"/>
      <c r="C19" s="30" t="s">
        <v>119</v>
      </c>
      <c r="D19" s="65" t="s">
        <v>110</v>
      </c>
      <c r="E19" s="28">
        <v>3</v>
      </c>
      <c r="F19" s="28">
        <f>UUCW!F15</f>
        <v>5</v>
      </c>
      <c r="G19" s="28">
        <f t="shared" ref="G19" si="3">E19+F19</f>
        <v>8</v>
      </c>
    </row>
    <row r="20" spans="2:7" ht="15.75" x14ac:dyDescent="0.25">
      <c r="B20" s="35"/>
      <c r="C20" s="30" t="s">
        <v>104</v>
      </c>
      <c r="D20" s="65" t="s">
        <v>110</v>
      </c>
      <c r="E20" s="28">
        <v>3</v>
      </c>
      <c r="F20" s="28">
        <f>UUCW!F16</f>
        <v>5</v>
      </c>
      <c r="G20" s="28">
        <f>E20+F20</f>
        <v>8</v>
      </c>
    </row>
    <row r="21" spans="2:7" ht="15.75" x14ac:dyDescent="0.25">
      <c r="B21" s="35"/>
      <c r="C21" s="63"/>
      <c r="D21" s="81"/>
      <c r="E21" s="60" t="s">
        <v>72</v>
      </c>
      <c r="F21" s="60"/>
      <c r="G21" s="61">
        <f>SUM(G18:G20)</f>
        <v>24</v>
      </c>
    </row>
    <row r="22" spans="2:7" ht="15.75" x14ac:dyDescent="0.25">
      <c r="B22" s="35" t="s">
        <v>102</v>
      </c>
      <c r="C22" s="30" t="s">
        <v>105</v>
      </c>
      <c r="D22" s="65" t="s">
        <v>122</v>
      </c>
      <c r="E22" s="28">
        <v>3</v>
      </c>
      <c r="F22" s="28">
        <f>UUCW!F17</f>
        <v>5</v>
      </c>
      <c r="G22" s="28">
        <f>SUM(E22:F22)</f>
        <v>8</v>
      </c>
    </row>
    <row r="23" spans="2:7" ht="15.75" x14ac:dyDescent="0.25">
      <c r="B23" s="35"/>
      <c r="C23" s="30" t="s">
        <v>106</v>
      </c>
      <c r="D23" s="30" t="s">
        <v>120</v>
      </c>
      <c r="E23" s="48">
        <v>3</v>
      </c>
      <c r="F23" s="48">
        <f>UUCW!F18</f>
        <v>5</v>
      </c>
      <c r="G23" s="48">
        <f t="shared" ref="G23" si="4">E23+F23</f>
        <v>8</v>
      </c>
    </row>
    <row r="24" spans="2:7" ht="16.5" thickBot="1" x14ac:dyDescent="0.3">
      <c r="B24" s="35"/>
      <c r="C24" s="30" t="s">
        <v>107</v>
      </c>
      <c r="D24" s="55" t="s">
        <v>122</v>
      </c>
      <c r="E24" s="19">
        <v>3</v>
      </c>
      <c r="F24" s="19">
        <f>UUCW!F19</f>
        <v>5</v>
      </c>
      <c r="G24" s="19">
        <f>E24+F24</f>
        <v>8</v>
      </c>
    </row>
    <row r="25" spans="2:7" ht="15.75" x14ac:dyDescent="0.25">
      <c r="B25" s="35"/>
      <c r="C25" s="63"/>
      <c r="D25" s="64"/>
      <c r="E25" s="62" t="s">
        <v>72</v>
      </c>
      <c r="F25" s="59"/>
      <c r="G25" s="20">
        <f>SUM(G22:G24)</f>
        <v>24</v>
      </c>
    </row>
    <row r="26" spans="2:7" x14ac:dyDescent="0.25">
      <c r="C26" s="4"/>
      <c r="D26" s="4"/>
      <c r="E26" s="4"/>
    </row>
    <row r="27" spans="2:7" s="1" customFormat="1" x14ac:dyDescent="0.25">
      <c r="C27" s="4"/>
      <c r="D27" s="4"/>
      <c r="E27" s="4"/>
      <c r="F27" s="4"/>
      <c r="G27" s="4"/>
    </row>
    <row r="28" spans="2:7" s="1" customFormat="1" ht="15.75" x14ac:dyDescent="0.25">
      <c r="F28" s="8" t="s">
        <v>63</v>
      </c>
      <c r="G28" s="20">
        <f>G8+G13+G17+G21+G25</f>
        <v>188</v>
      </c>
    </row>
    <row r="29" spans="2:7" s="1" customFormat="1" x14ac:dyDescent="0.25"/>
    <row r="30" spans="2:7" s="1" customFormat="1" x14ac:dyDescent="0.25"/>
    <row r="31" spans="2:7" s="1" customFormat="1" x14ac:dyDescent="0.25"/>
    <row r="32" spans="2:7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</sheetData>
  <mergeCells count="16">
    <mergeCell ref="B18:B21"/>
    <mergeCell ref="C21:D21"/>
    <mergeCell ref="E21:F21"/>
    <mergeCell ref="B22:B25"/>
    <mergeCell ref="C25:D25"/>
    <mergeCell ref="E25:F25"/>
    <mergeCell ref="B5:B8"/>
    <mergeCell ref="B9:B13"/>
    <mergeCell ref="B14:B17"/>
    <mergeCell ref="E8:F8"/>
    <mergeCell ref="E13:F13"/>
    <mergeCell ref="E17:F17"/>
    <mergeCell ref="C8:D8"/>
    <mergeCell ref="C13:D13"/>
    <mergeCell ref="C17:D17"/>
    <mergeCell ref="B3:G3"/>
  </mergeCells>
  <pageMargins left="0.7" right="0.7" top="0.75" bottom="0.75" header="0.3" footer="0.3"/>
  <ignoredErrors>
    <ignoredError sqref="G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workbookViewId="0">
      <selection activeCell="F5" sqref="F5"/>
    </sheetView>
  </sheetViews>
  <sheetFormatPr baseColWidth="10" defaultRowHeight="15" x14ac:dyDescent="0.25"/>
  <cols>
    <col min="1" max="1" width="11.5703125" style="1"/>
    <col min="2" max="2" width="7.140625" bestFit="1" customWidth="1"/>
    <col min="3" max="3" width="30.85546875" bestFit="1" customWidth="1"/>
    <col min="4" max="4" width="5.42578125" bestFit="1" customWidth="1"/>
    <col min="5" max="5" width="12.7109375" bestFit="1" customWidth="1"/>
    <col min="6" max="6" width="8.7109375" bestFit="1" customWidth="1"/>
    <col min="7" max="16" width="11.5703125" style="1"/>
  </cols>
  <sheetData>
    <row r="1" spans="2:6" s="1" customFormat="1" x14ac:dyDescent="0.25"/>
    <row r="2" spans="2:6" x14ac:dyDescent="0.25">
      <c r="B2" s="31" t="s">
        <v>64</v>
      </c>
      <c r="C2" s="31"/>
      <c r="D2" s="31"/>
      <c r="E2" s="31"/>
      <c r="F2" s="31"/>
    </row>
    <row r="3" spans="2:6" ht="15.75" x14ac:dyDescent="0.25">
      <c r="B3" s="24" t="s">
        <v>12</v>
      </c>
      <c r="C3" s="24" t="s">
        <v>26</v>
      </c>
      <c r="D3" s="24" t="s">
        <v>27</v>
      </c>
      <c r="E3" s="24" t="s">
        <v>92</v>
      </c>
      <c r="F3" s="24" t="s">
        <v>28</v>
      </c>
    </row>
    <row r="4" spans="2:6" ht="15.75" x14ac:dyDescent="0.25">
      <c r="B4" s="10" t="s">
        <v>13</v>
      </c>
      <c r="C4" s="16" t="s">
        <v>29</v>
      </c>
      <c r="D4" s="16">
        <v>2</v>
      </c>
      <c r="E4" s="16">
        <v>5</v>
      </c>
      <c r="F4" s="16">
        <f>D4*E4</f>
        <v>10</v>
      </c>
    </row>
    <row r="5" spans="2:6" ht="15.75" x14ac:dyDescent="0.25">
      <c r="B5" s="10" t="s">
        <v>14</v>
      </c>
      <c r="C5" s="16" t="s">
        <v>30</v>
      </c>
      <c r="D5" s="16">
        <v>2</v>
      </c>
      <c r="E5" s="16">
        <v>5</v>
      </c>
      <c r="F5" s="16">
        <f t="shared" ref="F5:F16" si="0">D5*E5</f>
        <v>10</v>
      </c>
    </row>
    <row r="6" spans="2:6" ht="15.75" x14ac:dyDescent="0.25">
      <c r="B6" s="10" t="s">
        <v>15</v>
      </c>
      <c r="C6" s="16" t="s">
        <v>31</v>
      </c>
      <c r="D6" s="16">
        <v>1</v>
      </c>
      <c r="E6" s="16">
        <v>4</v>
      </c>
      <c r="F6" s="16">
        <f t="shared" si="0"/>
        <v>4</v>
      </c>
    </row>
    <row r="7" spans="2:6" ht="15.75" x14ac:dyDescent="0.25">
      <c r="B7" s="10" t="s">
        <v>16</v>
      </c>
      <c r="C7" s="16" t="s">
        <v>32</v>
      </c>
      <c r="D7" s="16">
        <v>1</v>
      </c>
      <c r="E7" s="16">
        <v>4</v>
      </c>
      <c r="F7" s="16">
        <f t="shared" si="0"/>
        <v>4</v>
      </c>
    </row>
    <row r="8" spans="2:6" ht="15.75" x14ac:dyDescent="0.25">
      <c r="B8" s="10" t="s">
        <v>17</v>
      </c>
      <c r="C8" s="16" t="s">
        <v>33</v>
      </c>
      <c r="D8" s="16">
        <v>1</v>
      </c>
      <c r="E8" s="16">
        <v>5</v>
      </c>
      <c r="F8" s="16">
        <f t="shared" si="0"/>
        <v>5</v>
      </c>
    </row>
    <row r="9" spans="2:6" ht="15.75" x14ac:dyDescent="0.25">
      <c r="B9" s="10" t="s">
        <v>18</v>
      </c>
      <c r="C9" s="16" t="s">
        <v>34</v>
      </c>
      <c r="D9" s="16">
        <v>0.5</v>
      </c>
      <c r="E9" s="16">
        <v>3</v>
      </c>
      <c r="F9" s="16">
        <f t="shared" si="0"/>
        <v>1.5</v>
      </c>
    </row>
    <row r="10" spans="2:6" ht="15.75" x14ac:dyDescent="0.25">
      <c r="B10" s="10" t="s">
        <v>19</v>
      </c>
      <c r="C10" s="16" t="s">
        <v>35</v>
      </c>
      <c r="D10" s="16">
        <v>0.5</v>
      </c>
      <c r="E10" s="16">
        <v>5</v>
      </c>
      <c r="F10" s="16">
        <f t="shared" si="0"/>
        <v>2.5</v>
      </c>
    </row>
    <row r="11" spans="2:6" ht="15.75" x14ac:dyDescent="0.25">
      <c r="B11" s="10" t="s">
        <v>20</v>
      </c>
      <c r="C11" s="16" t="s">
        <v>36</v>
      </c>
      <c r="D11" s="16">
        <v>2</v>
      </c>
      <c r="E11" s="16">
        <v>4</v>
      </c>
      <c r="F11" s="16">
        <f t="shared" si="0"/>
        <v>8</v>
      </c>
    </row>
    <row r="12" spans="2:6" ht="15.75" x14ac:dyDescent="0.25">
      <c r="B12" s="10" t="s">
        <v>21</v>
      </c>
      <c r="C12" s="16" t="s">
        <v>37</v>
      </c>
      <c r="D12" s="16">
        <v>1</v>
      </c>
      <c r="E12" s="16">
        <v>5</v>
      </c>
      <c r="F12" s="16">
        <f t="shared" si="0"/>
        <v>5</v>
      </c>
    </row>
    <row r="13" spans="2:6" ht="15.75" x14ac:dyDescent="0.25">
      <c r="B13" s="10" t="s">
        <v>22</v>
      </c>
      <c r="C13" s="16" t="s">
        <v>38</v>
      </c>
      <c r="D13" s="16">
        <v>1</v>
      </c>
      <c r="E13" s="16">
        <v>4</v>
      </c>
      <c r="F13" s="16">
        <f t="shared" si="0"/>
        <v>4</v>
      </c>
    </row>
    <row r="14" spans="2:6" ht="15.75" x14ac:dyDescent="0.25">
      <c r="B14" s="10" t="s">
        <v>23</v>
      </c>
      <c r="C14" s="16" t="s">
        <v>39</v>
      </c>
      <c r="D14" s="16">
        <v>1</v>
      </c>
      <c r="E14" s="16">
        <v>5</v>
      </c>
      <c r="F14" s="16">
        <f t="shared" si="0"/>
        <v>5</v>
      </c>
    </row>
    <row r="15" spans="2:6" ht="15.75" x14ac:dyDescent="0.25">
      <c r="B15" s="10" t="s">
        <v>24</v>
      </c>
      <c r="C15" s="16" t="s">
        <v>40</v>
      </c>
      <c r="D15" s="16">
        <v>1</v>
      </c>
      <c r="E15" s="16">
        <v>4</v>
      </c>
      <c r="F15" s="16">
        <f t="shared" si="0"/>
        <v>4</v>
      </c>
    </row>
    <row r="16" spans="2:6" ht="15.75" x14ac:dyDescent="0.25">
      <c r="B16" s="10" t="s">
        <v>25</v>
      </c>
      <c r="C16" s="16" t="s">
        <v>41</v>
      </c>
      <c r="D16" s="16">
        <v>1</v>
      </c>
      <c r="E16" s="16">
        <v>3</v>
      </c>
      <c r="F16" s="16">
        <f t="shared" si="0"/>
        <v>3</v>
      </c>
    </row>
    <row r="17" spans="2:6" ht="15.75" x14ac:dyDescent="0.25">
      <c r="B17" s="4"/>
      <c r="C17" s="4"/>
      <c r="D17" s="4"/>
      <c r="E17" s="6" t="s">
        <v>42</v>
      </c>
      <c r="F17" s="18">
        <f>SUM(F4:F16)</f>
        <v>66</v>
      </c>
    </row>
    <row r="18" spans="2:6" s="1" customFormat="1" x14ac:dyDescent="0.25">
      <c r="B18" s="4"/>
      <c r="C18" s="4"/>
      <c r="D18" s="4"/>
      <c r="E18" s="4"/>
      <c r="F18" s="4"/>
    </row>
    <row r="19" spans="2:6" ht="15.75" x14ac:dyDescent="0.25">
      <c r="B19" s="5" t="s">
        <v>43</v>
      </c>
      <c r="C19" s="17">
        <f>(F17*0.01)+0.6</f>
        <v>1.26</v>
      </c>
      <c r="D19" s="4"/>
      <c r="E19" s="4"/>
      <c r="F19" s="4"/>
    </row>
    <row r="20" spans="2:6" s="1" customFormat="1" x14ac:dyDescent="0.25">
      <c r="B20" s="4"/>
      <c r="C20" s="4"/>
      <c r="D20" s="4"/>
      <c r="E20" s="4"/>
      <c r="F20" s="4"/>
    </row>
    <row r="21" spans="2:6" s="1" customFormat="1" x14ac:dyDescent="0.25"/>
    <row r="22" spans="2:6" s="1" customFormat="1" x14ac:dyDescent="0.25"/>
    <row r="23" spans="2:6" s="1" customFormat="1" x14ac:dyDescent="0.25"/>
    <row r="24" spans="2:6" s="1" customFormat="1" x14ac:dyDescent="0.25"/>
    <row r="25" spans="2:6" s="1" customFormat="1" x14ac:dyDescent="0.25"/>
    <row r="26" spans="2:6" s="1" customFormat="1" x14ac:dyDescent="0.25"/>
    <row r="27" spans="2:6" s="1" customFormat="1" x14ac:dyDescent="0.25"/>
    <row r="28" spans="2:6" s="1" customFormat="1" x14ac:dyDescent="0.25"/>
    <row r="29" spans="2:6" s="1" customFormat="1" x14ac:dyDescent="0.25"/>
    <row r="30" spans="2:6" s="1" customFormat="1" x14ac:dyDescent="0.25"/>
    <row r="31" spans="2:6" s="1" customFormat="1" x14ac:dyDescent="0.25"/>
    <row r="32" spans="2:6" s="1" customFormat="1" x14ac:dyDescent="0.25"/>
    <row r="33" s="1" customFormat="1" x14ac:dyDescent="0.25"/>
    <row r="34" s="1" customFormat="1" x14ac:dyDescent="0.25"/>
    <row r="35" s="1" customForma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C18" sqref="C18"/>
    </sheetView>
  </sheetViews>
  <sheetFormatPr baseColWidth="10" defaultRowHeight="15" x14ac:dyDescent="0.25"/>
  <cols>
    <col min="1" max="1" width="11.5703125" style="1"/>
    <col min="2" max="2" width="7.140625" bestFit="1" customWidth="1"/>
    <col min="3" max="3" width="37" bestFit="1" customWidth="1"/>
    <col min="4" max="4" width="5.42578125" bestFit="1" customWidth="1"/>
    <col min="5" max="5" width="12.7109375" bestFit="1" customWidth="1"/>
    <col min="6" max="6" width="8.7109375" bestFit="1" customWidth="1"/>
    <col min="7" max="14" width="11.5703125" style="1"/>
  </cols>
  <sheetData>
    <row r="1" spans="2:7" s="1" customFormat="1" x14ac:dyDescent="0.25"/>
    <row r="2" spans="2:7" x14ac:dyDescent="0.25">
      <c r="B2" s="32" t="s">
        <v>65</v>
      </c>
      <c r="C2" s="33"/>
      <c r="D2" s="33"/>
      <c r="E2" s="33"/>
      <c r="F2" s="34"/>
    </row>
    <row r="3" spans="2:7" ht="15.75" x14ac:dyDescent="0.25">
      <c r="B3" s="24" t="s">
        <v>12</v>
      </c>
      <c r="C3" s="24" t="s">
        <v>26</v>
      </c>
      <c r="D3" s="24" t="s">
        <v>27</v>
      </c>
      <c r="E3" s="24" t="s">
        <v>92</v>
      </c>
      <c r="F3" s="24" t="s">
        <v>28</v>
      </c>
    </row>
    <row r="4" spans="2:7" ht="15.75" x14ac:dyDescent="0.25">
      <c r="B4" s="9" t="s">
        <v>44</v>
      </c>
      <c r="C4" s="15" t="s">
        <v>52</v>
      </c>
      <c r="D4" s="16">
        <v>1.5</v>
      </c>
      <c r="E4" s="16">
        <v>4</v>
      </c>
      <c r="F4" s="16">
        <f>D4*E4</f>
        <v>6</v>
      </c>
    </row>
    <row r="5" spans="2:7" ht="15.75" x14ac:dyDescent="0.25">
      <c r="B5" s="9" t="s">
        <v>45</v>
      </c>
      <c r="C5" s="15" t="s">
        <v>53</v>
      </c>
      <c r="D5" s="16">
        <v>0.5</v>
      </c>
      <c r="E5" s="16">
        <v>4</v>
      </c>
      <c r="F5" s="16">
        <f t="shared" ref="F5:F11" si="0">D5*E5</f>
        <v>2</v>
      </c>
    </row>
    <row r="6" spans="2:7" ht="15.75" x14ac:dyDescent="0.25">
      <c r="B6" s="9" t="s">
        <v>46</v>
      </c>
      <c r="C6" s="15" t="s">
        <v>54</v>
      </c>
      <c r="D6" s="16">
        <v>1</v>
      </c>
      <c r="E6" s="16">
        <v>4</v>
      </c>
      <c r="F6" s="16">
        <f t="shared" si="0"/>
        <v>4</v>
      </c>
    </row>
    <row r="7" spans="2:7" ht="15.75" x14ac:dyDescent="0.25">
      <c r="B7" s="9" t="s">
        <v>47</v>
      </c>
      <c r="C7" s="15" t="s">
        <v>55</v>
      </c>
      <c r="D7" s="16">
        <v>0.5</v>
      </c>
      <c r="E7" s="16">
        <v>5</v>
      </c>
      <c r="F7" s="16">
        <f t="shared" si="0"/>
        <v>2.5</v>
      </c>
    </row>
    <row r="8" spans="2:7" ht="15.75" x14ac:dyDescent="0.25">
      <c r="B8" s="9" t="s">
        <v>48</v>
      </c>
      <c r="C8" s="15" t="s">
        <v>56</v>
      </c>
      <c r="D8" s="16">
        <v>1</v>
      </c>
      <c r="E8" s="16">
        <v>4</v>
      </c>
      <c r="F8" s="16">
        <f t="shared" si="0"/>
        <v>4</v>
      </c>
    </row>
    <row r="9" spans="2:7" ht="15.75" x14ac:dyDescent="0.25">
      <c r="B9" s="9" t="s">
        <v>49</v>
      </c>
      <c r="C9" s="15" t="s">
        <v>57</v>
      </c>
      <c r="D9" s="16">
        <v>2</v>
      </c>
      <c r="E9" s="16">
        <v>5</v>
      </c>
      <c r="F9" s="16">
        <f t="shared" si="0"/>
        <v>10</v>
      </c>
    </row>
    <row r="10" spans="2:7" ht="15.75" x14ac:dyDescent="0.25">
      <c r="B10" s="9" t="s">
        <v>50</v>
      </c>
      <c r="C10" s="15" t="s">
        <v>58</v>
      </c>
      <c r="D10" s="16">
        <v>-1</v>
      </c>
      <c r="E10" s="16">
        <v>3</v>
      </c>
      <c r="F10" s="16">
        <f t="shared" si="0"/>
        <v>-3</v>
      </c>
    </row>
    <row r="11" spans="2:7" ht="15.75" x14ac:dyDescent="0.25">
      <c r="B11" s="9" t="s">
        <v>51</v>
      </c>
      <c r="C11" s="15" t="s">
        <v>91</v>
      </c>
      <c r="D11" s="16">
        <v>-2</v>
      </c>
      <c r="E11" s="16">
        <v>3</v>
      </c>
      <c r="F11" s="16">
        <f t="shared" si="0"/>
        <v>-6</v>
      </c>
    </row>
    <row r="12" spans="2:7" ht="15.75" x14ac:dyDescent="0.25">
      <c r="B12" s="3"/>
      <c r="C12" s="3"/>
      <c r="D12" s="3"/>
      <c r="E12" s="7" t="s">
        <v>42</v>
      </c>
      <c r="F12" s="16">
        <f>SUM(F4:F11)</f>
        <v>19.5</v>
      </c>
    </row>
    <row r="13" spans="2:7" x14ac:dyDescent="0.25">
      <c r="B13" s="3"/>
      <c r="C13" s="3"/>
      <c r="D13" s="3"/>
      <c r="E13" s="3"/>
      <c r="F13" s="3"/>
    </row>
    <row r="14" spans="2:7" ht="15.75" x14ac:dyDescent="0.25">
      <c r="B14" s="2" t="s">
        <v>59</v>
      </c>
      <c r="C14" s="17">
        <f>(-0.03*F12)+1.4</f>
        <v>0.81499999999999995</v>
      </c>
      <c r="D14" s="3"/>
      <c r="E14" s="3"/>
      <c r="F14" s="3"/>
    </row>
    <row r="15" spans="2:7" s="1" customFormat="1" x14ac:dyDescent="0.25">
      <c r="B15" s="3"/>
      <c r="C15" s="3"/>
      <c r="D15" s="3"/>
      <c r="E15" s="3"/>
      <c r="F15" s="3"/>
      <c r="G15"/>
    </row>
    <row r="16" spans="2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</sheetData>
  <mergeCells count="1">
    <mergeCell ref="B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8"/>
  <sheetViews>
    <sheetView workbookViewId="0">
      <selection activeCell="D17" sqref="D17"/>
    </sheetView>
  </sheetViews>
  <sheetFormatPr baseColWidth="10" defaultRowHeight="15" x14ac:dyDescent="0.25"/>
  <cols>
    <col min="1" max="1" width="11.5703125" style="1"/>
    <col min="2" max="2" width="13.5703125" bestFit="1" customWidth="1"/>
    <col min="3" max="3" width="16.85546875" customWidth="1"/>
    <col min="4" max="4" width="11.5703125" style="1"/>
    <col min="5" max="5" width="7.85546875" style="1" bestFit="1" customWidth="1"/>
    <col min="6" max="6" width="37.28515625" style="1" bestFit="1" customWidth="1"/>
    <col min="7" max="13" width="11.5703125" style="1"/>
  </cols>
  <sheetData>
    <row r="1" spans="2:3" s="1" customFormat="1" x14ac:dyDescent="0.25"/>
    <row r="2" spans="2:3" x14ac:dyDescent="0.25">
      <c r="B2" s="80" t="s">
        <v>66</v>
      </c>
      <c r="C2" s="80"/>
    </row>
    <row r="3" spans="2:3" ht="15.75" x14ac:dyDescent="0.25">
      <c r="B3" s="78" t="s">
        <v>10</v>
      </c>
      <c r="C3" s="17">
        <f>UUCP!G28</f>
        <v>188</v>
      </c>
    </row>
    <row r="4" spans="2:3" ht="15.75" x14ac:dyDescent="0.25">
      <c r="B4" s="78" t="s">
        <v>60</v>
      </c>
      <c r="C4" s="17">
        <f>TCF!C19</f>
        <v>1.26</v>
      </c>
    </row>
    <row r="5" spans="2:3" ht="15.75" x14ac:dyDescent="0.25">
      <c r="B5" s="78" t="s">
        <v>61</v>
      </c>
      <c r="C5" s="17">
        <f>EF!C14</f>
        <v>0.81499999999999995</v>
      </c>
    </row>
    <row r="6" spans="2:3" ht="16.5" thickBot="1" x14ac:dyDescent="0.3">
      <c r="B6" s="79" t="s">
        <v>62</v>
      </c>
      <c r="C6" s="16">
        <f>C3*C4*C5</f>
        <v>193.05719999999999</v>
      </c>
    </row>
    <row r="7" spans="2:3" s="1" customFormat="1" ht="15.75" thickTop="1" x14ac:dyDescent="0.25"/>
    <row r="8" spans="2:3" s="1" customFormat="1" x14ac:dyDescent="0.25"/>
    <row r="9" spans="2:3" s="1" customFormat="1" x14ac:dyDescent="0.25"/>
    <row r="10" spans="2:3" s="1" customFormat="1" x14ac:dyDescent="0.25"/>
    <row r="11" spans="2:3" s="1" customFormat="1" x14ac:dyDescent="0.25"/>
    <row r="12" spans="2:3" s="1" customFormat="1" x14ac:dyDescent="0.25"/>
    <row r="13" spans="2:3" s="1" customFormat="1" x14ac:dyDescent="0.25"/>
    <row r="14" spans="2:3" s="1" customFormat="1" x14ac:dyDescent="0.25"/>
    <row r="15" spans="2:3" s="1" customFormat="1" x14ac:dyDescent="0.25"/>
    <row r="16" spans="2: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</sheetData>
  <mergeCells count="1">
    <mergeCell ref="B2:C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5"/>
  <sheetViews>
    <sheetView workbookViewId="0">
      <selection activeCell="I10" sqref="I10"/>
    </sheetView>
  </sheetViews>
  <sheetFormatPr baseColWidth="10" defaultRowHeight="15" x14ac:dyDescent="0.25"/>
  <cols>
    <col min="3" max="3" width="37.7109375" bestFit="1" customWidth="1"/>
    <col min="4" max="4" width="12" bestFit="1" customWidth="1"/>
  </cols>
  <sheetData>
    <row r="2" spans="2:4" ht="15.75" x14ac:dyDescent="0.25">
      <c r="B2" s="72" t="s">
        <v>74</v>
      </c>
      <c r="C2" s="73"/>
      <c r="D2" s="74"/>
    </row>
    <row r="3" spans="2:4" ht="15.75" x14ac:dyDescent="0.25">
      <c r="B3" s="67" t="s">
        <v>8</v>
      </c>
      <c r="C3" s="13" t="s">
        <v>75</v>
      </c>
      <c r="D3" s="14">
        <v>48</v>
      </c>
    </row>
    <row r="4" spans="2:4" ht="15.75" x14ac:dyDescent="0.25">
      <c r="B4" s="67" t="s">
        <v>9</v>
      </c>
      <c r="C4" s="13" t="s">
        <v>76</v>
      </c>
      <c r="D4" s="14">
        <f>UUCW!F20</f>
        <v>140</v>
      </c>
    </row>
    <row r="5" spans="2:4" ht="15.75" x14ac:dyDescent="0.25">
      <c r="B5" s="67" t="s">
        <v>10</v>
      </c>
      <c r="C5" s="13" t="s">
        <v>77</v>
      </c>
      <c r="D5" s="14">
        <f>D3+D4</f>
        <v>188</v>
      </c>
    </row>
    <row r="6" spans="2:4" ht="15.75" x14ac:dyDescent="0.25">
      <c r="B6" s="67" t="s">
        <v>60</v>
      </c>
      <c r="C6" s="13" t="s">
        <v>78</v>
      </c>
      <c r="D6" s="14">
        <f>TCF!C19</f>
        <v>1.26</v>
      </c>
    </row>
    <row r="7" spans="2:4" ht="15.75" x14ac:dyDescent="0.25">
      <c r="B7" s="67" t="s">
        <v>61</v>
      </c>
      <c r="C7" s="13" t="s">
        <v>79</v>
      </c>
      <c r="D7" s="14">
        <f>EF!C14</f>
        <v>0.81499999999999995</v>
      </c>
    </row>
    <row r="8" spans="2:4" ht="15.75" x14ac:dyDescent="0.25">
      <c r="B8" s="68" t="s">
        <v>80</v>
      </c>
      <c r="C8" s="69"/>
      <c r="D8" s="70"/>
    </row>
    <row r="9" spans="2:4" ht="15.75" x14ac:dyDescent="0.25">
      <c r="B9" s="67" t="s">
        <v>62</v>
      </c>
      <c r="C9" s="15" t="s">
        <v>81</v>
      </c>
      <c r="D9" s="14">
        <f>D5*D6*D7</f>
        <v>193.05719999999999</v>
      </c>
    </row>
    <row r="10" spans="2:4" ht="15.75" x14ac:dyDescent="0.25">
      <c r="B10" s="68" t="s">
        <v>82</v>
      </c>
      <c r="C10" s="69"/>
      <c r="D10" s="70"/>
    </row>
    <row r="11" spans="2:4" ht="15.75" x14ac:dyDescent="0.25">
      <c r="B11" s="67" t="s">
        <v>83</v>
      </c>
      <c r="C11" s="15" t="s">
        <v>84</v>
      </c>
      <c r="D11" s="14">
        <v>8</v>
      </c>
    </row>
    <row r="12" spans="2:4" ht="15.75" x14ac:dyDescent="0.25">
      <c r="B12" s="71" t="s">
        <v>85</v>
      </c>
      <c r="C12" s="70"/>
      <c r="D12" s="14">
        <f>D9*D11</f>
        <v>1544.4576</v>
      </c>
    </row>
    <row r="15" spans="2:4" ht="15.75" thickBot="1" x14ac:dyDescent="0.3"/>
    <row r="16" spans="2:4" ht="16.5" thickTop="1" thickBot="1" x14ac:dyDescent="0.3">
      <c r="C16" s="11" t="s">
        <v>86</v>
      </c>
      <c r="D16" s="12">
        <f>D12/8</f>
        <v>193.05719999999999</v>
      </c>
    </row>
    <row r="17" spans="2:5" ht="16.5" thickTop="1" thickBot="1" x14ac:dyDescent="0.3">
      <c r="C17" s="11" t="s">
        <v>87</v>
      </c>
      <c r="D17" s="12">
        <f>D16/5</f>
        <v>38.611440000000002</v>
      </c>
    </row>
    <row r="18" spans="2:5" ht="16.5" thickTop="1" thickBot="1" x14ac:dyDescent="0.3">
      <c r="C18" s="11" t="s">
        <v>88</v>
      </c>
      <c r="D18" s="12">
        <f>D17/4</f>
        <v>9.6528600000000004</v>
      </c>
    </row>
    <row r="19" spans="2:5" ht="16.5" thickTop="1" thickBot="1" x14ac:dyDescent="0.3">
      <c r="C19" s="11" t="s">
        <v>93</v>
      </c>
      <c r="D19" s="12">
        <f>D18/12</f>
        <v>0.80440500000000004</v>
      </c>
    </row>
    <row r="20" spans="2:5" ht="16.5" thickTop="1" thickBot="1" x14ac:dyDescent="0.3">
      <c r="C20" s="11" t="s">
        <v>89</v>
      </c>
      <c r="D20" s="12">
        <v>8</v>
      </c>
    </row>
    <row r="21" spans="2:5" ht="16.5" thickTop="1" thickBot="1" x14ac:dyDescent="0.3">
      <c r="C21" s="11" t="s">
        <v>90</v>
      </c>
      <c r="D21" s="25">
        <f>D19/D20</f>
        <v>0.100550625</v>
      </c>
      <c r="E21" s="76" t="s">
        <v>93</v>
      </c>
    </row>
    <row r="22" spans="2:5" ht="16.5" thickTop="1" thickBot="1" x14ac:dyDescent="0.3">
      <c r="C22" s="11" t="s">
        <v>125</v>
      </c>
      <c r="D22" s="25">
        <f>D21*4*12</f>
        <v>4.8264300000000002</v>
      </c>
      <c r="E22" s="26" t="s">
        <v>127</v>
      </c>
    </row>
    <row r="23" spans="2:5" ht="16.5" thickTop="1" thickBot="1" x14ac:dyDescent="0.3">
      <c r="C23" s="11" t="s">
        <v>126</v>
      </c>
      <c r="D23" s="12">
        <f>D21*360</f>
        <v>36.198225000000001</v>
      </c>
      <c r="E23" s="77" t="s">
        <v>86</v>
      </c>
    </row>
    <row r="24" spans="2:5" ht="15.75" thickTop="1" x14ac:dyDescent="0.25">
      <c r="C24" s="75"/>
    </row>
    <row r="25" spans="2:5" x14ac:dyDescent="0.25">
      <c r="B25" s="66" t="s">
        <v>124</v>
      </c>
      <c r="C25" s="66"/>
      <c r="D25" s="66"/>
    </row>
  </sheetData>
  <mergeCells count="5">
    <mergeCell ref="B2:D2"/>
    <mergeCell ref="B8:D8"/>
    <mergeCell ref="B10:D10"/>
    <mergeCell ref="B12:C12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UAW</vt:lpstr>
      <vt:lpstr>UUCW</vt:lpstr>
      <vt:lpstr>UUCP</vt:lpstr>
      <vt:lpstr>TCF</vt:lpstr>
      <vt:lpstr>EF</vt:lpstr>
      <vt:lpstr>UCPA</vt:lpstr>
      <vt:lpstr>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Ysa Peláez</dc:creator>
  <cp:lastModifiedBy>Gustavo Zegarra</cp:lastModifiedBy>
  <dcterms:created xsi:type="dcterms:W3CDTF">2018-11-29T14:41:25Z</dcterms:created>
  <dcterms:modified xsi:type="dcterms:W3CDTF">2019-07-02T02:35:48Z</dcterms:modified>
</cp:coreProperties>
</file>