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sta\OneDrive\Documentos\ILM-2-2024\"/>
    </mc:Choice>
  </mc:AlternateContent>
  <xr:revisionPtr revIDLastSave="0" documentId="13_ncr:1_{1608158B-5DC5-45C9-BC06-20FDC325673B}" xr6:coauthVersionLast="47" xr6:coauthVersionMax="47" xr10:uidLastSave="{00000000-0000-0000-0000-000000000000}"/>
  <bookViews>
    <workbookView xWindow="-108" yWindow="-108" windowWidth="23256" windowHeight="12456" activeTab="7" xr2:uid="{638BBB0D-7911-4F79-9DFF-80DA470C685B}"/>
  </bookViews>
  <sheets>
    <sheet name="FLuxo de caixa" sheetId="1" r:id="rId1"/>
    <sheet name="Planilha1" sheetId="8" r:id="rId2"/>
    <sheet name="GUT" sheetId="2" r:id="rId3"/>
    <sheet name="Média notas" sheetId="3" r:id="rId4"/>
    <sheet name="CPF" sheetId="4" r:id="rId5"/>
    <sheet name="Tbl_Clientes" sheetId="5" r:id="rId6"/>
    <sheet name="Produtos" sheetId="6" r:id="rId7"/>
    <sheet name="Planilha2" sheetId="9" r:id="rId8"/>
    <sheet name="Resultado" sheetId="7" r:id="rId9"/>
  </sheets>
  <definedNames>
    <definedName name="Classificação" comment="Clas">Resultado!$B$9:$B$15</definedName>
    <definedName name="sexo">Resultado!$B$4:$B$5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4" l="1"/>
  <c r="L12" i="4"/>
  <c r="L14" i="4" s="1"/>
  <c r="K12" i="4"/>
  <c r="K14" i="4" s="1"/>
  <c r="J12" i="4"/>
  <c r="J13" i="4" s="1"/>
  <c r="I12" i="4"/>
  <c r="I14" i="4" s="1"/>
  <c r="H12" i="4"/>
  <c r="H14" i="4" s="1"/>
  <c r="G12" i="4"/>
  <c r="G14" i="4" s="1"/>
  <c r="F12" i="4"/>
  <c r="F14" i="4" s="1"/>
  <c r="E12" i="4"/>
  <c r="E14" i="4" s="1"/>
  <c r="D12" i="4"/>
  <c r="D14" i="4" s="1"/>
  <c r="C12" i="4"/>
  <c r="C14" i="4" s="1"/>
  <c r="E9" i="4"/>
  <c r="D9" i="4"/>
  <c r="C9" i="4"/>
  <c r="E8" i="4"/>
  <c r="D8" i="4"/>
  <c r="C8" i="4"/>
  <c r="M7" i="4"/>
  <c r="L7" i="4"/>
  <c r="L9" i="4" s="1"/>
  <c r="K7" i="4"/>
  <c r="K9" i="4" s="1"/>
  <c r="J7" i="4"/>
  <c r="J9" i="4" s="1"/>
  <c r="I7" i="4"/>
  <c r="I9" i="4" s="1"/>
  <c r="H7" i="4"/>
  <c r="H9" i="4" s="1"/>
  <c r="G7" i="4"/>
  <c r="G9" i="4" s="1"/>
  <c r="F7" i="4"/>
  <c r="F9" i="4" s="1"/>
  <c r="E7" i="4"/>
  <c r="D7" i="4"/>
  <c r="C7" i="4"/>
  <c r="H4" i="4"/>
  <c r="G4" i="4"/>
  <c r="F4" i="4"/>
  <c r="E4" i="4"/>
  <c r="D4" i="4"/>
  <c r="H3" i="4"/>
  <c r="G3" i="4"/>
  <c r="F3" i="4"/>
  <c r="E3" i="4"/>
  <c r="M2" i="4"/>
  <c r="L2" i="4"/>
  <c r="L4" i="4" s="1"/>
  <c r="K2" i="4"/>
  <c r="K4" i="4" s="1"/>
  <c r="J2" i="4"/>
  <c r="J4" i="4" s="1"/>
  <c r="I2" i="4"/>
  <c r="I4" i="4" s="1"/>
  <c r="H2" i="4"/>
  <c r="G2" i="4"/>
  <c r="F2" i="4"/>
  <c r="E2" i="4"/>
  <c r="D2" i="4"/>
  <c r="D3" i="4" s="1"/>
  <c r="C2" i="4"/>
  <c r="C4" i="4" s="1"/>
  <c r="J14" i="4" l="1"/>
  <c r="O13" i="4" s="1"/>
  <c r="P13" i="4" s="1"/>
  <c r="Q13" i="4" s="1"/>
  <c r="R13" i="4" s="1"/>
  <c r="K13" i="4"/>
  <c r="O8" i="4"/>
  <c r="P8" i="4" s="1"/>
  <c r="Q8" i="4" s="1"/>
  <c r="R8" i="4" s="1"/>
  <c r="O3" i="4"/>
  <c r="P3" i="4" s="1"/>
  <c r="Q3" i="4" s="1"/>
  <c r="R3" i="4" s="1"/>
  <c r="I3" i="4"/>
  <c r="F8" i="4"/>
  <c r="C13" i="4"/>
  <c r="J3" i="4"/>
  <c r="G8" i="4"/>
  <c r="O7" i="4" s="1"/>
  <c r="P7" i="4" s="1"/>
  <c r="Q7" i="4" s="1"/>
  <c r="R7" i="4" s="1"/>
  <c r="A8" i="4" s="1"/>
  <c r="D13" i="4"/>
  <c r="K3" i="4"/>
  <c r="H8" i="4"/>
  <c r="E13" i="4"/>
  <c r="I8" i="4"/>
  <c r="F13" i="4"/>
  <c r="J8" i="4"/>
  <c r="G13" i="4"/>
  <c r="K8" i="4"/>
  <c r="H13" i="4"/>
  <c r="C3" i="4"/>
  <c r="I13" i="4"/>
  <c r="O2" i="4" l="1"/>
  <c r="P2" i="4" s="1"/>
  <c r="Q2" i="4" s="1"/>
  <c r="R2" i="4" s="1"/>
  <c r="A3" i="4" s="1"/>
  <c r="O12" i="4"/>
  <c r="P12" i="4" s="1"/>
  <c r="Q12" i="4" s="1"/>
  <c r="R12" i="4" s="1"/>
  <c r="A13" i="4" s="1"/>
  <c r="G7" i="6" l="1"/>
  <c r="G8" i="6"/>
  <c r="G9" i="6"/>
  <c r="G10" i="6"/>
  <c r="G6" i="6"/>
  <c r="D8" i="5"/>
  <c r="F8" i="5" s="1"/>
  <c r="F9" i="5"/>
  <c r="F10" i="5"/>
  <c r="F11" i="5"/>
  <c r="F12" i="5"/>
  <c r="F13" i="5"/>
  <c r="F14" i="5"/>
  <c r="F15" i="5"/>
  <c r="F7" i="5"/>
  <c r="F6" i="5"/>
  <c r="F4" i="3"/>
  <c r="F7" i="3"/>
  <c r="C7" i="3"/>
  <c r="F6" i="3"/>
  <c r="C6" i="3"/>
  <c r="F5" i="3"/>
  <c r="C5" i="3"/>
  <c r="C4" i="3"/>
  <c r="J4" i="3" s="1"/>
  <c r="L3" i="3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I5" i="3" l="1"/>
  <c r="J5" i="3" s="1"/>
  <c r="I6" i="3"/>
  <c r="J6" i="3" s="1"/>
  <c r="I4" i="3"/>
  <c r="I7" i="3"/>
  <c r="J7" i="3" s="1"/>
  <c r="G5" i="2" l="1"/>
  <c r="G6" i="2"/>
  <c r="G7" i="2"/>
  <c r="G9" i="2"/>
  <c r="G10" i="2"/>
  <c r="G8" i="2"/>
  <c r="G4" i="2"/>
  <c r="G3" i="2"/>
  <c r="E13" i="1"/>
  <c r="F13" i="1"/>
  <c r="G13" i="1"/>
  <c r="H13" i="1"/>
  <c r="I13" i="1"/>
  <c r="J13" i="1"/>
  <c r="K13" i="1"/>
  <c r="L13" i="1"/>
  <c r="M13" i="1"/>
  <c r="N13" i="1"/>
  <c r="E14" i="1"/>
  <c r="F14" i="1"/>
  <c r="G14" i="1" s="1"/>
  <c r="H14" i="1" s="1"/>
  <c r="I14" i="1" s="1"/>
  <c r="J14" i="1" s="1"/>
  <c r="K14" i="1" s="1"/>
  <c r="L14" i="1" s="1"/>
  <c r="M14" i="1" s="1"/>
  <c r="N14" i="1" s="1"/>
  <c r="E15" i="1"/>
  <c r="F15" i="1"/>
  <c r="G15" i="1"/>
  <c r="H15" i="1"/>
  <c r="I15" i="1" s="1"/>
  <c r="J15" i="1" s="1"/>
  <c r="K15" i="1" s="1"/>
  <c r="L15" i="1" s="1"/>
  <c r="M15" i="1" s="1"/>
  <c r="N15" i="1" s="1"/>
  <c r="E16" i="1"/>
  <c r="F16" i="1"/>
  <c r="G16" i="1"/>
  <c r="H16" i="1"/>
  <c r="I16" i="1"/>
  <c r="J16" i="1"/>
  <c r="K16" i="1" s="1"/>
  <c r="L16" i="1" s="1"/>
  <c r="M16" i="1" s="1"/>
  <c r="N16" i="1" s="1"/>
  <c r="E17" i="1"/>
  <c r="F17" i="1"/>
  <c r="G17" i="1"/>
  <c r="H17" i="1"/>
  <c r="I17" i="1"/>
  <c r="J17" i="1"/>
  <c r="K17" i="1"/>
  <c r="L17" i="1"/>
  <c r="M17" i="1" s="1"/>
  <c r="N17" i="1" s="1"/>
  <c r="E18" i="1"/>
  <c r="F18" i="1"/>
  <c r="G18" i="1"/>
  <c r="H18" i="1"/>
  <c r="I18" i="1"/>
  <c r="J18" i="1"/>
  <c r="K18" i="1"/>
  <c r="L18" i="1"/>
  <c r="M18" i="1"/>
  <c r="N18" i="1"/>
  <c r="E19" i="1"/>
  <c r="F19" i="1"/>
  <c r="G19" i="1"/>
  <c r="G20" i="1" s="1"/>
  <c r="H19" i="1"/>
  <c r="H20" i="1" s="1"/>
  <c r="I19" i="1"/>
  <c r="I20" i="1" s="1"/>
  <c r="J19" i="1"/>
  <c r="J20" i="1" s="1"/>
  <c r="K19" i="1"/>
  <c r="K20" i="1" s="1"/>
  <c r="L19" i="1"/>
  <c r="L20" i="1" s="1"/>
  <c r="M19" i="1"/>
  <c r="M20" i="1" s="1"/>
  <c r="N19" i="1"/>
  <c r="N20" i="1" s="1"/>
  <c r="E20" i="1"/>
  <c r="E21" i="1" s="1"/>
  <c r="F21" i="1" s="1"/>
  <c r="F20" i="1"/>
  <c r="D14" i="1"/>
  <c r="D15" i="1"/>
  <c r="D16" i="1"/>
  <c r="D17" i="1"/>
  <c r="D18" i="1"/>
  <c r="D19" i="1"/>
  <c r="D13" i="1"/>
  <c r="E5" i="1"/>
  <c r="F5" i="1"/>
  <c r="G5" i="1"/>
  <c r="H5" i="1"/>
  <c r="I5" i="1"/>
  <c r="J5" i="1"/>
  <c r="K5" i="1"/>
  <c r="L5" i="1"/>
  <c r="M5" i="1"/>
  <c r="N5" i="1"/>
  <c r="E6" i="1"/>
  <c r="F6" i="1"/>
  <c r="G6" i="1" s="1"/>
  <c r="H6" i="1" s="1"/>
  <c r="I6" i="1" s="1"/>
  <c r="J6" i="1" s="1"/>
  <c r="K6" i="1" s="1"/>
  <c r="L6" i="1" s="1"/>
  <c r="M6" i="1" s="1"/>
  <c r="N6" i="1" s="1"/>
  <c r="E7" i="1"/>
  <c r="F7" i="1"/>
  <c r="G7" i="1"/>
  <c r="H7" i="1"/>
  <c r="I7" i="1" s="1"/>
  <c r="J7" i="1" s="1"/>
  <c r="K7" i="1" s="1"/>
  <c r="L7" i="1" s="1"/>
  <c r="M7" i="1" s="1"/>
  <c r="N7" i="1" s="1"/>
  <c r="D6" i="1"/>
  <c r="D7" i="1"/>
  <c r="D5" i="1"/>
  <c r="C13" i="1"/>
  <c r="C21" i="1"/>
  <c r="C20" i="1"/>
  <c r="C18" i="1"/>
  <c r="C19" i="1"/>
  <c r="B19" i="1"/>
  <c r="C11" i="1"/>
  <c r="G21" i="1" l="1"/>
  <c r="H21" i="1" s="1"/>
  <c r="I21" i="1" s="1"/>
  <c r="J21" i="1" s="1"/>
  <c r="K21" i="1" s="1"/>
  <c r="L21" i="1" s="1"/>
  <c r="M21" i="1" s="1"/>
  <c r="N21" i="1" s="1"/>
  <c r="E11" i="1"/>
  <c r="D11" i="1"/>
  <c r="F11" i="1"/>
  <c r="H11" i="1"/>
  <c r="G11" i="1"/>
  <c r="C17" i="1"/>
  <c r="C15" i="1"/>
  <c r="B5" i="1"/>
  <c r="B7" i="1"/>
  <c r="B6" i="1"/>
  <c r="C14" i="1"/>
  <c r="C16" i="1"/>
  <c r="D20" i="1" l="1"/>
  <c r="D21" i="1" s="1"/>
  <c r="I11" i="1"/>
  <c r="B11" i="1"/>
  <c r="J11" i="1" l="1"/>
  <c r="K11" i="1" l="1"/>
  <c r="L11" i="1" l="1"/>
  <c r="N11" i="1" l="1"/>
  <c r="M11" i="1"/>
</calcChain>
</file>

<file path=xl/sharedStrings.xml><?xml version="1.0" encoding="utf-8"?>
<sst xmlns="http://schemas.openxmlformats.org/spreadsheetml/2006/main" count="149" uniqueCount="121">
  <si>
    <t>Receitas</t>
  </si>
  <si>
    <t>Salario1</t>
  </si>
  <si>
    <t>Salario2</t>
  </si>
  <si>
    <t>Salario3</t>
  </si>
  <si>
    <t>Salario4</t>
  </si>
  <si>
    <t>Salario5</t>
  </si>
  <si>
    <t>Salario6</t>
  </si>
  <si>
    <t>%</t>
  </si>
  <si>
    <t>total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</si>
  <si>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</si>
  <si>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</si>
  <si>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</si>
  <si>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</si>
  <si>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</si>
  <si>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</si>
  <si>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</si>
  <si>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</si>
  <si>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</si>
  <si>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</si>
  <si>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</si>
  <si>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</si>
  <si>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 das receitas</t>
  </si>
  <si>
    <t>Despesas</t>
  </si>
  <si>
    <t>Despesa1</t>
  </si>
  <si>
    <t>Despesa2</t>
  </si>
  <si>
    <t>Despesa3</t>
  </si>
  <si>
    <t>Despesa4</t>
  </si>
  <si>
    <t>Despesa5</t>
  </si>
  <si>
    <t>Despesa6</t>
  </si>
  <si>
    <t>Total das despesas</t>
  </si>
  <si>
    <t>Resto</t>
  </si>
  <si>
    <t>Acumulado</t>
  </si>
  <si>
    <t>Cap inicial</t>
  </si>
  <si>
    <t>Meta</t>
  </si>
  <si>
    <t>Inflação</t>
  </si>
  <si>
    <t>Pasta</t>
  </si>
  <si>
    <t>Data</t>
  </si>
  <si>
    <t>Tarefa</t>
  </si>
  <si>
    <t>Gravidade</t>
  </si>
  <si>
    <t>Urgencia</t>
  </si>
  <si>
    <t>Tendencia</t>
  </si>
  <si>
    <t>G.U.T</t>
  </si>
  <si>
    <t>Montar Plano de Aula ILM</t>
  </si>
  <si>
    <t>FATEC-RL</t>
  </si>
  <si>
    <t>Agosto</t>
  </si>
  <si>
    <t>Setembro</t>
  </si>
  <si>
    <t>Outubro</t>
  </si>
  <si>
    <t>Novembro</t>
  </si>
  <si>
    <t>Primeira aula</t>
  </si>
  <si>
    <t>Matrícula</t>
  </si>
  <si>
    <t>Nome do  Aluno</t>
  </si>
  <si>
    <t>Faltas</t>
  </si>
  <si>
    <t>A1</t>
  </si>
  <si>
    <t>A2</t>
  </si>
  <si>
    <t>P1</t>
  </si>
  <si>
    <t>P2</t>
  </si>
  <si>
    <t>P3</t>
  </si>
  <si>
    <t>Média</t>
  </si>
  <si>
    <t>Feriados</t>
  </si>
  <si>
    <t>Ana</t>
  </si>
  <si>
    <t>Independência do Brasil</t>
  </si>
  <si>
    <t>João</t>
  </si>
  <si>
    <t>N. Sra. Do Monte Serrat</t>
  </si>
  <si>
    <t>José</t>
  </si>
  <si>
    <t>N. Sra. Aparecida</t>
  </si>
  <si>
    <t>Maria</t>
  </si>
  <si>
    <t>Dia de Finados</t>
  </si>
  <si>
    <t>Proclamação da República</t>
  </si>
  <si>
    <t>Dia da Consciência Negra</t>
  </si>
  <si>
    <t>ILM - NOITE</t>
  </si>
  <si>
    <t>CPF</t>
  </si>
  <si>
    <t>25889186892</t>
  </si>
  <si>
    <t>Cod_cli</t>
  </si>
  <si>
    <t xml:space="preserve">Nome </t>
  </si>
  <si>
    <t>Dt_Nasc</t>
  </si>
  <si>
    <t>Sexo</t>
  </si>
  <si>
    <t>Idade</t>
  </si>
  <si>
    <t>M</t>
  </si>
  <si>
    <t>Gustavo</t>
  </si>
  <si>
    <t>001</t>
  </si>
  <si>
    <t>002</t>
  </si>
  <si>
    <t>003</t>
  </si>
  <si>
    <t>Marcia</t>
  </si>
  <si>
    <t>F</t>
  </si>
  <si>
    <t>004</t>
  </si>
  <si>
    <t>005</t>
  </si>
  <si>
    <t>006</t>
  </si>
  <si>
    <t>007</t>
  </si>
  <si>
    <t>008</t>
  </si>
  <si>
    <t>009</t>
  </si>
  <si>
    <t>010</t>
  </si>
  <si>
    <t>Ricardo</t>
  </si>
  <si>
    <t>Sonia</t>
  </si>
  <si>
    <t>Flavia</t>
  </si>
  <si>
    <t>Roberta</t>
  </si>
  <si>
    <t>Mauricio</t>
  </si>
  <si>
    <t>Claudio</t>
  </si>
  <si>
    <t>Claudia</t>
  </si>
  <si>
    <t>Roberval</t>
  </si>
  <si>
    <t>Cod_Prod</t>
  </si>
  <si>
    <t>Descricao</t>
  </si>
  <si>
    <t>Classificacao</t>
  </si>
  <si>
    <t>Preco_Compra</t>
  </si>
  <si>
    <t>Preco_venda</t>
  </si>
  <si>
    <t>Lucro</t>
  </si>
  <si>
    <t>Blue Label</t>
  </si>
  <si>
    <t>Classificação</t>
  </si>
  <si>
    <t>Whisky</t>
  </si>
  <si>
    <t>Cachaça</t>
  </si>
  <si>
    <t>Cerveja</t>
  </si>
  <si>
    <t>Refrigerante</t>
  </si>
  <si>
    <t>Agua</t>
  </si>
  <si>
    <t>Licor</t>
  </si>
  <si>
    <t>Saquê</t>
  </si>
  <si>
    <t>Velho Barreiro</t>
  </si>
  <si>
    <t>SOMA</t>
  </si>
  <si>
    <t>RESTO/11</t>
  </si>
  <si>
    <t>11-RESTO</t>
  </si>
  <si>
    <t>Dígito</t>
  </si>
  <si>
    <t>43465925890</t>
  </si>
  <si>
    <t>35975391814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</si>
</sst>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&quot;R$&quot;\ #,##0.00"/>
    <numFmt numFmtId="165" formatCode="dd"/>
    <numFmt numFmtId="166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Display"/>
      <family val="2"/>
      <scheme val="major"/>
    </font>
    <font>
      <sz val="11"/>
      <name val="Aptos Display"/>
      <family val="2"/>
      <scheme val="major"/>
    </font>
    <font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44" fontId="0" fillId="3" borderId="1" xfId="0" applyNumberFormat="1" applyFill="1" applyBorder="1"/>
    <xf numFmtId="44" fontId="0" fillId="0" borderId="0" xfId="0" applyNumberFormat="1"/>
    <xf numFmtId="9" fontId="0" fillId="0" borderId="1" xfId="1" applyFont="1" applyBorder="1"/>
    <xf numFmtId="9" fontId="0" fillId="0" borderId="0" xfId="0" applyNumberFormat="1"/>
    <xf numFmtId="9" fontId="0" fillId="3" borderId="1" xfId="1" applyFont="1" applyFill="1" applyBorder="1"/>
    <xf numFmtId="9" fontId="0" fillId="3" borderId="1" xfId="0" applyNumberFormat="1" applyFill="1" applyBorder="1"/>
    <xf numFmtId="44" fontId="0" fillId="0" borderId="1" xfId="0" applyNumberFormat="1" applyBorder="1"/>
    <xf numFmtId="164" fontId="0" fillId="0" borderId="1" xfId="0" applyNumberFormat="1" applyBorder="1"/>
    <xf numFmtId="164" fontId="0" fillId="3" borderId="1" xfId="0" applyNumberFormat="1" applyFill="1" applyBorder="1"/>
    <xf numFmtId="9" fontId="0" fillId="3" borderId="0" xfId="1" applyFont="1" applyFill="1"/>
    <xf numFmtId="0" fontId="0" fillId="0" borderId="0" xfId="0" applyAlignment="1">
      <alignment horizontal="center"/>
    </xf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7" xfId="0" applyBorder="1"/>
    <xf numFmtId="14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5" fillId="0" borderId="0" xfId="0" applyFont="1"/>
    <xf numFmtId="1" fontId="5" fillId="0" borderId="0" xfId="0" applyNumberFormat="1" applyFont="1"/>
    <xf numFmtId="0" fontId="5" fillId="5" borderId="3" xfId="0" applyFont="1" applyFill="1" applyBorder="1"/>
    <xf numFmtId="14" fontId="5" fillId="0" borderId="1" xfId="0" applyNumberFormat="1" applyFont="1" applyBorder="1"/>
    <xf numFmtId="0" fontId="6" fillId="5" borderId="1" xfId="0" applyFont="1" applyFill="1" applyBorder="1"/>
    <xf numFmtId="0" fontId="6" fillId="7" borderId="1" xfId="0" applyFont="1" applyFill="1" applyBorder="1"/>
    <xf numFmtId="165" fontId="5" fillId="7" borderId="5" xfId="0" applyNumberFormat="1" applyFont="1" applyFill="1" applyBorder="1" applyAlignment="1">
      <alignment horizontal="center" vertical="center"/>
    </xf>
    <xf numFmtId="0" fontId="5" fillId="6" borderId="1" xfId="0" applyFont="1" applyFill="1" applyBorder="1"/>
    <xf numFmtId="166" fontId="5" fillId="6" borderId="1" xfId="0" applyNumberFormat="1" applyFont="1" applyFill="1" applyBorder="1"/>
    <xf numFmtId="166" fontId="5" fillId="0" borderId="1" xfId="0" applyNumberFormat="1" applyFont="1" applyBorder="1"/>
    <xf numFmtId="0" fontId="5" fillId="0" borderId="1" xfId="0" applyFont="1" applyBorder="1"/>
    <xf numFmtId="166" fontId="6" fillId="6" borderId="1" xfId="0" applyNumberFormat="1" applyFont="1" applyFill="1" applyBorder="1"/>
    <xf numFmtId="166" fontId="5" fillId="0" borderId="0" xfId="0" applyNumberFormat="1" applyFont="1"/>
    <xf numFmtId="0" fontId="5" fillId="0" borderId="1" xfId="0" applyFont="1" applyBorder="1" applyAlignment="1">
      <alignment horizontal="center" vertical="center"/>
    </xf>
    <xf numFmtId="165" fontId="0" fillId="0" borderId="0" xfId="0" applyNumberFormat="1"/>
    <xf numFmtId="14" fontId="5" fillId="6" borderId="1" xfId="0" applyNumberFormat="1" applyFont="1" applyFill="1" applyBorder="1"/>
    <xf numFmtId="14" fontId="5" fillId="6" borderId="1" xfId="0" applyNumberFormat="1" applyFont="1" applyFill="1" applyBorder="1" applyAlignment="1">
      <alignment wrapText="1"/>
    </xf>
    <xf numFmtId="14" fontId="5" fillId="0" borderId="0" xfId="0" applyNumberFormat="1" applyFont="1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7" fillId="5" borderId="1" xfId="0" applyFont="1" applyFill="1" applyBorder="1" applyAlignment="1">
      <alignment horizontal="left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49" fontId="7" fillId="6" borderId="1" xfId="0" applyNumberFormat="1" applyFont="1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24">
    <dxf>
      <font>
        <b/>
        <i val="0"/>
        <color theme="0"/>
      </font>
    </dxf>
    <dxf>
      <fill>
        <patternFill>
          <bgColor rgb="FFD8E9CD"/>
        </patternFill>
      </fill>
    </dxf>
    <dxf>
      <fill>
        <patternFill>
          <bgColor rgb="FFFEFE9C"/>
        </patternFill>
      </fill>
    </dxf>
    <dxf>
      <font>
        <b val="0"/>
        <i val="0"/>
        <color rgb="FFC00000"/>
      </font>
    </dxf>
    <dxf>
      <font>
        <color rgb="FFC00000"/>
      </font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30" formatCode="@"/>
    </dxf>
    <dxf>
      <numFmt numFmtId="0" formatCode="General"/>
    </dxf>
    <dxf>
      <numFmt numFmtId="19" formatCode="dd/mm/yyyy"/>
    </dxf>
    <dxf>
      <numFmt numFmtId="0" formatCode="General"/>
    </dxf>
    <dxf>
      <numFmt numFmtId="30" formatCode="@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B3C1FF-57E5-4955-9BB8-FF6D89179D6F}" name="Tabela1" displayName="Tabela1" ref="A2:G10" totalsRowShown="0" headerRowDxfId="23" headerRowBorderDxfId="22" tableBorderDxfId="21" totalsRowBorderDxfId="20">
  <autoFilter ref="A2:G10" xr:uid="{D1B3C1FF-57E5-4955-9BB8-FF6D89179D6F}"/>
  <sortState xmlns:xlrd2="http://schemas.microsoft.com/office/spreadsheetml/2017/richdata2" ref="A3:G10">
    <sortCondition ref="A2:A10"/>
  </sortState>
  <tableColumns count="7">
    <tableColumn id="1" xr3:uid="{4F467100-4979-4A10-896A-D7E484BEB975}" name="Pasta" dataDxfId="19"/>
    <tableColumn id="2" xr3:uid="{74776D16-10E2-49C8-BB51-D1539A6D648A}" name="Data" dataDxfId="18"/>
    <tableColumn id="3" xr3:uid="{C15E3BD2-8B50-48D5-9143-99A2C32E1992}" name="Tarefa" dataDxfId="17"/>
    <tableColumn id="4" xr3:uid="{97B4F4E2-913B-4D64-AA6B-A942E2C4D7F6}" name="Gravidade" dataDxfId="16"/>
    <tableColumn id="5" xr3:uid="{E4F03044-8527-4B68-89F2-4AE0C07FED19}" name="Urgencia" dataDxfId="15"/>
    <tableColumn id="6" xr3:uid="{FAFC27EE-8DEC-4109-B340-385E897909D3}" name="Tendencia" dataDxfId="14"/>
    <tableColumn id="7" xr3:uid="{DA6341C4-6EF9-4502-809A-435052FFD8D4}" name="G.U.T" dataDxfId="13">
      <calculatedColumnFormula>D3*E3*F3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9D02A9-0BE6-4984-A1CE-1AD7731C66F3}" name="TBL_Clientes" displayName="TBL_Clientes" ref="B5:F15" totalsRowShown="0">
  <autoFilter ref="B5:F15" xr:uid="{C19D02A9-0BE6-4984-A1CE-1AD7731C66F3}"/>
  <tableColumns count="5">
    <tableColumn id="1" xr3:uid="{23038E81-44D0-452A-A8D9-0D3CEAC13C8B}" name="Cod_cli" dataDxfId="12"/>
    <tableColumn id="2" xr3:uid="{894BC177-F0E3-4E5B-B116-57D4460B629A}" name="Nome "/>
    <tableColumn id="3" xr3:uid="{948DF251-C979-4887-A731-44B192AA10CB}" name="Dt_Nasc" dataDxfId="11"/>
    <tableColumn id="4" xr3:uid="{0D85402E-EC3E-4E67-B25F-013F0B9C9383}" name="Sexo" dataDxfId="10"/>
    <tableColumn id="5" xr3:uid="{7A77DD0A-A662-4E0C-B96A-CA4259DFC73A}" name="Idade" dataDxfId="9">
      <calculatedColumnFormula>(NOW()-TBL_Clientes[[#This Row],[Dt_Nasc]])/360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5940C1D-8577-4697-8E1B-15635F9FB156}" name="Tabela4" displayName="Tabela4" ref="B5:G10" totalsRowShown="0">
  <autoFilter ref="B5:G10" xr:uid="{F5940C1D-8577-4697-8E1B-15635F9FB156}"/>
  <tableColumns count="6">
    <tableColumn id="1" xr3:uid="{ECC98801-EACC-4E9B-906C-D7B18F171983}" name="Cod_Prod" dataDxfId="8"/>
    <tableColumn id="2" xr3:uid="{A293641D-B0BA-4BE6-8B27-19907B582309}" name="Descricao"/>
    <tableColumn id="3" xr3:uid="{715ACBE7-D796-468F-B4E9-B8C922438808}" name="Classificacao"/>
    <tableColumn id="4" xr3:uid="{AA35D4C4-46B9-4BDF-AA26-50B4C6E8839C}" name="Preco_Compra" dataDxfId="7"/>
    <tableColumn id="5" xr3:uid="{922B920B-B8E5-4ABF-AAF1-7C2EFEA7AEF4}" name="Preco_venda" dataDxfId="6"/>
    <tableColumn id="6" xr3:uid="{96EB52B4-A679-4549-9C2F-D57696CC191D}" name="Lucro" dataDxfId="5">
      <calculatedColumnFormula>Tabela4[[#This Row],[Preco_venda]]-Tabela4[[#This Row],[Preco_Compra]]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4F18BA-F0BC-4841-B673-6919E5F5048F}" name="Tabela3" displayName="Tabela3" ref="B2:B5" totalsRowShown="0">
  <autoFilter ref="B2:B5" xr:uid="{5E4F18BA-F0BC-4841-B673-6919E5F5048F}"/>
  <tableColumns count="1">
    <tableColumn id="1" xr3:uid="{769B8D5F-8369-41A1-A29F-973F9CB388D0}" name="Sex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E51FC-6B08-4BFD-BC7E-82A79928CBC8}">
  <dimension ref="A4:O24"/>
  <sheetViews>
    <sheetView zoomScale="120" zoomScaleNormal="120" workbookViewId="0">
      <selection activeCell="B24" sqref="B24"/>
    </sheetView>
  </sheetViews>
  <sheetFormatPr defaultRowHeight="14.4" x14ac:dyDescent="0.3"/>
  <cols>
    <col min="1" max="1" width="16.5546875" bestFit="1" customWidth="1"/>
    <col min="2" max="2" width="12.21875" bestFit="1" customWidth="1"/>
    <col min="3" max="3" width="16.44140625" customWidth="1"/>
    <col min="4" max="5" width="16.5546875" bestFit="1" customWidth="1"/>
    <col min="6" max="14" width="15.21875" customWidth="1"/>
  </cols>
  <sheetData>
    <row r="4" spans="1:15" x14ac:dyDescent="0.3">
      <c r="A4" s="1" t="s">
        <v>0</v>
      </c>
      <c r="B4" s="2" t="s">
        <v>7</v>
      </c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2" t="s">
        <v>19</v>
      </c>
      <c r="N4" s="2" t="s">
        <v>20</v>
      </c>
      <c r="O4" s="2" t="s">
        <v>8</v>
      </c>
    </row>
    <row r="5" spans="1:15" x14ac:dyDescent="0.3">
      <c r="A5" s="1" t="s">
        <v>1</v>
      </c>
      <c r="B5" s="7">
        <f>C5/$C$11</f>
        <v>0.52631578947368418</v>
      </c>
      <c r="C5" s="5">
        <v>5000</v>
      </c>
      <c r="D5" s="5">
        <f>C5+(C5*$B$23)</f>
        <v>5100</v>
      </c>
      <c r="E5" s="5">
        <f t="shared" ref="E5:N5" si="0">D5+(D5*$B$23)</f>
        <v>5202</v>
      </c>
      <c r="F5" s="5">
        <f t="shared" si="0"/>
        <v>5306.04</v>
      </c>
      <c r="G5" s="5">
        <f t="shared" si="0"/>
        <v>5412.1607999999997</v>
      </c>
      <c r="H5" s="5">
        <f t="shared" si="0"/>
        <v>5520.4040159999995</v>
      </c>
      <c r="I5" s="5">
        <f t="shared" si="0"/>
        <v>5630.8120963199999</v>
      </c>
      <c r="J5" s="5">
        <f t="shared" si="0"/>
        <v>5743.4283382464</v>
      </c>
      <c r="K5" s="5">
        <f t="shared" si="0"/>
        <v>5858.2969050113279</v>
      </c>
      <c r="L5" s="5">
        <f t="shared" si="0"/>
        <v>5975.4628431115543</v>
      </c>
      <c r="M5" s="5">
        <f t="shared" si="0"/>
        <v>6094.9720999737856</v>
      </c>
      <c r="N5" s="5">
        <f t="shared" si="0"/>
        <v>6216.8715419732616</v>
      </c>
      <c r="O5" s="3"/>
    </row>
    <row r="6" spans="1:15" x14ac:dyDescent="0.3">
      <c r="A6" s="1" t="s">
        <v>2</v>
      </c>
      <c r="B6" s="7">
        <f t="shared" ref="B6:B7" si="1">C6/$C$11</f>
        <v>0.31578947368421051</v>
      </c>
      <c r="C6" s="5">
        <v>3000</v>
      </c>
      <c r="D6" s="5">
        <f t="shared" ref="D6:N7" si="2">C6+(C6*$B$23)</f>
        <v>3060</v>
      </c>
      <c r="E6" s="5">
        <f t="shared" si="2"/>
        <v>3121.2</v>
      </c>
      <c r="F6" s="5">
        <f t="shared" si="2"/>
        <v>3183.6239999999998</v>
      </c>
      <c r="G6" s="5">
        <f t="shared" si="2"/>
        <v>3247.29648</v>
      </c>
      <c r="H6" s="5">
        <f t="shared" si="2"/>
        <v>3312.2424096</v>
      </c>
      <c r="I6" s="5">
        <f t="shared" si="2"/>
        <v>3378.487257792</v>
      </c>
      <c r="J6" s="5">
        <f t="shared" si="2"/>
        <v>3446.0570029478399</v>
      </c>
      <c r="K6" s="5">
        <f t="shared" si="2"/>
        <v>3514.9781430067969</v>
      </c>
      <c r="L6" s="5">
        <f t="shared" si="2"/>
        <v>3585.277705866933</v>
      </c>
      <c r="M6" s="5">
        <f t="shared" si="2"/>
        <v>3656.9832599842716</v>
      </c>
      <c r="N6" s="5">
        <f t="shared" si="2"/>
        <v>3730.1229251839572</v>
      </c>
      <c r="O6" s="3"/>
    </row>
    <row r="7" spans="1:15" x14ac:dyDescent="0.3">
      <c r="A7" s="1" t="s">
        <v>3</v>
      </c>
      <c r="B7" s="7">
        <f t="shared" si="1"/>
        <v>0.15789473684210525</v>
      </c>
      <c r="C7" s="5">
        <v>1500</v>
      </c>
      <c r="D7" s="5">
        <f t="shared" si="2"/>
        <v>1530</v>
      </c>
      <c r="E7" s="5">
        <f t="shared" si="2"/>
        <v>1560.6</v>
      </c>
      <c r="F7" s="5">
        <f t="shared" si="2"/>
        <v>1591.8119999999999</v>
      </c>
      <c r="G7" s="5">
        <f t="shared" si="2"/>
        <v>1623.64824</v>
      </c>
      <c r="H7" s="5">
        <f t="shared" si="2"/>
        <v>1656.1212048</v>
      </c>
      <c r="I7" s="5">
        <f t="shared" si="2"/>
        <v>1689.243628896</v>
      </c>
      <c r="J7" s="5">
        <f t="shared" si="2"/>
        <v>1723.02850147392</v>
      </c>
      <c r="K7" s="5">
        <f t="shared" si="2"/>
        <v>1757.4890715033985</v>
      </c>
      <c r="L7" s="5">
        <f t="shared" si="2"/>
        <v>1792.6388529334665</v>
      </c>
      <c r="M7" s="5">
        <f t="shared" si="2"/>
        <v>1828.4916299921358</v>
      </c>
      <c r="N7" s="5">
        <f t="shared" si="2"/>
        <v>1865.0614625919786</v>
      </c>
      <c r="O7" s="3"/>
    </row>
    <row r="8" spans="1:15" x14ac:dyDescent="0.3">
      <c r="A8" s="1" t="s">
        <v>4</v>
      </c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3"/>
    </row>
    <row r="9" spans="1:15" x14ac:dyDescent="0.3">
      <c r="A9" s="1" t="s">
        <v>5</v>
      </c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3"/>
    </row>
    <row r="10" spans="1:15" x14ac:dyDescent="0.3">
      <c r="A10" s="1" t="s">
        <v>6</v>
      </c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3"/>
    </row>
    <row r="11" spans="1:15" x14ac:dyDescent="0.3">
      <c r="A11" s="1" t="s">
        <v>21</v>
      </c>
      <c r="B11" s="8">
        <f>SUM(B5:B10)</f>
        <v>1</v>
      </c>
      <c r="C11" s="6">
        <f>SUM(C5:C7)</f>
        <v>9500</v>
      </c>
      <c r="D11" s="6">
        <f>SUM(D5:D10)</f>
        <v>9690</v>
      </c>
      <c r="E11" s="6">
        <f t="shared" ref="E11:N11" si="3">SUM(E5:E10)</f>
        <v>9883.8000000000011</v>
      </c>
      <c r="F11" s="6">
        <f t="shared" si="3"/>
        <v>10081.476000000001</v>
      </c>
      <c r="G11" s="6">
        <f t="shared" si="3"/>
        <v>10283.105519999999</v>
      </c>
      <c r="H11" s="6">
        <f t="shared" si="3"/>
        <v>10488.7676304</v>
      </c>
      <c r="I11" s="6">
        <f t="shared" si="3"/>
        <v>10698.542983007999</v>
      </c>
      <c r="J11" s="6">
        <f t="shared" si="3"/>
        <v>10912.513842668161</v>
      </c>
      <c r="K11" s="6">
        <f t="shared" si="3"/>
        <v>11130.764119521522</v>
      </c>
      <c r="L11" s="6">
        <f t="shared" si="3"/>
        <v>11353.379401911954</v>
      </c>
      <c r="M11" s="6">
        <f t="shared" si="3"/>
        <v>11580.446989950193</v>
      </c>
      <c r="N11" s="6">
        <f t="shared" si="3"/>
        <v>11812.055929749198</v>
      </c>
    </row>
    <row r="12" spans="1:15" x14ac:dyDescent="0.3">
      <c r="A12" s="1" t="s">
        <v>22</v>
      </c>
    </row>
    <row r="13" spans="1:15" x14ac:dyDescent="0.3">
      <c r="A13" s="1" t="s">
        <v>23</v>
      </c>
      <c r="B13" s="10">
        <v>0.18</v>
      </c>
      <c r="C13" s="11">
        <f>C11*B13</f>
        <v>1710</v>
      </c>
      <c r="D13" s="11">
        <f>C13+(C13*$B$24)</f>
        <v>1718.55</v>
      </c>
      <c r="E13" s="11">
        <f t="shared" ref="E13:N13" si="4">D13+(D13*$B$24)</f>
        <v>1727.14275</v>
      </c>
      <c r="F13" s="11">
        <f t="shared" si="4"/>
        <v>1735.7784637499999</v>
      </c>
      <c r="G13" s="11">
        <f t="shared" si="4"/>
        <v>1744.45735606875</v>
      </c>
      <c r="H13" s="11">
        <f t="shared" si="4"/>
        <v>1753.1796428490936</v>
      </c>
      <c r="I13" s="11">
        <f t="shared" si="4"/>
        <v>1761.9455410633391</v>
      </c>
      <c r="J13" s="11">
        <f t="shared" si="4"/>
        <v>1770.7552687686557</v>
      </c>
      <c r="K13" s="11">
        <f t="shared" si="4"/>
        <v>1779.609045112499</v>
      </c>
      <c r="L13" s="11">
        <f t="shared" si="4"/>
        <v>1788.5070903380615</v>
      </c>
      <c r="M13" s="11">
        <f t="shared" si="4"/>
        <v>1797.4496257897517</v>
      </c>
      <c r="N13" s="11">
        <f t="shared" si="4"/>
        <v>1806.4368739187005</v>
      </c>
      <c r="O13" s="3"/>
    </row>
    <row r="14" spans="1:15" x14ac:dyDescent="0.3">
      <c r="A14" s="1" t="s">
        <v>24</v>
      </c>
      <c r="B14" s="9">
        <v>7.0000000000000007E-2</v>
      </c>
      <c r="C14" s="11">
        <f>$C$11*B14</f>
        <v>665.00000000000011</v>
      </c>
      <c r="D14" s="11">
        <f t="shared" ref="D14:N19" si="5">C14+(C14*$B$24)</f>
        <v>668.32500000000016</v>
      </c>
      <c r="E14" s="11">
        <f t="shared" si="5"/>
        <v>671.66662500000018</v>
      </c>
      <c r="F14" s="11">
        <f t="shared" si="5"/>
        <v>675.02495812500013</v>
      </c>
      <c r="G14" s="11">
        <f t="shared" si="5"/>
        <v>678.40008291562515</v>
      </c>
      <c r="H14" s="11">
        <f t="shared" si="5"/>
        <v>681.79208333020324</v>
      </c>
      <c r="I14" s="11">
        <f t="shared" si="5"/>
        <v>685.20104374685422</v>
      </c>
      <c r="J14" s="11">
        <f t="shared" si="5"/>
        <v>688.62704896558853</v>
      </c>
      <c r="K14" s="11">
        <f t="shared" si="5"/>
        <v>692.07018421041653</v>
      </c>
      <c r="L14" s="11">
        <f t="shared" si="5"/>
        <v>695.53053513146858</v>
      </c>
      <c r="M14" s="11">
        <f t="shared" si="5"/>
        <v>699.00818780712598</v>
      </c>
      <c r="N14" s="11">
        <f t="shared" si="5"/>
        <v>702.50322874616165</v>
      </c>
      <c r="O14" s="3"/>
    </row>
    <row r="15" spans="1:15" x14ac:dyDescent="0.3">
      <c r="A15" s="1" t="s">
        <v>25</v>
      </c>
      <c r="B15" s="9">
        <v>0.05</v>
      </c>
      <c r="C15" s="11">
        <f t="shared" ref="C15:C19" si="6">$C$11*B15</f>
        <v>475</v>
      </c>
      <c r="D15" s="11">
        <f t="shared" si="5"/>
        <v>477.375</v>
      </c>
      <c r="E15" s="11">
        <f t="shared" si="5"/>
        <v>479.76187499999997</v>
      </c>
      <c r="F15" s="11">
        <f t="shared" si="5"/>
        <v>482.16068437499996</v>
      </c>
      <c r="G15" s="11">
        <f t="shared" si="5"/>
        <v>484.57148779687498</v>
      </c>
      <c r="H15" s="11">
        <f t="shared" si="5"/>
        <v>486.99434523585933</v>
      </c>
      <c r="I15" s="11">
        <f t="shared" si="5"/>
        <v>489.42931696203863</v>
      </c>
      <c r="J15" s="11">
        <f t="shared" si="5"/>
        <v>491.87646354684881</v>
      </c>
      <c r="K15" s="11">
        <f t="shared" si="5"/>
        <v>494.33584586458306</v>
      </c>
      <c r="L15" s="11">
        <f t="shared" si="5"/>
        <v>496.80752509390595</v>
      </c>
      <c r="M15" s="11">
        <f t="shared" si="5"/>
        <v>499.29156271937546</v>
      </c>
      <c r="N15" s="11">
        <f t="shared" si="5"/>
        <v>501.78802053297233</v>
      </c>
      <c r="O15" s="3"/>
    </row>
    <row r="16" spans="1:15" x14ac:dyDescent="0.3">
      <c r="A16" s="1" t="s">
        <v>26</v>
      </c>
      <c r="B16" s="9">
        <v>0.02</v>
      </c>
      <c r="C16" s="11">
        <f t="shared" si="6"/>
        <v>190</v>
      </c>
      <c r="D16" s="11">
        <f t="shared" si="5"/>
        <v>190.95</v>
      </c>
      <c r="E16" s="11">
        <f t="shared" si="5"/>
        <v>191.90474999999998</v>
      </c>
      <c r="F16" s="11">
        <f t="shared" si="5"/>
        <v>192.86427374999997</v>
      </c>
      <c r="G16" s="11">
        <f t="shared" si="5"/>
        <v>193.82859511874997</v>
      </c>
      <c r="H16" s="11">
        <f t="shared" si="5"/>
        <v>194.79773809434371</v>
      </c>
      <c r="I16" s="11">
        <f t="shared" si="5"/>
        <v>195.77172678481543</v>
      </c>
      <c r="J16" s="11">
        <f t="shared" si="5"/>
        <v>196.75058541873952</v>
      </c>
      <c r="K16" s="11">
        <f t="shared" si="5"/>
        <v>197.73433834583321</v>
      </c>
      <c r="L16" s="11">
        <f t="shared" si="5"/>
        <v>198.72301003756237</v>
      </c>
      <c r="M16" s="11">
        <f t="shared" si="5"/>
        <v>199.71662508775017</v>
      </c>
      <c r="N16" s="11">
        <f t="shared" si="5"/>
        <v>200.71520821318893</v>
      </c>
      <c r="O16" s="3"/>
    </row>
    <row r="17" spans="1:15" x14ac:dyDescent="0.3">
      <c r="A17" s="1" t="s">
        <v>27</v>
      </c>
      <c r="B17" s="9">
        <v>0.2</v>
      </c>
      <c r="C17" s="11">
        <f t="shared" si="6"/>
        <v>1900</v>
      </c>
      <c r="D17" s="11">
        <f t="shared" si="5"/>
        <v>1909.5</v>
      </c>
      <c r="E17" s="11">
        <f t="shared" si="5"/>
        <v>1919.0474999999999</v>
      </c>
      <c r="F17" s="11">
        <f t="shared" si="5"/>
        <v>1928.6427374999998</v>
      </c>
      <c r="G17" s="11">
        <f t="shared" si="5"/>
        <v>1938.2859511874999</v>
      </c>
      <c r="H17" s="11">
        <f t="shared" si="5"/>
        <v>1947.9773809434373</v>
      </c>
      <c r="I17" s="11">
        <f t="shared" si="5"/>
        <v>1957.7172678481545</v>
      </c>
      <c r="J17" s="11">
        <f t="shared" si="5"/>
        <v>1967.5058541873952</v>
      </c>
      <c r="K17" s="11">
        <f t="shared" si="5"/>
        <v>1977.3433834583323</v>
      </c>
      <c r="L17" s="11">
        <f t="shared" si="5"/>
        <v>1987.2301003756238</v>
      </c>
      <c r="M17" s="11">
        <f t="shared" si="5"/>
        <v>1997.1662508775019</v>
      </c>
      <c r="N17" s="11">
        <f t="shared" si="5"/>
        <v>2007.1520821318893</v>
      </c>
      <c r="O17" s="3"/>
    </row>
    <row r="18" spans="1:15" x14ac:dyDescent="0.3">
      <c r="A18" s="1" t="s">
        <v>28</v>
      </c>
      <c r="B18" s="9"/>
      <c r="C18" s="11">
        <f t="shared" si="6"/>
        <v>0</v>
      </c>
      <c r="D18" s="11">
        <f t="shared" si="5"/>
        <v>0</v>
      </c>
      <c r="E18" s="11">
        <f t="shared" si="5"/>
        <v>0</v>
      </c>
      <c r="F18" s="11">
        <f t="shared" si="5"/>
        <v>0</v>
      </c>
      <c r="G18" s="11">
        <f t="shared" si="5"/>
        <v>0</v>
      </c>
      <c r="H18" s="11">
        <f t="shared" si="5"/>
        <v>0</v>
      </c>
      <c r="I18" s="11">
        <f t="shared" si="5"/>
        <v>0</v>
      </c>
      <c r="J18" s="11">
        <f t="shared" si="5"/>
        <v>0</v>
      </c>
      <c r="K18" s="11">
        <f t="shared" si="5"/>
        <v>0</v>
      </c>
      <c r="L18" s="11">
        <f t="shared" si="5"/>
        <v>0</v>
      </c>
      <c r="M18" s="11">
        <f t="shared" si="5"/>
        <v>0</v>
      </c>
      <c r="N18" s="11">
        <f t="shared" si="5"/>
        <v>0</v>
      </c>
      <c r="O18" s="3"/>
    </row>
    <row r="19" spans="1:15" x14ac:dyDescent="0.3">
      <c r="A19" s="1" t="s">
        <v>29</v>
      </c>
      <c r="B19" s="8">
        <f>SUM(B13:B18)</f>
        <v>0.52</v>
      </c>
      <c r="C19" s="11">
        <f t="shared" si="6"/>
        <v>4940</v>
      </c>
      <c r="D19" s="11">
        <f t="shared" si="5"/>
        <v>4964.7</v>
      </c>
      <c r="E19" s="11">
        <f t="shared" si="5"/>
        <v>4989.5235000000002</v>
      </c>
      <c r="F19" s="11">
        <f t="shared" si="5"/>
        <v>5014.4711175000002</v>
      </c>
      <c r="G19" s="11">
        <f t="shared" si="5"/>
        <v>5039.5434730875004</v>
      </c>
      <c r="H19" s="11">
        <f t="shared" si="5"/>
        <v>5064.7411904529381</v>
      </c>
      <c r="I19" s="11">
        <f t="shared" si="5"/>
        <v>5090.0648964052025</v>
      </c>
      <c r="J19" s="11">
        <f t="shared" si="5"/>
        <v>5115.5152208872287</v>
      </c>
      <c r="K19" s="11">
        <f t="shared" si="5"/>
        <v>5141.0927969916647</v>
      </c>
      <c r="L19" s="11">
        <f t="shared" si="5"/>
        <v>5166.7982609766232</v>
      </c>
      <c r="M19" s="11">
        <f t="shared" si="5"/>
        <v>5192.6322522815062</v>
      </c>
      <c r="N19" s="11">
        <f t="shared" si="5"/>
        <v>5218.5954135429138</v>
      </c>
    </row>
    <row r="20" spans="1:15" x14ac:dyDescent="0.3">
      <c r="A20" s="1" t="s">
        <v>30</v>
      </c>
      <c r="B20" s="3" t="s">
        <v>32</v>
      </c>
      <c r="C20" s="11">
        <f>C11-C19</f>
        <v>4560</v>
      </c>
      <c r="D20" s="11">
        <f>D11-D19</f>
        <v>4725.3</v>
      </c>
      <c r="E20" s="11">
        <f t="shared" ref="E20:N20" si="7">E11-E19</f>
        <v>4894.2765000000009</v>
      </c>
      <c r="F20" s="11">
        <f t="shared" si="7"/>
        <v>5067.0048825000003</v>
      </c>
      <c r="G20" s="11">
        <f t="shared" si="7"/>
        <v>5243.5620469124988</v>
      </c>
      <c r="H20" s="11">
        <f t="shared" si="7"/>
        <v>5424.0264399470616</v>
      </c>
      <c r="I20" s="11">
        <f t="shared" si="7"/>
        <v>5608.4780866027968</v>
      </c>
      <c r="J20" s="11">
        <f t="shared" si="7"/>
        <v>5796.9986217809319</v>
      </c>
      <c r="K20" s="11">
        <f t="shared" si="7"/>
        <v>5989.6713225298572</v>
      </c>
      <c r="L20" s="11">
        <f t="shared" si="7"/>
        <v>6186.581140935331</v>
      </c>
      <c r="M20" s="11">
        <f t="shared" si="7"/>
        <v>6387.8147376686866</v>
      </c>
      <c r="N20" s="11">
        <f t="shared" si="7"/>
        <v>6593.4605162062844</v>
      </c>
      <c r="O20" s="3"/>
    </row>
    <row r="21" spans="1:15" x14ac:dyDescent="0.3">
      <c r="A21" s="1" t="s">
        <v>31</v>
      </c>
      <c r="B21" s="13">
        <v>-30000</v>
      </c>
      <c r="C21" s="12">
        <f>B21+C20</f>
        <v>-25440</v>
      </c>
      <c r="D21" s="12">
        <f>C21+D20</f>
        <v>-20714.7</v>
      </c>
      <c r="E21" s="12">
        <f t="shared" ref="E21:N21" si="8">D21+E20</f>
        <v>-15820.423500000001</v>
      </c>
      <c r="F21" s="12">
        <f t="shared" si="8"/>
        <v>-10753.4186175</v>
      </c>
      <c r="G21" s="12">
        <f t="shared" si="8"/>
        <v>-5509.8565705875008</v>
      </c>
      <c r="H21" s="12">
        <f t="shared" si="8"/>
        <v>-85.830130640439165</v>
      </c>
      <c r="I21" s="12">
        <f t="shared" si="8"/>
        <v>5522.6479559623576</v>
      </c>
      <c r="J21" s="12">
        <f t="shared" si="8"/>
        <v>11319.64657774329</v>
      </c>
      <c r="K21" s="12">
        <f t="shared" si="8"/>
        <v>17309.317900273149</v>
      </c>
      <c r="L21" s="12">
        <f t="shared" si="8"/>
        <v>23495.899041208479</v>
      </c>
      <c r="M21" s="12">
        <f t="shared" si="8"/>
        <v>29883.713778877165</v>
      </c>
      <c r="N21" s="12">
        <f t="shared" si="8"/>
        <v>36477.174295083452</v>
      </c>
      <c r="O21" s="3"/>
    </row>
    <row r="23" spans="1:15" x14ac:dyDescent="0.3">
      <c r="A23" s="1" t="s">
        <v>33</v>
      </c>
      <c r="B23" s="14">
        <v>0.02</v>
      </c>
    </row>
    <row r="24" spans="1:15" x14ac:dyDescent="0.3">
      <c r="A24" s="1" t="s">
        <v>34</v>
      </c>
      <c r="B24" s="14">
        <v>5.0000000000000001E-3</v>
      </c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93AE4-029D-443A-AA76-FF6852E54626}">
  <dimension ref="A1"/>
  <sheetViews>
    <sheetView workbookViewId="0">
      <selection sqref="A1:S16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64929-C98C-407E-96FB-AB05E75DD443}">
  <dimension ref="A2:G10"/>
  <sheetViews>
    <sheetView zoomScale="133" workbookViewId="0">
      <selection activeCell="A3" sqref="A3"/>
    </sheetView>
  </sheetViews>
  <sheetFormatPr defaultRowHeight="14.4" x14ac:dyDescent="0.3"/>
  <cols>
    <col min="1" max="2" width="14.33203125" customWidth="1"/>
    <col min="3" max="3" width="21.109375" bestFit="1" customWidth="1"/>
    <col min="4" max="7" width="14.33203125" customWidth="1"/>
  </cols>
  <sheetData>
    <row r="2" spans="1:7" x14ac:dyDescent="0.3">
      <c r="A2" s="19" t="s">
        <v>35</v>
      </c>
      <c r="B2" s="20" t="s">
        <v>36</v>
      </c>
      <c r="C2" s="20" t="s">
        <v>37</v>
      </c>
      <c r="D2" s="20" t="s">
        <v>38</v>
      </c>
      <c r="E2" s="20" t="s">
        <v>39</v>
      </c>
      <c r="F2" s="20" t="s">
        <v>40</v>
      </c>
      <c r="G2" s="21" t="s">
        <v>41</v>
      </c>
    </row>
    <row r="3" spans="1:7" x14ac:dyDescent="0.3">
      <c r="A3" s="17">
        <v>1</v>
      </c>
      <c r="B3" s="16">
        <v>45548</v>
      </c>
      <c r="C3" s="3" t="s">
        <v>42</v>
      </c>
      <c r="D3" s="3">
        <v>7</v>
      </c>
      <c r="E3" s="3">
        <v>6</v>
      </c>
      <c r="F3" s="3">
        <v>3</v>
      </c>
      <c r="G3" s="18">
        <f t="shared" ref="G3:G10" si="0">D3*E3*F3</f>
        <v>126</v>
      </c>
    </row>
    <row r="4" spans="1:7" x14ac:dyDescent="0.3">
      <c r="A4" s="17">
        <v>2</v>
      </c>
      <c r="B4" s="16">
        <v>45407</v>
      </c>
      <c r="C4" s="3"/>
      <c r="D4" s="3">
        <v>8</v>
      </c>
      <c r="E4" s="3">
        <v>4</v>
      </c>
      <c r="F4" s="3">
        <v>2</v>
      </c>
      <c r="G4" s="18">
        <f t="shared" si="0"/>
        <v>64</v>
      </c>
    </row>
    <row r="5" spans="1:7" x14ac:dyDescent="0.3">
      <c r="A5" s="17">
        <v>3</v>
      </c>
      <c r="B5" s="16">
        <v>45319</v>
      </c>
      <c r="C5" s="3"/>
      <c r="D5" s="3">
        <v>7</v>
      </c>
      <c r="E5" s="3">
        <v>6</v>
      </c>
      <c r="F5" s="3">
        <v>2</v>
      </c>
      <c r="G5" s="18">
        <f t="shared" si="0"/>
        <v>84</v>
      </c>
    </row>
    <row r="6" spans="1:7" x14ac:dyDescent="0.3">
      <c r="A6" s="17">
        <v>4</v>
      </c>
      <c r="B6" s="16">
        <v>45397</v>
      </c>
      <c r="C6" s="3"/>
      <c r="D6" s="3">
        <v>8</v>
      </c>
      <c r="E6" s="3">
        <v>6</v>
      </c>
      <c r="F6" s="3">
        <v>1</v>
      </c>
      <c r="G6" s="18">
        <f t="shared" si="0"/>
        <v>48</v>
      </c>
    </row>
    <row r="7" spans="1:7" x14ac:dyDescent="0.3">
      <c r="A7" s="17">
        <v>5</v>
      </c>
      <c r="B7" s="16">
        <v>45622</v>
      </c>
      <c r="C7" s="3"/>
      <c r="D7" s="3">
        <v>9</v>
      </c>
      <c r="E7" s="3">
        <v>6</v>
      </c>
      <c r="F7" s="3">
        <v>3</v>
      </c>
      <c r="G7" s="18">
        <f t="shared" si="0"/>
        <v>162</v>
      </c>
    </row>
    <row r="8" spans="1:7" x14ac:dyDescent="0.3">
      <c r="A8" s="17">
        <v>6</v>
      </c>
      <c r="B8" s="16">
        <v>45317</v>
      </c>
      <c r="C8" s="3"/>
      <c r="D8" s="3">
        <v>7</v>
      </c>
      <c r="E8" s="3">
        <v>4</v>
      </c>
      <c r="F8" s="3">
        <v>3</v>
      </c>
      <c r="G8" s="18">
        <f t="shared" si="0"/>
        <v>84</v>
      </c>
    </row>
    <row r="9" spans="1:7" x14ac:dyDescent="0.3">
      <c r="A9" s="17">
        <v>7</v>
      </c>
      <c r="B9" s="16">
        <v>45368</v>
      </c>
      <c r="C9" s="3"/>
      <c r="D9" s="3">
        <v>8</v>
      </c>
      <c r="E9" s="3">
        <v>6</v>
      </c>
      <c r="F9" s="3">
        <v>1</v>
      </c>
      <c r="G9" s="18">
        <f t="shared" si="0"/>
        <v>48</v>
      </c>
    </row>
    <row r="10" spans="1:7" x14ac:dyDescent="0.3">
      <c r="A10" s="22">
        <v>8</v>
      </c>
      <c r="B10" s="23">
        <v>45459</v>
      </c>
      <c r="C10" s="24"/>
      <c r="D10" s="24">
        <v>9</v>
      </c>
      <c r="E10" s="24">
        <v>5</v>
      </c>
      <c r="F10" s="24">
        <v>3</v>
      </c>
      <c r="G10" s="25">
        <f t="shared" si="0"/>
        <v>135</v>
      </c>
    </row>
  </sheetData>
  <sortState xmlns:xlrd2="http://schemas.microsoft.com/office/spreadsheetml/2017/richdata2" ref="A3:G10">
    <sortCondition ref="B3:B10"/>
  </sortState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6862A-07F6-4132-921D-A9C28D86C4B8}">
  <dimension ref="A1:AD18"/>
  <sheetViews>
    <sheetView workbookViewId="0">
      <selection activeCell="O13" sqref="O13"/>
    </sheetView>
  </sheetViews>
  <sheetFormatPr defaultRowHeight="14.4" x14ac:dyDescent="0.3"/>
  <cols>
    <col min="1" max="1" width="12.109375" bestFit="1" customWidth="1"/>
    <col min="2" max="2" width="15.44140625" bestFit="1" customWidth="1"/>
    <col min="3" max="3" width="6" bestFit="1" customWidth="1"/>
    <col min="4" max="5" width="5" bestFit="1" customWidth="1"/>
    <col min="6" max="6" width="8.44140625" bestFit="1" customWidth="1"/>
    <col min="7" max="7" width="5" bestFit="1" customWidth="1"/>
    <col min="8" max="8" width="3.88671875" bestFit="1" customWidth="1"/>
    <col min="9" max="9" width="8.44140625" bestFit="1" customWidth="1"/>
    <col min="10" max="10" width="11.88671875" bestFit="1" customWidth="1"/>
    <col min="12" max="19" width="3.33203125" customWidth="1"/>
    <col min="20" max="27" width="3" customWidth="1"/>
    <col min="29" max="29" width="12.109375" bestFit="1" customWidth="1"/>
    <col min="30" max="31" width="23.6640625" bestFit="1" customWidth="1"/>
  </cols>
  <sheetData>
    <row r="1" spans="1:30" ht="15" thickBot="1" x14ac:dyDescent="0.35">
      <c r="A1" s="56" t="s">
        <v>43</v>
      </c>
      <c r="B1" s="56"/>
      <c r="C1" s="56"/>
      <c r="D1" s="56"/>
      <c r="E1" s="56"/>
      <c r="F1" s="56"/>
      <c r="G1" s="56"/>
      <c r="H1" s="56"/>
      <c r="I1" s="56"/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1:30" ht="15" thickBot="1" x14ac:dyDescent="0.35">
      <c r="A2" s="57" t="s">
        <v>69</v>
      </c>
      <c r="B2" s="57"/>
      <c r="C2" s="57"/>
      <c r="D2" s="57"/>
      <c r="E2" s="57"/>
      <c r="F2" s="57"/>
      <c r="G2" s="57"/>
      <c r="H2" s="57"/>
      <c r="I2" s="57"/>
      <c r="J2" s="27"/>
      <c r="K2" s="26"/>
      <c r="L2" s="58" t="s">
        <v>44</v>
      </c>
      <c r="M2" s="59"/>
      <c r="N2" s="60"/>
      <c r="O2" s="61" t="s">
        <v>45</v>
      </c>
      <c r="P2" s="59"/>
      <c r="Q2" s="59"/>
      <c r="R2" s="59"/>
      <c r="S2" s="60"/>
      <c r="T2" s="61" t="s">
        <v>46</v>
      </c>
      <c r="U2" s="59"/>
      <c r="V2" s="59"/>
      <c r="W2" s="60"/>
      <c r="X2" s="61" t="s">
        <v>47</v>
      </c>
      <c r="Y2" s="59"/>
      <c r="Z2" s="59"/>
      <c r="AA2" s="62"/>
      <c r="AC2" s="28" t="s">
        <v>48</v>
      </c>
      <c r="AD2" s="29">
        <v>44785</v>
      </c>
    </row>
    <row r="3" spans="1:30" x14ac:dyDescent="0.3">
      <c r="A3" s="30" t="s">
        <v>49</v>
      </c>
      <c r="B3" s="31" t="s">
        <v>50</v>
      </c>
      <c r="C3" s="31" t="s">
        <v>51</v>
      </c>
      <c r="D3" s="31" t="s">
        <v>52</v>
      </c>
      <c r="E3" s="31" t="s">
        <v>53</v>
      </c>
      <c r="F3" s="31" t="s">
        <v>54</v>
      </c>
      <c r="G3" s="31" t="s">
        <v>55</v>
      </c>
      <c r="H3" s="31" t="s">
        <v>56</v>
      </c>
      <c r="I3" s="30" t="s">
        <v>57</v>
      </c>
      <c r="J3" s="26"/>
      <c r="K3" s="26"/>
      <c r="L3" s="32">
        <f>AD2</f>
        <v>44785</v>
      </c>
      <c r="M3" s="32">
        <f t="shared" ref="M3:AA3" si="0">L3+7</f>
        <v>44792</v>
      </c>
      <c r="N3" s="32">
        <f t="shared" si="0"/>
        <v>44799</v>
      </c>
      <c r="O3" s="32">
        <f t="shared" si="0"/>
        <v>44806</v>
      </c>
      <c r="P3" s="32">
        <f t="shared" si="0"/>
        <v>44813</v>
      </c>
      <c r="Q3" s="32">
        <f t="shared" si="0"/>
        <v>44820</v>
      </c>
      <c r="R3" s="32">
        <f t="shared" si="0"/>
        <v>44827</v>
      </c>
      <c r="S3" s="32">
        <f t="shared" si="0"/>
        <v>44834</v>
      </c>
      <c r="T3" s="32">
        <f t="shared" si="0"/>
        <v>44841</v>
      </c>
      <c r="U3" s="32">
        <f t="shared" si="0"/>
        <v>44848</v>
      </c>
      <c r="V3" s="32">
        <f t="shared" si="0"/>
        <v>44855</v>
      </c>
      <c r="W3" s="32">
        <f t="shared" si="0"/>
        <v>44862</v>
      </c>
      <c r="X3" s="32">
        <f t="shared" si="0"/>
        <v>44869</v>
      </c>
      <c r="Y3" s="32">
        <f t="shared" si="0"/>
        <v>44876</v>
      </c>
      <c r="Z3" s="32">
        <f t="shared" si="0"/>
        <v>44883</v>
      </c>
      <c r="AA3" s="32">
        <f t="shared" si="0"/>
        <v>44890</v>
      </c>
      <c r="AC3" s="55" t="s">
        <v>58</v>
      </c>
      <c r="AD3" s="55"/>
    </row>
    <row r="4" spans="1:30" x14ac:dyDescent="0.3">
      <c r="A4" s="33">
        <v>123456</v>
      </c>
      <c r="B4" s="26" t="s">
        <v>59</v>
      </c>
      <c r="C4" s="34">
        <f>SUM(L4:AA4)</f>
        <v>24</v>
      </c>
      <c r="D4" s="35">
        <v>6</v>
      </c>
      <c r="E4" s="35"/>
      <c r="F4" s="35">
        <f>IF(OR(D4="",E4=""),(D4+E4)/2,AVERAGE(D4,E4))</f>
        <v>3</v>
      </c>
      <c r="G4" s="35">
        <v>7</v>
      </c>
      <c r="H4" s="36"/>
      <c r="I4" s="37" t="str">
        <f>IF(C4&gt;20,"RF",IF(OR(F4="",G4=""),"",IF(H4="",FLOOR(AVERAGE(F4,G4),0.5),AVERAGE(H4,LARGE(F4:G4,1)))))</f>
        <v>RF</v>
      </c>
      <c r="J4" s="33" t="str">
        <f>IF(C4&gt;20,"Reprovado F",IF(I4&lt;6,"Reprovado ","Aprovado"))</f>
        <v>Reprovado F</v>
      </c>
      <c r="K4" s="38"/>
      <c r="L4" s="39">
        <v>0</v>
      </c>
      <c r="M4" s="39">
        <v>4</v>
      </c>
      <c r="N4" s="39">
        <v>4</v>
      </c>
      <c r="O4" s="39">
        <v>4</v>
      </c>
      <c r="P4" s="39">
        <v>4</v>
      </c>
      <c r="Q4" s="39">
        <v>4</v>
      </c>
      <c r="R4" s="39">
        <v>4</v>
      </c>
      <c r="S4" s="39">
        <v>0</v>
      </c>
      <c r="T4" s="39">
        <v>0</v>
      </c>
      <c r="U4" s="39">
        <v>0</v>
      </c>
      <c r="V4" s="39">
        <v>0</v>
      </c>
      <c r="W4" s="39">
        <v>0</v>
      </c>
      <c r="X4" s="39">
        <v>0</v>
      </c>
      <c r="Y4" s="39">
        <v>0</v>
      </c>
      <c r="Z4" s="39">
        <v>0</v>
      </c>
      <c r="AA4" s="39">
        <v>0</v>
      </c>
      <c r="AB4" s="40"/>
      <c r="AC4" s="41">
        <v>44811</v>
      </c>
      <c r="AD4" s="36" t="s">
        <v>60</v>
      </c>
    </row>
    <row r="5" spans="1:30" x14ac:dyDescent="0.3">
      <c r="A5" s="33">
        <v>124563</v>
      </c>
      <c r="B5" s="36" t="s">
        <v>61</v>
      </c>
      <c r="C5" s="34">
        <f>SUM(L5:AA5)</f>
        <v>8</v>
      </c>
      <c r="D5" s="35"/>
      <c r="E5" s="35">
        <v>6</v>
      </c>
      <c r="F5" s="35">
        <f t="shared" ref="F5:F7" si="1">IF(OR(D5="",E5=""),(D5+E5)/2,AVERAGE(D5,E5))</f>
        <v>3</v>
      </c>
      <c r="G5" s="35">
        <v>6</v>
      </c>
      <c r="H5" s="36"/>
      <c r="I5" s="37">
        <f t="shared" ref="I5:I7" si="2">IF(C5&gt;20,"RF",IF(OR(F5="",G5=""),"",IF(H5="",FLOOR(AVERAGE(F5,G5),0.5),AVERAGE(H5,LARGE(F5:G5,1)))))</f>
        <v>4.5</v>
      </c>
      <c r="J5" s="33" t="str">
        <f t="shared" ref="J5:J7" si="3">IF(C5&gt;20,"Reprovado F",IF(I5&lt;6,"Reprovado ","Aprovado"))</f>
        <v xml:space="preserve">Reprovado </v>
      </c>
      <c r="K5" s="26"/>
      <c r="L5" s="39">
        <v>0</v>
      </c>
      <c r="M5" s="39">
        <v>2</v>
      </c>
      <c r="N5" s="39">
        <v>4</v>
      </c>
      <c r="O5" s="39">
        <v>0</v>
      </c>
      <c r="P5" s="39">
        <v>2</v>
      </c>
      <c r="Q5" s="39">
        <v>0</v>
      </c>
      <c r="R5" s="39">
        <v>0</v>
      </c>
      <c r="S5" s="39">
        <v>0</v>
      </c>
      <c r="T5" s="39">
        <v>0</v>
      </c>
      <c r="U5" s="39">
        <v>0</v>
      </c>
      <c r="V5" s="39">
        <v>0</v>
      </c>
      <c r="W5" s="39">
        <v>0</v>
      </c>
      <c r="X5" s="39">
        <v>0</v>
      </c>
      <c r="Y5" s="39">
        <v>0</v>
      </c>
      <c r="Z5" s="39">
        <v>0</v>
      </c>
      <c r="AA5" s="39">
        <v>0</v>
      </c>
      <c r="AC5" s="41">
        <v>44812</v>
      </c>
      <c r="AD5" s="36" t="s">
        <v>62</v>
      </c>
    </row>
    <row r="6" spans="1:30" x14ac:dyDescent="0.3">
      <c r="A6" s="33">
        <v>125436</v>
      </c>
      <c r="B6" s="36" t="s">
        <v>63</v>
      </c>
      <c r="C6" s="34">
        <f>SUM(L6:AA6)</f>
        <v>20</v>
      </c>
      <c r="D6" s="35">
        <v>4</v>
      </c>
      <c r="E6" s="35">
        <v>5</v>
      </c>
      <c r="F6" s="35">
        <f t="shared" si="1"/>
        <v>4.5</v>
      </c>
      <c r="G6" s="35">
        <v>6</v>
      </c>
      <c r="H6" s="36">
        <v>9</v>
      </c>
      <c r="I6" s="37">
        <f t="shared" si="2"/>
        <v>7.5</v>
      </c>
      <c r="J6" s="33" t="str">
        <f t="shared" si="3"/>
        <v>Aprovado</v>
      </c>
      <c r="K6" s="26"/>
      <c r="L6" s="39">
        <v>2</v>
      </c>
      <c r="M6" s="39">
        <v>4</v>
      </c>
      <c r="N6" s="39">
        <v>4</v>
      </c>
      <c r="O6" s="39">
        <v>4</v>
      </c>
      <c r="P6" s="39">
        <v>2</v>
      </c>
      <c r="Q6" s="39">
        <v>4</v>
      </c>
      <c r="R6" s="39">
        <v>0</v>
      </c>
      <c r="S6" s="39">
        <v>0</v>
      </c>
      <c r="T6" s="39">
        <v>0</v>
      </c>
      <c r="U6" s="39">
        <v>0</v>
      </c>
      <c r="V6" s="39">
        <v>0</v>
      </c>
      <c r="W6" s="39">
        <v>0</v>
      </c>
      <c r="X6" s="39">
        <v>0</v>
      </c>
      <c r="Y6" s="39">
        <v>0</v>
      </c>
      <c r="Z6" s="39">
        <v>0</v>
      </c>
      <c r="AA6" s="39">
        <v>0</v>
      </c>
      <c r="AC6" s="41">
        <v>44846</v>
      </c>
      <c r="AD6" s="36" t="s">
        <v>64</v>
      </c>
    </row>
    <row r="7" spans="1:30" x14ac:dyDescent="0.3">
      <c r="A7" s="33">
        <v>126354</v>
      </c>
      <c r="B7" s="36" t="s">
        <v>65</v>
      </c>
      <c r="C7" s="34">
        <f>SUM(L7:AA7)</f>
        <v>8</v>
      </c>
      <c r="D7" s="35">
        <v>10</v>
      </c>
      <c r="E7" s="35">
        <v>10</v>
      </c>
      <c r="F7" s="35">
        <f t="shared" si="1"/>
        <v>10</v>
      </c>
      <c r="G7" s="35">
        <v>9</v>
      </c>
      <c r="H7" s="36"/>
      <c r="I7" s="37">
        <f t="shared" si="2"/>
        <v>9.5</v>
      </c>
      <c r="J7" s="33" t="str">
        <f t="shared" si="3"/>
        <v>Aprovado</v>
      </c>
      <c r="K7" s="26"/>
      <c r="L7" s="39">
        <v>0</v>
      </c>
      <c r="M7" s="39">
        <v>2</v>
      </c>
      <c r="N7" s="39">
        <v>4</v>
      </c>
      <c r="O7" s="39">
        <v>0</v>
      </c>
      <c r="P7" s="39">
        <v>2</v>
      </c>
      <c r="Q7" s="39">
        <v>0</v>
      </c>
      <c r="R7" s="39">
        <v>0</v>
      </c>
      <c r="S7" s="39">
        <v>0</v>
      </c>
      <c r="T7" s="39">
        <v>0</v>
      </c>
      <c r="U7" s="39">
        <v>0</v>
      </c>
      <c r="V7" s="39">
        <v>0</v>
      </c>
      <c r="W7" s="39">
        <v>0</v>
      </c>
      <c r="X7" s="39">
        <v>0</v>
      </c>
      <c r="Y7" s="39">
        <v>0</v>
      </c>
      <c r="Z7" s="39">
        <v>0</v>
      </c>
      <c r="AA7" s="39">
        <v>0</v>
      </c>
      <c r="AC7" s="42">
        <v>44867</v>
      </c>
      <c r="AD7" s="36" t="s">
        <v>66</v>
      </c>
    </row>
    <row r="8" spans="1:30" x14ac:dyDescent="0.3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AC8" s="41">
        <v>44880</v>
      </c>
      <c r="AD8" s="36" t="s">
        <v>67</v>
      </c>
    </row>
    <row r="9" spans="1:30" x14ac:dyDescent="0.3"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AC9" s="41">
        <v>44885</v>
      </c>
      <c r="AD9" s="36" t="s">
        <v>68</v>
      </c>
    </row>
    <row r="10" spans="1:30" x14ac:dyDescent="0.3"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</row>
    <row r="11" spans="1:30" x14ac:dyDescent="0.3"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</row>
    <row r="12" spans="1:30" x14ac:dyDescent="0.3">
      <c r="A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</row>
    <row r="13" spans="1:30" x14ac:dyDescent="0.3">
      <c r="A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</row>
    <row r="14" spans="1:30" x14ac:dyDescent="0.3">
      <c r="A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</row>
    <row r="15" spans="1:30" x14ac:dyDescent="0.3">
      <c r="A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</row>
    <row r="16" spans="1:30" x14ac:dyDescent="0.3">
      <c r="A16" s="26"/>
      <c r="B16" s="43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</row>
    <row r="17" spans="1:19" x14ac:dyDescent="0.3">
      <c r="A17" s="26"/>
      <c r="B17" s="26"/>
      <c r="C17" s="26"/>
      <c r="D17" s="26"/>
      <c r="E17" s="26"/>
      <c r="F17" s="26"/>
      <c r="G17" s="43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</row>
    <row r="18" spans="1:19" x14ac:dyDescent="0.3">
      <c r="A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</row>
  </sheetData>
  <mergeCells count="7">
    <mergeCell ref="AC3:AD3"/>
    <mergeCell ref="A1:I1"/>
    <mergeCell ref="A2:I2"/>
    <mergeCell ref="L2:N2"/>
    <mergeCell ref="O2:S2"/>
    <mergeCell ref="T2:W2"/>
    <mergeCell ref="X2:AA2"/>
  </mergeCells>
  <conditionalFormatting sqref="C4:C7">
    <cfRule type="cellIs" dxfId="4" priority="1" operator="greaterThan">
      <formula>20</formula>
    </cfRule>
  </conditionalFormatting>
  <conditionalFormatting sqref="D4:I7">
    <cfRule type="cellIs" dxfId="3" priority="2" operator="lessThan">
      <formula>6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C70C3-494C-44B3-9109-6EB6764A30E1}">
  <dimension ref="A1:R14"/>
  <sheetViews>
    <sheetView zoomScale="90" zoomScaleNormal="70" workbookViewId="0">
      <selection activeCell="A13" sqref="A13"/>
    </sheetView>
  </sheetViews>
  <sheetFormatPr defaultRowHeight="14.4" x14ac:dyDescent="0.3"/>
  <cols>
    <col min="1" max="1" width="23.33203125" customWidth="1"/>
  </cols>
  <sheetData>
    <row r="1" spans="1:18" x14ac:dyDescent="0.3">
      <c r="A1" s="47" t="s">
        <v>70</v>
      </c>
      <c r="C1" s="48">
        <v>1</v>
      </c>
      <c r="D1" s="48">
        <v>2</v>
      </c>
      <c r="E1" s="48">
        <v>3</v>
      </c>
      <c r="F1" s="48">
        <v>4</v>
      </c>
      <c r="G1" s="48">
        <v>5</v>
      </c>
      <c r="H1" s="48">
        <v>6</v>
      </c>
      <c r="I1" s="48">
        <v>7</v>
      </c>
      <c r="J1" s="48">
        <v>8</v>
      </c>
      <c r="K1" s="48">
        <v>9</v>
      </c>
      <c r="L1" s="48">
        <v>10</v>
      </c>
      <c r="M1" s="48">
        <v>11</v>
      </c>
      <c r="O1" s="49" t="s">
        <v>115</v>
      </c>
      <c r="P1" s="49" t="s">
        <v>116</v>
      </c>
      <c r="Q1" s="49" t="s">
        <v>117</v>
      </c>
      <c r="R1" s="49" t="s">
        <v>118</v>
      </c>
    </row>
    <row r="2" spans="1:18" x14ac:dyDescent="0.3">
      <c r="A2" s="50" t="s">
        <v>71</v>
      </c>
      <c r="C2" s="51" t="str">
        <f t="shared" ref="C2:M2" si="0">MID($A$2,C1,1)</f>
        <v>2</v>
      </c>
      <c r="D2" s="51" t="str">
        <f t="shared" si="0"/>
        <v>5</v>
      </c>
      <c r="E2" s="51" t="str">
        <f t="shared" si="0"/>
        <v>8</v>
      </c>
      <c r="F2" s="51" t="str">
        <f t="shared" si="0"/>
        <v>8</v>
      </c>
      <c r="G2" s="51" t="str">
        <f t="shared" si="0"/>
        <v>9</v>
      </c>
      <c r="H2" s="51" t="str">
        <f t="shared" si="0"/>
        <v>1</v>
      </c>
      <c r="I2" s="51" t="str">
        <f t="shared" si="0"/>
        <v>8</v>
      </c>
      <c r="J2" s="51" t="str">
        <f t="shared" si="0"/>
        <v>6</v>
      </c>
      <c r="K2" s="51" t="str">
        <f t="shared" si="0"/>
        <v>8</v>
      </c>
      <c r="L2" s="51" t="str">
        <f t="shared" si="0"/>
        <v>9</v>
      </c>
      <c r="M2" s="51" t="str">
        <f t="shared" si="0"/>
        <v>2</v>
      </c>
      <c r="O2" s="52">
        <f>SUM(C3:K3)</f>
        <v>310</v>
      </c>
      <c r="P2" s="52">
        <f>MOD(O2,11)</f>
        <v>2</v>
      </c>
      <c r="Q2" s="52">
        <f>11-P2</f>
        <v>9</v>
      </c>
      <c r="R2" s="52">
        <f>IF($Q2&gt;9,0,$Q2)</f>
        <v>9</v>
      </c>
    </row>
    <row r="3" spans="1:18" x14ac:dyDescent="0.3">
      <c r="A3" s="53" t="str">
        <f>IF(AND(VALUE(MID(A2,10,1))=R2,VALUE(MID(A2,11,1))=R3),"Válido","Inválido")</f>
        <v>Válido</v>
      </c>
      <c r="C3" s="54">
        <f>C2*(11-C1)</f>
        <v>20</v>
      </c>
      <c r="D3" s="54">
        <f t="shared" ref="D3:K3" si="1">D2*(11-D1)</f>
        <v>45</v>
      </c>
      <c r="E3" s="54">
        <f t="shared" si="1"/>
        <v>64</v>
      </c>
      <c r="F3" s="54">
        <f t="shared" si="1"/>
        <v>56</v>
      </c>
      <c r="G3" s="54">
        <f t="shared" si="1"/>
        <v>54</v>
      </c>
      <c r="H3" s="54">
        <f t="shared" si="1"/>
        <v>5</v>
      </c>
      <c r="I3" s="54">
        <f t="shared" si="1"/>
        <v>32</v>
      </c>
      <c r="J3" s="54">
        <f t="shared" si="1"/>
        <v>18</v>
      </c>
      <c r="K3" s="54">
        <f t="shared" si="1"/>
        <v>16</v>
      </c>
      <c r="L3" s="15"/>
      <c r="O3" s="52">
        <f>SUM(C4:L4)</f>
        <v>383</v>
      </c>
      <c r="P3" s="52">
        <f>MOD(O3,11)</f>
        <v>9</v>
      </c>
      <c r="Q3" s="52">
        <f>11-P3</f>
        <v>2</v>
      </c>
      <c r="R3" s="52">
        <f>IF($Q3&gt;9,0,$Q3)</f>
        <v>2</v>
      </c>
    </row>
    <row r="4" spans="1:18" x14ac:dyDescent="0.3">
      <c r="C4" s="54">
        <f>C2*(12-C1)</f>
        <v>22</v>
      </c>
      <c r="D4" s="54">
        <f t="shared" ref="D4:L4" si="2">D2*(12-D1)</f>
        <v>50</v>
      </c>
      <c r="E4" s="54">
        <f t="shared" si="2"/>
        <v>72</v>
      </c>
      <c r="F4" s="54">
        <f t="shared" si="2"/>
        <v>64</v>
      </c>
      <c r="G4" s="54">
        <f t="shared" si="2"/>
        <v>63</v>
      </c>
      <c r="H4" s="54">
        <f t="shared" si="2"/>
        <v>6</v>
      </c>
      <c r="I4" s="54">
        <f t="shared" si="2"/>
        <v>40</v>
      </c>
      <c r="J4" s="54">
        <f t="shared" si="2"/>
        <v>24</v>
      </c>
      <c r="K4" s="54">
        <f t="shared" si="2"/>
        <v>24</v>
      </c>
      <c r="L4" s="54">
        <f t="shared" si="2"/>
        <v>18</v>
      </c>
    </row>
    <row r="6" spans="1:18" x14ac:dyDescent="0.3">
      <c r="A6" s="47" t="s">
        <v>70</v>
      </c>
      <c r="C6" s="48">
        <v>1</v>
      </c>
      <c r="D6" s="48">
        <v>2</v>
      </c>
      <c r="E6" s="48">
        <v>3</v>
      </c>
      <c r="F6" s="48">
        <v>4</v>
      </c>
      <c r="G6" s="48">
        <v>5</v>
      </c>
      <c r="H6" s="48">
        <v>6</v>
      </c>
      <c r="I6" s="48">
        <v>7</v>
      </c>
      <c r="J6" s="48">
        <v>8</v>
      </c>
      <c r="K6" s="48">
        <v>9</v>
      </c>
      <c r="L6" s="48">
        <v>10</v>
      </c>
      <c r="M6" s="48">
        <v>11</v>
      </c>
      <c r="O6" s="49" t="s">
        <v>115</v>
      </c>
      <c r="P6" s="49" t="s">
        <v>116</v>
      </c>
      <c r="Q6" s="49" t="s">
        <v>117</v>
      </c>
      <c r="R6" s="49" t="s">
        <v>118</v>
      </c>
    </row>
    <row r="7" spans="1:18" x14ac:dyDescent="0.3">
      <c r="A7" s="50" t="s">
        <v>119</v>
      </c>
      <c r="C7" s="51" t="str">
        <f>MID($A$7,C6,1)</f>
        <v>4</v>
      </c>
      <c r="D7" s="51" t="str">
        <f t="shared" ref="D7:M7" si="3">MID($A$7,D6,1)</f>
        <v>3</v>
      </c>
      <c r="E7" s="51" t="str">
        <f t="shared" si="3"/>
        <v>4</v>
      </c>
      <c r="F7" s="51" t="str">
        <f t="shared" si="3"/>
        <v>6</v>
      </c>
      <c r="G7" s="51" t="str">
        <f t="shared" si="3"/>
        <v>5</v>
      </c>
      <c r="H7" s="51" t="str">
        <f t="shared" si="3"/>
        <v>9</v>
      </c>
      <c r="I7" s="51" t="str">
        <f t="shared" si="3"/>
        <v>2</v>
      </c>
      <c r="J7" s="51" t="str">
        <f t="shared" si="3"/>
        <v>5</v>
      </c>
      <c r="K7" s="51" t="str">
        <f t="shared" si="3"/>
        <v>8</v>
      </c>
      <c r="L7" s="51" t="str">
        <f t="shared" si="3"/>
        <v>9</v>
      </c>
      <c r="M7" s="51" t="str">
        <f t="shared" si="3"/>
        <v>0</v>
      </c>
      <c r="O7" s="52">
        <f>SUM(C8:K8)</f>
        <v>255</v>
      </c>
      <c r="P7" s="52">
        <f>MOD(O7,11)</f>
        <v>2</v>
      </c>
      <c r="Q7" s="52">
        <f>11-P7</f>
        <v>9</v>
      </c>
      <c r="R7" s="52">
        <f>IF($Q7&gt;9,0,$Q7)</f>
        <v>9</v>
      </c>
    </row>
    <row r="8" spans="1:18" x14ac:dyDescent="0.3">
      <c r="A8" s="53" t="str">
        <f>IF(AND(VALUE(MID(A7,10,1))=R7,VALUE(MID(A7,11,1))=R8),"Válido","Inválido")</f>
        <v>Válido</v>
      </c>
      <c r="C8" s="54">
        <f>C7*(11-C6)</f>
        <v>40</v>
      </c>
      <c r="D8" s="54">
        <f t="shared" ref="D8:K8" si="4">D7*(11-D6)</f>
        <v>27</v>
      </c>
      <c r="E8" s="54">
        <f t="shared" si="4"/>
        <v>32</v>
      </c>
      <c r="F8" s="54">
        <f t="shared" si="4"/>
        <v>42</v>
      </c>
      <c r="G8" s="54">
        <f t="shared" si="4"/>
        <v>30</v>
      </c>
      <c r="H8" s="54">
        <f t="shared" si="4"/>
        <v>45</v>
      </c>
      <c r="I8" s="54">
        <f t="shared" si="4"/>
        <v>8</v>
      </c>
      <c r="J8" s="54">
        <f t="shared" si="4"/>
        <v>15</v>
      </c>
      <c r="K8" s="54">
        <f t="shared" si="4"/>
        <v>16</v>
      </c>
      <c r="L8" s="15"/>
      <c r="O8" s="52">
        <f>SUM(C9:L9)</f>
        <v>319</v>
      </c>
      <c r="P8" s="52">
        <f>MOD(O8,11)</f>
        <v>0</v>
      </c>
      <c r="Q8" s="52">
        <f>11-P8</f>
        <v>11</v>
      </c>
      <c r="R8" s="52">
        <f>IF($Q8&gt;9,0,$Q8)</f>
        <v>0</v>
      </c>
    </row>
    <row r="9" spans="1:18" x14ac:dyDescent="0.3">
      <c r="C9" s="54">
        <f>C7*(12-C6)</f>
        <v>44</v>
      </c>
      <c r="D9" s="54">
        <f t="shared" ref="D9:L9" si="5">D7*(12-D6)</f>
        <v>30</v>
      </c>
      <c r="E9" s="54">
        <f t="shared" si="5"/>
        <v>36</v>
      </c>
      <c r="F9" s="54">
        <f t="shared" si="5"/>
        <v>48</v>
      </c>
      <c r="G9" s="54">
        <f t="shared" si="5"/>
        <v>35</v>
      </c>
      <c r="H9" s="54">
        <f t="shared" si="5"/>
        <v>54</v>
      </c>
      <c r="I9" s="54">
        <f t="shared" si="5"/>
        <v>10</v>
      </c>
      <c r="J9" s="54">
        <f t="shared" si="5"/>
        <v>20</v>
      </c>
      <c r="K9" s="54">
        <f t="shared" si="5"/>
        <v>24</v>
      </c>
      <c r="L9" s="54">
        <f t="shared" si="5"/>
        <v>18</v>
      </c>
    </row>
    <row r="11" spans="1:18" x14ac:dyDescent="0.3">
      <c r="A11" s="47" t="s">
        <v>70</v>
      </c>
      <c r="C11" s="48">
        <v>1</v>
      </c>
      <c r="D11" s="48">
        <v>2</v>
      </c>
      <c r="E11" s="48">
        <v>3</v>
      </c>
      <c r="F11" s="48">
        <v>4</v>
      </c>
      <c r="G11" s="48">
        <v>5</v>
      </c>
      <c r="H11" s="48">
        <v>6</v>
      </c>
      <c r="I11" s="48">
        <v>7</v>
      </c>
      <c r="J11" s="48">
        <v>8</v>
      </c>
      <c r="K11" s="48">
        <v>9</v>
      </c>
      <c r="L11" s="48">
        <v>10</v>
      </c>
      <c r="M11" s="48">
        <v>11</v>
      </c>
      <c r="O11" s="49" t="s">
        <v>115</v>
      </c>
      <c r="P11" s="49" t="s">
        <v>116</v>
      </c>
      <c r="Q11" s="49" t="s">
        <v>117</v>
      </c>
      <c r="R11" s="49" t="s">
        <v>118</v>
      </c>
    </row>
    <row r="12" spans="1:18" x14ac:dyDescent="0.3">
      <c r="A12" s="50" t="s">
        <v>120</v>
      </c>
      <c r="C12" s="51" t="str">
        <f>MID($A$12,C11,1)</f>
        <v>3</v>
      </c>
      <c r="D12" s="51" t="str">
        <f t="shared" ref="D12:M12" si="6">MID($A$12,D11,1)</f>
        <v>5</v>
      </c>
      <c r="E12" s="51" t="str">
        <f t="shared" si="6"/>
        <v>9</v>
      </c>
      <c r="F12" s="51" t="str">
        <f t="shared" si="6"/>
        <v>7</v>
      </c>
      <c r="G12" s="51" t="str">
        <f t="shared" si="6"/>
        <v>5</v>
      </c>
      <c r="H12" s="51" t="str">
        <f t="shared" si="6"/>
        <v>3</v>
      </c>
      <c r="I12" s="51" t="str">
        <f t="shared" si="6"/>
        <v>9</v>
      </c>
      <c r="J12" s="51" t="str">
        <f t="shared" si="6"/>
        <v>1</v>
      </c>
      <c r="K12" s="51" t="str">
        <f t="shared" si="6"/>
        <v>8</v>
      </c>
      <c r="L12" s="51" t="str">
        <f t="shared" si="6"/>
        <v>1</v>
      </c>
      <c r="M12" s="51" t="str">
        <f t="shared" si="6"/>
        <v>4</v>
      </c>
      <c r="O12" s="52">
        <f>SUM(C13:K13)</f>
        <v>296</v>
      </c>
      <c r="P12" s="52">
        <f>MOD(O12,11)</f>
        <v>10</v>
      </c>
      <c r="Q12" s="52">
        <f>11-P12</f>
        <v>1</v>
      </c>
      <c r="R12" s="52">
        <f>IF($Q12&gt;9,0,$Q12)</f>
        <v>1</v>
      </c>
    </row>
    <row r="13" spans="1:18" x14ac:dyDescent="0.3">
      <c r="A13" s="53" t="str">
        <f>IF(AND(VALUE(MID(A12,10,1))=R12,VALUE(MID(A12,11,1))=R13),"Válido","Inválido")</f>
        <v>Válido</v>
      </c>
      <c r="C13" s="54">
        <f>C12*(11-C11)</f>
        <v>30</v>
      </c>
      <c r="D13" s="54">
        <f t="shared" ref="D13:K13" si="7">D12*(11-D11)</f>
        <v>45</v>
      </c>
      <c r="E13" s="54">
        <f t="shared" si="7"/>
        <v>72</v>
      </c>
      <c r="F13" s="54">
        <f t="shared" si="7"/>
        <v>49</v>
      </c>
      <c r="G13" s="54">
        <f t="shared" si="7"/>
        <v>30</v>
      </c>
      <c r="H13" s="54">
        <f t="shared" si="7"/>
        <v>15</v>
      </c>
      <c r="I13" s="54">
        <f t="shared" si="7"/>
        <v>36</v>
      </c>
      <c r="J13" s="54">
        <f t="shared" si="7"/>
        <v>3</v>
      </c>
      <c r="K13" s="54">
        <f t="shared" si="7"/>
        <v>16</v>
      </c>
      <c r="L13" s="15"/>
      <c r="O13" s="52">
        <f>SUM(C14:L14)</f>
        <v>348</v>
      </c>
      <c r="P13" s="52">
        <f>MOD(O13,11)</f>
        <v>7</v>
      </c>
      <c r="Q13" s="52">
        <f>11-P13</f>
        <v>4</v>
      </c>
      <c r="R13" s="52">
        <f>IF($Q13&gt;9,0,$Q13)</f>
        <v>4</v>
      </c>
    </row>
    <row r="14" spans="1:18" x14ac:dyDescent="0.3">
      <c r="C14" s="54">
        <f>C12*(12-C11)</f>
        <v>33</v>
      </c>
      <c r="D14" s="54">
        <f t="shared" ref="D14:L14" si="8">D12*(12-D11)</f>
        <v>50</v>
      </c>
      <c r="E14" s="54">
        <f t="shared" si="8"/>
        <v>81</v>
      </c>
      <c r="F14" s="54">
        <f t="shared" si="8"/>
        <v>56</v>
      </c>
      <c r="G14" s="54">
        <f t="shared" si="8"/>
        <v>35</v>
      </c>
      <c r="H14" s="54">
        <f t="shared" si="8"/>
        <v>18</v>
      </c>
      <c r="I14" s="54">
        <f t="shared" si="8"/>
        <v>45</v>
      </c>
      <c r="J14" s="54">
        <f t="shared" si="8"/>
        <v>4</v>
      </c>
      <c r="K14" s="54">
        <f t="shared" si="8"/>
        <v>24</v>
      </c>
      <c r="L14" s="54">
        <f t="shared" si="8"/>
        <v>2</v>
      </c>
    </row>
  </sheetData>
  <conditionalFormatting sqref="A3 A8 A13">
    <cfRule type="containsText" dxfId="2" priority="1" operator="containsText" text="Inválido">
      <formula>NOT(ISERROR(SEARCH("Inválido",A3)))</formula>
    </cfRule>
    <cfRule type="containsText" dxfId="1" priority="2" operator="containsText" text="Válido">
      <formula>NOT(ISERROR(SEARCH("Válido",A3)))</formula>
    </cfRule>
  </conditionalFormatting>
  <conditionalFormatting sqref="A3">
    <cfRule type="containsText" dxfId="0" priority="3" operator="containsText" text="&quot;Válido&quot;">
      <formula>NOT(ISERROR(SEARCH("""Válido""",A3)))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6AA87-C3B1-4FF7-8646-6E57AE747502}">
  <dimension ref="B5:F15"/>
  <sheetViews>
    <sheetView topLeftCell="A5" zoomScale="174" workbookViewId="0">
      <selection activeCell="E6" sqref="E6"/>
    </sheetView>
  </sheetViews>
  <sheetFormatPr defaultRowHeight="14.4" x14ac:dyDescent="0.3"/>
  <cols>
    <col min="2" max="2" width="9.109375" customWidth="1"/>
    <col min="4" max="4" width="21.33203125" customWidth="1"/>
    <col min="6" max="6" width="11.21875" customWidth="1"/>
  </cols>
  <sheetData>
    <row r="5" spans="2:6" x14ac:dyDescent="0.3">
      <c r="B5" t="s">
        <v>72</v>
      </c>
      <c r="C5" t="s">
        <v>73</v>
      </c>
      <c r="D5" t="s">
        <v>74</v>
      </c>
      <c r="E5" t="s">
        <v>75</v>
      </c>
      <c r="F5" t="s">
        <v>76</v>
      </c>
    </row>
    <row r="6" spans="2:6" x14ac:dyDescent="0.3">
      <c r="B6" s="45" t="s">
        <v>79</v>
      </c>
      <c r="C6" t="s">
        <v>78</v>
      </c>
      <c r="D6" s="44">
        <v>33488</v>
      </c>
      <c r="E6" s="44" t="s">
        <v>77</v>
      </c>
      <c r="F6">
        <f ca="1">(NOW()-TBL_Clientes[[#This Row],[Dt_Nasc]])/360</f>
        <v>33.646042022569439</v>
      </c>
    </row>
    <row r="7" spans="2:6" x14ac:dyDescent="0.3">
      <c r="B7" s="45" t="s">
        <v>80</v>
      </c>
      <c r="C7" t="s">
        <v>82</v>
      </c>
      <c r="D7" s="44">
        <v>37615</v>
      </c>
      <c r="E7" s="44" t="s">
        <v>83</v>
      </c>
      <c r="F7">
        <f ca="1">(NOW()-TBL_Clientes[[#This Row],[Dt_Nasc]])/360</f>
        <v>22.182153133680551</v>
      </c>
    </row>
    <row r="8" spans="2:6" x14ac:dyDescent="0.3">
      <c r="B8" s="45" t="s">
        <v>81</v>
      </c>
      <c r="C8" t="s">
        <v>91</v>
      </c>
      <c r="D8" t="e">
        <f ca="1">(_xleta.DATE=RAND())</f>
        <v>#VALUE!</v>
      </c>
      <c r="E8" s="44" t="s">
        <v>77</v>
      </c>
      <c r="F8" t="e">
        <f ca="1">(NOW()-TBL_Clientes[[#This Row],[Dt_Nasc]])/360</f>
        <v>#VALUE!</v>
      </c>
    </row>
    <row r="9" spans="2:6" x14ac:dyDescent="0.3">
      <c r="B9" s="45" t="s">
        <v>84</v>
      </c>
      <c r="C9" t="s">
        <v>92</v>
      </c>
      <c r="E9" s="44" t="s">
        <v>83</v>
      </c>
      <c r="F9">
        <f ca="1">(NOW()-TBL_Clientes[[#This Row],[Dt_Nasc]])/360</f>
        <v>126.66826424479166</v>
      </c>
    </row>
    <row r="10" spans="2:6" x14ac:dyDescent="0.3">
      <c r="B10" s="45" t="s">
        <v>85</v>
      </c>
      <c r="C10" t="s">
        <v>93</v>
      </c>
      <c r="E10" s="44" t="s">
        <v>83</v>
      </c>
      <c r="F10">
        <f ca="1">(NOW()-TBL_Clientes[[#This Row],[Dt_Nasc]])/360</f>
        <v>126.66826424479166</v>
      </c>
    </row>
    <row r="11" spans="2:6" x14ac:dyDescent="0.3">
      <c r="B11" s="45" t="s">
        <v>86</v>
      </c>
      <c r="C11" t="s">
        <v>94</v>
      </c>
      <c r="E11" s="44" t="s">
        <v>83</v>
      </c>
      <c r="F11">
        <f ca="1">(NOW()-TBL_Clientes[[#This Row],[Dt_Nasc]])/360</f>
        <v>126.66826424479166</v>
      </c>
    </row>
    <row r="12" spans="2:6" x14ac:dyDescent="0.3">
      <c r="B12" s="45" t="s">
        <v>87</v>
      </c>
      <c r="C12" t="s">
        <v>95</v>
      </c>
      <c r="E12" s="44" t="s">
        <v>77</v>
      </c>
      <c r="F12">
        <f ca="1">(NOW()-TBL_Clientes[[#This Row],[Dt_Nasc]])/360</f>
        <v>126.66826424479166</v>
      </c>
    </row>
    <row r="13" spans="2:6" x14ac:dyDescent="0.3">
      <c r="B13" s="45" t="s">
        <v>88</v>
      </c>
      <c r="C13" t="s">
        <v>96</v>
      </c>
      <c r="E13" s="44" t="s">
        <v>77</v>
      </c>
      <c r="F13">
        <f ca="1">(NOW()-TBL_Clientes[[#This Row],[Dt_Nasc]])/360</f>
        <v>126.66826424479166</v>
      </c>
    </row>
    <row r="14" spans="2:6" x14ac:dyDescent="0.3">
      <c r="B14" s="45" t="s">
        <v>89</v>
      </c>
      <c r="C14" t="s">
        <v>97</v>
      </c>
      <c r="E14" s="44" t="s">
        <v>83</v>
      </c>
      <c r="F14">
        <f ca="1">(NOW()-TBL_Clientes[[#This Row],[Dt_Nasc]])/360</f>
        <v>126.66826424479166</v>
      </c>
    </row>
    <row r="15" spans="2:6" x14ac:dyDescent="0.3">
      <c r="B15" s="45" t="s">
        <v>90</v>
      </c>
      <c r="C15" t="s">
        <v>98</v>
      </c>
      <c r="E15" s="44" t="s">
        <v>77</v>
      </c>
      <c r="F15">
        <f ca="1">(NOW()-TBL_Clientes[[#This Row],[Dt_Nasc]])/360</f>
        <v>126.66826424479166</v>
      </c>
    </row>
  </sheetData>
  <phoneticPr fontId="4" type="noConversion"/>
  <dataValidations count="1">
    <dataValidation type="list" allowBlank="1" showInputMessage="1" showErrorMessage="1" sqref="E6:E15" xr:uid="{361175EA-D978-4C5A-A0C0-FE37761443BA}">
      <formula1>sexo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E84A8-77BA-47B1-930D-0859E7955B5F}">
  <dimension ref="B5:G10"/>
  <sheetViews>
    <sheetView workbookViewId="0">
      <selection activeCell="C8" sqref="C8"/>
    </sheetView>
  </sheetViews>
  <sheetFormatPr defaultRowHeight="14.4" x14ac:dyDescent="0.3"/>
  <cols>
    <col min="2" max="2" width="10.88671875" customWidth="1"/>
    <col min="3" max="3" width="12.44140625" bestFit="1" customWidth="1"/>
    <col min="4" max="4" width="14.109375" customWidth="1"/>
    <col min="5" max="5" width="15.109375" customWidth="1"/>
    <col min="6" max="6" width="13.44140625" customWidth="1"/>
  </cols>
  <sheetData>
    <row r="5" spans="2:7" x14ac:dyDescent="0.3">
      <c r="B5" t="s">
        <v>99</v>
      </c>
      <c r="C5" t="s">
        <v>100</v>
      </c>
      <c r="D5" t="s">
        <v>101</v>
      </c>
      <c r="E5" t="s">
        <v>102</v>
      </c>
      <c r="F5" t="s">
        <v>103</v>
      </c>
      <c r="G5" t="s">
        <v>104</v>
      </c>
    </row>
    <row r="6" spans="2:7" x14ac:dyDescent="0.3">
      <c r="B6" s="45" t="s">
        <v>79</v>
      </c>
      <c r="C6" t="s">
        <v>105</v>
      </c>
      <c r="D6" t="s">
        <v>107</v>
      </c>
      <c r="E6" s="46">
        <v>655</v>
      </c>
      <c r="F6" s="46">
        <v>890</v>
      </c>
      <c r="G6" s="46">
        <f>Tabela4[[#This Row],[Preco_venda]]-Tabela4[[#This Row],[Preco_Compra]]</f>
        <v>235</v>
      </c>
    </row>
    <row r="7" spans="2:7" x14ac:dyDescent="0.3">
      <c r="B7" s="45" t="s">
        <v>80</v>
      </c>
      <c r="C7" t="s">
        <v>114</v>
      </c>
      <c r="D7" t="s">
        <v>108</v>
      </c>
      <c r="E7" s="46">
        <v>7.5</v>
      </c>
      <c r="F7" s="46">
        <v>15</v>
      </c>
      <c r="G7" s="46">
        <f>Tabela4[[#This Row],[Preco_venda]]-Tabela4[[#This Row],[Preco_Compra]]</f>
        <v>7.5</v>
      </c>
    </row>
    <row r="8" spans="2:7" x14ac:dyDescent="0.3">
      <c r="B8" s="45" t="s">
        <v>81</v>
      </c>
      <c r="E8" s="46"/>
      <c r="F8" s="46"/>
      <c r="G8" s="46">
        <f>Tabela4[[#This Row],[Preco_venda]]-Tabela4[[#This Row],[Preco_Compra]]</f>
        <v>0</v>
      </c>
    </row>
    <row r="9" spans="2:7" x14ac:dyDescent="0.3">
      <c r="B9" s="45" t="s">
        <v>84</v>
      </c>
      <c r="E9" s="46"/>
      <c r="F9" s="46"/>
      <c r="G9" s="46">
        <f>Tabela4[[#This Row],[Preco_venda]]-Tabela4[[#This Row],[Preco_Compra]]</f>
        <v>0</v>
      </c>
    </row>
    <row r="10" spans="2:7" x14ac:dyDescent="0.3">
      <c r="B10" s="45" t="s">
        <v>85</v>
      </c>
      <c r="E10" s="46"/>
      <c r="F10" s="46"/>
      <c r="G10" s="46">
        <f>Tabela4[[#This Row],[Preco_venda]]-Tabela4[[#This Row],[Preco_Compra]]</f>
        <v>0</v>
      </c>
    </row>
  </sheetData>
  <phoneticPr fontId="4" type="noConversion"/>
  <dataValidations count="1">
    <dataValidation type="list" allowBlank="1" showInputMessage="1" showErrorMessage="1" sqref="D6:D10" xr:uid="{96A954D9-F0AB-4F42-AC1E-EA4FFB885917}">
      <formula1>Classificação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9BCED-8FA9-40B2-88B4-47252BB8367C}">
  <dimension ref="A1"/>
  <sheetViews>
    <sheetView tabSelected="1"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003B7-8D9A-4A40-894C-501A7BB2F555}">
  <dimension ref="B2:B15"/>
  <sheetViews>
    <sheetView workbookViewId="0">
      <selection activeCell="B2" sqref="B2:B5"/>
    </sheetView>
  </sheetViews>
  <sheetFormatPr defaultRowHeight="14.4" x14ac:dyDescent="0.3"/>
  <cols>
    <col min="2" max="2" width="11.88671875" bestFit="1" customWidth="1"/>
  </cols>
  <sheetData>
    <row r="2" spans="2:2" x14ac:dyDescent="0.3">
      <c r="B2" t="s">
        <v>75</v>
      </c>
    </row>
    <row r="4" spans="2:2" x14ac:dyDescent="0.3">
      <c r="B4" t="s">
        <v>77</v>
      </c>
    </row>
    <row r="5" spans="2:2" x14ac:dyDescent="0.3">
      <c r="B5" t="s">
        <v>83</v>
      </c>
    </row>
    <row r="7" spans="2:2" x14ac:dyDescent="0.3">
      <c r="B7" s="3" t="s">
        <v>106</v>
      </c>
    </row>
    <row r="8" spans="2:2" x14ac:dyDescent="0.3">
      <c r="B8" s="3"/>
    </row>
    <row r="9" spans="2:2" x14ac:dyDescent="0.3">
      <c r="B9" s="3" t="s">
        <v>107</v>
      </c>
    </row>
    <row r="10" spans="2:2" x14ac:dyDescent="0.3">
      <c r="B10" s="3" t="s">
        <v>108</v>
      </c>
    </row>
    <row r="11" spans="2:2" x14ac:dyDescent="0.3">
      <c r="B11" s="3" t="s">
        <v>109</v>
      </c>
    </row>
    <row r="12" spans="2:2" x14ac:dyDescent="0.3">
      <c r="B12" s="3" t="s">
        <v>110</v>
      </c>
    </row>
    <row r="13" spans="2:2" x14ac:dyDescent="0.3">
      <c r="B13" s="3" t="s">
        <v>111</v>
      </c>
    </row>
    <row r="14" spans="2:2" x14ac:dyDescent="0.3">
      <c r="B14" s="3" t="s">
        <v>112</v>
      </c>
    </row>
    <row r="15" spans="2:2" x14ac:dyDescent="0.3">
      <c r="B15" s="3" t="s">
        <v>113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2</vt:i4>
      </vt:variant>
    </vt:vector>
  </HeadingPairs>
  <TitlesOfParts>
    <vt:vector size="11" baseType="lpstr">
      <vt:lpstr>FLuxo de caixa</vt:lpstr>
      <vt:lpstr>Planilha1</vt:lpstr>
      <vt:lpstr>GUT</vt:lpstr>
      <vt:lpstr>Média notas</vt:lpstr>
      <vt:lpstr>CPF</vt:lpstr>
      <vt:lpstr>Tbl_Clientes</vt:lpstr>
      <vt:lpstr>Produtos</vt:lpstr>
      <vt:lpstr>Planilha2</vt:lpstr>
      <vt:lpstr>Resultado</vt:lpstr>
      <vt:lpstr>Classificação</vt:lpstr>
      <vt:lpstr>sexo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REBELO GODOY</dc:creator>
  <cp:lastModifiedBy>GUSTAVO REBELO GODOY</cp:lastModifiedBy>
  <dcterms:created xsi:type="dcterms:W3CDTF">2024-09-06T22:35:29Z</dcterms:created>
  <dcterms:modified xsi:type="dcterms:W3CDTF">2024-11-04T16:52:08Z</dcterms:modified>
</cp:coreProperties>
</file>