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1_{4A31DE30-71E9-4724-A179-A98FC0954930}" xr6:coauthVersionLast="47" xr6:coauthVersionMax="47" xr10:uidLastSave="{00000000-0000-0000-0000-000000000000}"/>
  <bookViews>
    <workbookView xWindow="-108" yWindow="-108" windowWidth="23256" windowHeight="12456" activeTab="4" xr2:uid="{BF33A724-E110-47D1-A0A2-83DF01B79837}"/>
  </bookViews>
  <sheets>
    <sheet name="Planilha1" sheetId="3" r:id="rId1"/>
    <sheet name="teste" sheetId="1" r:id="rId2"/>
    <sheet name="2023-GERAL" sheetId="6" r:id="rId3"/>
    <sheet name="2024" sheetId="2" r:id="rId4"/>
    <sheet name="caderno" sheetId="7" r:id="rId5"/>
    <sheet name="Aula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D20" i="6"/>
  <c r="E20" i="6"/>
  <c r="F20" i="6"/>
  <c r="G20" i="6"/>
  <c r="H20" i="6"/>
  <c r="I20" i="6"/>
  <c r="J20" i="6"/>
  <c r="K20" i="6"/>
  <c r="L20" i="6"/>
  <c r="M20" i="6"/>
  <c r="N20" i="6"/>
  <c r="F12" i="5"/>
  <c r="F6" i="5"/>
  <c r="F7" i="5"/>
  <c r="F8" i="5"/>
  <c r="F9" i="5"/>
  <c r="F10" i="5"/>
  <c r="F5" i="5"/>
  <c r="D7" i="3" l="1" a="1"/>
  <c r="D7" i="3" s="1"/>
  <c r="F7" i="3" s="1"/>
  <c r="C7" i="3" a="1"/>
  <c r="C7" i="3" s="1"/>
  <c r="D3" i="3" a="1"/>
  <c r="D3" i="3" s="1"/>
  <c r="F3" i="3" s="1"/>
  <c r="D4" i="3" a="1"/>
  <c r="D4" i="3" s="1"/>
  <c r="F4" i="3" s="1"/>
  <c r="D5" i="3" a="1"/>
  <c r="D5" i="3" s="1"/>
  <c r="F5" i="3" s="1"/>
  <c r="D6" i="3" a="1"/>
  <c r="D6" i="3" s="1"/>
  <c r="F6" i="3" s="1"/>
  <c r="D2" i="3" a="1"/>
  <c r="D2" i="3" s="1"/>
  <c r="F2" i="3" s="1"/>
  <c r="C3" i="3" a="1"/>
  <c r="C3" i="3" s="1"/>
  <c r="C4" i="3" a="1"/>
  <c r="C4" i="3" s="1"/>
  <c r="C5" i="3" a="1"/>
  <c r="C5" i="3" s="1"/>
  <c r="C6" i="3" a="1"/>
  <c r="C6" i="3" s="1"/>
  <c r="C2" i="3" a="1"/>
  <c r="C2" i="3" s="1"/>
  <c r="U7" i="1" a="1"/>
  <c r="U7" i="1" s="1"/>
  <c r="T7" i="1" a="1"/>
  <c r="T7" i="1" s="1"/>
  <c r="O19" i="1"/>
  <c r="N19" i="1"/>
  <c r="M19" i="1"/>
  <c r="L19" i="1"/>
  <c r="K19" i="1"/>
  <c r="J19" i="1"/>
  <c r="I19" i="1"/>
  <c r="H19" i="1"/>
  <c r="G19" i="1"/>
  <c r="F19" i="1"/>
  <c r="E19" i="1"/>
  <c r="D19" i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D10" i="1"/>
  <c r="F10" i="1"/>
  <c r="G10" i="1"/>
  <c r="H10" i="1"/>
  <c r="I10" i="1"/>
  <c r="J10" i="1"/>
  <c r="K10" i="1"/>
  <c r="L10" i="1"/>
  <c r="M10" i="1"/>
  <c r="N10" i="1"/>
  <c r="O10" i="1"/>
  <c r="E10" i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G8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<sst xmlns="http://schemas.openxmlformats.org/spreadsheetml/2006/main" count="115" uniqueCount="98">
  <si>
    <t>JANEIRO</t>
  </si>
  <si>
    <t>FEVEREIRO</t>
  </si>
  <si>
    <t>MARÇO</t>
  </si>
  <si>
    <t>ABRIL</t>
  </si>
  <si>
    <t>MAIO</t>
  </si>
  <si>
    <t>JUNHO</t>
  </si>
  <si>
    <t>JULHO</t>
  </si>
  <si>
    <t xml:space="preserve">AGOSTO </t>
  </si>
  <si>
    <t>SETEMBRO</t>
  </si>
  <si>
    <t>OUTUBRO</t>
  </si>
  <si>
    <t>NOVEMBRO</t>
  </si>
  <si>
    <t>DEZEMBRO</t>
  </si>
  <si>
    <t>qt_cotas</t>
  </si>
  <si>
    <t>vl_aporte</t>
  </si>
  <si>
    <t>qt_aporte</t>
  </si>
  <si>
    <t>vl_cotas</t>
  </si>
  <si>
    <t>vl_proventos</t>
  </si>
  <si>
    <t>vl_yeld</t>
  </si>
  <si>
    <t>USIM5</t>
  </si>
  <si>
    <t>preço</t>
  </si>
  <si>
    <t>MAXI RENDA FII ETF (BVMF:MXRF11)</t>
  </si>
  <si>
    <t>TIPO</t>
  </si>
  <si>
    <t>TICKER</t>
  </si>
  <si>
    <t>RAZÃO SOCIAL</t>
  </si>
  <si>
    <t>VALOR</t>
  </si>
  <si>
    <t>FI</t>
  </si>
  <si>
    <t>AÇÃO</t>
  </si>
  <si>
    <t>COTAS</t>
  </si>
  <si>
    <t>PREÇO</t>
  </si>
  <si>
    <t>TOTAL</t>
  </si>
  <si>
    <t>Quantidade</t>
  </si>
  <si>
    <t>CONTROLE DE ESTOQUE</t>
  </si>
  <si>
    <t>Código</t>
  </si>
  <si>
    <t>Produto</t>
  </si>
  <si>
    <t>Valor</t>
  </si>
  <si>
    <t>Total</t>
  </si>
  <si>
    <t>Bermuda</t>
  </si>
  <si>
    <t>Calça</t>
  </si>
  <si>
    <t>Camisa</t>
  </si>
  <si>
    <t>Casaco</t>
  </si>
  <si>
    <t>Saia</t>
  </si>
  <si>
    <t>Vestido</t>
  </si>
  <si>
    <t>Total Geral</t>
  </si>
  <si>
    <t>Valor Unitario</t>
  </si>
  <si>
    <t>Valor Total</t>
  </si>
  <si>
    <t>Amaciante de Roupas</t>
  </si>
  <si>
    <t>Fralda Descartavel Infantil</t>
  </si>
  <si>
    <t>Desinfetante de Uso Geral</t>
  </si>
  <si>
    <t>Sabonete em Barra</t>
  </si>
  <si>
    <t>Janeiro</t>
  </si>
  <si>
    <t>Fevereiro</t>
  </si>
  <si>
    <t>Março</t>
  </si>
  <si>
    <t>Abril</t>
  </si>
  <si>
    <t>Maio</t>
  </si>
  <si>
    <t>Junho</t>
  </si>
  <si>
    <t>Julho</t>
  </si>
  <si>
    <t xml:space="preserve">Agosto </t>
  </si>
  <si>
    <t>Setembro</t>
  </si>
  <si>
    <t>Outubro</t>
  </si>
  <si>
    <t>Novembro</t>
  </si>
  <si>
    <t>Dezembro</t>
  </si>
  <si>
    <t>"Campinas" Dia 1</t>
  </si>
  <si>
    <t>Reseva Imediata Dia 1</t>
  </si>
  <si>
    <t>Fis Dia 1</t>
  </si>
  <si>
    <t>"Campinas"</t>
  </si>
  <si>
    <t>Reserva</t>
  </si>
  <si>
    <t>Aporte RF</t>
  </si>
  <si>
    <t>Rendimento RF</t>
  </si>
  <si>
    <t>Diferença RF</t>
  </si>
  <si>
    <t>Tot RF</t>
  </si>
  <si>
    <t>CDB24</t>
  </si>
  <si>
    <t>cdb24</t>
  </si>
  <si>
    <t>CDB28</t>
  </si>
  <si>
    <t>Môr</t>
  </si>
  <si>
    <t>Aplicação</t>
  </si>
  <si>
    <t>%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</si>
  <si>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</si>
  <si>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</si>
  <si>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</si>
  <si>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</si>
  <si>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</si>
  <si>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</si>
  <si>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</si>
  <si>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</si>
  <si>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</si>
  <si>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</si>
  <si>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</si>
  <si>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</si>
  <si>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Aplicação1</t>
  </si>
  <si>
    <t>Aplicação2</t>
  </si>
  <si>
    <t>Aplicação3</t>
  </si>
  <si>
    <t>Aplicação4</t>
  </si>
  <si>
    <t>Aplicação5</t>
  </si>
  <si>
    <t>Aplicação6</t>
  </si>
  <si>
    <t>Aplicação7</t>
  </si>
  <si>
    <t>Aplicação8</t>
  </si>
  <si>
    <t>Aplicação9</t>
  </si>
  <si>
    <t>Aplicação10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</si>
</sst>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rgb="FFFA7D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2" fillId="0" borderId="1" xfId="0" applyNumberFormat="1" applyFont="1" applyBorder="1"/>
    <xf numFmtId="0" fontId="1" fillId="3" borderId="2" xfId="0" applyFont="1" applyFill="1" applyBorder="1" applyAlignment="1">
      <alignment horizontal="center"/>
    </xf>
    <xf numFmtId="0" fontId="5" fillId="0" borderId="0" xfId="1"/>
    <xf numFmtId="164" fontId="6" fillId="0" borderId="0" xfId="1" applyNumberFormat="1" applyFont="1"/>
    <xf numFmtId="0" fontId="8" fillId="6" borderId="3" xfId="1" applyFont="1" applyFill="1" applyBorder="1"/>
    <xf numFmtId="164" fontId="8" fillId="6" borderId="3" xfId="1" applyNumberFormat="1" applyFont="1" applyFill="1" applyBorder="1"/>
    <xf numFmtId="0" fontId="5" fillId="0" borderId="1" xfId="1" applyBorder="1"/>
    <xf numFmtId="0" fontId="6" fillId="4" borderId="1" xfId="1" applyFont="1" applyFill="1" applyBorder="1"/>
    <xf numFmtId="164" fontId="6" fillId="4" borderId="1" xfId="1" applyNumberFormat="1" applyFont="1" applyFill="1" applyBorder="1"/>
    <xf numFmtId="0" fontId="7" fillId="5" borderId="1" xfId="1" applyFont="1" applyFill="1" applyBorder="1"/>
    <xf numFmtId="164" fontId="7" fillId="5" borderId="1" xfId="1" applyNumberFormat="1" applyFont="1" applyFill="1" applyBorder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Normal 2" xfId="1" xr:uid="{3AC58734-3440-453A-A464-AA0119077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8">
  <rv s="0">
    <v>https://www.bing.com/financeapi/forcetrigger?t=apn14c&amp;q=BVMF%3aMXRF11&amp;form=skydnc</v>
    <v>Learn more on Bing</v>
  </rv>
  <rv s="1">
    <v>pt-BR</v>
    <v>apn14c</v>
    <v>268435456</v>
    <v>1</v>
    <v>Da plataforma Refinitiv</v>
    <v>0</v>
    <v>1</v>
    <v>MAXI RENDA FII ETF (BVMF:MXRF11)</v>
    <v>3</v>
    <v>4</v>
    <v>Finance</v>
    <v>5</v>
    <v>10.06</v>
    <v>9.5299999999999994</v>
    <v>BVMF</v>
    <v>10.029999999999999</v>
    <v>10.01</v>
    <v>B3 - Brazil Stock Exchange</v>
    <v>10</v>
    <v>45541.958460648151</v>
    <v>0</v>
    <v>BRL</v>
    <v>MAXI RENDA FII ETF</v>
    <v>10.029999999999999</v>
    <v>10.02</v>
    <v>MXRF11</v>
    <v>Fundos mais negociados</v>
    <v>MAXI RENDA FII ETF (BVMF:MXRF11)</v>
    <v>0.02</v>
    <v>2E-3</v>
    <v>1306986</v>
  </rv>
  <rv s="2">
    <v>1</v>
  </rv>
  <rv s="0">
    <v>https://www.bing.com/financeapi/forcetrigger?t=bxe577&amp;q=BVMF%3aKISU11&amp;form=skydnc</v>
    <v>Learn more on Bing</v>
  </rv>
  <rv s="1">
    <v>pt-BR</v>
    <v>bxe577</v>
    <v>268435456</v>
    <v>1</v>
    <v>Da plataforma Refinitiv</v>
    <v>0</v>
    <v>1</v>
    <v>KILIMA FI EM COTAS FDO IMOB SUNO 30 (BVMF:KISU11)</v>
    <v>3</v>
    <v>4</v>
    <v>Finance</v>
    <v>5</v>
    <v>8.42</v>
    <v>7.08</v>
    <v>BVMF</v>
    <v>8.11</v>
    <v>8.06</v>
    <v>B3 - Brazil Stock Exchange</v>
    <v>8.08</v>
    <v>45541.958460648151</v>
    <v>3</v>
    <v>BRL</v>
    <v>KILIMA FI EM COTAS FDO IMOB SUNO 30</v>
    <v>8.08</v>
    <v>8.08</v>
    <v>KISU11</v>
    <v>Fundos mais negociados</v>
    <v>KILIMA FI EM COTAS FDO IMOB SUNO 30 (BVMF:KISU11)</v>
    <v>0</v>
    <v>0</v>
    <v>74150</v>
  </rv>
  <rv s="2">
    <v>4</v>
  </rv>
  <rv s="0">
    <v>https://www.bing.com/financeapi/forcetrigger?t=apm3rw&amp;q=BVMF%3aBRCR11&amp;form=skydnc</v>
    <v>Learn more on Bing</v>
  </rv>
  <rv s="1">
    <v>pt-BR</v>
    <v>apm3rw</v>
    <v>268435456</v>
    <v>1</v>
    <v>Da plataforma Refinitiv</v>
    <v>0</v>
    <v>1</v>
    <v>FDO INV IMOB BTG PACTUAL CORP F REIT (BVMF:BRCR11)</v>
    <v>3</v>
    <v>4</v>
    <v>Finance</v>
    <v>5</v>
    <v>58.11</v>
    <v>48.17</v>
    <v>BVMF</v>
    <v>50.21</v>
    <v>49.55</v>
    <v>B3 - Brazil Stock Exchange</v>
    <v>50.15</v>
    <v>45541.958460648151</v>
    <v>6</v>
    <v>BRL</v>
    <v>FDO INV IMOB BTG PACTUAL CORP F REIT</v>
    <v>50.1</v>
    <v>49.97</v>
    <v>BRCR11</v>
    <v>Fundos mais negociados</v>
    <v>FDO INV IMOB BTG PACTUAL CORP F REIT (BVMF:BRCR11)</v>
    <v>-0.18</v>
    <v>-3.5890000000000002E-3</v>
    <v>31059</v>
  </rv>
  <rv s="2">
    <v>7</v>
  </rv>
  <rv s="0">
    <v>https://www.bing.com/financeapi/forcetrigger?t=bgmhrw&amp;q=BVMF%3aCNES11&amp;form=skydnc</v>
    <v>Learn more on Bing</v>
  </rv>
  <rv s="1">
    <v>pt-BR</v>
    <v>bgmhrw</v>
    <v>268435456</v>
    <v>1</v>
    <v>Da plataforma Refinitiv</v>
    <v>0</v>
    <v>1</v>
    <v>FDO INV IMOB FII CENESP CF (BVMF:CNES11)</v>
    <v>3</v>
    <v>4</v>
    <v>Finance</v>
    <v>5</v>
    <v>3.76</v>
    <v>1.45</v>
    <v>BVMF</v>
    <v>1.5</v>
    <v>1.48</v>
    <v>B3 - Brazil Stock Exchange</v>
    <v>1.49</v>
    <v>45541.958472222221</v>
    <v>9</v>
    <v>BRL</v>
    <v>FDO INV IMOB FII CENESP CF</v>
    <v>1.49</v>
    <v>1.49</v>
    <v>CNES11</v>
    <v>Fundos mais negociados</v>
    <v>FDO INV IMOB FII CENESP CF (BVMF:CNES11)</v>
    <v>0</v>
    <v>0</v>
    <v>78534</v>
  </rv>
  <rv s="2">
    <v>10</v>
  </rv>
  <rv s="0">
    <v>https://www.bing.com/financeapi/forcetrigger?t=bwwglh&amp;q=BVMF%3aDEVA11&amp;form=skydnc</v>
    <v>Learn more on Bing</v>
  </rv>
  <rv s="1">
    <v>pt-BR</v>
    <v>bwwglh</v>
    <v>268435456</v>
    <v>1</v>
    <v>Da plataforma Refinitiv</v>
    <v>0</v>
    <v>1</v>
    <v>DEVANT RECEBIVEIS IMOBILIARIOS FII CF (BVMF:DEVA11)</v>
    <v>3</v>
    <v>4</v>
    <v>Finance</v>
    <v>5</v>
    <v>47.56</v>
    <v>33.979999999999997</v>
    <v>BVMF</v>
    <v>39.18</v>
    <v>38.65</v>
    <v>B3 - Brazil Stock Exchange</v>
    <v>39.03</v>
    <v>45541.958460648151</v>
    <v>12</v>
    <v>BRL</v>
    <v>DEVANT RECEBIVEIS IMOBILIARIOS FII CF</v>
    <v>39.049999999999997</v>
    <v>38.85</v>
    <v>DEVA11</v>
    <v>Fundos mais negociados</v>
    <v>DEVANT RECEBIVEIS IMOBILIARIOS FII CF (BVMF:DEVA11)</v>
    <v>-0.18</v>
    <v>-4.6119999999999998E-3</v>
    <v>37502</v>
  </rv>
  <rv s="2">
    <v>13</v>
  </rv>
  <rv s="0">
    <v>https://www.bing.com/financeapi/forcetrigger?t=apnjh7&amp;q=BVMF%3aUSIM5&amp;form=skydnc</v>
    <v>Learn more on Bing</v>
  </rv>
  <rv s="3">
    <v>pt-BR</v>
    <v>apnjh7</v>
    <v>268435456</v>
    <v>1</v>
    <v>Da plataforma Refinitiv</v>
    <v>6</v>
    <v>7</v>
    <v>Usinas Siderúrgicas de Minas Gerais S/A - USIMINAS (BVMF:USIM5)</v>
    <v>8</v>
    <v>9</v>
    <v>Finance</v>
    <v>5</v>
    <v>10.89</v>
    <v>5.65</v>
    <v>BVMF</v>
    <v>1253079000</v>
    <v>6.1</v>
    <v>1954</v>
    <v>5.94</v>
    <v>1.1434</v>
    <v>B3 - Brazil Stock Exchange</v>
    <v>7421572000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6.08</v>
    <v>51182</v>
    <v>45541.958333333336</v>
    <v>15</v>
    <v>12589570</v>
    <v>BRL</v>
    <v>Usinas Siderúrgicas de Minas Gerais S/A - USIMINAS</v>
    <v>Usinas Siderúrgicas de Minas Gerais S/A - USIMINAS</v>
    <v>6.08</v>
    <v>5.99</v>
    <v>Avenida do Contorno, 6.594, Savassi, BELO HORIZONTE, MINAS GERAIS, 30.110-044 BR</v>
    <v>Metals &amp; Mining</v>
    <v>USIM5</v>
    <v>Ações</v>
    <v>Usinas Siderúrgicas de Minas Gerais S/A - USIMINAS (BVMF:USIM5)</v>
    <v>-0.09</v>
    <v>-1.4803E-2</v>
    <v>11541300</v>
  </rv>
  <rv s="2">
    <v>16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</rvStructures>
</file>

<file path=xl/richData/rdsupportingpropertybag.xml><?xml version="1.0" encoding="utf-8"?>
<supportingPropertyBags xmlns="http://schemas.microsoft.com/office/spreadsheetml/2017/richdata2">
  <spbArrays count="2"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</spbArrays>
  <spbData count="10">
    <spb s="0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1</v>
      <v>1</v>
      <v>3</v>
      <v>1</v>
      <v>1</v>
      <v>4</v>
      <v>5</v>
      <v>1</v>
      <v>1</v>
      <v>1</v>
      <v>6</v>
    </spb>
    <spb s="5">
      <v>Atraso de 30 minutos</v>
      <v xml:space="preserve">do fechamento anterior </v>
      <v xml:space="preserve">do fechamento anterior </v>
      <v>GMT</v>
    </spb>
    <spb s="6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1</v>
      <v>Name</v>
      <v>LearnMoreOnLink</v>
    </spb>
    <spb s="7">
      <v>2</v>
      <v>2</v>
      <v>2</v>
      <v>2</v>
    </spb>
    <spb s="8">
      <v>1</v>
      <v>7</v>
      <v>2</v>
      <v>1</v>
      <v>1</v>
      <v>3</v>
      <v>1</v>
      <v>1</v>
      <v>3</v>
      <v>4</v>
      <v>3</v>
      <v>5</v>
      <v>1</v>
      <v>1</v>
      <v>8</v>
      <v>3</v>
      <v>1</v>
      <v>9</v>
      <v>6</v>
    </spb>
  </spbData>
</supportingPropertyBags>
</file>

<file path=xl/richData/rdsupportingpropertybagstructure.xml><?xml version="1.0" encoding="utf-8"?>
<spbStructures xmlns="http://schemas.microsoft.com/office/spreadsheetml/2017/richdata2" count="9"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Preço" t="s"/>
    <k n="Variação" t="s"/>
    <k n="Variação (%)" t="s"/>
    <k n="Hora da última transação" t="s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4">
      <rpv i="0">#,##0</rpv>
    </rSty>
    <rSty dxfid="3"/>
    <rSty dxfid="0">
      <rpv i="0">0.00</rpv>
    </rSty>
    <rSty dxfid="2"/>
    <rSty dxfid="5">
      <rpv i="0">#,##0.00</rpv>
    </rSty>
    <rSty dxfid="6">
      <rpv i="0">0</rpv>
    </rSty>
    <rSty dxfid="1">
      <rpv i="0">_-[$R$-pt-BR] * #,##0_-;-[$R$-pt-BR] * #,##0_-;_-[$R$-pt-BR] * "-"_-;_-@_-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4120-4052-4D0C-A0B7-D55C5E12D7D7}">
  <dimension ref="A1:G8"/>
  <sheetViews>
    <sheetView workbookViewId="0">
      <selection activeCell="B2" sqref="B2"/>
    </sheetView>
  </sheetViews>
  <sheetFormatPr defaultRowHeight="14.4" x14ac:dyDescent="0.3"/>
  <cols>
    <col min="2" max="2" width="63.44140625" bestFit="1" customWidth="1"/>
    <col min="3" max="3" width="7.88671875" bestFit="1" customWidth="1"/>
    <col min="4" max="4" width="10.33203125" customWidth="1"/>
    <col min="5" max="5" width="9.5546875" bestFit="1" customWidth="1"/>
    <col min="6" max="6" width="10.5546875" bestFit="1" customWidth="1"/>
    <col min="7" max="7" width="12.109375" bestFit="1" customWidth="1"/>
  </cols>
  <sheetData>
    <row r="1" spans="1:7" x14ac:dyDescent="0.3">
      <c r="A1" s="6" t="s">
        <v>21</v>
      </c>
      <c r="B1" s="6" t="s">
        <v>23</v>
      </c>
      <c r="C1" s="6" t="s">
        <v>22</v>
      </c>
      <c r="D1" s="6" t="s">
        <v>28</v>
      </c>
      <c r="E1" s="6" t="s">
        <v>27</v>
      </c>
      <c r="F1" s="6" t="s">
        <v>24</v>
      </c>
      <c r="G1" s="6" t="s">
        <v>29</v>
      </c>
    </row>
    <row r="2" spans="1:7" x14ac:dyDescent="0.3">
      <c r="A2" s="6" t="s">
        <v>25</v>
      </c>
      <c r="B2" s="6" t="e" vm="1">
        <v>#VALUE!</v>
      </c>
      <c r="C2" t="str" cm="1">
        <f t="array" ref="C2">_FV(B2,"Símbolo do ticker",TRUE)</f>
        <v>MXRF11</v>
      </c>
      <c r="D2" s="7" cm="1">
        <f t="array" ref="D2">_FV(B2,"Preço")</f>
        <v>10.02</v>
      </c>
      <c r="E2">
        <v>87</v>
      </c>
      <c r="F2" s="7">
        <f>D2*E2</f>
        <v>871.74</v>
      </c>
      <c r="G2" s="7"/>
    </row>
    <row r="3" spans="1:7" x14ac:dyDescent="0.3">
      <c r="A3" s="6" t="s">
        <v>25</v>
      </c>
      <c r="B3" s="6" t="e" vm="2">
        <v>#VALUE!</v>
      </c>
      <c r="C3" t="str" cm="1">
        <f t="array" ref="C3">_FV(B3,"Símbolo do ticker",TRUE)</f>
        <v>KISU11</v>
      </c>
      <c r="D3" s="7" cm="1">
        <f t="array" ref="D3">_FV(B3,"Preço")</f>
        <v>8.08</v>
      </c>
      <c r="E3">
        <v>54</v>
      </c>
      <c r="F3" s="7">
        <f t="shared" ref="F3:F7" si="0">D3*E3</f>
        <v>436.32</v>
      </c>
    </row>
    <row r="4" spans="1:7" x14ac:dyDescent="0.3">
      <c r="A4" s="6" t="s">
        <v>25</v>
      </c>
      <c r="B4" s="6" t="e" vm="3">
        <v>#VALUE!</v>
      </c>
      <c r="C4" t="str" cm="1">
        <f t="array" ref="C4">_FV(B4,"Símbolo do ticker",TRUE)</f>
        <v>BRCR11</v>
      </c>
      <c r="D4" s="7" cm="1">
        <f t="array" ref="D4">_FV(B4,"Preço")</f>
        <v>49.97</v>
      </c>
      <c r="E4">
        <v>4</v>
      </c>
      <c r="F4" s="7">
        <f t="shared" si="0"/>
        <v>199.88</v>
      </c>
    </row>
    <row r="5" spans="1:7" x14ac:dyDescent="0.3">
      <c r="A5" s="6" t="s">
        <v>25</v>
      </c>
      <c r="B5" s="6" t="e" vm="4">
        <v>#VALUE!</v>
      </c>
      <c r="C5" t="str" cm="1">
        <f t="array" ref="C5">_FV(B5,"Símbolo do ticker",TRUE)</f>
        <v>CNES11</v>
      </c>
      <c r="D5" s="7" cm="1">
        <f t="array" ref="D5">_FV(B5,"Preço")</f>
        <v>1.49</v>
      </c>
      <c r="E5">
        <v>4</v>
      </c>
      <c r="F5" s="7">
        <f t="shared" si="0"/>
        <v>5.96</v>
      </c>
    </row>
    <row r="6" spans="1:7" x14ac:dyDescent="0.3">
      <c r="A6" s="6" t="s">
        <v>25</v>
      </c>
      <c r="B6" s="6" t="e" vm="5">
        <v>#VALUE!</v>
      </c>
      <c r="C6" t="str" cm="1">
        <f t="array" ref="C6">_FV(B6,"Símbolo do ticker",TRUE)</f>
        <v>DEVA11</v>
      </c>
      <c r="D6" s="7" cm="1">
        <f t="array" ref="D6">_FV(B6,"Preço")</f>
        <v>38.85</v>
      </c>
      <c r="E6">
        <v>2</v>
      </c>
      <c r="F6" s="7">
        <f t="shared" si="0"/>
        <v>77.7</v>
      </c>
    </row>
    <row r="7" spans="1:7" x14ac:dyDescent="0.3">
      <c r="A7" s="6" t="s">
        <v>26</v>
      </c>
      <c r="B7" t="e" vm="6">
        <v>#VALUE!</v>
      </c>
      <c r="C7" s="6" t="str" cm="1">
        <f t="array" ref="C7">_FV(B7,"Símbolo do ticker",TRUE)</f>
        <v>USIM5</v>
      </c>
      <c r="D7" s="7" cm="1">
        <f t="array" ref="D7">_FV(B7,"Preço")</f>
        <v>5.99</v>
      </c>
      <c r="E7">
        <v>63</v>
      </c>
      <c r="F7" s="7">
        <f t="shared" si="0"/>
        <v>377.37</v>
      </c>
    </row>
    <row r="8" spans="1:7" x14ac:dyDescent="0.3">
      <c r="G8" s="7">
        <f>F2+F3+F4+F5+F6+F7</f>
        <v>1968.9700000000003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ED68-722D-4857-9988-75D6B46AE1D8}">
  <dimension ref="C4:U19"/>
  <sheetViews>
    <sheetView workbookViewId="0">
      <selection activeCell="C4" sqref="C4:O4"/>
    </sheetView>
  </sheetViews>
  <sheetFormatPr defaultRowHeight="14.4" x14ac:dyDescent="0.3"/>
  <cols>
    <col min="3" max="3" width="12" bestFit="1" customWidth="1"/>
    <col min="5" max="5" width="10.6640625" bestFit="1" customWidth="1"/>
    <col min="12" max="12" width="10.33203125" bestFit="1" customWidth="1"/>
    <col min="13" max="13" width="9.6640625" bestFit="1" customWidth="1"/>
    <col min="14" max="14" width="11.33203125" bestFit="1" customWidth="1"/>
    <col min="15" max="15" width="10.5546875" bestFit="1" customWidth="1"/>
    <col min="19" max="19" width="52.33203125" bestFit="1" customWidth="1"/>
    <col min="20" max="20" width="10.109375" customWidth="1"/>
  </cols>
  <sheetData>
    <row r="4" spans="3:21" x14ac:dyDescent="0.3">
      <c r="C4" s="24" t="e" vm="1">
        <v>#VALUE!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3:21" x14ac:dyDescent="0.3">
      <c r="C5" t="s">
        <v>12</v>
      </c>
      <c r="D5" s="3">
        <v>0</v>
      </c>
      <c r="E5" s="3">
        <f>D5+D7</f>
        <v>0</v>
      </c>
      <c r="F5" s="3">
        <f t="shared" ref="F5:O5" si="0">E5+E7</f>
        <v>0</v>
      </c>
      <c r="G5" s="3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</row>
    <row r="6" spans="3:21" x14ac:dyDescent="0.3">
      <c r="C6" t="s">
        <v>13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S6" t="s">
        <v>20</v>
      </c>
    </row>
    <row r="7" spans="3:21" x14ac:dyDescent="0.3">
      <c r="C7" t="s">
        <v>14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S7" t="e" vm="2">
        <v>#VALUE!</v>
      </c>
      <c r="T7" t="str" cm="1">
        <f t="array" ref="T7">_FV(S7,"Moeda")</f>
        <v>BRL</v>
      </c>
      <c r="U7" s="7" cm="1">
        <f t="array" ref="U7">_FV(S7,"Preço")</f>
        <v>8.08</v>
      </c>
    </row>
    <row r="8" spans="3:21" x14ac:dyDescent="0.3">
      <c r="C8" t="s">
        <v>15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S8" t="s">
        <v>20</v>
      </c>
    </row>
    <row r="9" spans="3:21" x14ac:dyDescent="0.3">
      <c r="C9" t="s">
        <v>16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S9" t="s">
        <v>20</v>
      </c>
    </row>
    <row r="10" spans="3:21" x14ac:dyDescent="0.3">
      <c r="C10" t="s">
        <v>17</v>
      </c>
      <c r="D10" s="2" t="e">
        <f>D9/C8</f>
        <v>#VALUE!</v>
      </c>
      <c r="E10" s="2" t="e">
        <f>E9/D8</f>
        <v>#DIV/0!</v>
      </c>
      <c r="F10" s="2" t="e">
        <f t="shared" ref="F10:O10" si="1">F9/E8</f>
        <v>#DIV/0!</v>
      </c>
      <c r="G10" s="2" t="e">
        <f t="shared" si="1"/>
        <v>#DIV/0!</v>
      </c>
      <c r="H10" s="2" t="e">
        <f t="shared" si="1"/>
        <v>#DIV/0!</v>
      </c>
      <c r="I10" s="2" t="e">
        <f t="shared" si="1"/>
        <v>#DIV/0!</v>
      </c>
      <c r="J10" s="2" t="e">
        <f t="shared" si="1"/>
        <v>#DIV/0!</v>
      </c>
      <c r="K10" s="2" t="e">
        <f t="shared" si="1"/>
        <v>#DIV/0!</v>
      </c>
      <c r="L10" s="2" t="e">
        <f t="shared" si="1"/>
        <v>#DIV/0!</v>
      </c>
      <c r="M10" s="2" t="e">
        <f t="shared" si="1"/>
        <v>#DIV/0!</v>
      </c>
      <c r="N10" s="2" t="e">
        <f t="shared" si="1"/>
        <v>#DIV/0!</v>
      </c>
      <c r="O10" s="2" t="e">
        <f t="shared" si="1"/>
        <v>#DIV/0!</v>
      </c>
      <c r="S10" t="s">
        <v>20</v>
      </c>
    </row>
    <row r="11" spans="3:21" x14ac:dyDescent="0.3">
      <c r="C11" t="s">
        <v>19</v>
      </c>
    </row>
    <row r="12" spans="3:21" x14ac:dyDescent="0.3">
      <c r="C12" s="24" t="s">
        <v>18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3:21" x14ac:dyDescent="0.3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</row>
    <row r="14" spans="3:21" x14ac:dyDescent="0.3">
      <c r="C14" t="s">
        <v>12</v>
      </c>
      <c r="D14" s="3">
        <v>0</v>
      </c>
      <c r="E14" s="3">
        <f>D14+D16</f>
        <v>0</v>
      </c>
      <c r="F14" s="3">
        <f t="shared" ref="F14:O14" si="2">E14+E16</f>
        <v>0</v>
      </c>
      <c r="G14" s="3">
        <f t="shared" si="2"/>
        <v>0</v>
      </c>
      <c r="H14" s="3">
        <f t="shared" si="2"/>
        <v>0</v>
      </c>
      <c r="I14" s="3">
        <f t="shared" si="2"/>
        <v>0</v>
      </c>
      <c r="J14" s="3">
        <f t="shared" si="2"/>
        <v>0</v>
      </c>
      <c r="K14" s="3">
        <f t="shared" si="2"/>
        <v>0</v>
      </c>
      <c r="L14" s="3">
        <f t="shared" si="2"/>
        <v>0</v>
      </c>
      <c r="M14" s="3">
        <f t="shared" si="2"/>
        <v>0</v>
      </c>
      <c r="N14" s="3">
        <f t="shared" si="2"/>
        <v>0</v>
      </c>
      <c r="O14" s="3">
        <f t="shared" si="2"/>
        <v>0</v>
      </c>
    </row>
    <row r="15" spans="3:21" x14ac:dyDescent="0.3">
      <c r="C15" t="s">
        <v>13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3:21" x14ac:dyDescent="0.3">
      <c r="C16" t="s">
        <v>14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3:15" x14ac:dyDescent="0.3">
      <c r="C17" t="s">
        <v>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3:15" x14ac:dyDescent="0.3">
      <c r="C18" t="s">
        <v>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3:15" x14ac:dyDescent="0.3">
      <c r="C19" t="s">
        <v>17</v>
      </c>
      <c r="D19" s="2" t="e">
        <f>D18/C17</f>
        <v>#VALUE!</v>
      </c>
      <c r="E19" s="2" t="e">
        <f>E18/D17</f>
        <v>#DIV/0!</v>
      </c>
      <c r="F19" s="2" t="e">
        <f t="shared" ref="F19" si="3">F18/E17</f>
        <v>#DIV/0!</v>
      </c>
      <c r="G19" s="2" t="e">
        <f t="shared" ref="G19" si="4">G18/F17</f>
        <v>#DIV/0!</v>
      </c>
      <c r="H19" s="2" t="e">
        <f t="shared" ref="H19" si="5">H18/G17</f>
        <v>#DIV/0!</v>
      </c>
      <c r="I19" s="2" t="e">
        <f t="shared" ref="I19" si="6">I18/H17</f>
        <v>#DIV/0!</v>
      </c>
      <c r="J19" s="2" t="e">
        <f t="shared" ref="J19" si="7">J18/I17</f>
        <v>#DIV/0!</v>
      </c>
      <c r="K19" s="2" t="e">
        <f t="shared" ref="K19" si="8">K18/J17</f>
        <v>#DIV/0!</v>
      </c>
      <c r="L19" s="2" t="e">
        <f t="shared" ref="L19" si="9">L18/K17</f>
        <v>#DIV/0!</v>
      </c>
      <c r="M19" s="2" t="e">
        <f t="shared" ref="M19" si="10">M18/L17</f>
        <v>#DIV/0!</v>
      </c>
      <c r="N19" s="2" t="e">
        <f t="shared" ref="N19" si="11">N18/M17</f>
        <v>#DIV/0!</v>
      </c>
      <c r="O19" s="2" t="e">
        <f t="shared" ref="O19" si="12">O18/N17</f>
        <v>#DIV/0!</v>
      </c>
    </row>
  </sheetData>
  <mergeCells count="2">
    <mergeCell ref="C4:O4"/>
    <mergeCell ref="C12:O12"/>
  </mergeCells>
  <conditionalFormatting sqref="C4:O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O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C5AA38-C8FE-46B5-B50A-B7DEA8E546E2}">
          <x14:formula1>
            <xm:f>Planilha1!$B$2:$B$7</xm:f>
          </x14:formula1>
          <xm:sqref>C4:O4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FAB9-9B02-400D-8AB6-FA09C1E2E1B8}">
  <dimension ref="B2:N20"/>
  <sheetViews>
    <sheetView workbookViewId="0">
      <selection activeCell="L20" sqref="L20"/>
    </sheetView>
  </sheetViews>
  <sheetFormatPr defaultRowHeight="14.4" x14ac:dyDescent="0.3"/>
  <cols>
    <col min="2" max="2" width="20.5546875" bestFit="1" customWidth="1"/>
    <col min="3" max="13" width="11.6640625" bestFit="1" customWidth="1"/>
    <col min="14" max="14" width="12.44140625" bestFit="1" customWidth="1"/>
  </cols>
  <sheetData>
    <row r="2" spans="2:14" x14ac:dyDescent="0.3">
      <c r="B2" s="9"/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18" t="s">
        <v>60</v>
      </c>
    </row>
    <row r="3" spans="2:14" x14ac:dyDescent="0.3">
      <c r="B3" s="19" t="s">
        <v>61</v>
      </c>
      <c r="C3" s="20">
        <v>30470.14</v>
      </c>
      <c r="D3" s="20">
        <v>31241.42</v>
      </c>
      <c r="E3" s="20">
        <v>32270.95</v>
      </c>
      <c r="F3" s="20">
        <v>33384.42</v>
      </c>
      <c r="G3" s="20">
        <v>34940.76</v>
      </c>
      <c r="H3" s="20">
        <v>36066.629999999997</v>
      </c>
      <c r="I3" s="20">
        <v>38088.11</v>
      </c>
      <c r="J3" s="20">
        <v>39334</v>
      </c>
      <c r="K3" s="20">
        <v>44764.22</v>
      </c>
      <c r="L3" s="20">
        <v>29742.94</v>
      </c>
      <c r="M3" s="20">
        <v>29997.13</v>
      </c>
      <c r="N3" s="20">
        <v>31214.5</v>
      </c>
    </row>
    <row r="4" spans="2:14" x14ac:dyDescent="0.3">
      <c r="B4" s="19" t="s">
        <v>62</v>
      </c>
      <c r="C4" s="20">
        <v>3130.77</v>
      </c>
      <c r="D4" s="20">
        <v>3163.8</v>
      </c>
      <c r="E4" s="20">
        <v>3238.36</v>
      </c>
      <c r="F4" s="20">
        <v>3347.18</v>
      </c>
      <c r="G4" s="20">
        <v>3385.15</v>
      </c>
      <c r="H4" s="20">
        <v>3562.34</v>
      </c>
      <c r="I4" s="20">
        <v>3849.96</v>
      </c>
      <c r="J4" s="20">
        <v>3945.28</v>
      </c>
      <c r="K4" s="20">
        <v>0</v>
      </c>
      <c r="L4" s="20">
        <v>0</v>
      </c>
      <c r="M4" s="20">
        <v>0</v>
      </c>
      <c r="N4" s="20">
        <v>0</v>
      </c>
    </row>
    <row r="5" spans="2:14" x14ac:dyDescent="0.3">
      <c r="B5" s="19" t="s">
        <v>63</v>
      </c>
      <c r="C5" s="20">
        <v>1057.1199999999999</v>
      </c>
      <c r="D5" s="20">
        <v>1103.74</v>
      </c>
      <c r="E5" s="20">
        <v>1112.46</v>
      </c>
      <c r="F5" s="20">
        <v>1120.7</v>
      </c>
      <c r="G5" s="20">
        <v>1264.7</v>
      </c>
      <c r="H5" s="20">
        <v>1357.67</v>
      </c>
      <c r="I5" s="20">
        <v>1549.5</v>
      </c>
      <c r="J5" s="20">
        <v>1614.02</v>
      </c>
      <c r="K5" s="20">
        <v>1617.52</v>
      </c>
      <c r="L5" s="20">
        <v>1641</v>
      </c>
      <c r="M5" s="20">
        <v>1641</v>
      </c>
      <c r="N5" s="20">
        <v>1783.38</v>
      </c>
    </row>
    <row r="6" spans="2:14" x14ac:dyDescent="0.3">
      <c r="B6" s="19" t="s">
        <v>70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2741.43</v>
      </c>
      <c r="M6" s="20">
        <v>2741.43</v>
      </c>
      <c r="N6" s="20">
        <v>2767.49</v>
      </c>
    </row>
    <row r="7" spans="2:14" x14ac:dyDescent="0.3">
      <c r="B7" s="19" t="s">
        <v>71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3036.67</v>
      </c>
      <c r="M7" s="20">
        <v>3036.67</v>
      </c>
      <c r="N7" s="20">
        <v>3065.19</v>
      </c>
    </row>
    <row r="8" spans="2:14" x14ac:dyDescent="0.3">
      <c r="B8" s="19" t="s">
        <v>72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12000</v>
      </c>
      <c r="M8" s="20">
        <v>12145.32</v>
      </c>
      <c r="N8" s="20">
        <v>12262.83</v>
      </c>
    </row>
    <row r="9" spans="2:14" x14ac:dyDescent="0.3">
      <c r="B9" s="19" t="s">
        <v>73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1408.22</v>
      </c>
      <c r="M9" s="20">
        <v>1417.18</v>
      </c>
      <c r="N9" s="20">
        <v>2688.99</v>
      </c>
    </row>
    <row r="10" spans="2:14" x14ac:dyDescent="0.3">
      <c r="B10" s="21" t="s">
        <v>64</v>
      </c>
      <c r="C10" s="22">
        <v>500</v>
      </c>
      <c r="D10" s="22">
        <v>750</v>
      </c>
      <c r="E10" s="22">
        <v>800</v>
      </c>
      <c r="F10" s="22">
        <v>1300</v>
      </c>
      <c r="G10" s="22">
        <v>800</v>
      </c>
      <c r="H10" s="22">
        <v>1700</v>
      </c>
      <c r="I10" s="22">
        <v>800</v>
      </c>
      <c r="J10" s="22">
        <v>800</v>
      </c>
      <c r="K10" s="22">
        <v>2400</v>
      </c>
      <c r="L10" s="22"/>
      <c r="M10" s="22"/>
      <c r="N10" s="22"/>
    </row>
    <row r="11" spans="2:14" x14ac:dyDescent="0.3">
      <c r="B11" s="21" t="s">
        <v>65</v>
      </c>
      <c r="C11" s="22">
        <v>0</v>
      </c>
      <c r="D11" s="22">
        <v>51.72</v>
      </c>
      <c r="E11" s="22">
        <v>78.900000000000006</v>
      </c>
      <c r="F11" s="22">
        <v>13.77</v>
      </c>
      <c r="G11" s="22">
        <v>150.11000000000001</v>
      </c>
      <c r="H11" s="22">
        <v>250</v>
      </c>
      <c r="I11" s="22">
        <v>60</v>
      </c>
      <c r="J11" s="22">
        <v>287.45999999999998</v>
      </c>
      <c r="K11" s="22">
        <v>365</v>
      </c>
      <c r="L11" s="22"/>
      <c r="M11" s="22"/>
      <c r="N11" s="22"/>
    </row>
    <row r="12" spans="2:14" x14ac:dyDescent="0.3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2:14" x14ac:dyDescent="0.3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6" spans="2:14" x14ac:dyDescent="0.3">
      <c r="B16" s="14" t="s">
        <v>66</v>
      </c>
      <c r="C16" s="15">
        <v>500</v>
      </c>
      <c r="D16" s="15">
        <v>801.72</v>
      </c>
      <c r="E16" s="15">
        <v>878.9</v>
      </c>
      <c r="F16" s="15">
        <v>1313.77</v>
      </c>
      <c r="G16" s="15">
        <v>950.11</v>
      </c>
      <c r="H16" s="15">
        <v>1950</v>
      </c>
      <c r="I16" s="15">
        <v>860</v>
      </c>
      <c r="J16" s="15">
        <v>1087.46</v>
      </c>
      <c r="K16" s="15">
        <v>2765</v>
      </c>
      <c r="L16" s="15">
        <v>0</v>
      </c>
      <c r="M16" s="15">
        <v>0</v>
      </c>
      <c r="N16" s="15">
        <v>0</v>
      </c>
    </row>
    <row r="17" spans="2:14" x14ac:dyDescent="0.3">
      <c r="B17" s="14" t="s">
        <v>67</v>
      </c>
      <c r="C17" s="15">
        <v>304.31</v>
      </c>
      <c r="D17" s="15">
        <v>302.37</v>
      </c>
      <c r="E17" s="15">
        <v>343.39</v>
      </c>
      <c r="F17" s="15">
        <v>280.54000000000002</v>
      </c>
      <c r="G17" s="15">
        <v>352.95</v>
      </c>
      <c r="H17" s="15">
        <v>359.1</v>
      </c>
      <c r="I17" s="15">
        <v>481.21</v>
      </c>
      <c r="J17" s="15">
        <v>397.48</v>
      </c>
      <c r="K17" s="15">
        <v>276.77</v>
      </c>
      <c r="L17" s="15">
        <v>-305.99</v>
      </c>
      <c r="M17" s="15">
        <v>500</v>
      </c>
      <c r="N17" s="15">
        <v>-48000</v>
      </c>
    </row>
    <row r="18" spans="2:14" x14ac:dyDescent="0.3">
      <c r="B18" s="14" t="s">
        <v>68</v>
      </c>
      <c r="C18" s="15">
        <v>0</v>
      </c>
      <c r="D18" s="15">
        <v>804.31</v>
      </c>
      <c r="E18" s="15">
        <v>1104.0899999999999</v>
      </c>
      <c r="F18" s="15">
        <v>1222.29</v>
      </c>
      <c r="G18" s="15">
        <v>1594.31</v>
      </c>
      <c r="H18" s="15">
        <v>1303.06</v>
      </c>
      <c r="I18" s="15">
        <v>2309.1</v>
      </c>
      <c r="J18" s="15">
        <v>1341.21</v>
      </c>
      <c r="K18" s="15">
        <v>1484.94</v>
      </c>
      <c r="L18" s="15">
        <v>3041.77</v>
      </c>
      <c r="M18" s="15">
        <v>-305.99</v>
      </c>
      <c r="N18" s="15">
        <v>500</v>
      </c>
    </row>
    <row r="19" spans="2:14" x14ac:dyDescent="0.3">
      <c r="B19" s="16" t="s">
        <v>69</v>
      </c>
      <c r="C19" s="17">
        <v>33600.910000000003</v>
      </c>
      <c r="D19" s="17">
        <v>34405.22</v>
      </c>
      <c r="E19" s="17">
        <v>35509.31</v>
      </c>
      <c r="F19" s="17">
        <v>36731.599999999999</v>
      </c>
      <c r="G19" s="17">
        <v>38325.910000000003</v>
      </c>
      <c r="H19" s="17">
        <v>39628.97</v>
      </c>
      <c r="I19" s="17">
        <v>41938.07</v>
      </c>
      <c r="J19" s="17">
        <v>43279.28</v>
      </c>
      <c r="K19" s="17">
        <v>44764.22</v>
      </c>
      <c r="L19" s="17">
        <v>47805.99</v>
      </c>
      <c r="M19" s="17">
        <v>47500</v>
      </c>
      <c r="N19" s="17">
        <v>48000</v>
      </c>
    </row>
    <row r="20" spans="2:14" x14ac:dyDescent="0.3">
      <c r="B20" s="16" t="s">
        <v>29</v>
      </c>
      <c r="C20" s="17">
        <f t="shared" ref="C20:L20" si="0">SUM(C3:C9)</f>
        <v>34658.03</v>
      </c>
      <c r="D20" s="17">
        <f t="shared" si="0"/>
        <v>35508.959999999999</v>
      </c>
      <c r="E20" s="17">
        <f t="shared" si="0"/>
        <v>36621.769999999997</v>
      </c>
      <c r="F20" s="17">
        <f t="shared" si="0"/>
        <v>37852.299999999996</v>
      </c>
      <c r="G20" s="17">
        <f t="shared" si="0"/>
        <v>39590.61</v>
      </c>
      <c r="H20" s="17">
        <f t="shared" si="0"/>
        <v>40986.639999999999</v>
      </c>
      <c r="I20" s="17">
        <f t="shared" si="0"/>
        <v>43487.57</v>
      </c>
      <c r="J20" s="17">
        <f t="shared" si="0"/>
        <v>44893.299999999996</v>
      </c>
      <c r="K20" s="17">
        <f t="shared" si="0"/>
        <v>46381.74</v>
      </c>
      <c r="L20" s="17">
        <f t="shared" si="0"/>
        <v>50570.259999999995</v>
      </c>
      <c r="M20" s="17">
        <f>SUM(M3:M9)</f>
        <v>50978.729999999996</v>
      </c>
      <c r="N20" s="17">
        <f>SUM(N3:N9)</f>
        <v>53782.38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EABC-4535-4CE7-88F8-F391BBAC9E91}">
  <dimension ref="B2:N9"/>
  <sheetViews>
    <sheetView workbookViewId="0">
      <selection activeCell="C4" sqref="C4"/>
    </sheetView>
  </sheetViews>
  <sheetFormatPr defaultRowHeight="14.4" x14ac:dyDescent="0.3"/>
  <cols>
    <col min="2" max="2" width="12" bestFit="1" customWidth="1"/>
    <col min="4" max="4" width="10.44140625" bestFit="1" customWidth="1"/>
    <col min="11" max="11" width="10.33203125" bestFit="1" customWidth="1"/>
    <col min="12" max="12" width="9.6640625" bestFit="1" customWidth="1"/>
    <col min="13" max="13" width="11.33203125" bestFit="1" customWidth="1"/>
    <col min="14" max="14" width="10.5546875" bestFit="1" customWidth="1"/>
  </cols>
  <sheetData>
    <row r="2" spans="2:14" x14ac:dyDescent="0.3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mergeCells count="1">
    <mergeCell ref="B2:N2"/>
  </mergeCells>
  <conditionalFormatting sqref="B2:N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18A1-03BA-4358-96DA-EF36270CB3B6}">
  <dimension ref="A1:N11"/>
  <sheetViews>
    <sheetView tabSelected="1" workbookViewId="0">
      <selection activeCell="A12" sqref="A12"/>
    </sheetView>
  </sheetViews>
  <sheetFormatPr defaultRowHeight="14.4" x14ac:dyDescent="0.3"/>
  <cols>
    <col min="1" max="14" width="12.77734375" customWidth="1"/>
  </cols>
  <sheetData>
    <row r="1" spans="1:14" x14ac:dyDescent="0.3">
      <c r="A1" s="23" t="s">
        <v>74</v>
      </c>
      <c r="B1" s="23" t="s">
        <v>75</v>
      </c>
      <c r="C1" s="23" t="s">
        <v>76</v>
      </c>
      <c r="D1" s="23" t="s">
        <v>77</v>
      </c>
      <c r="E1" s="23" t="s">
        <v>78</v>
      </c>
      <c r="F1" s="23" t="s">
        <v>79</v>
      </c>
      <c r="G1" s="23" t="s">
        <v>80</v>
      </c>
      <c r="H1" s="23" t="s">
        <v>81</v>
      </c>
      <c r="I1" s="23" t="s">
        <v>82</v>
      </c>
      <c r="J1" s="23" t="s">
        <v>83</v>
      </c>
      <c r="K1" s="23" t="s">
        <v>84</v>
      </c>
      <c r="L1" s="23" t="s">
        <v>85</v>
      </c>
      <c r="M1" s="23" t="s">
        <v>86</v>
      </c>
      <c r="N1" s="23" t="s">
        <v>87</v>
      </c>
    </row>
    <row r="2" spans="1:14" x14ac:dyDescent="0.3">
      <c r="A2" s="23" t="s">
        <v>88</v>
      </c>
    </row>
    <row r="3" spans="1:14" x14ac:dyDescent="0.3">
      <c r="A3" s="23" t="s">
        <v>89</v>
      </c>
    </row>
    <row r="4" spans="1:14" x14ac:dyDescent="0.3">
      <c r="A4" s="23" t="s">
        <v>90</v>
      </c>
    </row>
    <row r="5" spans="1:14" x14ac:dyDescent="0.3">
      <c r="A5" s="23" t="s">
        <v>91</v>
      </c>
    </row>
    <row r="6" spans="1:14" x14ac:dyDescent="0.3">
      <c r="A6" s="23" t="s">
        <v>92</v>
      </c>
    </row>
    <row r="7" spans="1:14" x14ac:dyDescent="0.3">
      <c r="A7" s="23" t="s">
        <v>93</v>
      </c>
    </row>
    <row r="8" spans="1:14" x14ac:dyDescent="0.3">
      <c r="A8" s="23" t="s">
        <v>94</v>
      </c>
    </row>
    <row r="9" spans="1:14" x14ac:dyDescent="0.3">
      <c r="A9" s="23" t="s">
        <v>95</v>
      </c>
    </row>
    <row r="10" spans="1:14" x14ac:dyDescent="0.3">
      <c r="A10" s="23" t="s">
        <v>96</v>
      </c>
    </row>
    <row r="11" spans="1:14" x14ac:dyDescent="0.3">
      <c r="A11" s="23" t="s">
        <v>97</v>
      </c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0F02-66B0-4019-9F0A-83F3690964F3}">
  <dimension ref="B2:K12"/>
  <sheetViews>
    <sheetView zoomScale="130" zoomScaleNormal="130" workbookViewId="0">
      <selection activeCell="K5" sqref="K5"/>
    </sheetView>
  </sheetViews>
  <sheetFormatPr defaultRowHeight="14.4" x14ac:dyDescent="0.3"/>
  <cols>
    <col min="4" max="4" width="12.44140625" customWidth="1"/>
    <col min="5" max="5" width="11.44140625" bestFit="1" customWidth="1"/>
    <col min="6" max="6" width="15" customWidth="1"/>
    <col min="8" max="8" width="24.5546875" bestFit="1" customWidth="1"/>
    <col min="9" max="9" width="13.44140625" bestFit="1" customWidth="1"/>
    <col min="10" max="10" width="12.44140625" customWidth="1"/>
    <col min="11" max="11" width="10.5546875" bestFit="1" customWidth="1"/>
  </cols>
  <sheetData>
    <row r="2" spans="2:11" ht="28.8" x14ac:dyDescent="0.55000000000000004">
      <c r="B2" s="25" t="s">
        <v>31</v>
      </c>
      <c r="C2" s="25"/>
      <c r="D2" s="25"/>
      <c r="E2" s="25"/>
      <c r="F2" s="25"/>
      <c r="H2" s="26" t="s">
        <v>31</v>
      </c>
      <c r="I2" s="26"/>
      <c r="J2" s="26"/>
      <c r="K2" s="26"/>
    </row>
    <row r="4" spans="2:11" x14ac:dyDescent="0.3">
      <c r="B4" s="8" t="s">
        <v>32</v>
      </c>
      <c r="C4" s="8" t="s">
        <v>33</v>
      </c>
      <c r="D4" s="8" t="s">
        <v>34</v>
      </c>
      <c r="E4" s="8" t="s">
        <v>30</v>
      </c>
      <c r="F4" s="8" t="s">
        <v>35</v>
      </c>
      <c r="H4" s="13" t="s">
        <v>33</v>
      </c>
      <c r="I4" s="13" t="s">
        <v>43</v>
      </c>
      <c r="J4" s="13" t="s">
        <v>30</v>
      </c>
      <c r="K4" s="13" t="s">
        <v>44</v>
      </c>
    </row>
    <row r="5" spans="2:11" x14ac:dyDescent="0.3">
      <c r="B5" s="9">
        <v>1</v>
      </c>
      <c r="C5" s="9" t="s">
        <v>36</v>
      </c>
      <c r="D5" s="10">
        <v>89.9</v>
      </c>
      <c r="E5" s="9">
        <v>15</v>
      </c>
      <c r="F5" s="10">
        <f>D5*E5</f>
        <v>1348.5</v>
      </c>
      <c r="H5" t="s">
        <v>45</v>
      </c>
      <c r="I5" s="1">
        <v>8.99</v>
      </c>
      <c r="J5">
        <v>30</v>
      </c>
    </row>
    <row r="6" spans="2:11" x14ac:dyDescent="0.3">
      <c r="B6" s="9">
        <v>2</v>
      </c>
      <c r="C6" s="9" t="s">
        <v>37</v>
      </c>
      <c r="D6" s="10">
        <v>139.5</v>
      </c>
      <c r="E6" s="9">
        <v>13</v>
      </c>
      <c r="F6" s="10">
        <f t="shared" ref="F6:F10" si="0">D6*E6</f>
        <v>1813.5</v>
      </c>
      <c r="H6" t="s">
        <v>46</v>
      </c>
      <c r="I6" s="1">
        <v>49.9</v>
      </c>
      <c r="J6">
        <v>15</v>
      </c>
    </row>
    <row r="7" spans="2:11" x14ac:dyDescent="0.3">
      <c r="B7" s="9">
        <v>3</v>
      </c>
      <c r="C7" s="9" t="s">
        <v>38</v>
      </c>
      <c r="D7" s="10">
        <v>58.9</v>
      </c>
      <c r="E7" s="9">
        <v>25</v>
      </c>
      <c r="F7" s="10">
        <f t="shared" si="0"/>
        <v>1472.5</v>
      </c>
      <c r="H7" t="s">
        <v>47</v>
      </c>
      <c r="I7" s="1">
        <v>15.98</v>
      </c>
      <c r="J7">
        <v>25</v>
      </c>
    </row>
    <row r="8" spans="2:11" x14ac:dyDescent="0.3">
      <c r="B8" s="9">
        <v>4</v>
      </c>
      <c r="C8" s="9" t="s">
        <v>39</v>
      </c>
      <c r="D8" s="10">
        <v>235</v>
      </c>
      <c r="E8" s="9">
        <v>9</v>
      </c>
      <c r="F8" s="10">
        <f t="shared" si="0"/>
        <v>2115</v>
      </c>
      <c r="H8" t="s">
        <v>48</v>
      </c>
      <c r="I8" s="1">
        <v>2.29</v>
      </c>
      <c r="J8">
        <v>80</v>
      </c>
    </row>
    <row r="9" spans="2:11" x14ac:dyDescent="0.3">
      <c r="B9" s="9">
        <v>5</v>
      </c>
      <c r="C9" s="9" t="s">
        <v>40</v>
      </c>
      <c r="D9" s="10">
        <v>79.900000000000006</v>
      </c>
      <c r="E9" s="9">
        <v>18</v>
      </c>
      <c r="F9" s="10">
        <f t="shared" si="0"/>
        <v>1438.2</v>
      </c>
    </row>
    <row r="10" spans="2:11" x14ac:dyDescent="0.3">
      <c r="B10" s="9">
        <v>6</v>
      </c>
      <c r="C10" s="9" t="s">
        <v>41</v>
      </c>
      <c r="D10" s="10">
        <v>128</v>
      </c>
      <c r="E10" s="9">
        <v>11</v>
      </c>
      <c r="F10" s="10">
        <f t="shared" si="0"/>
        <v>1408</v>
      </c>
    </row>
    <row r="12" spans="2:11" x14ac:dyDescent="0.3">
      <c r="E12" s="11" t="s">
        <v>42</v>
      </c>
      <c r="F12" s="12">
        <f>SUM(F5:F10)</f>
        <v>9595.7000000000007</v>
      </c>
    </row>
  </sheetData>
  <mergeCells count="2">
    <mergeCell ref="B2:F2"/>
    <mergeCell ref="H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teste</vt:lpstr>
      <vt:lpstr>2023-GERAL</vt:lpstr>
      <vt:lpstr>2024</vt:lpstr>
      <vt:lpstr>caderno</vt:lpstr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Rebelo</dc:creator>
  <cp:lastModifiedBy>GUSTAVO REBELO GODOY</cp:lastModifiedBy>
  <dcterms:created xsi:type="dcterms:W3CDTF">2024-05-17T21:07:46Z</dcterms:created>
  <dcterms:modified xsi:type="dcterms:W3CDTF">2024-09-07T22:40:47Z</dcterms:modified>
</cp:coreProperties>
</file>