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ustavo/Documents/IC IPEN/Programa CCR/Pasta Modelo/"/>
    </mc:Choice>
  </mc:AlternateContent>
  <xr:revisionPtr revIDLastSave="0" documentId="13_ncr:1_{B3ADAA4D-818D-8F44-A918-97EC72C2CCE4}" xr6:coauthVersionLast="47" xr6:coauthVersionMax="47" xr10:uidLastSave="{00000000-0000-0000-0000-000000000000}"/>
  <bookViews>
    <workbookView xWindow="3420" yWindow="560" windowWidth="25380" windowHeight="15880" xr2:uid="{00000000-000D-0000-FFFF-FFFF00000000}"/>
  </bookViews>
  <sheets>
    <sheet name="Plan1 (2)" sheetId="4" r:id="rId1"/>
    <sheet name="Plan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5" i="4" l="1"/>
  <c r="Q15" i="4"/>
  <c r="Q14" i="4"/>
  <c r="M18" i="4"/>
  <c r="M14" i="4"/>
  <c r="Q5" i="1" l="1"/>
  <c r="X5" i="1"/>
  <c r="U6" i="4"/>
  <c r="U7" i="4"/>
  <c r="U8" i="4"/>
  <c r="U12" i="4"/>
  <c r="U13" i="4"/>
  <c r="U14" i="4"/>
  <c r="U15" i="4"/>
  <c r="U18" i="4"/>
  <c r="T5" i="1"/>
  <c r="Q18" i="4"/>
  <c r="Q13" i="4"/>
  <c r="M13" i="4"/>
  <c r="Q12" i="4"/>
  <c r="M12" i="4"/>
  <c r="Q8" i="4"/>
  <c r="M8" i="4"/>
  <c r="Q7" i="4"/>
  <c r="M7" i="4"/>
  <c r="Q6" i="4"/>
  <c r="M6" i="4"/>
  <c r="Q5" i="4"/>
  <c r="Q21" i="1"/>
  <c r="Q18" i="1"/>
  <c r="Q15" i="1"/>
  <c r="Q14" i="1"/>
  <c r="Q13" i="1"/>
  <c r="Q12" i="1"/>
  <c r="Q11" i="1"/>
  <c r="Q8" i="1"/>
  <c r="Q7" i="1"/>
  <c r="Q6" i="1"/>
  <c r="W5" i="1"/>
  <c r="L5" i="1"/>
  <c r="W15" i="4" l="1"/>
  <c r="X15" i="4" s="1"/>
  <c r="W13" i="4"/>
  <c r="X13" i="4" s="1"/>
  <c r="W8" i="4"/>
  <c r="X8" i="4" s="1"/>
  <c r="W6" i="4"/>
  <c r="X6" i="4" s="1"/>
  <c r="W14" i="4"/>
  <c r="X14" i="4" s="1"/>
  <c r="W18" i="4"/>
  <c r="X18" i="4" s="1"/>
  <c r="W12" i="4"/>
  <c r="X12" i="4" s="1"/>
  <c r="W7" i="4"/>
  <c r="X7" i="4" s="1"/>
  <c r="T6" i="1"/>
  <c r="T7" i="1"/>
  <c r="T8" i="1"/>
  <c r="T12" i="1"/>
  <c r="T13" i="1"/>
  <c r="T14" i="1"/>
  <c r="T15" i="1"/>
  <c r="T18" i="1"/>
  <c r="T21" i="1"/>
  <c r="L6" i="1"/>
  <c r="L7" i="1"/>
  <c r="L8" i="1"/>
  <c r="L11" i="1"/>
  <c r="L12" i="1"/>
  <c r="L13" i="1"/>
  <c r="L14" i="1"/>
  <c r="L15" i="1"/>
  <c r="L18" i="1"/>
  <c r="L21" i="1"/>
  <c r="W6" i="1"/>
  <c r="X6" i="1" s="1"/>
  <c r="W18" i="1" l="1"/>
  <c r="X18" i="1" s="1"/>
  <c r="W15" i="1"/>
  <c r="X15" i="1" s="1"/>
  <c r="W12" i="1"/>
  <c r="X12" i="1" s="1"/>
  <c r="W21" i="1"/>
  <c r="X21" i="1" s="1"/>
  <c r="W13" i="1"/>
  <c r="X13" i="1" s="1"/>
  <c r="W7" i="1"/>
  <c r="X7" i="1" s="1"/>
  <c r="W11" i="1"/>
  <c r="X11" i="1" s="1"/>
  <c r="W14" i="1"/>
  <c r="X14" i="1" s="1"/>
  <c r="W8" i="1"/>
  <c r="X8" i="1" s="1"/>
  <c r="U5" i="4" l="1"/>
  <c r="M5" i="4"/>
  <c r="W5" i="4" l="1"/>
  <c r="X5" i="4" s="1"/>
</calcChain>
</file>

<file path=xl/sharedStrings.xml><?xml version="1.0" encoding="utf-8"?>
<sst xmlns="http://schemas.openxmlformats.org/spreadsheetml/2006/main" count="77" uniqueCount="47">
  <si>
    <t>Nuclídeo</t>
  </si>
  <si>
    <t>Série do 232Th</t>
  </si>
  <si>
    <t>Ac-228</t>
  </si>
  <si>
    <t>Bi-212</t>
  </si>
  <si>
    <t>Pb-212</t>
  </si>
  <si>
    <t>E - keV</t>
  </si>
  <si>
    <t>Série do 238U</t>
  </si>
  <si>
    <t>Th-234</t>
  </si>
  <si>
    <t>Pb-214</t>
  </si>
  <si>
    <t>Bi-214</t>
  </si>
  <si>
    <t>Pb-210</t>
  </si>
  <si>
    <t>K-40</t>
  </si>
  <si>
    <t>Cs-137</t>
  </si>
  <si>
    <t>BG</t>
  </si>
  <si>
    <t>RGTh-1</t>
  </si>
  <si>
    <t>1s%</t>
  </si>
  <si>
    <t>RGU-1</t>
  </si>
  <si>
    <t>RGK-1</t>
  </si>
  <si>
    <t>IAEA-375</t>
  </si>
  <si>
    <t>Conc. P.</t>
  </si>
  <si>
    <t>s</t>
  </si>
  <si>
    <t>Cont. P.</t>
  </si>
  <si>
    <t>massa P.</t>
  </si>
  <si>
    <t>massa A.</t>
  </si>
  <si>
    <t>Cont. A.</t>
  </si>
  <si>
    <t>Conc. A.</t>
  </si>
  <si>
    <t>I.C.</t>
  </si>
  <si>
    <t>Cont. A. -BG</t>
  </si>
  <si>
    <t>Cont. P. - BG</t>
  </si>
  <si>
    <t>Amostra: A1P1-1</t>
  </si>
  <si>
    <t>Peso:</t>
  </si>
  <si>
    <t>Não alterar</t>
  </si>
  <si>
    <t>Alterar</t>
  </si>
  <si>
    <t>Massa da amostra</t>
  </si>
  <si>
    <t>incerteza</t>
  </si>
  <si>
    <t>Legenda</t>
  </si>
  <si>
    <t xml:space="preserve">Não Contado </t>
  </si>
  <si>
    <t>Contagem BG</t>
  </si>
  <si>
    <t xml:space="preserve">Contagem Padrao </t>
  </si>
  <si>
    <t>Massa Padrao</t>
  </si>
  <si>
    <t xml:space="preserve">Contagem amostra </t>
  </si>
  <si>
    <t>Resultado final</t>
  </si>
  <si>
    <t xml:space="preserve">Massa Amostra </t>
  </si>
  <si>
    <t>Massa:</t>
  </si>
  <si>
    <t xml:space="preserve">Amostra: </t>
  </si>
  <si>
    <t>A3P1-1</t>
  </si>
  <si>
    <t xml:space="preserve">CANBERRA 1 CANBERRA 1 CANBERRA 1 CANBERRA 1 CANBERRA 1 CANBERRA 1 CANBERRA 1 CANBERRA 1 CANBERRA 1 CANBERRA 1 CANBERRA 1 CANBERRA 1 CANBERRA 1 CANBERRA 1 CANBERRA 1 CANBERRA 1 CANBERRA 1 CANBERRA 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</si>
</sst>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1DFD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1" fontId="0" fillId="0" borderId="0" xfId="0" applyNumberFormat="1"/>
    <xf numFmtId="0" fontId="0" fillId="0" borderId="2" xfId="0" applyBorder="1"/>
    <xf numFmtId="0" fontId="0" fillId="0" borderId="3" xfId="0" applyBorder="1"/>
    <xf numFmtId="0" fontId="0" fillId="2" borderId="0" xfId="0" applyFill="1"/>
    <xf numFmtId="0" fontId="0" fillId="3" borderId="0" xfId="0" applyFill="1"/>
    <xf numFmtId="1" fontId="0" fillId="0" borderId="0" xfId="0" applyNumberFormat="1" applyAlignment="1">
      <alignment horizontal="center"/>
    </xf>
    <xf numFmtId="164" fontId="0" fillId="0" borderId="3" xfId="0" applyNumberFormat="1" applyBorder="1"/>
    <xf numFmtId="0" fontId="0" fillId="2" borderId="2" xfId="0" applyFill="1" applyBorder="1"/>
    <xf numFmtId="0" fontId="0" fillId="0" borderId="4" xfId="0" applyBorder="1"/>
    <xf numFmtId="0" fontId="0" fillId="2" borderId="5" xfId="0" applyFill="1" applyBorder="1"/>
    <xf numFmtId="0" fontId="0" fillId="0" borderId="5" xfId="0" applyBorder="1"/>
    <xf numFmtId="0" fontId="0" fillId="3" borderId="5" xfId="0" applyFill="1" applyBorder="1"/>
    <xf numFmtId="1" fontId="0" fillId="0" borderId="5" xfId="0" applyNumberFormat="1" applyBorder="1" applyAlignment="1">
      <alignment horizontal="center"/>
    </xf>
    <xf numFmtId="164" fontId="0" fillId="0" borderId="6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10" xfId="0" applyFill="1" applyBorder="1"/>
    <xf numFmtId="0" fontId="0" fillId="2" borderId="11" xfId="0" applyFill="1" applyBorder="1"/>
    <xf numFmtId="0" fontId="0" fillId="0" borderId="12" xfId="0" applyBorder="1"/>
    <xf numFmtId="0" fontId="0" fillId="2" borderId="12" xfId="0" applyFill="1" applyBorder="1"/>
    <xf numFmtId="0" fontId="1" fillId="0" borderId="1" xfId="0" applyFont="1" applyBorder="1"/>
    <xf numFmtId="0" fontId="1" fillId="0" borderId="21" xfId="0" applyFont="1" applyBorder="1"/>
    <xf numFmtId="0" fontId="1" fillId="0" borderId="20" xfId="0" applyFont="1" applyBorder="1"/>
    <xf numFmtId="0" fontId="1" fillId="0" borderId="25" xfId="0" applyFont="1" applyBorder="1"/>
    <xf numFmtId="0" fontId="1" fillId="0" borderId="13" xfId="0" applyFont="1" applyBorder="1"/>
    <xf numFmtId="0" fontId="1" fillId="0" borderId="2" xfId="0" applyFont="1" applyBorder="1"/>
    <xf numFmtId="0" fontId="3" fillId="0" borderId="14" xfId="0" applyFont="1" applyBorder="1"/>
    <xf numFmtId="0" fontId="3" fillId="0" borderId="16" xfId="0" applyFont="1" applyBorder="1"/>
    <xf numFmtId="0" fontId="3" fillId="0" borderId="2" xfId="0" applyFont="1" applyBorder="1"/>
    <xf numFmtId="0" fontId="3" fillId="0" borderId="17" xfId="0" applyFont="1" applyBorder="1"/>
    <xf numFmtId="0" fontId="3" fillId="0" borderId="13" xfId="0" applyFont="1" applyBorder="1"/>
    <xf numFmtId="0" fontId="3" fillId="0" borderId="1" xfId="0" applyFont="1" applyBorder="1"/>
    <xf numFmtId="0" fontId="0" fillId="5" borderId="18" xfId="0" applyFill="1" applyBorder="1"/>
    <xf numFmtId="0" fontId="0" fillId="5" borderId="11" xfId="0" applyFill="1" applyBorder="1"/>
    <xf numFmtId="0" fontId="0" fillId="5" borderId="10" xfId="0" applyFill="1" applyBorder="1"/>
    <xf numFmtId="1" fontId="0" fillId="5" borderId="10" xfId="0" applyNumberFormat="1" applyFill="1" applyBorder="1" applyAlignment="1">
      <alignment horizontal="center"/>
    </xf>
    <xf numFmtId="164" fontId="0" fillId="5" borderId="15" xfId="0" applyNumberFormat="1" applyFill="1" applyBorder="1"/>
    <xf numFmtId="164" fontId="0" fillId="5" borderId="19" xfId="0" applyNumberFormat="1" applyFill="1" applyBorder="1"/>
    <xf numFmtId="1" fontId="0" fillId="5" borderId="12" xfId="0" applyNumberFormat="1" applyFill="1" applyBorder="1" applyAlignment="1">
      <alignment horizontal="center"/>
    </xf>
    <xf numFmtId="0" fontId="0" fillId="5" borderId="12" xfId="0" applyFill="1" applyBorder="1"/>
    <xf numFmtId="0" fontId="4" fillId="0" borderId="0" xfId="0" applyFont="1"/>
    <xf numFmtId="0" fontId="0" fillId="6" borderId="10" xfId="0" applyFill="1" applyBorder="1"/>
    <xf numFmtId="0" fontId="0" fillId="7" borderId="10" xfId="0" applyFill="1" applyBorder="1"/>
    <xf numFmtId="0" fontId="4" fillId="4" borderId="0" xfId="0" applyFont="1" applyFill="1"/>
    <xf numFmtId="0" fontId="0" fillId="4" borderId="10" xfId="0" applyFill="1" applyBorder="1"/>
    <xf numFmtId="0" fontId="0" fillId="8" borderId="10" xfId="0" applyFill="1" applyBorder="1"/>
    <xf numFmtId="0" fontId="1" fillId="9" borderId="1" xfId="0" applyFont="1" applyFill="1" applyBorder="1"/>
    <xf numFmtId="1" fontId="0" fillId="10" borderId="10" xfId="0" applyNumberFormat="1" applyFill="1" applyBorder="1" applyAlignment="1">
      <alignment horizontal="center"/>
    </xf>
    <xf numFmtId="164" fontId="0" fillId="10" borderId="15" xfId="0" applyNumberFormat="1" applyFill="1" applyBorder="1"/>
    <xf numFmtId="0" fontId="4" fillId="7" borderId="10" xfId="0" applyFont="1" applyFill="1" applyBorder="1"/>
    <xf numFmtId="0" fontId="2" fillId="0" borderId="22" xfId="0" applyFont="1" applyBorder="1"/>
    <xf numFmtId="0" fontId="0" fillId="7" borderId="28" xfId="0" applyFill="1" applyBorder="1" applyAlignment="1">
      <alignment horizontal="center"/>
    </xf>
    <xf numFmtId="0" fontId="0" fillId="7" borderId="29" xfId="0" applyFill="1" applyBorder="1" applyAlignment="1">
      <alignment horizontal="center"/>
    </xf>
    <xf numFmtId="0" fontId="0" fillId="6" borderId="28" xfId="0" applyFill="1" applyBorder="1" applyAlignment="1">
      <alignment horizontal="center"/>
    </xf>
    <xf numFmtId="0" fontId="0" fillId="6" borderId="29" xfId="0" applyFill="1" applyBorder="1" applyAlignment="1">
      <alignment horizontal="center"/>
    </xf>
    <xf numFmtId="0" fontId="0" fillId="8" borderId="30" xfId="0" applyFill="1" applyBorder="1" applyAlignment="1">
      <alignment horizontal="center"/>
    </xf>
    <xf numFmtId="0" fontId="0" fillId="8" borderId="31" xfId="0" applyFill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0" fillId="10" borderId="32" xfId="0" applyFill="1" applyBorder="1" applyAlignment="1">
      <alignment horizontal="center"/>
    </xf>
    <xf numFmtId="0" fontId="0" fillId="9" borderId="26" xfId="0" applyFill="1" applyBorder="1" applyAlignment="1">
      <alignment horizontal="center"/>
    </xf>
    <xf numFmtId="0" fontId="0" fillId="9" borderId="27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5" borderId="29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1DF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6C078-DE4A-9142-B8E3-82FF4C7B718D}">
  <dimension ref="A1:Z35"/>
  <sheetViews>
    <sheetView tabSelected="1" zoomScale="94" workbookViewId="0">
      <selection activeCell="Q26" sqref="Q26"/>
    </sheetView>
  </sheetViews>
  <sheetFormatPr baseColWidth="10" defaultColWidth="8.83203125" defaultRowHeight="15" x14ac:dyDescent="0.2"/>
  <cols>
    <col min="1" max="1" width="12.33203125" customWidth="1"/>
    <col min="3" max="3" width="2.6640625" customWidth="1"/>
    <col min="6" max="7" width="0" hidden="1" customWidth="1"/>
    <col min="8" max="8" width="2.5" customWidth="1"/>
    <col min="10" max="10" width="2.6640625" customWidth="1"/>
    <col min="12" max="12" width="11.5" customWidth="1"/>
    <col min="14" max="14" width="2.5" customWidth="1"/>
    <col min="16" max="16" width="2.6640625" customWidth="1"/>
    <col min="18" max="18" width="2.83203125" customWidth="1"/>
    <col min="20" max="20" width="11.83203125" customWidth="1"/>
    <col min="22" max="22" width="2" customWidth="1"/>
    <col min="23" max="23" width="11.6640625" customWidth="1"/>
    <col min="24" max="24" width="12.5" customWidth="1"/>
  </cols>
  <sheetData>
    <row r="1" spans="1:26" ht="16" thickBot="1" x14ac:dyDescent="0.25">
      <c r="A1" s="73" t="s">
        <v>46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</row>
    <row r="2" spans="1:26" ht="27" thickBot="1" x14ac:dyDescent="0.35">
      <c r="A2" s="52" t="s">
        <v>44</v>
      </c>
      <c r="B2" s="69" t="s">
        <v>45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70"/>
      <c r="W2" s="22" t="s">
        <v>43</v>
      </c>
      <c r="X2" s="48">
        <v>34.898000000000003</v>
      </c>
    </row>
    <row r="3" spans="1:26" ht="16" thickBot="1" x14ac:dyDescent="0.25">
      <c r="A3" s="23" t="s">
        <v>0</v>
      </c>
      <c r="B3" s="24" t="s">
        <v>5</v>
      </c>
      <c r="C3" s="24"/>
      <c r="D3" s="24" t="s">
        <v>19</v>
      </c>
      <c r="E3" s="24" t="s">
        <v>20</v>
      </c>
      <c r="F3" s="24" t="s">
        <v>26</v>
      </c>
      <c r="G3" s="24"/>
      <c r="H3" s="24"/>
      <c r="I3" s="24" t="s">
        <v>13</v>
      </c>
      <c r="J3" s="24"/>
      <c r="K3" s="24" t="s">
        <v>21</v>
      </c>
      <c r="L3" s="24" t="s">
        <v>15</v>
      </c>
      <c r="M3" s="24" t="s">
        <v>28</v>
      </c>
      <c r="N3" s="24"/>
      <c r="O3" s="24" t="s">
        <v>22</v>
      </c>
      <c r="P3" s="24"/>
      <c r="Q3" s="24" t="s">
        <v>23</v>
      </c>
      <c r="R3" s="24"/>
      <c r="S3" s="24" t="s">
        <v>24</v>
      </c>
      <c r="T3" s="24" t="s">
        <v>34</v>
      </c>
      <c r="U3" s="24" t="s">
        <v>27</v>
      </c>
      <c r="V3" s="24"/>
      <c r="W3" s="24" t="s">
        <v>25</v>
      </c>
      <c r="X3" s="25"/>
    </row>
    <row r="4" spans="1:26" ht="17" thickTop="1" thickBot="1" x14ac:dyDescent="0.25">
      <c r="A4" s="26" t="s">
        <v>1</v>
      </c>
      <c r="D4" s="32" t="s">
        <v>14</v>
      </c>
      <c r="X4" s="3"/>
    </row>
    <row r="5" spans="1:26" x14ac:dyDescent="0.2">
      <c r="A5" s="28" t="s">
        <v>2</v>
      </c>
      <c r="B5" s="18">
        <v>338</v>
      </c>
      <c r="C5" s="17"/>
      <c r="D5" s="19">
        <v>3250</v>
      </c>
      <c r="E5" s="18">
        <v>572</v>
      </c>
      <c r="F5" s="17">
        <v>3160</v>
      </c>
      <c r="G5" s="17">
        <v>3340</v>
      </c>
      <c r="H5" s="17"/>
      <c r="I5" s="43">
        <v>1.8336545379986525E-3</v>
      </c>
      <c r="J5" s="17"/>
      <c r="K5" s="51">
        <v>0.41899999999999998</v>
      </c>
      <c r="L5" s="51">
        <v>1.98</v>
      </c>
      <c r="M5" s="18">
        <f>K5-I5</f>
        <v>0.41716634546200132</v>
      </c>
      <c r="N5" s="17"/>
      <c r="O5" s="47">
        <v>4.4198000000000001E-2</v>
      </c>
      <c r="P5" s="17"/>
      <c r="Q5" s="18">
        <f>X2/1000</f>
        <v>3.4898000000000005E-2</v>
      </c>
      <c r="R5" s="17"/>
      <c r="S5" s="45"/>
      <c r="T5" s="45"/>
      <c r="U5" s="18">
        <f>S5-I5</f>
        <v>-1.8336545379986525E-3</v>
      </c>
      <c r="V5" s="17"/>
      <c r="W5" s="49">
        <f>(U5*O5*D5)/(M5*Q5)</f>
        <v>-18.09229635763603</v>
      </c>
      <c r="X5" s="50">
        <f>W5*SQRT((U5*T5/100/U5)^2+(M5*L5/100/M5)^2+(E5/D5)^2)</f>
        <v>-3.2043310975167936</v>
      </c>
    </row>
    <row r="6" spans="1:26" x14ac:dyDescent="0.2">
      <c r="A6" s="29"/>
      <c r="B6" s="18">
        <v>911</v>
      </c>
      <c r="C6" s="17"/>
      <c r="D6" s="18">
        <v>3250</v>
      </c>
      <c r="E6" s="18">
        <v>572</v>
      </c>
      <c r="F6" s="17"/>
      <c r="G6" s="17"/>
      <c r="H6" s="17"/>
      <c r="I6" s="43">
        <v>4.0000000000000001E-3</v>
      </c>
      <c r="J6" s="17"/>
      <c r="K6" s="51">
        <v>0.39500000000000002</v>
      </c>
      <c r="L6" s="51">
        <v>1.92</v>
      </c>
      <c r="M6" s="18">
        <f>K6-I6</f>
        <v>0.39100000000000001</v>
      </c>
      <c r="N6" s="17"/>
      <c r="O6" s="47">
        <v>4.4198000000000001E-2</v>
      </c>
      <c r="P6" s="17"/>
      <c r="Q6" s="18">
        <f>X2/1000</f>
        <v>3.4898000000000005E-2</v>
      </c>
      <c r="R6" s="17"/>
      <c r="S6" s="45"/>
      <c r="T6" s="45"/>
      <c r="U6" s="18">
        <f t="shared" ref="U6:U18" si="0">S6-I6</f>
        <v>-4.0000000000000001E-3</v>
      </c>
      <c r="V6" s="17"/>
      <c r="W6" s="49">
        <f>(U6*O6*D6)/(M6*Q6)</f>
        <v>-42.108393639395416</v>
      </c>
      <c r="X6" s="50">
        <f>W6*SQRT((U6*T6/100/U6)^2+(M6*L6/100/M6)^2+(E6/D6)^2)</f>
        <v>-7.4550458241839372</v>
      </c>
    </row>
    <row r="7" spans="1:26" x14ac:dyDescent="0.2">
      <c r="A7" s="29" t="s">
        <v>3</v>
      </c>
      <c r="B7" s="18">
        <v>727</v>
      </c>
      <c r="C7" s="17"/>
      <c r="D7" s="18">
        <v>3250</v>
      </c>
      <c r="E7" s="18">
        <v>572</v>
      </c>
      <c r="F7" s="17"/>
      <c r="G7" s="17"/>
      <c r="H7" s="17"/>
      <c r="I7" s="43">
        <v>2E-3</v>
      </c>
      <c r="J7" s="17"/>
      <c r="K7" s="51">
        <v>0.13800000000000001</v>
      </c>
      <c r="L7" s="51">
        <v>4.33</v>
      </c>
      <c r="M7" s="18">
        <f>K7-I7</f>
        <v>0.13600000000000001</v>
      </c>
      <c r="N7" s="17"/>
      <c r="O7" s="47">
        <v>4.4198000000000001E-2</v>
      </c>
      <c r="P7" s="17"/>
      <c r="Q7" s="18">
        <f>X2/1000</f>
        <v>3.4898000000000005E-2</v>
      </c>
      <c r="R7" s="17"/>
      <c r="S7" s="45"/>
      <c r="T7" s="45"/>
      <c r="U7" s="18">
        <f>S7-I7</f>
        <v>-2E-3</v>
      </c>
      <c r="V7" s="17"/>
      <c r="W7" s="49">
        <f>(U7*O7*D7)/(M7*Q7)</f>
        <v>-60.530815856630909</v>
      </c>
      <c r="X7" s="50">
        <f>W7*SQRT((U7*T7/100/U7)^2+(M7*L7/100/M7)^2+(E7/D7)^2)</f>
        <v>-10.971098078339889</v>
      </c>
    </row>
    <row r="8" spans="1:26" x14ac:dyDescent="0.2">
      <c r="A8" s="29" t="s">
        <v>4</v>
      </c>
      <c r="B8" s="18">
        <v>238</v>
      </c>
      <c r="C8" s="17"/>
      <c r="D8" s="18">
        <v>3250</v>
      </c>
      <c r="E8" s="18">
        <v>572</v>
      </c>
      <c r="F8" s="17"/>
      <c r="G8" s="17"/>
      <c r="H8" s="17"/>
      <c r="I8" s="43">
        <v>6.0000000000000001E-3</v>
      </c>
      <c r="J8" s="17"/>
      <c r="K8" s="51">
        <v>2.4089999999999998</v>
      </c>
      <c r="L8" s="51">
        <v>0.78</v>
      </c>
      <c r="M8" s="18">
        <f>K8-I8</f>
        <v>2.403</v>
      </c>
      <c r="N8" s="17"/>
      <c r="O8" s="47">
        <v>4.4198000000000001E-2</v>
      </c>
      <c r="P8" s="17"/>
      <c r="Q8" s="18">
        <f>X2/1000</f>
        <v>3.4898000000000005E-2</v>
      </c>
      <c r="R8" s="17"/>
      <c r="S8" s="45"/>
      <c r="T8" s="45"/>
      <c r="U8" s="18">
        <f>S8-I8</f>
        <v>-6.0000000000000001E-3</v>
      </c>
      <c r="V8" s="17"/>
      <c r="W8" s="49">
        <f>(U8*O8*D8)/(M8*Q8)</f>
        <v>-10.277391955682653</v>
      </c>
      <c r="X8" s="50">
        <f>W8*SQRT((U8*T8/100/U8)^2+(M8*L8/100/M8)^2+(E8/D8)^2)</f>
        <v>-1.8105964665897192</v>
      </c>
    </row>
    <row r="9" spans="1:26" ht="16" thickBot="1" x14ac:dyDescent="0.25">
      <c r="A9" s="27"/>
      <c r="X9" s="3"/>
    </row>
    <row r="10" spans="1:26" ht="16" thickBot="1" x14ac:dyDescent="0.25">
      <c r="A10" s="22" t="s">
        <v>6</v>
      </c>
      <c r="D10" s="33" t="s">
        <v>16</v>
      </c>
      <c r="X10" s="3"/>
    </row>
    <row r="11" spans="1:26" x14ac:dyDescent="0.2">
      <c r="A11" s="28" t="s">
        <v>7</v>
      </c>
      <c r="B11" s="18">
        <v>63</v>
      </c>
      <c r="C11" s="17"/>
      <c r="D11" s="35"/>
      <c r="E11" s="36"/>
      <c r="F11" s="17">
        <v>4910</v>
      </c>
      <c r="G11" s="17">
        <v>4970</v>
      </c>
      <c r="H11" s="17"/>
      <c r="I11" s="36"/>
      <c r="J11" s="17"/>
      <c r="K11" s="36"/>
      <c r="L11" s="36"/>
      <c r="M11" s="36"/>
      <c r="N11" s="17"/>
      <c r="O11" s="36"/>
      <c r="P11" s="17"/>
      <c r="Q11" s="36"/>
      <c r="R11" s="17"/>
      <c r="S11" s="36"/>
      <c r="T11" s="36"/>
      <c r="U11" s="36"/>
      <c r="V11" s="17"/>
      <c r="W11" s="37"/>
      <c r="X11" s="38"/>
    </row>
    <row r="12" spans="1:26" x14ac:dyDescent="0.2">
      <c r="A12" s="29" t="s">
        <v>8</v>
      </c>
      <c r="B12" s="18">
        <v>351</v>
      </c>
      <c r="C12" s="17"/>
      <c r="D12" s="18">
        <v>4940</v>
      </c>
      <c r="E12" s="18">
        <v>494</v>
      </c>
      <c r="F12" s="17"/>
      <c r="G12" s="17"/>
      <c r="H12" s="17"/>
      <c r="I12" s="43">
        <v>5.0000000000000001E-3</v>
      </c>
      <c r="J12" s="17"/>
      <c r="K12" s="51">
        <v>2.25</v>
      </c>
      <c r="L12" s="51">
        <v>0.85</v>
      </c>
      <c r="M12" s="18">
        <f>K12-I12</f>
        <v>2.2450000000000001</v>
      </c>
      <c r="N12" s="17"/>
      <c r="O12" s="47">
        <v>5.0967999999999999E-2</v>
      </c>
      <c r="P12" s="17"/>
      <c r="Q12" s="18">
        <f>X2/1000</f>
        <v>3.4898000000000005E-2</v>
      </c>
      <c r="R12" s="17"/>
      <c r="S12" s="45"/>
      <c r="T12" s="45"/>
      <c r="U12" s="18">
        <f>S12-I12</f>
        <v>-5.0000000000000001E-3</v>
      </c>
      <c r="V12" s="17"/>
      <c r="W12" s="49">
        <f>(U12*O12*D12)/(M12*Q12)</f>
        <v>-16.068586007124033</v>
      </c>
      <c r="X12" s="50">
        <f>W12*SQRT((U12*T12/100/U12)^2+(M12*L12/100/M12)^2+(E12/D12)^2)</f>
        <v>-1.6126529302360166</v>
      </c>
    </row>
    <row r="13" spans="1:26" x14ac:dyDescent="0.2">
      <c r="A13" s="29" t="s">
        <v>9</v>
      </c>
      <c r="B13" s="18">
        <v>609</v>
      </c>
      <c r="C13" s="17"/>
      <c r="D13" s="18">
        <v>4940</v>
      </c>
      <c r="E13" s="18">
        <v>494</v>
      </c>
      <c r="F13" s="17"/>
      <c r="G13" s="17"/>
      <c r="H13" s="17"/>
      <c r="I13" s="43">
        <v>5.0000000000000001E-3</v>
      </c>
      <c r="J13" s="17"/>
      <c r="K13" s="51">
        <v>1.498</v>
      </c>
      <c r="L13" s="51">
        <v>1.01</v>
      </c>
      <c r="M13" s="18">
        <f>K13-I13</f>
        <v>1.4930000000000001</v>
      </c>
      <c r="N13" s="17"/>
      <c r="O13" s="47">
        <v>5.0967999999999999E-2</v>
      </c>
      <c r="P13" s="17"/>
      <c r="Q13" s="18">
        <f>X2/1000</f>
        <v>3.4898000000000005E-2</v>
      </c>
      <c r="R13" s="17"/>
      <c r="S13" s="45"/>
      <c r="T13" s="45"/>
      <c r="U13" s="18">
        <f t="shared" si="0"/>
        <v>-5.0000000000000001E-3</v>
      </c>
      <c r="V13" s="17"/>
      <c r="W13" s="49">
        <f>(U13*O13*D13)/(M13*Q13)</f>
        <v>-24.162073399861661</v>
      </c>
      <c r="X13" s="50">
        <f>W13*SQRT((U13*T13/100/U13)^2+(M13*L13/100/M13)^2+(E13/D13)^2)</f>
        <v>-2.4284999358741861</v>
      </c>
      <c r="Z13" s="1"/>
    </row>
    <row r="14" spans="1:26" x14ac:dyDescent="0.2">
      <c r="A14" s="29"/>
      <c r="B14" s="18">
        <v>1120</v>
      </c>
      <c r="C14" s="17"/>
      <c r="D14" s="18">
        <v>4940</v>
      </c>
      <c r="E14" s="18">
        <v>494</v>
      </c>
      <c r="F14" s="17"/>
      <c r="G14" s="17"/>
      <c r="H14" s="17"/>
      <c r="I14" s="43">
        <v>3.0000000000000001E-3</v>
      </c>
      <c r="J14" s="17"/>
      <c r="K14" s="51">
        <v>0.28199999999999997</v>
      </c>
      <c r="L14" s="51">
        <v>2.5299999999999998</v>
      </c>
      <c r="M14" s="18">
        <f>K14-I14</f>
        <v>0.27899999999999997</v>
      </c>
      <c r="N14" s="17"/>
      <c r="O14" s="47">
        <v>5.0967999999999999E-2</v>
      </c>
      <c r="P14" s="17"/>
      <c r="Q14" s="18">
        <f>X2/1000</f>
        <v>3.4898000000000005E-2</v>
      </c>
      <c r="R14" s="17"/>
      <c r="S14" s="45"/>
      <c r="T14" s="45"/>
      <c r="U14" s="18">
        <f t="shared" si="0"/>
        <v>-3.0000000000000001E-3</v>
      </c>
      <c r="V14" s="17"/>
      <c r="W14" s="49">
        <f>(U14*O14*D14)/(M14*Q14)</f>
        <v>-77.578442120416057</v>
      </c>
      <c r="X14" s="50">
        <f>W14*SQRT((U14*T14/100/U14)^2+(M14*L14/100/M14)^2+(E14/D14)^2)</f>
        <v>-8.0022792923016937</v>
      </c>
    </row>
    <row r="15" spans="1:26" x14ac:dyDescent="0.2">
      <c r="A15" s="29" t="s">
        <v>10</v>
      </c>
      <c r="B15" s="18">
        <v>46</v>
      </c>
      <c r="C15" s="17"/>
      <c r="D15" s="18">
        <v>4940</v>
      </c>
      <c r="E15" s="18">
        <v>494</v>
      </c>
      <c r="F15" s="17"/>
      <c r="G15" s="17"/>
      <c r="H15" s="17"/>
      <c r="I15" s="43">
        <v>4.0000000000000001E-3</v>
      </c>
      <c r="J15" s="17"/>
      <c r="K15" s="51">
        <v>0.61499999999999999</v>
      </c>
      <c r="L15" s="51">
        <v>1.84</v>
      </c>
      <c r="M15" s="18">
        <f>K15-I15</f>
        <v>0.61099999999999999</v>
      </c>
      <c r="N15" s="17"/>
      <c r="O15" s="47">
        <v>5.0967999999999999E-2</v>
      </c>
      <c r="P15" s="17"/>
      <c r="Q15" s="18">
        <f>X2/1000</f>
        <v>3.4898000000000005E-2</v>
      </c>
      <c r="R15" s="17"/>
      <c r="S15" s="46"/>
      <c r="T15" s="46"/>
      <c r="U15" s="18">
        <f t="shared" si="0"/>
        <v>-4.0000000000000001E-3</v>
      </c>
      <c r="V15" s="17"/>
      <c r="W15" s="49">
        <f>(U15*O15*D15)/(M15*Q15)</f>
        <v>-47.232701258256583</v>
      </c>
      <c r="X15" s="50">
        <f>W15*SQRT((U15*T15/100/U15)^2+(M15*L15/100/M15)^2+(E15/D15)^2)</f>
        <v>-4.8025601181318471</v>
      </c>
    </row>
    <row r="16" spans="1:26" ht="16" thickBot="1" x14ac:dyDescent="0.25">
      <c r="A16" s="30"/>
      <c r="X16" s="3"/>
    </row>
    <row r="17" spans="1:24" ht="16" thickBot="1" x14ac:dyDescent="0.25">
      <c r="A17" s="30"/>
      <c r="D17" s="33" t="s">
        <v>17</v>
      </c>
      <c r="X17" s="3"/>
    </row>
    <row r="18" spans="1:24" x14ac:dyDescent="0.2">
      <c r="A18" s="29" t="s">
        <v>11</v>
      </c>
      <c r="B18" s="18">
        <v>1460</v>
      </c>
      <c r="C18" s="17"/>
      <c r="D18" s="19">
        <v>14000</v>
      </c>
      <c r="E18" s="18">
        <v>894</v>
      </c>
      <c r="F18" s="17">
        <v>13600</v>
      </c>
      <c r="G18" s="17">
        <v>14400</v>
      </c>
      <c r="H18" s="17"/>
      <c r="I18" s="43">
        <v>0.01</v>
      </c>
      <c r="J18" s="17"/>
      <c r="K18" s="51">
        <v>0.499</v>
      </c>
      <c r="L18" s="44">
        <v>1.69</v>
      </c>
      <c r="M18" s="18">
        <f>K18-I18</f>
        <v>0.48899999999999999</v>
      </c>
      <c r="N18" s="17"/>
      <c r="O18" s="47">
        <v>5.0692000000000001E-2</v>
      </c>
      <c r="P18" s="17"/>
      <c r="Q18" s="18">
        <f>X2/1000</f>
        <v>3.4898000000000005E-2</v>
      </c>
      <c r="R18" s="17"/>
      <c r="S18" s="45"/>
      <c r="T18" s="45"/>
      <c r="U18" s="18">
        <f t="shared" si="0"/>
        <v>-0.01</v>
      </c>
      <c r="V18" s="17"/>
      <c r="W18" s="49">
        <f>(U18*O18*D18)/(M18*Q18)</f>
        <v>-415.87045202489611</v>
      </c>
      <c r="X18" s="50">
        <f>W18*SQRT((U18*T18/100/U18)^2+(M18*L18/100/M18)^2+(E18/D18)^2)</f>
        <v>-27.470579793616142</v>
      </c>
    </row>
    <row r="19" spans="1:24" ht="16" thickBot="1" x14ac:dyDescent="0.25">
      <c r="A19" s="30"/>
      <c r="X19" s="3"/>
    </row>
    <row r="20" spans="1:24" ht="16" thickBot="1" x14ac:dyDescent="0.25">
      <c r="A20" s="30"/>
      <c r="D20" s="33" t="s">
        <v>18</v>
      </c>
      <c r="X20" s="3"/>
    </row>
    <row r="21" spans="1:24" ht="16" thickBot="1" x14ac:dyDescent="0.25">
      <c r="A21" s="31" t="s">
        <v>12</v>
      </c>
      <c r="B21" s="21">
        <v>661</v>
      </c>
      <c r="C21" s="20"/>
      <c r="D21" s="34"/>
      <c r="E21" s="41"/>
      <c r="F21" s="20">
        <v>5200</v>
      </c>
      <c r="G21" s="20">
        <v>5360</v>
      </c>
      <c r="H21" s="20"/>
      <c r="I21" s="41"/>
      <c r="J21" s="20"/>
      <c r="K21" s="41"/>
      <c r="L21" s="41"/>
      <c r="M21" s="41"/>
      <c r="N21" s="20"/>
      <c r="O21" s="41"/>
      <c r="P21" s="20"/>
      <c r="Q21" s="41"/>
      <c r="R21" s="20"/>
      <c r="S21" s="41"/>
      <c r="T21" s="41"/>
      <c r="U21" s="41"/>
      <c r="V21" s="20"/>
      <c r="W21" s="40"/>
      <c r="X21" s="39"/>
    </row>
    <row r="27" spans="1:24" ht="19" x14ac:dyDescent="0.25">
      <c r="K27" s="59" t="s">
        <v>35</v>
      </c>
      <c r="L27" s="59"/>
    </row>
    <row r="28" spans="1:24" x14ac:dyDescent="0.2">
      <c r="K28" s="61" t="s">
        <v>42</v>
      </c>
      <c r="L28" s="62"/>
    </row>
    <row r="29" spans="1:24" x14ac:dyDescent="0.2">
      <c r="K29" s="67" t="s">
        <v>31</v>
      </c>
      <c r="L29" s="68"/>
      <c r="R29" s="42"/>
      <c r="S29" s="42"/>
      <c r="T29" s="42"/>
      <c r="U29" s="42"/>
      <c r="V29" s="42"/>
    </row>
    <row r="30" spans="1:24" x14ac:dyDescent="0.2">
      <c r="K30" s="65" t="s">
        <v>40</v>
      </c>
      <c r="L30" s="66"/>
    </row>
    <row r="31" spans="1:24" x14ac:dyDescent="0.2">
      <c r="K31" s="63" t="s">
        <v>36</v>
      </c>
      <c r="L31" s="64"/>
    </row>
    <row r="32" spans="1:24" x14ac:dyDescent="0.2">
      <c r="K32" s="55" t="s">
        <v>37</v>
      </c>
      <c r="L32" s="56"/>
    </row>
    <row r="33" spans="11:12" x14ac:dyDescent="0.2">
      <c r="K33" s="53" t="s">
        <v>38</v>
      </c>
      <c r="L33" s="54"/>
    </row>
    <row r="34" spans="11:12" x14ac:dyDescent="0.2">
      <c r="K34" s="57" t="s">
        <v>39</v>
      </c>
      <c r="L34" s="58"/>
    </row>
    <row r="35" spans="11:12" x14ac:dyDescent="0.2">
      <c r="K35" s="60" t="s">
        <v>41</v>
      </c>
      <c r="L35" s="60"/>
    </row>
  </sheetData>
  <mergeCells count="11">
    <mergeCell ref="B2:V2"/>
    <mergeCell ref="A1:X1"/>
    <mergeCell ref="K33:L33"/>
    <mergeCell ref="K32:L32"/>
    <mergeCell ref="K34:L34"/>
    <mergeCell ref="K27:L27"/>
    <mergeCell ref="K35:L35"/>
    <mergeCell ref="K28:L28"/>
    <mergeCell ref="K31:L31"/>
    <mergeCell ref="K30:L30"/>
    <mergeCell ref="K29:L29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"/>
  <sheetViews>
    <sheetView workbookViewId="0">
      <selection activeCell="K31" sqref="K31"/>
    </sheetView>
  </sheetViews>
  <sheetFormatPr baseColWidth="10" defaultColWidth="8.83203125" defaultRowHeight="15" x14ac:dyDescent="0.2"/>
  <cols>
    <col min="3" max="3" width="2.6640625" customWidth="1"/>
    <col min="6" max="7" width="0" hidden="1" customWidth="1"/>
    <col min="8" max="8" width="2.5" customWidth="1"/>
    <col min="10" max="10" width="2.6640625" customWidth="1"/>
    <col min="12" max="12" width="11.5" customWidth="1"/>
    <col min="14" max="14" width="2.5" customWidth="1"/>
    <col min="16" max="16" width="2.6640625" customWidth="1"/>
    <col min="18" max="18" width="2.83203125" customWidth="1"/>
    <col min="20" max="20" width="11.83203125" customWidth="1"/>
    <col min="22" max="22" width="2" customWidth="1"/>
  </cols>
  <sheetData>
    <row r="1" spans="1:26" ht="16" thickBot="1" x14ac:dyDescent="0.25"/>
    <row r="2" spans="1:26" ht="16" thickBot="1" x14ac:dyDescent="0.25">
      <c r="A2" s="71" t="s">
        <v>29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15" t="s">
        <v>30</v>
      </c>
      <c r="X2" s="16">
        <v>40</v>
      </c>
    </row>
    <row r="3" spans="1:26" ht="16" thickTop="1" x14ac:dyDescent="0.2">
      <c r="A3" s="2" t="s">
        <v>0</v>
      </c>
      <c r="B3" t="s">
        <v>5</v>
      </c>
      <c r="D3" t="s">
        <v>19</v>
      </c>
      <c r="E3" t="s">
        <v>20</v>
      </c>
      <c r="F3" t="s">
        <v>26</v>
      </c>
      <c r="I3" t="s">
        <v>13</v>
      </c>
      <c r="K3" t="s">
        <v>21</v>
      </c>
      <c r="L3" t="s">
        <v>28</v>
      </c>
      <c r="M3" t="s">
        <v>15</v>
      </c>
      <c r="O3" t="s">
        <v>22</v>
      </c>
      <c r="Q3" t="s">
        <v>23</v>
      </c>
      <c r="S3" t="s">
        <v>24</v>
      </c>
      <c r="T3" t="s">
        <v>27</v>
      </c>
      <c r="W3" t="s">
        <v>25</v>
      </c>
      <c r="X3" s="3"/>
    </row>
    <row r="4" spans="1:26" x14ac:dyDescent="0.2">
      <c r="A4" s="2" t="s">
        <v>1</v>
      </c>
      <c r="D4" t="s">
        <v>14</v>
      </c>
      <c r="X4" s="3"/>
    </row>
    <row r="5" spans="1:26" x14ac:dyDescent="0.2">
      <c r="A5" s="2" t="s">
        <v>2</v>
      </c>
      <c r="B5" s="4">
        <v>338</v>
      </c>
      <c r="D5" s="4">
        <v>3250</v>
      </c>
      <c r="E5" s="4">
        <v>572</v>
      </c>
      <c r="F5">
        <v>3160</v>
      </c>
      <c r="G5">
        <v>3340</v>
      </c>
      <c r="I5" s="4">
        <v>1E-3</v>
      </c>
      <c r="K5" s="4">
        <v>0.55800000000000005</v>
      </c>
      <c r="L5" s="4">
        <f>K5-I5</f>
        <v>0.55700000000000005</v>
      </c>
      <c r="M5" s="4">
        <v>1.81</v>
      </c>
      <c r="O5" s="4">
        <v>4.4198000000000001E-2</v>
      </c>
      <c r="Q5" s="5">
        <f>X2/1000</f>
        <v>0.04</v>
      </c>
      <c r="S5" s="5">
        <v>1.08</v>
      </c>
      <c r="T5" s="4">
        <f>S5-I5</f>
        <v>1.0790000000000002</v>
      </c>
      <c r="U5" s="5">
        <v>0.38</v>
      </c>
      <c r="W5" s="6">
        <f>(T5*O5*D5)/(L5*Q5)</f>
        <v>6956.5231822262131</v>
      </c>
      <c r="X5" s="7">
        <f>W5*SQRT((T5*U5/100/T5)^2+(L5*M5/100/L5)^2+(E5/D5)^2)</f>
        <v>1231.0894038585068</v>
      </c>
    </row>
    <row r="6" spans="1:26" x14ac:dyDescent="0.2">
      <c r="A6" s="2"/>
      <c r="B6" s="4">
        <v>911</v>
      </c>
      <c r="D6" s="4">
        <v>3250</v>
      </c>
      <c r="E6" s="4">
        <v>572</v>
      </c>
      <c r="I6" s="4">
        <v>6.0000000000000001E-3</v>
      </c>
      <c r="K6" s="4">
        <v>0.502</v>
      </c>
      <c r="L6" s="4">
        <f t="shared" ref="L6:L21" si="0">K6-I6</f>
        <v>0.496</v>
      </c>
      <c r="M6" s="4">
        <v>1.7</v>
      </c>
      <c r="O6" s="4">
        <v>4.4198000000000001E-2</v>
      </c>
      <c r="Q6" s="5">
        <f>X2/1000</f>
        <v>0.04</v>
      </c>
      <c r="S6" s="5">
        <v>0.98599999999999999</v>
      </c>
      <c r="T6" s="4">
        <f t="shared" ref="T6:T21" si="1">S6-I6</f>
        <v>0.98</v>
      </c>
      <c r="U6" s="5">
        <v>0.26</v>
      </c>
      <c r="W6" s="6">
        <f>(T6*O6*D6)/(L6*Q6)</f>
        <v>7095.2938508064508</v>
      </c>
      <c r="X6" s="7">
        <f t="shared" ref="X6:X18" si="2">W6*SQRT((T6*U6/100/T6)^2+(L6*M6/100/L6)^2+(E6/D6)^2)</f>
        <v>1254.7192141410983</v>
      </c>
    </row>
    <row r="7" spans="1:26" x14ac:dyDescent="0.2">
      <c r="A7" s="2" t="s">
        <v>3</v>
      </c>
      <c r="B7" s="4">
        <v>727</v>
      </c>
      <c r="D7" s="4">
        <v>3250</v>
      </c>
      <c r="E7" s="4">
        <v>572</v>
      </c>
      <c r="I7" s="4">
        <v>2E-3</v>
      </c>
      <c r="K7" s="4">
        <v>0.183</v>
      </c>
      <c r="L7" s="4">
        <f t="shared" si="0"/>
        <v>0.18099999999999999</v>
      </c>
      <c r="M7" s="4">
        <v>4.6100000000000003</v>
      </c>
      <c r="O7" s="4">
        <v>4.4198000000000001E-2</v>
      </c>
      <c r="Q7" s="5">
        <f>X2/1000</f>
        <v>0.04</v>
      </c>
      <c r="S7" s="5">
        <v>0.33700000000000002</v>
      </c>
      <c r="T7" s="4">
        <f t="shared" si="1"/>
        <v>0.33500000000000002</v>
      </c>
      <c r="U7" s="5">
        <v>0.71</v>
      </c>
      <c r="W7" s="6">
        <f>(T7*O7*D7)/(L7*Q7)</f>
        <v>6646.4879143646413</v>
      </c>
      <c r="X7" s="7">
        <f t="shared" si="2"/>
        <v>1210.1650249859304</v>
      </c>
    </row>
    <row r="8" spans="1:26" x14ac:dyDescent="0.2">
      <c r="A8" s="2" t="s">
        <v>4</v>
      </c>
      <c r="B8" s="4">
        <v>238</v>
      </c>
      <c r="D8" s="4">
        <v>3250</v>
      </c>
      <c r="E8" s="4">
        <v>572</v>
      </c>
      <c r="I8" s="4">
        <v>6.0000000000000001E-3</v>
      </c>
      <c r="K8" s="4">
        <v>3.3479999999999999</v>
      </c>
      <c r="L8" s="4">
        <f t="shared" si="0"/>
        <v>3.3420000000000001</v>
      </c>
      <c r="M8" s="4">
        <v>0.4</v>
      </c>
      <c r="O8" s="4">
        <v>4.4198000000000001E-2</v>
      </c>
      <c r="Q8" s="5">
        <f>X2/1000</f>
        <v>0.04</v>
      </c>
      <c r="S8" s="5">
        <v>5.8940000000000001</v>
      </c>
      <c r="T8" s="4">
        <f t="shared" si="1"/>
        <v>5.8879999999999999</v>
      </c>
      <c r="U8" s="5">
        <v>0.15</v>
      </c>
      <c r="W8" s="6">
        <f>(T8*O8*D8)/(L8*Q8)</f>
        <v>6326.8471573907846</v>
      </c>
      <c r="X8" s="7">
        <f t="shared" si="2"/>
        <v>1113.8530768559738</v>
      </c>
    </row>
    <row r="9" spans="1:26" x14ac:dyDescent="0.2">
      <c r="A9" s="2"/>
      <c r="B9" s="4"/>
      <c r="D9" s="4"/>
      <c r="E9" s="4"/>
      <c r="I9" s="4"/>
      <c r="K9" s="4"/>
      <c r="L9" s="4"/>
      <c r="M9" s="4"/>
      <c r="O9" s="4"/>
      <c r="Q9" s="5"/>
      <c r="S9" s="5"/>
      <c r="T9" s="4"/>
      <c r="U9" s="5"/>
      <c r="W9" s="6"/>
      <c r="X9" s="7"/>
    </row>
    <row r="10" spans="1:26" x14ac:dyDescent="0.2">
      <c r="A10" s="2" t="s">
        <v>6</v>
      </c>
      <c r="B10" s="4"/>
      <c r="D10" s="4" t="s">
        <v>16</v>
      </c>
      <c r="E10" s="4"/>
      <c r="I10" s="4"/>
      <c r="K10" s="4"/>
      <c r="L10" s="4"/>
      <c r="M10" s="4"/>
      <c r="O10" s="4"/>
      <c r="Q10" s="5"/>
      <c r="S10" s="5"/>
      <c r="T10" s="4"/>
      <c r="U10" s="5"/>
      <c r="W10" s="6"/>
      <c r="X10" s="7"/>
    </row>
    <row r="11" spans="1:26" x14ac:dyDescent="0.2">
      <c r="A11" s="8" t="s">
        <v>7</v>
      </c>
      <c r="B11" s="4">
        <v>63</v>
      </c>
      <c r="D11" s="4">
        <v>4940</v>
      </c>
      <c r="E11" s="4">
        <v>494</v>
      </c>
      <c r="F11">
        <v>4910</v>
      </c>
      <c r="G11">
        <v>4970</v>
      </c>
      <c r="I11" s="4"/>
      <c r="K11" s="4"/>
      <c r="L11" s="4">
        <f t="shared" si="0"/>
        <v>0</v>
      </c>
      <c r="M11" s="4"/>
      <c r="O11" s="4">
        <v>5.0967999999999999E-2</v>
      </c>
      <c r="Q11" s="5">
        <f>X2/1000</f>
        <v>0.04</v>
      </c>
      <c r="S11" s="5"/>
      <c r="T11" s="4"/>
      <c r="U11" s="5"/>
      <c r="W11" s="6" t="e">
        <f>(T11*O11*D11)/(L11*Q11)</f>
        <v>#DIV/0!</v>
      </c>
      <c r="X11" s="7" t="e">
        <f t="shared" si="2"/>
        <v>#DIV/0!</v>
      </c>
    </row>
    <row r="12" spans="1:26" x14ac:dyDescent="0.2">
      <c r="A12" s="2" t="s">
        <v>8</v>
      </c>
      <c r="B12" s="4">
        <v>351</v>
      </c>
      <c r="D12" s="4">
        <v>4940</v>
      </c>
      <c r="E12" s="4">
        <v>494</v>
      </c>
      <c r="I12" s="4">
        <v>0.01</v>
      </c>
      <c r="K12" s="4">
        <v>3.1269999999999998</v>
      </c>
      <c r="L12" s="4">
        <f t="shared" si="0"/>
        <v>3.117</v>
      </c>
      <c r="M12" s="4">
        <v>0.79</v>
      </c>
      <c r="O12" s="4">
        <v>5.0967999999999999E-2</v>
      </c>
      <c r="Q12" s="5">
        <f>X2/1000</f>
        <v>0.04</v>
      </c>
      <c r="S12" s="5">
        <v>5.2089999999999996</v>
      </c>
      <c r="T12" s="4">
        <f t="shared" si="1"/>
        <v>5.1989999999999998</v>
      </c>
      <c r="U12" s="5">
        <v>0.2</v>
      </c>
      <c r="W12" s="6">
        <f>(T12*O12*D12)/(L12*Q12)</f>
        <v>10498.991033686236</v>
      </c>
      <c r="X12" s="7">
        <f t="shared" si="2"/>
        <v>1053.3795245339331</v>
      </c>
    </row>
    <row r="13" spans="1:26" x14ac:dyDescent="0.2">
      <c r="A13" s="2" t="s">
        <v>9</v>
      </c>
      <c r="B13" s="4">
        <v>609</v>
      </c>
      <c r="D13" s="4">
        <v>4940</v>
      </c>
      <c r="E13" s="4">
        <v>494</v>
      </c>
      <c r="I13" s="4">
        <v>8.9999999999999993E-3</v>
      </c>
      <c r="K13" s="4">
        <v>1.9259999999999999</v>
      </c>
      <c r="L13" s="4">
        <f t="shared" si="0"/>
        <v>1.917</v>
      </c>
      <c r="M13" s="4">
        <v>0.92</v>
      </c>
      <c r="O13" s="4">
        <v>5.0967999999999999E-2</v>
      </c>
      <c r="Q13" s="5">
        <f>X2/1000</f>
        <v>0.04</v>
      </c>
      <c r="S13" s="5">
        <v>3.4319999999999999</v>
      </c>
      <c r="T13" s="4">
        <f t="shared" si="1"/>
        <v>3.423</v>
      </c>
      <c r="U13" s="5">
        <v>1.54</v>
      </c>
      <c r="W13" s="6">
        <f>(T13*O13*D13)/(L13*Q13)</f>
        <v>11239.560669796558</v>
      </c>
      <c r="X13" s="7">
        <f t="shared" si="2"/>
        <v>1141.8973255506289</v>
      </c>
      <c r="Z13" s="1"/>
    </row>
    <row r="14" spans="1:26" x14ac:dyDescent="0.2">
      <c r="A14" s="2"/>
      <c r="B14" s="4">
        <v>1120</v>
      </c>
      <c r="D14" s="4">
        <v>4940</v>
      </c>
      <c r="E14" s="4">
        <v>494</v>
      </c>
      <c r="I14" s="4">
        <v>3.0000000000000001E-3</v>
      </c>
      <c r="K14" s="4">
        <v>0.35299999999999998</v>
      </c>
      <c r="L14" s="4">
        <f t="shared" si="0"/>
        <v>0.35</v>
      </c>
      <c r="M14" s="4">
        <v>0.93</v>
      </c>
      <c r="O14" s="4">
        <v>5.0967999999999999E-2</v>
      </c>
      <c r="Q14" s="5">
        <f>X2/1000</f>
        <v>0.04</v>
      </c>
      <c r="S14" s="5">
        <v>0.625</v>
      </c>
      <c r="T14" s="4">
        <f t="shared" si="1"/>
        <v>0.622</v>
      </c>
      <c r="U14" s="5">
        <v>0.45</v>
      </c>
      <c r="W14" s="6">
        <f>(T14*O14*D14)/(L14*Q14)</f>
        <v>11186.311017142858</v>
      </c>
      <c r="X14" s="7">
        <f t="shared" si="2"/>
        <v>1124.585389063393</v>
      </c>
    </row>
    <row r="15" spans="1:26" x14ac:dyDescent="0.2">
      <c r="A15" s="2" t="s">
        <v>10</v>
      </c>
      <c r="B15" s="4">
        <v>46</v>
      </c>
      <c r="D15" s="4">
        <v>4940</v>
      </c>
      <c r="E15" s="4">
        <v>494</v>
      </c>
      <c r="I15" s="4">
        <v>1.2999999999999999E-2</v>
      </c>
      <c r="K15" s="4">
        <v>0.88800000000000001</v>
      </c>
      <c r="L15" s="4">
        <f t="shared" si="0"/>
        <v>0.875</v>
      </c>
      <c r="M15" s="4">
        <v>1.56</v>
      </c>
      <c r="O15" s="4">
        <v>5.0967999999999999E-2</v>
      </c>
      <c r="Q15" s="5">
        <f>X2/1000</f>
        <v>0.04</v>
      </c>
      <c r="S15" s="5">
        <v>0.105</v>
      </c>
      <c r="T15" s="4">
        <f t="shared" si="1"/>
        <v>9.1999999999999998E-2</v>
      </c>
      <c r="U15" s="5">
        <v>6.14</v>
      </c>
      <c r="W15" s="6">
        <f>(T15*O15*D15)/(L15*Q15)</f>
        <v>661.82676114285709</v>
      </c>
      <c r="X15" s="7">
        <f t="shared" si="2"/>
        <v>78.345641997513368</v>
      </c>
    </row>
    <row r="16" spans="1:26" x14ac:dyDescent="0.2">
      <c r="A16" s="2"/>
      <c r="B16" s="4"/>
      <c r="D16" s="4"/>
      <c r="E16" s="4"/>
      <c r="I16" s="4"/>
      <c r="K16" s="4"/>
      <c r="L16" s="4"/>
      <c r="M16" s="4"/>
      <c r="O16" s="4"/>
      <c r="Q16" s="5"/>
      <c r="S16" s="5"/>
      <c r="T16" s="4"/>
      <c r="U16" s="5"/>
      <c r="W16" s="6"/>
      <c r="X16" s="7"/>
    </row>
    <row r="17" spans="1:24" x14ac:dyDescent="0.2">
      <c r="A17" s="2"/>
      <c r="B17" s="4"/>
      <c r="D17" s="4" t="s">
        <v>17</v>
      </c>
      <c r="E17" s="4"/>
      <c r="I17" s="4"/>
      <c r="K17" s="4"/>
      <c r="L17" s="4"/>
      <c r="M17" s="4"/>
      <c r="O17" s="4"/>
      <c r="Q17" s="5"/>
      <c r="S17" s="5"/>
      <c r="T17" s="4"/>
      <c r="U17" s="5"/>
      <c r="W17" s="6"/>
      <c r="X17" s="7"/>
    </row>
    <row r="18" spans="1:24" x14ac:dyDescent="0.2">
      <c r="A18" s="2" t="s">
        <v>11</v>
      </c>
      <c r="B18" s="4">
        <v>1460</v>
      </c>
      <c r="D18" s="4">
        <v>14000</v>
      </c>
      <c r="E18" s="4">
        <v>894</v>
      </c>
      <c r="F18">
        <v>13600</v>
      </c>
      <c r="G18">
        <v>14400</v>
      </c>
      <c r="I18" s="4">
        <v>1.0999999999999999E-2</v>
      </c>
      <c r="K18" s="4">
        <v>0.55800000000000005</v>
      </c>
      <c r="L18" s="4">
        <f t="shared" si="0"/>
        <v>0.54700000000000004</v>
      </c>
      <c r="M18" s="4">
        <v>2.11</v>
      </c>
      <c r="O18" s="4">
        <v>5.0692000000000001E-2</v>
      </c>
      <c r="Q18" s="5">
        <f>X2/1000</f>
        <v>0.04</v>
      </c>
      <c r="S18" s="5">
        <v>3.5999999999999997E-2</v>
      </c>
      <c r="T18" s="4">
        <f t="shared" si="1"/>
        <v>2.4999999999999998E-2</v>
      </c>
      <c r="U18" s="5">
        <v>7.28</v>
      </c>
      <c r="W18" s="6">
        <f>(T18*O18*D18)/(L18*Q18)</f>
        <v>810.88665447897597</v>
      </c>
      <c r="X18" s="7">
        <f t="shared" si="2"/>
        <v>80.36694602813057</v>
      </c>
    </row>
    <row r="19" spans="1:24" x14ac:dyDescent="0.2">
      <c r="A19" s="2"/>
      <c r="B19" s="4"/>
      <c r="D19" s="4"/>
      <c r="E19" s="4"/>
      <c r="I19" s="4"/>
      <c r="K19" s="4"/>
      <c r="L19" s="4"/>
      <c r="M19" s="4"/>
      <c r="O19" s="4"/>
      <c r="Q19" s="5"/>
      <c r="S19" s="5"/>
      <c r="T19" s="4"/>
      <c r="U19" s="5"/>
      <c r="W19" s="6"/>
      <c r="X19" s="7"/>
    </row>
    <row r="20" spans="1:24" x14ac:dyDescent="0.2">
      <c r="A20" s="2"/>
      <c r="B20" s="4"/>
      <c r="D20" s="4" t="s">
        <v>18</v>
      </c>
      <c r="E20" s="4"/>
      <c r="I20" s="4"/>
      <c r="K20" s="4"/>
      <c r="L20" s="4"/>
      <c r="M20" s="4"/>
      <c r="O20" s="4"/>
      <c r="Q20" s="5"/>
      <c r="S20" s="5"/>
      <c r="T20" s="4"/>
      <c r="U20" s="5"/>
      <c r="W20" s="6"/>
      <c r="X20" s="7"/>
    </row>
    <row r="21" spans="1:24" ht="16" thickBot="1" x14ac:dyDescent="0.25">
      <c r="A21" s="9" t="s">
        <v>12</v>
      </c>
      <c r="B21" s="10">
        <v>661</v>
      </c>
      <c r="C21" s="11"/>
      <c r="D21" s="10">
        <v>5280</v>
      </c>
      <c r="E21" s="10">
        <v>389</v>
      </c>
      <c r="F21" s="11">
        <v>5200</v>
      </c>
      <c r="G21" s="11">
        <v>5360</v>
      </c>
      <c r="H21" s="11"/>
      <c r="I21" s="10"/>
      <c r="J21" s="11"/>
      <c r="K21" s="10"/>
      <c r="L21" s="10">
        <f t="shared" si="0"/>
        <v>0</v>
      </c>
      <c r="M21" s="10"/>
      <c r="N21" s="11"/>
      <c r="O21" s="10">
        <v>5.2072E-2</v>
      </c>
      <c r="P21" s="11"/>
      <c r="Q21" s="12">
        <f>X2/1000</f>
        <v>0.04</v>
      </c>
      <c r="R21" s="11"/>
      <c r="S21" s="12"/>
      <c r="T21" s="10">
        <f t="shared" si="1"/>
        <v>0</v>
      </c>
      <c r="U21" s="12"/>
      <c r="V21" s="11"/>
      <c r="W21" s="13" t="e">
        <f>(T21*O21*D21)/(L21*Q21)</f>
        <v>#DIV/0!</v>
      </c>
      <c r="X21" s="14" t="e">
        <f>W21*SQRT((T21*U21/100/T21)^2+(L21*M21/100/L21)^2+(E21/D21)^2)</f>
        <v>#DIV/0!</v>
      </c>
    </row>
    <row r="24" spans="1:24" x14ac:dyDescent="0.2">
      <c r="Q24" t="s">
        <v>33</v>
      </c>
    </row>
    <row r="26" spans="1:24" x14ac:dyDescent="0.2">
      <c r="D26" s="4" t="s">
        <v>31</v>
      </c>
    </row>
    <row r="27" spans="1:24" x14ac:dyDescent="0.2">
      <c r="D27" s="5" t="s">
        <v>32</v>
      </c>
    </row>
  </sheetData>
  <mergeCells count="1">
    <mergeCell ref="A2:V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 (2)</vt:lpstr>
      <vt:lpstr>Plan1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Gustavo  Pires Bertaco</cp:lastModifiedBy>
  <dcterms:created xsi:type="dcterms:W3CDTF">2014-02-13T14:11:10Z</dcterms:created>
  <dcterms:modified xsi:type="dcterms:W3CDTF">2023-06-06T14:00:36Z</dcterms:modified>
</cp:coreProperties>
</file>