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Índice" sheetId="1" r:id="rId4"/>
    <sheet state="visible" name="Identificação" sheetId="2" r:id="rId5"/>
    <sheet state="visible" name="1.Investimentos Fixos" sheetId="3" r:id="rId6"/>
    <sheet state="visible" name="2.Necessidade Capital Giro" sheetId="4" r:id="rId7"/>
    <sheet state="visible" name="3.Investimento Pré-Operacional" sheetId="5" r:id="rId8"/>
    <sheet state="visible" name="4.Investimento total" sheetId="6" r:id="rId9"/>
    <sheet state="visible" name="12.Indicadores" sheetId="7" r:id="rId10"/>
    <sheet state="visible" name="5.Faturamento" sheetId="8" r:id="rId11"/>
    <sheet state="visible" name="6.Gastos com comercialização" sheetId="9" r:id="rId12"/>
    <sheet state="visible" name="7. Custo da Mão-de-obra" sheetId="10" r:id="rId13"/>
    <sheet state="visible" name="8.Depreciação" sheetId="11" r:id="rId14"/>
    <sheet state="visible" name="9. Gastos fixos" sheetId="12" r:id="rId15"/>
    <sheet state="visible" name="10.DRE" sheetId="13" r:id="rId16"/>
    <sheet state="visible" name="11.Fluxo de Caixa" sheetId="14" r:id="rId17"/>
    <sheet state="visible" name="13.Cenários" sheetId="15" r:id="rId18"/>
  </sheets>
  <definedNames/>
  <calcPr/>
  <extLst>
    <ext uri="GoogleSheetsCustomDataVersion1">
      <go:sheetsCustomData xmlns:go="http://customooxmlschemas.google.com/" r:id="rId19" roundtripDataSignature="AMtx7mg5czYLuaccut220JRmAyV+UTj3sg=="/>
    </ext>
  </extLst>
</workbook>
</file>

<file path=xl/sharedStrings.xml><?xml version="1.0" encoding="utf-8"?>
<sst xmlns="http://schemas.openxmlformats.org/spreadsheetml/2006/main" count="456" uniqueCount="242">
  <si>
    <t>1.1) Imóveis</t>
  </si>
  <si>
    <t>Grupo:</t>
  </si>
  <si>
    <t>Índice</t>
  </si>
  <si>
    <t>The Soldiers</t>
  </si>
  <si>
    <t>Planilha</t>
  </si>
  <si>
    <t>Descrição</t>
  </si>
  <si>
    <t>Nome da empresa:</t>
  </si>
  <si>
    <t>InfoPizzas</t>
  </si>
  <si>
    <t>Investimentos Fixos</t>
  </si>
  <si>
    <t>Integrantes</t>
  </si>
  <si>
    <t>Item</t>
  </si>
  <si>
    <t>RA</t>
  </si>
  <si>
    <t>Quantidade</t>
  </si>
  <si>
    <t>Valor unitário - R$</t>
  </si>
  <si>
    <t>Total - R$</t>
  </si>
  <si>
    <t>Alunos</t>
  </si>
  <si>
    <t xml:space="preserve">Local (casa, prédio)
</t>
  </si>
  <si>
    <t>Gustavo Antonio Pires Balbão</t>
  </si>
  <si>
    <t>Giovani Godoy</t>
  </si>
  <si>
    <t>Renan Baldo</t>
  </si>
  <si>
    <t>Bruno Augusto Nogueira</t>
  </si>
  <si>
    <t>Necessidade de capital de giro</t>
  </si>
  <si>
    <t>Joao Stanguini</t>
  </si>
  <si>
    <t>Investimento pré-operacional</t>
  </si>
  <si>
    <t>Investimento total</t>
  </si>
  <si>
    <t>Faturamento</t>
  </si>
  <si>
    <t>Gastos com comercialização</t>
  </si>
  <si>
    <t>Custo da mão-de-obra</t>
  </si>
  <si>
    <t>Depreciação</t>
  </si>
  <si>
    <t>Gastos fixos operacionais</t>
  </si>
  <si>
    <t>Demonstrativo de Resultados</t>
  </si>
  <si>
    <t>Sistema de segurança (ex: alarmes)</t>
  </si>
  <si>
    <t>Fluxo de Caixa</t>
  </si>
  <si>
    <t>Indicadores de viabilidade econômica</t>
  </si>
  <si>
    <t>Cenários</t>
  </si>
  <si>
    <t>Sub-total</t>
  </si>
  <si>
    <t>1.2) Máquinas e Equipamentos</t>
  </si>
  <si>
    <t>2.1) Estoque inicial</t>
  </si>
  <si>
    <t xml:space="preserve">Cafeteira
</t>
  </si>
  <si>
    <t>3.1 - Investimento Pré-Operacional</t>
  </si>
  <si>
    <t>Investimento Pré-Operacional</t>
  </si>
  <si>
    <t>Impulsionamento de Divulgação nas Redes Sociais</t>
  </si>
  <si>
    <t>Banner/Outdoor</t>
  </si>
  <si>
    <t>Geladeira</t>
  </si>
  <si>
    <t>Ar-Condicionado</t>
  </si>
  <si>
    <t>Total</t>
  </si>
  <si>
    <t>2.2 - Contas a receber - Cálculo do prazo médio de vendas</t>
  </si>
  <si>
    <t>Prazo médio de vendas</t>
  </si>
  <si>
    <t>%</t>
  </si>
  <si>
    <t>Número de dias</t>
  </si>
  <si>
    <t>Média ponderada (dias)</t>
  </si>
  <si>
    <t>a vista</t>
  </si>
  <si>
    <t>4.1  - Investimento total</t>
  </si>
  <si>
    <t>a prazo (1)</t>
  </si>
  <si>
    <t>Descrição dos investimentos</t>
  </si>
  <si>
    <t>a prazo (2)</t>
  </si>
  <si>
    <t>Valor</t>
  </si>
  <si>
    <t>a prazo (3)</t>
  </si>
  <si>
    <t>Investimentos fixos</t>
  </si>
  <si>
    <t>a prazo (4)</t>
  </si>
  <si>
    <t>a prazo (5)</t>
  </si>
  <si>
    <t>Prazo médio (dias)</t>
  </si>
  <si>
    <t>Necessidade de Capital de Giro</t>
  </si>
  <si>
    <t>2.3 - Contas a pagar - Cálculo do prazo médio de compras</t>
  </si>
  <si>
    <t>Prazo médio de compras</t>
  </si>
  <si>
    <t>1.3) Móveis e Utensílios</t>
  </si>
  <si>
    <t>4.2  - Fonte dos recursos</t>
  </si>
  <si>
    <t>Fonte dos recursos</t>
  </si>
  <si>
    <t>Recursos próprios</t>
  </si>
  <si>
    <t>Recursos de terceiros</t>
  </si>
  <si>
    <t>Outros</t>
  </si>
  <si>
    <t>Mesa</t>
  </si>
  <si>
    <t>Cadeira</t>
  </si>
  <si>
    <t>2.4 - Estoques - Cálculo da necessidade média de estoques</t>
  </si>
  <si>
    <t>Sofá</t>
  </si>
  <si>
    <t>Necessidade média de estoques</t>
  </si>
  <si>
    <t>2.5 - Cálculo da necessidade líquida de capital de giro em dias</t>
  </si>
  <si>
    <t>Pia</t>
  </si>
  <si>
    <t>Recursos da empresa fora do seu caixa</t>
  </si>
  <si>
    <t>Estante</t>
  </si>
  <si>
    <t>Contas a receber - Prazo médio de vendas (item 2.2)</t>
  </si>
  <si>
    <t>Vaso Sanitário</t>
  </si>
  <si>
    <t>Estoque - Necessidade méida de estoques (item 2.4)</t>
  </si>
  <si>
    <t>Sub-total (1)</t>
  </si>
  <si>
    <t>Canecas e Copos</t>
  </si>
  <si>
    <t>12.1 - Ponto de Equilíbrio Contábil em R$</t>
  </si>
  <si>
    <t>12.2 - Lucratividade - %</t>
  </si>
  <si>
    <t>12.5 - Fluxo de Caixa Descontado - R$</t>
  </si>
  <si>
    <t>Recursos de terceiros no caixa da empresa</t>
  </si>
  <si>
    <t>Contas a pagar - Prazo médio de compras (item 2.3)</t>
  </si>
  <si>
    <t>Sub-total (2)</t>
  </si>
  <si>
    <t>Ano</t>
  </si>
  <si>
    <t>Gastos Fixos Totais</t>
  </si>
  <si>
    <t>Necessidade líquida de capital de giro em dias (sub-total 1 - sub-total 2)</t>
  </si>
  <si>
    <t>Lucro Líquido</t>
  </si>
  <si>
    <t>Investimeto Inicial</t>
  </si>
  <si>
    <t>2.6 - Necessidade de Caixa mínimo em R$</t>
  </si>
  <si>
    <t>Custo fixo mensal</t>
  </si>
  <si>
    <t>Margem de Contribuição</t>
  </si>
  <si>
    <t>Receita Total</t>
  </si>
  <si>
    <t>Custo variável mensal</t>
  </si>
  <si>
    <t>Fluxo de Caixa Descontado</t>
  </si>
  <si>
    <t>Custo total da empresa (custo fixo + custo variável)</t>
  </si>
  <si>
    <r>
      <t xml:space="preserve">Custo total diário (custo total da empresa </t>
    </r>
    <r>
      <rPr>
        <rFont val="Calibri"/>
        <color rgb="FF000000"/>
        <sz val="11.0"/>
      </rPr>
      <t>÷ 30 dias)</t>
    </r>
  </si>
  <si>
    <t>Necessidade líquida de capital de giro em dias (item 2.5)</t>
  </si>
  <si>
    <t>Índice da Margem de Contribuição</t>
  </si>
  <si>
    <t>Caixa mínimo necessário ( item 4 x item 5)</t>
  </si>
  <si>
    <t>2.7 - Necessidade de Capital de giro em R$</t>
  </si>
  <si>
    <t>Estoque inicial (item 2.1)</t>
  </si>
  <si>
    <t>Caixa mínimo necessário (item 2.6)</t>
  </si>
  <si>
    <t>Total do capital de giro</t>
  </si>
  <si>
    <t>1.4) Equipamentos de Processamento de Dados (informática)</t>
  </si>
  <si>
    <t>Ponto de Equilíbrio - R$</t>
  </si>
  <si>
    <t>Lucratividade - %</t>
  </si>
  <si>
    <t>Computadores</t>
  </si>
  <si>
    <t>Monitores</t>
  </si>
  <si>
    <t>Teclados</t>
  </si>
  <si>
    <t>Mouse</t>
  </si>
  <si>
    <t>Fone</t>
  </si>
  <si>
    <t>Caixa de Som</t>
  </si>
  <si>
    <t>5.1) Faturamento mensal</t>
  </si>
  <si>
    <t>Descrição do Produto ou Serviço</t>
  </si>
  <si>
    <t>Preço de venda unitário - R$</t>
  </si>
  <si>
    <t>Roteadore</t>
  </si>
  <si>
    <t xml:space="preserve">Desenvolver Sistema
</t>
  </si>
  <si>
    <t>Switch</t>
  </si>
  <si>
    <t>Manutenção</t>
  </si>
  <si>
    <t>Hospedagem</t>
  </si>
  <si>
    <t>Acesso Adicional</t>
  </si>
  <si>
    <t>Notebook</t>
  </si>
  <si>
    <t>Servidor</t>
  </si>
  <si>
    <t>12.3 - Rentabilidade - %</t>
  </si>
  <si>
    <t>12.4 - Prazo de retorno do investimento - Payback - anos</t>
  </si>
  <si>
    <t>Fluxo de Caixa Descontado - R$</t>
  </si>
  <si>
    <t>Taxa de juros anual:</t>
  </si>
  <si>
    <t>5.2 - Expectativa de crescimento mensal do faturamento</t>
  </si>
  <si>
    <t>Mês</t>
  </si>
  <si>
    <t>Percentual de crescimento</t>
  </si>
  <si>
    <t>Rentabilidade - %</t>
  </si>
  <si>
    <t>Prazo de retorno - anos</t>
  </si>
  <si>
    <t>12.6 - Resumo dos indicadores de viabilidade econômica</t>
  </si>
  <si>
    <t>Ponto de equilíbrio - R$</t>
  </si>
  <si>
    <t>5.3 - Faturamento anual</t>
  </si>
  <si>
    <t>Mês 1</t>
  </si>
  <si>
    <t>Mês 2</t>
  </si>
  <si>
    <t>Mês 3</t>
  </si>
  <si>
    <t>Mês 4</t>
  </si>
  <si>
    <t>Mês 5</t>
  </si>
  <si>
    <t>Mês 6</t>
  </si>
  <si>
    <t>Mês 7</t>
  </si>
  <si>
    <t>Mês 8</t>
  </si>
  <si>
    <t>Mês 9</t>
  </si>
  <si>
    <t>Mês 10</t>
  </si>
  <si>
    <t>Mês 11</t>
  </si>
  <si>
    <t>Mês 12</t>
  </si>
  <si>
    <t>1.5) Veículos</t>
  </si>
  <si>
    <t>Carro Popular</t>
  </si>
  <si>
    <t>6.1 - Gastos mensais com comercialização</t>
  </si>
  <si>
    <t>Gastos com vendas</t>
  </si>
  <si>
    <t>Faturamento Estimado - R$</t>
  </si>
  <si>
    <t>Gasto total - R$</t>
  </si>
  <si>
    <t>Comissões</t>
  </si>
  <si>
    <t>Total dos investimentos fixos</t>
  </si>
  <si>
    <t>Propaganda e Publicidade</t>
  </si>
  <si>
    <t>Taxa administrativa do boleto bancário</t>
  </si>
  <si>
    <t>Site/Servidor</t>
  </si>
  <si>
    <t>6.2 - Gastos com comercialização anual</t>
  </si>
  <si>
    <t>5.5 - Resumo do faturamento anual</t>
  </si>
  <si>
    <t>Faturamento em R$</t>
  </si>
  <si>
    <t>7.1 - Custo mensal da Mão-de-obra</t>
  </si>
  <si>
    <t>Função</t>
  </si>
  <si>
    <t>Nº de Empregados</t>
  </si>
  <si>
    <t>Salário mensal - R$</t>
  </si>
  <si>
    <t>% de Encargos sociais</t>
  </si>
  <si>
    <t>Encargos Sociais - R$</t>
  </si>
  <si>
    <t>Total em R$</t>
  </si>
  <si>
    <t>Desenvolvedor</t>
  </si>
  <si>
    <t>-</t>
  </si>
  <si>
    <t>8.1 - Custos com depreciação - anual</t>
  </si>
  <si>
    <t>Valor - R$</t>
  </si>
  <si>
    <t>Vida Útil em anos</t>
  </si>
  <si>
    <t>Depreciação anual - R$</t>
  </si>
  <si>
    <t>Depreciação mensal - R$</t>
  </si>
  <si>
    <t>Imóveis</t>
  </si>
  <si>
    <t>Máquinas e equipamentos</t>
  </si>
  <si>
    <t>Móveis e utensílios</t>
  </si>
  <si>
    <t>Equipamentos de processamento de dados (informática)</t>
  </si>
  <si>
    <t>Veículos</t>
  </si>
  <si>
    <t>9.1 - Gastos fixos operacionais mensais</t>
  </si>
  <si>
    <t>9.2 - Expectativa crescimentos dos gastos fixos - %</t>
  </si>
  <si>
    <t>Valor mensal - R$</t>
  </si>
  <si>
    <t>% de crescimentos dos gastos fixos</t>
  </si>
  <si>
    <t>Aluguel</t>
  </si>
  <si>
    <t>Condomínio</t>
  </si>
  <si>
    <t>IPTU</t>
  </si>
  <si>
    <t>Água</t>
  </si>
  <si>
    <t>Energia elétrica</t>
  </si>
  <si>
    <t>Telefone</t>
  </si>
  <si>
    <t>Honorários do contador</t>
  </si>
  <si>
    <t>Pró-labore</t>
  </si>
  <si>
    <t>Manutenção dos equipamentos</t>
  </si>
  <si>
    <t>Salários + encargos – item 7</t>
  </si>
  <si>
    <t>Material de limpeza</t>
  </si>
  <si>
    <t>Material de escritório</t>
  </si>
  <si>
    <t>Combustível</t>
  </si>
  <si>
    <t>Taxas diversas</t>
  </si>
  <si>
    <t>Serviços de terceiros</t>
  </si>
  <si>
    <t>Depreciação – item 8</t>
  </si>
  <si>
    <t>Outras despesas</t>
  </si>
  <si>
    <t>9.3 - Gastos fixos operacionais - anual - R$</t>
  </si>
  <si>
    <t>6.3 - Resumo dos gastos com comercialização - anual</t>
  </si>
  <si>
    <t>Gastos com comercialização em R$</t>
  </si>
  <si>
    <t>10.1 - Demonstrativo Mensal de Resultados</t>
  </si>
  <si>
    <t>Receita total de vendas</t>
  </si>
  <si>
    <t>( - ) Simples Nacional</t>
  </si>
  <si>
    <t>( = ) Receita Líquida</t>
  </si>
  <si>
    <t>( - ) Gastos Variáveis</t>
  </si>
  <si>
    <t>11.1 - Fluxo de Caixa Mensal</t>
  </si>
  <si>
    <t>Inicial</t>
  </si>
  <si>
    <t>Resultado Operacional</t>
  </si>
  <si>
    <t>Total dos gastos variáveis</t>
  </si>
  <si>
    <t>( + ) Depreciação</t>
  </si>
  <si>
    <t>( = ) Margem de Contribuição</t>
  </si>
  <si>
    <t>9.4 - Resumo dos gastos fixos operacionais - anual</t>
  </si>
  <si>
    <t>( - ) Gastos Fixos</t>
  </si>
  <si>
    <t>( = ) Fluxo de Caixa Operacional</t>
  </si>
  <si>
    <t>( = ) Resultado operacional</t>
  </si>
  <si>
    <t>10.2 - Demonstrativo Anual de Resultados</t>
  </si>
  <si>
    <t>Valor Anual</t>
  </si>
  <si>
    <t>( = ) Fluxo de Caixa Livre</t>
  </si>
  <si>
    <t>13.1 - Construção de Cenários</t>
  </si>
  <si>
    <t>Queda nas vendas</t>
  </si>
  <si>
    <t>Crescimento das vendas</t>
  </si>
  <si>
    <t>11.2 - Fluxo de Caixa Anual</t>
  </si>
  <si>
    <t>Cenário Provável</t>
  </si>
  <si>
    <t>Ano  1</t>
  </si>
  <si>
    <t>Cenário Pessimista</t>
  </si>
  <si>
    <t>Ano 2</t>
  </si>
  <si>
    <t>Ano 3</t>
  </si>
  <si>
    <t>Ano 4</t>
  </si>
  <si>
    <t>Cenário Otimista</t>
  </si>
  <si>
    <t>Ano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</si>
</sst>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-* #,##0.00_-;\-* #,##0.00_-;_-* &quot;-&quot;??_-;_-@"/>
    <numFmt numFmtId="165" formatCode="_-* #,##0.0_-;\-* #,##0.0_-;_-* &quot;-&quot;??_-;_-@"/>
    <numFmt numFmtId="166" formatCode="_-* #,##0.0_-;\-* #,##0.0_-;_-* &quot;-&quot;?_-;_-@"/>
    <numFmt numFmtId="167" formatCode="_-&quot;R$&quot;\ * #,##0.00_-;\-&quot;R$&quot;\ * #,##0.00_-;_-&quot;R$&quot;\ * &quot;-&quot;??_-;_-@"/>
    <numFmt numFmtId="168" formatCode="_-* #,##0_-;\-* #,##0_-;_-* &quot;-&quot;??_-;_-@"/>
  </numFmts>
  <fonts count="13">
    <font>
      <sz val="11.0"/>
      <color rgb="FF000000"/>
      <name val="Calibri"/>
    </font>
    <font>
      <b/>
      <sz val="11.0"/>
      <color rgb="FF000000"/>
      <name val="Arial"/>
    </font>
    <font>
      <b/>
      <sz val="11.0"/>
      <color rgb="FF000000"/>
      <name val="Calibri"/>
    </font>
    <font>
      <b/>
      <sz val="14.0"/>
      <color rgb="FF000000"/>
      <name val="Calibri"/>
    </font>
    <font>
      <sz val="14.0"/>
      <color theme="1"/>
      <name val="Calibri"/>
    </font>
    <font>
      <sz val="11.0"/>
      <color rgb="FF000000"/>
      <name val="Arial"/>
    </font>
    <font>
      <u/>
      <sz val="14.0"/>
      <color rgb="FF0563C1"/>
      <name val="Calibri"/>
    </font>
    <font/>
    <font>
      <sz val="14.0"/>
      <color rgb="FF000000"/>
      <name val="Calibri"/>
    </font>
    <font>
      <sz val="12.0"/>
      <color rgb="FF000000"/>
      <name val="Arial"/>
    </font>
    <font>
      <sz val="12.0"/>
      <color theme="1"/>
      <name val="Arial"/>
    </font>
    <font>
      <sz val="11.0"/>
      <color theme="1"/>
      <name val="Calibri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1" fillId="0" fontId="0" numFmtId="0" xfId="0" applyAlignment="1" applyBorder="1" applyFont="1">
      <alignment horizontal="center"/>
    </xf>
    <xf borderId="0" fillId="0" fontId="4" numFmtId="0" xfId="0" applyFont="1"/>
    <xf borderId="1" fillId="0" fontId="0" numFmtId="0" xfId="0" applyAlignment="1" applyBorder="1" applyFont="1">
      <alignment horizontal="left"/>
    </xf>
    <xf borderId="0" fillId="0" fontId="5" numFmtId="0" xfId="0" applyFont="1"/>
    <xf borderId="2" fillId="2" fontId="2" numFmtId="0" xfId="0" applyAlignment="1" applyBorder="1" applyFill="1" applyFont="1">
      <alignment horizontal="center"/>
    </xf>
    <xf borderId="0" fillId="0" fontId="6" numFmtId="0" xfId="0" applyFont="1"/>
    <xf borderId="3" fillId="0" fontId="7" numFmtId="0" xfId="0" applyBorder="1" applyFont="1"/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5" numFmtId="0" xfId="0" applyBorder="1" applyFont="1"/>
    <xf borderId="1" fillId="0" fontId="0" numFmtId="0" xfId="0" applyBorder="1" applyFont="1"/>
    <xf borderId="0" fillId="0" fontId="0" numFmtId="0" xfId="0" applyAlignment="1" applyFont="1">
      <alignment horizontal="center"/>
    </xf>
    <xf borderId="1" fillId="0" fontId="5" numFmtId="0" xfId="0" applyAlignment="1" applyBorder="1" applyFont="1">
      <alignment readingOrder="0"/>
    </xf>
    <xf borderId="1" fillId="0" fontId="5" numFmtId="164" xfId="0" applyAlignment="1" applyBorder="1" applyFont="1" applyNumberFormat="1">
      <alignment readingOrder="0"/>
    </xf>
    <xf borderId="1" fillId="0" fontId="5" numFmtId="164" xfId="0" applyBorder="1" applyFont="1" applyNumberFormat="1"/>
    <xf borderId="0" fillId="0" fontId="8" numFmtId="0" xfId="0" applyFont="1"/>
    <xf borderId="0" fillId="0" fontId="0" numFmtId="0" xfId="0" applyFont="1"/>
    <xf borderId="2" fillId="3" fontId="1" numFmtId="0" xfId="0" applyAlignment="1" applyBorder="1" applyFill="1" applyFont="1">
      <alignment horizontal="center"/>
    </xf>
    <xf borderId="4" fillId="0" fontId="7" numFmtId="0" xfId="0" applyBorder="1" applyFont="1"/>
    <xf borderId="1" fillId="3" fontId="1" numFmtId="164" xfId="0" applyBorder="1" applyFont="1" applyNumberFormat="1"/>
    <xf borderId="2" fillId="3" fontId="2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164" xfId="0" applyFont="1" applyNumberFormat="1"/>
    <xf borderId="1" fillId="2" fontId="2" numFmtId="0" xfId="0" applyAlignment="1" applyBorder="1" applyFont="1">
      <alignment horizontal="center"/>
    </xf>
    <xf borderId="1" fillId="0" fontId="0" numFmtId="10" xfId="0" applyBorder="1" applyFont="1" applyNumberFormat="1"/>
    <xf borderId="1" fillId="0" fontId="0" numFmtId="165" xfId="0" applyAlignment="1" applyBorder="1" applyFont="1" applyNumberFormat="1">
      <alignment horizontal="center"/>
    </xf>
    <xf borderId="0" fillId="0" fontId="3" numFmtId="0" xfId="0" applyFont="1"/>
    <xf borderId="1" fillId="2" fontId="3" numFmtId="0" xfId="0" applyAlignment="1" applyBorder="1" applyFont="1">
      <alignment horizontal="center"/>
    </xf>
    <xf borderId="1" fillId="0" fontId="8" numFmtId="0" xfId="0" applyBorder="1" applyFont="1"/>
    <xf borderId="1" fillId="0" fontId="8" numFmtId="164" xfId="0" applyBorder="1" applyFont="1" applyNumberFormat="1"/>
    <xf borderId="1" fillId="3" fontId="2" numFmtId="10" xfId="0" applyBorder="1" applyFont="1" applyNumberFormat="1"/>
    <xf borderId="1" fillId="0" fontId="8" numFmtId="10" xfId="0" applyBorder="1" applyFont="1" applyNumberFormat="1"/>
    <xf borderId="1" fillId="3" fontId="2" numFmtId="0" xfId="0" applyAlignment="1" applyBorder="1" applyFont="1">
      <alignment horizontal="center"/>
    </xf>
    <xf borderId="1" fillId="3" fontId="2" numFmtId="165" xfId="0" applyBorder="1" applyFont="1" applyNumberFormat="1"/>
    <xf borderId="2" fillId="3" fontId="3" numFmtId="0" xfId="0" applyAlignment="1" applyBorder="1" applyFont="1">
      <alignment horizontal="center"/>
    </xf>
    <xf borderId="1" fillId="3" fontId="3" numFmtId="164" xfId="0" applyBorder="1" applyFont="1" applyNumberFormat="1"/>
    <xf borderId="1" fillId="3" fontId="3" numFmtId="9" xfId="0" applyBorder="1" applyFont="1" applyNumberFormat="1"/>
    <xf borderId="0" fillId="0" fontId="8" numFmtId="164" xfId="0" applyFont="1" applyNumberFormat="1"/>
    <xf borderId="0" fillId="0" fontId="0" numFmtId="164" xfId="0" applyFont="1" applyNumberFormat="1"/>
    <xf borderId="5" fillId="2" fontId="2" numFmtId="0" xfId="0" applyAlignment="1" applyBorder="1" applyFont="1">
      <alignment horizontal="center"/>
    </xf>
    <xf borderId="2" fillId="2" fontId="2" numFmtId="0" xfId="0" applyAlignment="1" applyBorder="1" applyFont="1">
      <alignment horizontal="left"/>
    </xf>
    <xf borderId="2" fillId="0" fontId="0" numFmtId="0" xfId="0" applyAlignment="1" applyBorder="1" applyFont="1">
      <alignment horizontal="left"/>
    </xf>
    <xf borderId="1" fillId="0" fontId="0" numFmtId="165" xfId="0" applyBorder="1" applyFont="1" applyNumberFormat="1"/>
    <xf borderId="1" fillId="0" fontId="0" numFmtId="164" xfId="0" applyBorder="1" applyFont="1" applyNumberFormat="1"/>
    <xf borderId="1" fillId="3" fontId="2" numFmtId="166" xfId="0" applyBorder="1" applyFont="1" applyNumberFormat="1"/>
    <xf borderId="1" fillId="0" fontId="0" numFmtId="167" xfId="0" applyBorder="1" applyFont="1" applyNumberFormat="1"/>
    <xf borderId="1" fillId="0" fontId="2" numFmtId="0" xfId="0" applyBorder="1" applyFont="1"/>
    <xf borderId="2" fillId="0" fontId="2" numFmtId="0" xfId="0" applyAlignment="1" applyBorder="1" applyFont="1">
      <alignment horizontal="left"/>
    </xf>
    <xf borderId="1" fillId="0" fontId="2" numFmtId="164" xfId="0" applyBorder="1" applyFont="1" applyNumberFormat="1"/>
    <xf borderId="1" fillId="0" fontId="0" numFmtId="166" xfId="0" applyBorder="1" applyFont="1" applyNumberFormat="1"/>
    <xf borderId="1" fillId="3" fontId="0" numFmtId="164" xfId="0" applyBorder="1" applyFont="1" applyNumberFormat="1"/>
    <xf borderId="0" fillId="0" fontId="0" numFmtId="9" xfId="0" applyFont="1" applyNumberFormat="1"/>
    <xf borderId="1" fillId="3" fontId="2" numFmtId="164" xfId="0" applyBorder="1" applyFont="1" applyNumberFormat="1"/>
    <xf borderId="2" fillId="3" fontId="2" numFmtId="164" xfId="0" applyAlignment="1" applyBorder="1" applyFont="1" applyNumberFormat="1">
      <alignment horizontal="center"/>
    </xf>
    <xf borderId="1" fillId="0" fontId="9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1" fillId="2" fontId="1" numFmtId="0" xfId="0" applyAlignment="1" applyBorder="1" applyFont="1">
      <alignment horizontal="center" shrinkToFit="0" wrapText="1"/>
    </xf>
    <xf borderId="1" fillId="3" fontId="2" numFmtId="167" xfId="0" applyBorder="1" applyFont="1" applyNumberFormat="1"/>
    <xf borderId="1" fillId="0" fontId="0" numFmtId="10" xfId="0" applyAlignment="1" applyBorder="1" applyFont="1" applyNumberFormat="1">
      <alignment horizontal="center"/>
    </xf>
    <xf borderId="0" fillId="0" fontId="11" numFmtId="0" xfId="0" applyFont="1"/>
    <xf borderId="1" fillId="0" fontId="5" numFmtId="0" xfId="0" applyAlignment="1" applyBorder="1" applyFont="1">
      <alignment horizontal="left"/>
    </xf>
    <xf borderId="1" fillId="0" fontId="5" numFmtId="10" xfId="0" applyBorder="1" applyFont="1" applyNumberFormat="1"/>
    <xf borderId="6" fillId="3" fontId="1" numFmtId="0" xfId="0" applyAlignment="1" applyBorder="1" applyFont="1">
      <alignment horizontal="center"/>
    </xf>
    <xf borderId="7" fillId="0" fontId="7" numFmtId="0" xfId="0" applyBorder="1" applyFont="1"/>
    <xf borderId="1" fillId="0" fontId="12" numFmtId="10" xfId="0" applyBorder="1" applyFont="1" applyNumberFormat="1"/>
    <xf borderId="8" fillId="0" fontId="7" numFmtId="0" xfId="0" applyBorder="1" applyFont="1"/>
    <xf borderId="9" fillId="3" fontId="1" numFmtId="164" xfId="0" applyBorder="1" applyFont="1" applyNumberFormat="1"/>
    <xf borderId="1" fillId="0" fontId="5" numFmtId="164" xfId="0" applyAlignment="1" applyBorder="1" applyFont="1" applyNumberFormat="1">
      <alignment horizontal="left"/>
    </xf>
    <xf borderId="1" fillId="0" fontId="0" numFmtId="164" xfId="0" applyAlignment="1" applyBorder="1" applyFont="1" applyNumberFormat="1">
      <alignment horizontal="center"/>
    </xf>
    <xf borderId="1" fillId="3" fontId="2" numFmtId="0" xfId="0" applyBorder="1" applyFont="1"/>
    <xf borderId="1" fillId="0" fontId="0" numFmtId="168" xfId="0" applyBorder="1" applyFont="1" applyNumberFormat="1"/>
    <xf borderId="1" fillId="0" fontId="0" numFmtId="164" xfId="0" applyAlignment="1" applyBorder="1" applyFont="1" applyNumberFormat="1">
      <alignment readingOrder="0"/>
    </xf>
    <xf borderId="1" fillId="3" fontId="2" numFmtId="168" xfId="0" applyBorder="1" applyFont="1" applyNumberFormat="1"/>
    <xf borderId="1" fillId="0" fontId="0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shrinkToFit="0" wrapText="1"/>
    </xf>
    <xf borderId="10" fillId="0" fontId="0" numFmtId="0" xfId="0" applyBorder="1" applyFont="1"/>
    <xf borderId="10" fillId="0" fontId="0" numFmtId="164" xfId="0" applyBorder="1" applyFont="1" applyNumberFormat="1"/>
    <xf borderId="11" fillId="0" fontId="2" numFmtId="0" xfId="0" applyBorder="1" applyFont="1"/>
    <xf borderId="12" fillId="0" fontId="2" numFmtId="164" xfId="0" applyBorder="1" applyFont="1" applyNumberFormat="1"/>
    <xf borderId="9" fillId="0" fontId="2" numFmtId="164" xfId="0" applyBorder="1" applyFont="1" applyNumberFormat="1"/>
    <xf borderId="13" fillId="0" fontId="0" numFmtId="0" xfId="0" applyBorder="1" applyFont="1"/>
    <xf borderId="13" fillId="0" fontId="0" numFmtId="164" xfId="0" applyBorder="1" applyFont="1" applyNumberFormat="1"/>
    <xf borderId="2" fillId="0" fontId="0" numFmtId="0" xfId="0" applyBorder="1" applyFont="1"/>
    <xf borderId="9" fillId="0" fontId="0" numFmtId="9" xfId="0" applyBorder="1" applyFont="1" applyNumberFormat="1"/>
    <xf borderId="13" fillId="0" fontId="0" numFmtId="9" xfId="0" applyBorder="1" applyFont="1" applyNumberFormat="1"/>
    <xf borderId="1" fillId="0" fontId="0" numFmtId="9" xfId="0" applyBorder="1" applyFont="1" applyNumberFormat="1"/>
    <xf borderId="1" fillId="2" fontId="2" numFmtId="0" xfId="0" applyBorder="1" applyFont="1"/>
    <xf borderId="1" fillId="2" fontId="2" numFmtId="10" xfId="0" applyBorder="1" applyFont="1" applyNumberFormat="1"/>
    <xf borderId="0" fillId="0" fontId="0" numFmtId="10" xfId="0" applyFont="1" applyNumberFormat="1"/>
    <xf borderId="9" fillId="0" fontId="0" numFmtId="10" xfId="0" applyBorder="1" applyFont="1" applyNumberFormat="1"/>
    <xf borderId="14" fillId="0" fontId="0" numFmtId="0" xfId="0" applyBorder="1" applyFont="1"/>
    <xf borderId="10" fillId="0" fontId="0" numFmtId="10" xfId="0" applyBorder="1" applyFont="1" applyNumberFormat="1"/>
    <xf borderId="10" fillId="0" fontId="0" numFmtId="9" xfId="0" applyBorder="1" applyFont="1" applyNumberFormat="1"/>
    <xf borderId="6" fillId="0" fontId="2" numFmtId="0" xfId="0" applyBorder="1" applyFont="1"/>
    <xf borderId="15" fillId="0" fontId="2" numFmtId="0" xfId="0" applyBorder="1" applyFont="1"/>
    <xf borderId="11" fillId="0" fontId="2" numFmtId="164" xfId="0" applyBorder="1" applyFont="1" applyNumberFormat="1"/>
    <xf borderId="16" fillId="0" fontId="0" numFmtId="0" xfId="0" applyBorder="1" applyFont="1"/>
    <xf borderId="9" fillId="0" fontId="2" numFmtId="10" xfId="0" applyBorder="1" applyFont="1" applyNumberFormat="1"/>
    <xf borderId="13" fillId="0" fontId="0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35.71"/>
    <col customWidth="1" min="3" max="3" width="26.86"/>
    <col customWidth="1" min="4" max="6" width="8.71"/>
  </cols>
  <sheetData>
    <row r="1">
      <c r="A1" s="2" t="s">
        <v>2</v>
      </c>
    </row>
    <row r="2">
      <c r="A2" s="4"/>
      <c r="B2" s="4"/>
    </row>
    <row r="3">
      <c r="A3" s="4" t="s">
        <v>4</v>
      </c>
      <c r="B3" s="4" t="s">
        <v>5</v>
      </c>
      <c r="C3" s="2"/>
    </row>
    <row r="4">
      <c r="A4" s="6">
        <v>1.0</v>
      </c>
      <c r="B4" s="10" t="s">
        <v>8</v>
      </c>
      <c r="C4" s="16"/>
    </row>
    <row r="5">
      <c r="A5" s="6">
        <v>2.0</v>
      </c>
      <c r="B5" s="10" t="s">
        <v>21</v>
      </c>
      <c r="C5" s="16"/>
    </row>
    <row r="6">
      <c r="A6" s="6">
        <v>3.0</v>
      </c>
      <c r="B6" s="10" t="s">
        <v>23</v>
      </c>
      <c r="C6" s="16"/>
    </row>
    <row r="7">
      <c r="A7" s="6">
        <v>4.0</v>
      </c>
      <c r="B7" s="10" t="s">
        <v>24</v>
      </c>
      <c r="C7" s="16"/>
    </row>
    <row r="8">
      <c r="A8" s="6">
        <v>5.0</v>
      </c>
      <c r="B8" s="10" t="s">
        <v>25</v>
      </c>
      <c r="C8" s="16"/>
    </row>
    <row r="9">
      <c r="A9" s="6">
        <v>6.0</v>
      </c>
      <c r="B9" s="10" t="s">
        <v>26</v>
      </c>
      <c r="C9" s="16"/>
    </row>
    <row r="10">
      <c r="A10" s="6">
        <v>7.0</v>
      </c>
      <c r="B10" s="10" t="s">
        <v>27</v>
      </c>
      <c r="C10" s="16"/>
    </row>
    <row r="11">
      <c r="A11" s="6">
        <v>8.0</v>
      </c>
      <c r="B11" s="10" t="s">
        <v>28</v>
      </c>
      <c r="C11" s="16"/>
    </row>
    <row r="12">
      <c r="A12" s="6">
        <v>9.0</v>
      </c>
      <c r="B12" s="10" t="s">
        <v>29</v>
      </c>
      <c r="C12" s="16"/>
    </row>
    <row r="13">
      <c r="A13" s="6">
        <v>10.0</v>
      </c>
      <c r="B13" s="10" t="s">
        <v>30</v>
      </c>
      <c r="C13" s="16"/>
    </row>
    <row r="14">
      <c r="A14" s="20">
        <v>11.0</v>
      </c>
      <c r="B14" s="10" t="s">
        <v>32</v>
      </c>
      <c r="C14" s="16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>
      <c r="A15" s="6">
        <v>12.0</v>
      </c>
      <c r="B15" s="10" t="s">
        <v>33</v>
      </c>
      <c r="C15" s="16"/>
    </row>
    <row r="16">
      <c r="A16" s="6">
        <v>13.0</v>
      </c>
      <c r="B16" s="10" t="s">
        <v>34</v>
      </c>
      <c r="C16" s="16"/>
    </row>
    <row r="17">
      <c r="A17" s="6"/>
      <c r="B17" s="6"/>
    </row>
    <row r="18">
      <c r="A18" s="6"/>
      <c r="B18" s="6"/>
    </row>
    <row r="19">
      <c r="D1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hyperlinks>
    <hyperlink display="Investimentos Fixos" location="1.Investimentos Fixos!A1" ref="B4"/>
    <hyperlink display="Necessidade de capital de giro" location="2.Necessidade Capital Giro!A1" ref="B5"/>
    <hyperlink display="Investimento pré-operacional" location="3.Investimento Pré-Operacional!A1" ref="B6"/>
    <hyperlink display="Investimento total" location="4.Investimento total!A1" ref="B7"/>
    <hyperlink display="Faturamento" location="5.Faturamento!A1" ref="B8"/>
    <hyperlink display="Gastos com comercialização" location="6.Gastos com comercialização!A1" ref="B9"/>
    <hyperlink display="Custo da mão-de-obra" location="7. Custo da Mão-de-obra!A1" ref="B10"/>
    <hyperlink display="Depreciação" location="8.Depreciação!A1" ref="B11"/>
    <hyperlink display="Gastos fixos operacionais" location="9. Gastos fixos!A1" ref="B12"/>
    <hyperlink display="Demonstrativo de Resultados" location="10.DRE!A1" ref="B13"/>
    <hyperlink display="Fluxo de Caixa" location="11.Fluxo de Caixa!A1" ref="B14"/>
    <hyperlink display="Indicadores de viabilidade econômica" location="12.Indicadores!A1" ref="B15"/>
    <hyperlink display="Cenários" location="13.Cenários!A1" ref="B16"/>
  </hyperlink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8.0"/>
    <col customWidth="1" min="2" max="2" width="80.71"/>
    <col customWidth="1" min="3" max="6" width="8.71"/>
  </cols>
  <sheetData>
    <row r="2">
      <c r="A2" s="3" t="s">
        <v>1</v>
      </c>
      <c r="B2" s="5" t="s">
        <v>3</v>
      </c>
    </row>
    <row r="4">
      <c r="A4" s="3" t="s">
        <v>6</v>
      </c>
      <c r="B4" s="7" t="s">
        <v>7</v>
      </c>
    </row>
    <row r="7">
      <c r="A7" s="9" t="s">
        <v>9</v>
      </c>
      <c r="B7" s="11"/>
    </row>
    <row r="8">
      <c r="A8" s="13" t="s">
        <v>11</v>
      </c>
      <c r="B8" s="13" t="s">
        <v>15</v>
      </c>
    </row>
    <row r="9">
      <c r="A9" s="15">
        <v>1.8000818E7</v>
      </c>
      <c r="B9" s="15" t="s">
        <v>17</v>
      </c>
    </row>
    <row r="10">
      <c r="A10" s="15">
        <v>1.8001631E7</v>
      </c>
      <c r="B10" s="15" t="s">
        <v>18</v>
      </c>
    </row>
    <row r="11">
      <c r="A11" s="15">
        <v>1.8000051E7</v>
      </c>
      <c r="B11" s="15" t="s">
        <v>19</v>
      </c>
    </row>
    <row r="12">
      <c r="A12" s="15">
        <v>1.8001521E7</v>
      </c>
      <c r="B12" s="15" t="s">
        <v>20</v>
      </c>
    </row>
    <row r="13">
      <c r="A13" s="15">
        <v>1.8002241E7</v>
      </c>
      <c r="B13" s="15" t="s">
        <v>22</v>
      </c>
    </row>
    <row r="14">
      <c r="A14" s="15"/>
      <c r="B14" s="15"/>
    </row>
    <row r="15">
      <c r="A15" s="15"/>
      <c r="B15" s="15"/>
    </row>
    <row r="16">
      <c r="A16" s="15"/>
      <c r="B16" s="15"/>
    </row>
    <row r="17">
      <c r="A17" s="15"/>
      <c r="B17" s="15"/>
    </row>
    <row r="18">
      <c r="A18" s="15"/>
      <c r="B18" s="15"/>
    </row>
    <row r="19">
      <c r="A19" s="15"/>
      <c r="B19" s="15"/>
    </row>
    <row r="20">
      <c r="A20" s="15"/>
      <c r="B20" s="15"/>
    </row>
    <row r="21" ht="15.75" customHeight="1">
      <c r="A21" s="15"/>
      <c r="B21" s="15"/>
    </row>
    <row r="22" ht="15.75" customHeight="1">
      <c r="A22" s="15"/>
      <c r="B22" s="15"/>
    </row>
    <row r="23" ht="15.75" customHeight="1">
      <c r="A23" s="15"/>
      <c r="B23" s="15"/>
    </row>
    <row r="24" ht="15.75" customHeight="1">
      <c r="A24" s="15"/>
      <c r="B24" s="15"/>
    </row>
    <row r="25" ht="15.75" customHeight="1">
      <c r="A25" s="15"/>
      <c r="B25" s="15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7:B7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80.71"/>
    <col customWidth="1" min="3" max="3" width="12.71"/>
    <col customWidth="1" min="4" max="4" width="19.29"/>
    <col customWidth="1" min="5" max="5" width="20.71"/>
    <col customWidth="1" min="6" max="6" width="9.14"/>
    <col customWidth="1" min="7" max="25" width="8.71"/>
  </cols>
  <sheetData>
    <row r="1" ht="14.2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14.25" customHeight="1">
      <c r="A2" s="12" t="s">
        <v>10</v>
      </c>
      <c r="B2" s="12" t="s">
        <v>5</v>
      </c>
      <c r="C2" s="12" t="s">
        <v>12</v>
      </c>
      <c r="D2" s="12" t="s">
        <v>13</v>
      </c>
      <c r="E2" s="12" t="s">
        <v>14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4.25" customHeight="1">
      <c r="A3" s="14">
        <v>1.0</v>
      </c>
      <c r="B3" s="17" t="s">
        <v>16</v>
      </c>
      <c r="C3" s="18">
        <v>1.0</v>
      </c>
      <c r="D3" s="18">
        <v>20000.0</v>
      </c>
      <c r="E3" s="19">
        <f t="shared" ref="E3:E7" si="1">C3*D3</f>
        <v>20000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14.25" customHeight="1">
      <c r="A4" s="14">
        <v>2.0</v>
      </c>
      <c r="B4" s="17" t="s">
        <v>31</v>
      </c>
      <c r="C4" s="18">
        <v>1.0</v>
      </c>
      <c r="D4" s="18">
        <v>2000.0</v>
      </c>
      <c r="E4" s="19">
        <f t="shared" si="1"/>
        <v>2000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14.25" customHeight="1">
      <c r="A5" s="14">
        <v>3.0</v>
      </c>
      <c r="B5" s="14"/>
      <c r="C5" s="19"/>
      <c r="D5" s="19"/>
      <c r="E5" s="19">
        <f t="shared" si="1"/>
        <v>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14.25" customHeight="1">
      <c r="A6" s="14">
        <v>4.0</v>
      </c>
      <c r="B6" s="14"/>
      <c r="C6" s="19"/>
      <c r="D6" s="19"/>
      <c r="E6" s="19">
        <f t="shared" si="1"/>
        <v>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14.25" customHeight="1">
      <c r="A7" s="14">
        <v>5.0</v>
      </c>
      <c r="B7" s="14"/>
      <c r="C7" s="19"/>
      <c r="D7" s="19"/>
      <c r="E7" s="19">
        <f t="shared" si="1"/>
        <v>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14.25" customHeight="1">
      <c r="A8" s="22" t="s">
        <v>35</v>
      </c>
      <c r="B8" s="23"/>
      <c r="C8" s="23"/>
      <c r="D8" s="11"/>
      <c r="E8" s="24">
        <f>SUM(E3:E7)</f>
        <v>22000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14.2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14.2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14.25" customHeight="1">
      <c r="A11" s="1" t="s">
        <v>36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14.25" customHeight="1">
      <c r="A12" s="12" t="s">
        <v>10</v>
      </c>
      <c r="B12" s="12" t="s">
        <v>5</v>
      </c>
      <c r="C12" s="12" t="s">
        <v>12</v>
      </c>
      <c r="D12" s="12" t="s">
        <v>13</v>
      </c>
      <c r="E12" s="12" t="s">
        <v>14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ht="14.25" customHeight="1">
      <c r="A13" s="14">
        <v>1.0</v>
      </c>
      <c r="B13" s="17" t="s">
        <v>38</v>
      </c>
      <c r="C13" s="18">
        <v>1.0</v>
      </c>
      <c r="D13" s="18">
        <v>350.0</v>
      </c>
      <c r="E13" s="19">
        <f t="shared" ref="E13:E32" si="2">C13*D13</f>
        <v>350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ht="14.25" customHeight="1">
      <c r="A14" s="14">
        <v>2.0</v>
      </c>
      <c r="B14" s="17" t="s">
        <v>43</v>
      </c>
      <c r="C14" s="18">
        <v>1.0</v>
      </c>
      <c r="D14" s="18">
        <v>680.0</v>
      </c>
      <c r="E14" s="19">
        <f t="shared" si="2"/>
        <v>680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14.25" customHeight="1">
      <c r="A15" s="14">
        <v>3.0</v>
      </c>
      <c r="B15" s="17" t="s">
        <v>44</v>
      </c>
      <c r="C15" s="18">
        <v>1.0</v>
      </c>
      <c r="D15" s="18">
        <v>1200.0</v>
      </c>
      <c r="E15" s="19">
        <f t="shared" si="2"/>
        <v>1200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4.25" customHeight="1">
      <c r="A16" s="14">
        <v>4.0</v>
      </c>
      <c r="B16" s="17"/>
      <c r="C16" s="18"/>
      <c r="D16" s="18"/>
      <c r="E16" s="19">
        <f t="shared" si="2"/>
        <v>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4.25" customHeight="1">
      <c r="A17" s="14">
        <v>5.0</v>
      </c>
      <c r="B17" s="17"/>
      <c r="C17" s="19"/>
      <c r="D17" s="19"/>
      <c r="E17" s="19">
        <f t="shared" si="2"/>
        <v>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4.25" customHeight="1">
      <c r="A18" s="14">
        <v>6.0</v>
      </c>
      <c r="B18" s="14"/>
      <c r="C18" s="19"/>
      <c r="D18" s="19"/>
      <c r="E18" s="19">
        <f t="shared" si="2"/>
        <v>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4.25" customHeight="1">
      <c r="A19" s="14">
        <v>7.0</v>
      </c>
      <c r="B19" s="14"/>
      <c r="C19" s="19"/>
      <c r="D19" s="19"/>
      <c r="E19" s="19">
        <f t="shared" si="2"/>
        <v>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4.25" customHeight="1">
      <c r="A20" s="14">
        <v>8.0</v>
      </c>
      <c r="B20" s="14"/>
      <c r="C20" s="19"/>
      <c r="D20" s="19"/>
      <c r="E20" s="19">
        <f t="shared" si="2"/>
        <v>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4.25" customHeight="1">
      <c r="A21" s="14">
        <v>9.0</v>
      </c>
      <c r="B21" s="14"/>
      <c r="C21" s="19"/>
      <c r="D21" s="19"/>
      <c r="E21" s="19">
        <f t="shared" si="2"/>
        <v>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4.25" customHeight="1">
      <c r="A22" s="14">
        <v>10.0</v>
      </c>
      <c r="B22" s="14"/>
      <c r="C22" s="19"/>
      <c r="D22" s="19"/>
      <c r="E22" s="19">
        <f t="shared" si="2"/>
        <v>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4.25" customHeight="1">
      <c r="A23" s="14">
        <v>11.0</v>
      </c>
      <c r="B23" s="14"/>
      <c r="C23" s="19"/>
      <c r="D23" s="19"/>
      <c r="E23" s="19">
        <f t="shared" si="2"/>
        <v>0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4.25" customHeight="1">
      <c r="A24" s="14">
        <v>12.0</v>
      </c>
      <c r="B24" s="14"/>
      <c r="C24" s="19"/>
      <c r="D24" s="19"/>
      <c r="E24" s="19">
        <f t="shared" si="2"/>
        <v>0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4.25" customHeight="1">
      <c r="A25" s="14">
        <v>13.0</v>
      </c>
      <c r="B25" s="14"/>
      <c r="C25" s="19"/>
      <c r="D25" s="19"/>
      <c r="E25" s="19">
        <f t="shared" si="2"/>
        <v>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4.25" customHeight="1">
      <c r="A26" s="14">
        <v>14.0</v>
      </c>
      <c r="B26" s="14"/>
      <c r="C26" s="19"/>
      <c r="D26" s="19"/>
      <c r="E26" s="19">
        <f t="shared" si="2"/>
        <v>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4.25" customHeight="1">
      <c r="A27" s="14">
        <v>15.0</v>
      </c>
      <c r="B27" s="14"/>
      <c r="C27" s="19"/>
      <c r="D27" s="19"/>
      <c r="E27" s="19">
        <f t="shared" si="2"/>
        <v>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4.25" customHeight="1">
      <c r="A28" s="14">
        <v>16.0</v>
      </c>
      <c r="B28" s="14"/>
      <c r="C28" s="19"/>
      <c r="D28" s="19"/>
      <c r="E28" s="19">
        <f t="shared" si="2"/>
        <v>0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4.25" customHeight="1">
      <c r="A29" s="14">
        <v>17.0</v>
      </c>
      <c r="B29" s="14"/>
      <c r="C29" s="19"/>
      <c r="D29" s="19"/>
      <c r="E29" s="19">
        <f t="shared" si="2"/>
        <v>0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4.25" customHeight="1">
      <c r="A30" s="14">
        <v>18.0</v>
      </c>
      <c r="B30" s="14"/>
      <c r="C30" s="19"/>
      <c r="D30" s="19"/>
      <c r="E30" s="19">
        <f t="shared" si="2"/>
        <v>0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4.25" customHeight="1">
      <c r="A31" s="14">
        <v>19.0</v>
      </c>
      <c r="B31" s="14"/>
      <c r="C31" s="19"/>
      <c r="D31" s="19"/>
      <c r="E31" s="19">
        <f t="shared" si="2"/>
        <v>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4.25" customHeight="1">
      <c r="A32" s="14">
        <v>20.0</v>
      </c>
      <c r="B32" s="14"/>
      <c r="C32" s="19"/>
      <c r="D32" s="19"/>
      <c r="E32" s="19">
        <f t="shared" si="2"/>
        <v>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4.25" customHeight="1">
      <c r="A33" s="22" t="s">
        <v>35</v>
      </c>
      <c r="B33" s="23"/>
      <c r="C33" s="23"/>
      <c r="D33" s="11"/>
      <c r="E33" s="24">
        <f>SUM(E13:E32)</f>
        <v>2230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4.25" customHeight="1">
      <c r="A34" s="26"/>
      <c r="B34" s="26"/>
      <c r="C34" s="26"/>
      <c r="D34" s="26"/>
      <c r="E34" s="27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4.25" customHeight="1">
      <c r="A36" s="1" t="s">
        <v>65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4.25" customHeight="1">
      <c r="A37" s="12" t="s">
        <v>10</v>
      </c>
      <c r="B37" s="12" t="s">
        <v>5</v>
      </c>
      <c r="C37" s="12" t="s">
        <v>12</v>
      </c>
      <c r="D37" s="12" t="s">
        <v>13</v>
      </c>
      <c r="E37" s="12" t="s">
        <v>14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4.25" customHeight="1">
      <c r="A38" s="14">
        <v>1.0</v>
      </c>
      <c r="B38" s="14" t="s">
        <v>71</v>
      </c>
      <c r="C38" s="19">
        <v>5.0</v>
      </c>
      <c r="D38" s="19">
        <v>1000.0</v>
      </c>
      <c r="E38" s="19">
        <f t="shared" ref="E38:E57" si="3">C38*D38</f>
        <v>5000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4.25" customHeight="1">
      <c r="A39" s="14">
        <v>2.0</v>
      </c>
      <c r="B39" s="14" t="s">
        <v>72</v>
      </c>
      <c r="C39" s="19">
        <v>5.0</v>
      </c>
      <c r="D39" s="19">
        <v>250.0</v>
      </c>
      <c r="E39" s="19">
        <f t="shared" si="3"/>
        <v>1250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4.25" customHeight="1">
      <c r="A40" s="14">
        <v>3.0</v>
      </c>
      <c r="B40" s="17" t="s">
        <v>74</v>
      </c>
      <c r="C40" s="18">
        <v>2.0</v>
      </c>
      <c r="D40" s="18">
        <v>500.0</v>
      </c>
      <c r="E40" s="19">
        <f t="shared" si="3"/>
        <v>1000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4.25" customHeight="1">
      <c r="A41" s="14">
        <v>4.0</v>
      </c>
      <c r="B41" s="17" t="s">
        <v>77</v>
      </c>
      <c r="C41" s="18">
        <v>2.0</v>
      </c>
      <c r="D41" s="18">
        <v>300.0</v>
      </c>
      <c r="E41" s="19">
        <f t="shared" si="3"/>
        <v>600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4.25" customHeight="1">
      <c r="A42" s="14">
        <v>5.0</v>
      </c>
      <c r="B42" s="17" t="s">
        <v>79</v>
      </c>
      <c r="C42" s="18">
        <v>3.0</v>
      </c>
      <c r="D42" s="18">
        <v>230.0</v>
      </c>
      <c r="E42" s="19">
        <f t="shared" si="3"/>
        <v>690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4.25" customHeight="1">
      <c r="A43" s="14">
        <v>6.0</v>
      </c>
      <c r="B43" s="17" t="s">
        <v>81</v>
      </c>
      <c r="C43" s="18">
        <v>1.0</v>
      </c>
      <c r="D43" s="18">
        <v>190.0</v>
      </c>
      <c r="E43" s="19">
        <f t="shared" si="3"/>
        <v>190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4.25" customHeight="1">
      <c r="A44" s="14">
        <v>7.0</v>
      </c>
      <c r="B44" s="17" t="s">
        <v>84</v>
      </c>
      <c r="C44" s="18">
        <v>5.0</v>
      </c>
      <c r="D44" s="18">
        <v>22.0</v>
      </c>
      <c r="E44" s="19">
        <f t="shared" si="3"/>
        <v>110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4.25" customHeight="1">
      <c r="A45" s="14">
        <v>8.0</v>
      </c>
      <c r="B45" s="14"/>
      <c r="C45" s="19"/>
      <c r="D45" s="19"/>
      <c r="E45" s="19">
        <f t="shared" si="3"/>
        <v>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4.25" customHeight="1">
      <c r="A46" s="14">
        <v>9.0</v>
      </c>
      <c r="B46" s="14"/>
      <c r="C46" s="19"/>
      <c r="D46" s="19"/>
      <c r="E46" s="19">
        <f t="shared" si="3"/>
        <v>0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4.25" customHeight="1">
      <c r="A47" s="14">
        <v>10.0</v>
      </c>
      <c r="B47" s="14"/>
      <c r="C47" s="19"/>
      <c r="D47" s="19"/>
      <c r="E47" s="19">
        <f t="shared" si="3"/>
        <v>0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4.25" customHeight="1">
      <c r="A48" s="14">
        <v>11.0</v>
      </c>
      <c r="B48" s="14"/>
      <c r="C48" s="19"/>
      <c r="D48" s="19"/>
      <c r="E48" s="19">
        <f t="shared" si="3"/>
        <v>0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4.25" customHeight="1">
      <c r="A49" s="14">
        <v>12.0</v>
      </c>
      <c r="B49" s="14"/>
      <c r="C49" s="19"/>
      <c r="D49" s="19"/>
      <c r="E49" s="19">
        <f t="shared" si="3"/>
        <v>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4.25" customHeight="1">
      <c r="A50" s="14">
        <v>13.0</v>
      </c>
      <c r="B50" s="14"/>
      <c r="C50" s="19"/>
      <c r="D50" s="19"/>
      <c r="E50" s="19">
        <f t="shared" si="3"/>
        <v>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4.25" customHeight="1">
      <c r="A51" s="14">
        <v>14.0</v>
      </c>
      <c r="B51" s="14"/>
      <c r="C51" s="19"/>
      <c r="D51" s="19"/>
      <c r="E51" s="19">
        <f t="shared" si="3"/>
        <v>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4.25" customHeight="1">
      <c r="A52" s="14">
        <v>15.0</v>
      </c>
      <c r="B52" s="14"/>
      <c r="C52" s="19"/>
      <c r="D52" s="19"/>
      <c r="E52" s="19">
        <f t="shared" si="3"/>
        <v>0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4.25" customHeight="1">
      <c r="A53" s="14">
        <v>16.0</v>
      </c>
      <c r="B53" s="14"/>
      <c r="C53" s="19"/>
      <c r="D53" s="19"/>
      <c r="E53" s="19">
        <f t="shared" si="3"/>
        <v>0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4.25" customHeight="1">
      <c r="A54" s="14">
        <v>17.0</v>
      </c>
      <c r="B54" s="14"/>
      <c r="C54" s="19"/>
      <c r="D54" s="19"/>
      <c r="E54" s="19">
        <f t="shared" si="3"/>
        <v>0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4.25" customHeight="1">
      <c r="A55" s="14">
        <v>18.0</v>
      </c>
      <c r="B55" s="14"/>
      <c r="C55" s="19"/>
      <c r="D55" s="19"/>
      <c r="E55" s="19">
        <f t="shared" si="3"/>
        <v>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4.25" customHeight="1">
      <c r="A56" s="14">
        <v>19.0</v>
      </c>
      <c r="B56" s="14"/>
      <c r="C56" s="19"/>
      <c r="D56" s="19"/>
      <c r="E56" s="19">
        <f t="shared" si="3"/>
        <v>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4.25" customHeight="1">
      <c r="A57" s="14">
        <v>20.0</v>
      </c>
      <c r="B57" s="14"/>
      <c r="C57" s="19"/>
      <c r="D57" s="19"/>
      <c r="E57" s="19">
        <f t="shared" si="3"/>
        <v>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4.25" customHeight="1">
      <c r="A58" s="22" t="s">
        <v>35</v>
      </c>
      <c r="B58" s="23"/>
      <c r="C58" s="23"/>
      <c r="D58" s="11"/>
      <c r="E58" s="24">
        <f>SUM(E38:E57)</f>
        <v>8840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4.25" customHeight="1">
      <c r="A59" s="26"/>
      <c r="B59" s="26"/>
      <c r="C59" s="26"/>
      <c r="D59" s="26"/>
      <c r="E59" s="27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4.25" customHeight="1">
      <c r="A61" s="1" t="s">
        <v>111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4.25" customHeight="1">
      <c r="A62" s="12" t="s">
        <v>10</v>
      </c>
      <c r="B62" s="12" t="s">
        <v>5</v>
      </c>
      <c r="C62" s="12" t="s">
        <v>12</v>
      </c>
      <c r="D62" s="12" t="s">
        <v>13</v>
      </c>
      <c r="E62" s="12" t="s">
        <v>14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4.25" customHeight="1">
      <c r="A63" s="14">
        <v>1.0</v>
      </c>
      <c r="B63" s="59" t="s">
        <v>114</v>
      </c>
      <c r="C63" s="18">
        <v>5.0</v>
      </c>
      <c r="D63" s="18">
        <v>4000.0</v>
      </c>
      <c r="E63" s="19">
        <f t="shared" ref="E63:E82" si="4">C63*D63</f>
        <v>20000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4.25" customHeight="1">
      <c r="A64" s="14">
        <v>2.0</v>
      </c>
      <c r="B64" s="59" t="s">
        <v>115</v>
      </c>
      <c r="C64" s="18">
        <v>5.0</v>
      </c>
      <c r="D64" s="18">
        <v>450.0</v>
      </c>
      <c r="E64" s="19">
        <f t="shared" si="4"/>
        <v>2250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4.25" customHeight="1">
      <c r="A65" s="14">
        <v>3.0</v>
      </c>
      <c r="B65" s="59" t="s">
        <v>116</v>
      </c>
      <c r="C65" s="18">
        <v>5.0</v>
      </c>
      <c r="D65" s="18">
        <v>120.0</v>
      </c>
      <c r="E65" s="19">
        <f t="shared" si="4"/>
        <v>600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4.25" customHeight="1">
      <c r="A66" s="14">
        <v>4.0</v>
      </c>
      <c r="B66" s="59" t="s">
        <v>117</v>
      </c>
      <c r="C66" s="18">
        <v>5.0</v>
      </c>
      <c r="D66" s="18">
        <v>80.0</v>
      </c>
      <c r="E66" s="19">
        <f t="shared" si="4"/>
        <v>400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4.25" customHeight="1">
      <c r="A67" s="14">
        <v>5.0</v>
      </c>
      <c r="B67" s="59" t="s">
        <v>118</v>
      </c>
      <c r="C67" s="18">
        <v>5.0</v>
      </c>
      <c r="D67" s="18">
        <v>100.0</v>
      </c>
      <c r="E67" s="19">
        <f t="shared" si="4"/>
        <v>500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4.25" customHeight="1">
      <c r="A68" s="14">
        <v>6.0</v>
      </c>
      <c r="B68" s="60" t="s">
        <v>119</v>
      </c>
      <c r="C68" s="18">
        <v>5.0</v>
      </c>
      <c r="D68" s="18">
        <v>50.0</v>
      </c>
      <c r="E68" s="19">
        <f t="shared" si="4"/>
        <v>250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4.25" customHeight="1">
      <c r="A69" s="14">
        <v>7.0</v>
      </c>
      <c r="B69" s="17" t="s">
        <v>123</v>
      </c>
      <c r="C69" s="18">
        <v>2.0</v>
      </c>
      <c r="D69" s="18">
        <v>250.0</v>
      </c>
      <c r="E69" s="19">
        <f t="shared" si="4"/>
        <v>500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4.25" customHeight="1">
      <c r="A70" s="14">
        <v>8.0</v>
      </c>
      <c r="B70" s="17" t="s">
        <v>125</v>
      </c>
      <c r="C70" s="18">
        <v>2.0</v>
      </c>
      <c r="D70" s="18">
        <v>150.0</v>
      </c>
      <c r="E70" s="19">
        <f t="shared" si="4"/>
        <v>300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4.25" customHeight="1">
      <c r="A71" s="14">
        <v>9.0</v>
      </c>
      <c r="B71" s="17" t="s">
        <v>129</v>
      </c>
      <c r="C71" s="18">
        <v>5.0</v>
      </c>
      <c r="D71" s="18">
        <v>2000.0</v>
      </c>
      <c r="E71" s="19">
        <f t="shared" si="4"/>
        <v>10000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4.25" customHeight="1">
      <c r="A72" s="14">
        <v>10.0</v>
      </c>
      <c r="B72" s="17" t="s">
        <v>130</v>
      </c>
      <c r="C72" s="18">
        <v>1.0</v>
      </c>
      <c r="D72" s="18">
        <v>5000.0</v>
      </c>
      <c r="E72" s="19">
        <f t="shared" si="4"/>
        <v>5000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4.25" customHeight="1">
      <c r="A73" s="14">
        <v>11.0</v>
      </c>
      <c r="B73" s="14"/>
      <c r="C73" s="19"/>
      <c r="D73" s="19"/>
      <c r="E73" s="19">
        <f t="shared" si="4"/>
        <v>0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4.25" customHeight="1">
      <c r="A74" s="14">
        <v>12.0</v>
      </c>
      <c r="B74" s="14"/>
      <c r="C74" s="19"/>
      <c r="D74" s="19"/>
      <c r="E74" s="19">
        <f t="shared" si="4"/>
        <v>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4.25" customHeight="1">
      <c r="A75" s="14">
        <v>13.0</v>
      </c>
      <c r="B75" s="14"/>
      <c r="C75" s="19"/>
      <c r="D75" s="19"/>
      <c r="E75" s="19">
        <f t="shared" si="4"/>
        <v>0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4.25" customHeight="1">
      <c r="A76" s="14">
        <v>14.0</v>
      </c>
      <c r="B76" s="14"/>
      <c r="C76" s="19"/>
      <c r="D76" s="19"/>
      <c r="E76" s="19">
        <f t="shared" si="4"/>
        <v>0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4.25" customHeight="1">
      <c r="A77" s="14">
        <v>15.0</v>
      </c>
      <c r="B77" s="14"/>
      <c r="C77" s="19"/>
      <c r="D77" s="19"/>
      <c r="E77" s="19">
        <f t="shared" si="4"/>
        <v>0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4.25" customHeight="1">
      <c r="A78" s="14">
        <v>16.0</v>
      </c>
      <c r="B78" s="14"/>
      <c r="C78" s="19"/>
      <c r="D78" s="19"/>
      <c r="E78" s="19">
        <f t="shared" si="4"/>
        <v>0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4.25" customHeight="1">
      <c r="A79" s="14">
        <v>17.0</v>
      </c>
      <c r="B79" s="14"/>
      <c r="C79" s="19"/>
      <c r="D79" s="19"/>
      <c r="E79" s="19">
        <f t="shared" si="4"/>
        <v>0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4.25" customHeight="1">
      <c r="A80" s="14">
        <v>18.0</v>
      </c>
      <c r="B80" s="14"/>
      <c r="C80" s="19"/>
      <c r="D80" s="19"/>
      <c r="E80" s="19">
        <f t="shared" si="4"/>
        <v>0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4.25" customHeight="1">
      <c r="A81" s="14">
        <v>19.0</v>
      </c>
      <c r="B81" s="14"/>
      <c r="C81" s="19"/>
      <c r="D81" s="19"/>
      <c r="E81" s="19">
        <f t="shared" si="4"/>
        <v>0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4.25" customHeight="1">
      <c r="A82" s="14">
        <v>20.0</v>
      </c>
      <c r="B82" s="14"/>
      <c r="C82" s="19"/>
      <c r="D82" s="19"/>
      <c r="E82" s="19">
        <f t="shared" si="4"/>
        <v>0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4.25" customHeight="1">
      <c r="A83" s="22" t="s">
        <v>35</v>
      </c>
      <c r="B83" s="23"/>
      <c r="C83" s="23"/>
      <c r="D83" s="11"/>
      <c r="E83" s="24">
        <f>SUM(E63:E82)</f>
        <v>39800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4.25" customHeight="1">
      <c r="A84" s="26"/>
      <c r="B84" s="26"/>
      <c r="C84" s="26"/>
      <c r="D84" s="26"/>
      <c r="E84" s="27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4.25" customHeight="1">
      <c r="A86" s="1" t="s">
        <v>155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4.25" customHeight="1">
      <c r="A87" s="12" t="s">
        <v>10</v>
      </c>
      <c r="B87" s="12" t="s">
        <v>5</v>
      </c>
      <c r="C87" s="12" t="s">
        <v>12</v>
      </c>
      <c r="D87" s="12" t="s">
        <v>13</v>
      </c>
      <c r="E87" s="12" t="s">
        <v>14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4.25" customHeight="1">
      <c r="A88" s="14">
        <v>1.0</v>
      </c>
      <c r="B88" s="17" t="s">
        <v>156</v>
      </c>
      <c r="C88" s="18">
        <v>1.0</v>
      </c>
      <c r="D88" s="18">
        <v>20000.0</v>
      </c>
      <c r="E88" s="43">
        <f t="shared" ref="E88:E92" si="5">C88*D88</f>
        <v>20000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4.25" customHeight="1">
      <c r="A89" s="14">
        <v>2.0</v>
      </c>
      <c r="B89" s="14"/>
      <c r="C89" s="19"/>
      <c r="D89" s="19"/>
      <c r="E89" s="19">
        <f t="shared" si="5"/>
        <v>0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4.25" customHeight="1">
      <c r="A90" s="14">
        <v>3.0</v>
      </c>
      <c r="B90" s="14"/>
      <c r="C90" s="19"/>
      <c r="D90" s="19"/>
      <c r="E90" s="19">
        <f t="shared" si="5"/>
        <v>0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4.25" customHeight="1">
      <c r="A91" s="14">
        <v>4.0</v>
      </c>
      <c r="B91" s="14"/>
      <c r="C91" s="19"/>
      <c r="D91" s="19"/>
      <c r="E91" s="19">
        <f t="shared" si="5"/>
        <v>0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4.25" customHeight="1">
      <c r="A92" s="14">
        <v>5.0</v>
      </c>
      <c r="B92" s="14"/>
      <c r="C92" s="19"/>
      <c r="D92" s="19"/>
      <c r="E92" s="19">
        <f t="shared" si="5"/>
        <v>0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4.25" customHeight="1">
      <c r="A93" s="22" t="s">
        <v>35</v>
      </c>
      <c r="B93" s="23"/>
      <c r="C93" s="23"/>
      <c r="D93" s="11"/>
      <c r="E93" s="24">
        <f>SUM(E88:E92)</f>
        <v>20000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36.0" customHeight="1">
      <c r="A95" s="67" t="s">
        <v>162</v>
      </c>
      <c r="B95" s="68"/>
      <c r="C95" s="68"/>
      <c r="D95" s="70"/>
      <c r="E95" s="71">
        <f>SUM(E8,E33,E58,E83,E93)</f>
        <v>92870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8:D8"/>
    <mergeCell ref="A33:D33"/>
    <mergeCell ref="A58:D58"/>
    <mergeCell ref="A93:D93"/>
    <mergeCell ref="A95:D95"/>
    <mergeCell ref="A83:D83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80.71"/>
    <col customWidth="1" min="3" max="3" width="12.71"/>
    <col customWidth="1" min="4" max="4" width="19.29"/>
    <col customWidth="1" min="5" max="5" width="22.57"/>
    <col customWidth="1" min="6" max="6" width="8.71"/>
  </cols>
  <sheetData>
    <row r="1">
      <c r="A1" s="1" t="s">
        <v>37</v>
      </c>
      <c r="B1" s="8"/>
      <c r="C1" s="8"/>
      <c r="D1" s="8"/>
      <c r="E1" s="8"/>
    </row>
    <row r="2">
      <c r="A2" s="12" t="s">
        <v>10</v>
      </c>
      <c r="B2" s="12" t="s">
        <v>5</v>
      </c>
      <c r="C2" s="12" t="s">
        <v>12</v>
      </c>
      <c r="D2" s="12" t="s">
        <v>13</v>
      </c>
      <c r="E2" s="12" t="s">
        <v>14</v>
      </c>
    </row>
    <row r="3">
      <c r="A3" s="14">
        <v>1.0</v>
      </c>
      <c r="B3" s="14"/>
      <c r="C3" s="19"/>
      <c r="D3" s="19"/>
      <c r="E3" s="19">
        <f t="shared" ref="E3:E22" si="1">C3*D3</f>
        <v>0</v>
      </c>
    </row>
    <row r="4">
      <c r="A4" s="14">
        <v>2.0</v>
      </c>
      <c r="B4" s="14"/>
      <c r="C4" s="19"/>
      <c r="D4" s="19"/>
      <c r="E4" s="19">
        <f t="shared" si="1"/>
        <v>0</v>
      </c>
    </row>
    <row r="5">
      <c r="A5" s="14">
        <v>3.0</v>
      </c>
      <c r="B5" s="14"/>
      <c r="C5" s="19"/>
      <c r="D5" s="19"/>
      <c r="E5" s="19">
        <f t="shared" si="1"/>
        <v>0</v>
      </c>
    </row>
    <row r="6">
      <c r="A6" s="14">
        <v>4.0</v>
      </c>
      <c r="B6" s="14"/>
      <c r="C6" s="19"/>
      <c r="D6" s="19"/>
      <c r="E6" s="19">
        <f t="shared" si="1"/>
        <v>0</v>
      </c>
    </row>
    <row r="7">
      <c r="A7" s="14">
        <v>5.0</v>
      </c>
      <c r="B7" s="14"/>
      <c r="C7" s="19"/>
      <c r="D7" s="19"/>
      <c r="E7" s="19">
        <f t="shared" si="1"/>
        <v>0</v>
      </c>
    </row>
    <row r="8">
      <c r="A8" s="14">
        <v>6.0</v>
      </c>
      <c r="B8" s="14"/>
      <c r="C8" s="19"/>
      <c r="D8" s="19"/>
      <c r="E8" s="19">
        <f t="shared" si="1"/>
        <v>0</v>
      </c>
    </row>
    <row r="9">
      <c r="A9" s="14">
        <v>7.0</v>
      </c>
      <c r="B9" s="14"/>
      <c r="C9" s="19"/>
      <c r="D9" s="19"/>
      <c r="E9" s="19">
        <f t="shared" si="1"/>
        <v>0</v>
      </c>
    </row>
    <row r="10">
      <c r="A10" s="14">
        <v>8.0</v>
      </c>
      <c r="B10" s="14"/>
      <c r="C10" s="19"/>
      <c r="D10" s="19"/>
      <c r="E10" s="19">
        <f t="shared" si="1"/>
        <v>0</v>
      </c>
    </row>
    <row r="11">
      <c r="A11" s="14">
        <v>9.0</v>
      </c>
      <c r="B11" s="14"/>
      <c r="C11" s="19"/>
      <c r="D11" s="19"/>
      <c r="E11" s="19">
        <f t="shared" si="1"/>
        <v>0</v>
      </c>
    </row>
    <row r="12">
      <c r="A12" s="14">
        <v>10.0</v>
      </c>
      <c r="B12" s="14"/>
      <c r="C12" s="19"/>
      <c r="D12" s="19"/>
      <c r="E12" s="19">
        <f t="shared" si="1"/>
        <v>0</v>
      </c>
    </row>
    <row r="13">
      <c r="A13" s="14">
        <v>11.0</v>
      </c>
      <c r="B13" s="14"/>
      <c r="C13" s="19"/>
      <c r="D13" s="19"/>
      <c r="E13" s="19">
        <f t="shared" si="1"/>
        <v>0</v>
      </c>
    </row>
    <row r="14">
      <c r="A14" s="14">
        <v>12.0</v>
      </c>
      <c r="B14" s="14"/>
      <c r="C14" s="19"/>
      <c r="D14" s="19"/>
      <c r="E14" s="19">
        <f t="shared" si="1"/>
        <v>0</v>
      </c>
    </row>
    <row r="15">
      <c r="A15" s="14">
        <v>13.0</v>
      </c>
      <c r="B15" s="14"/>
      <c r="C15" s="19"/>
      <c r="D15" s="19"/>
      <c r="E15" s="19">
        <f t="shared" si="1"/>
        <v>0</v>
      </c>
    </row>
    <row r="16">
      <c r="A16" s="14">
        <v>14.0</v>
      </c>
      <c r="B16" s="14"/>
      <c r="C16" s="19"/>
      <c r="D16" s="19"/>
      <c r="E16" s="19">
        <f t="shared" si="1"/>
        <v>0</v>
      </c>
    </row>
    <row r="17">
      <c r="A17" s="14">
        <v>15.0</v>
      </c>
      <c r="B17" s="14"/>
      <c r="C17" s="19"/>
      <c r="D17" s="19"/>
      <c r="E17" s="19">
        <f t="shared" si="1"/>
        <v>0</v>
      </c>
    </row>
    <row r="18">
      <c r="A18" s="14">
        <v>16.0</v>
      </c>
      <c r="B18" s="14"/>
      <c r="C18" s="19"/>
      <c r="D18" s="19"/>
      <c r="E18" s="19">
        <f t="shared" si="1"/>
        <v>0</v>
      </c>
    </row>
    <row r="19">
      <c r="A19" s="14">
        <v>17.0</v>
      </c>
      <c r="B19" s="14"/>
      <c r="C19" s="19"/>
      <c r="D19" s="19"/>
      <c r="E19" s="19">
        <f t="shared" si="1"/>
        <v>0</v>
      </c>
    </row>
    <row r="20">
      <c r="A20" s="14">
        <v>18.0</v>
      </c>
      <c r="B20" s="14"/>
      <c r="C20" s="19"/>
      <c r="D20" s="19"/>
      <c r="E20" s="19">
        <f t="shared" si="1"/>
        <v>0</v>
      </c>
    </row>
    <row r="21" ht="15.75" customHeight="1">
      <c r="A21" s="14">
        <v>19.0</v>
      </c>
      <c r="B21" s="14"/>
      <c r="C21" s="19"/>
      <c r="D21" s="19"/>
      <c r="E21" s="19">
        <f t="shared" si="1"/>
        <v>0</v>
      </c>
    </row>
    <row r="22" ht="15.75" customHeight="1">
      <c r="A22" s="14">
        <v>20.0</v>
      </c>
      <c r="B22" s="14"/>
      <c r="C22" s="19"/>
      <c r="D22" s="19"/>
      <c r="E22" s="19">
        <f t="shared" si="1"/>
        <v>0</v>
      </c>
    </row>
    <row r="23" ht="15.75" customHeight="1">
      <c r="A23" s="22" t="s">
        <v>45</v>
      </c>
      <c r="B23" s="23"/>
      <c r="C23" s="23"/>
      <c r="D23" s="11"/>
      <c r="E23" s="24">
        <f>SUM(E3:E22)</f>
        <v>0</v>
      </c>
    </row>
    <row r="24" ht="15.75" customHeight="1">
      <c r="A24" s="26"/>
      <c r="B24" s="26"/>
      <c r="C24" s="26"/>
      <c r="D24" s="26"/>
      <c r="E24" s="27"/>
    </row>
    <row r="25" ht="15.75" customHeight="1"/>
    <row r="26" ht="15.75" customHeight="1">
      <c r="A26" s="3" t="s">
        <v>46</v>
      </c>
    </row>
    <row r="27" ht="15.75" customHeight="1">
      <c r="A27" s="28" t="s">
        <v>10</v>
      </c>
      <c r="B27" s="28" t="s">
        <v>47</v>
      </c>
      <c r="C27" s="28" t="s">
        <v>48</v>
      </c>
      <c r="D27" s="28" t="s">
        <v>49</v>
      </c>
      <c r="E27" s="28" t="s">
        <v>50</v>
      </c>
    </row>
    <row r="28" ht="15.75" customHeight="1">
      <c r="A28" s="15">
        <v>1.0</v>
      </c>
      <c r="B28" s="15" t="s">
        <v>51</v>
      </c>
      <c r="C28" s="29">
        <v>0.0</v>
      </c>
      <c r="D28" s="5">
        <v>0.0</v>
      </c>
      <c r="E28" s="30">
        <f>D28*D28</f>
        <v>0</v>
      </c>
    </row>
    <row r="29" ht="15.75" customHeight="1">
      <c r="A29" s="15">
        <v>2.0</v>
      </c>
      <c r="B29" s="15" t="s">
        <v>53</v>
      </c>
      <c r="C29" s="29">
        <v>1.0</v>
      </c>
      <c r="D29" s="5">
        <v>30.0</v>
      </c>
      <c r="E29" s="30">
        <f t="shared" ref="E29:E33" si="2">D29*C29</f>
        <v>30</v>
      </c>
    </row>
    <row r="30" ht="15.75" customHeight="1">
      <c r="A30" s="15">
        <v>3.0</v>
      </c>
      <c r="B30" s="15" t="s">
        <v>55</v>
      </c>
      <c r="C30" s="29">
        <v>0.0</v>
      </c>
      <c r="D30" s="5">
        <v>60.0</v>
      </c>
      <c r="E30" s="30">
        <f t="shared" si="2"/>
        <v>0</v>
      </c>
    </row>
    <row r="31" ht="15.75" customHeight="1">
      <c r="A31" s="15">
        <v>4.0</v>
      </c>
      <c r="B31" s="15" t="s">
        <v>57</v>
      </c>
      <c r="C31" s="29">
        <v>0.0</v>
      </c>
      <c r="D31" s="5">
        <v>90.0</v>
      </c>
      <c r="E31" s="30">
        <f t="shared" si="2"/>
        <v>0</v>
      </c>
    </row>
    <row r="32" ht="15.75" customHeight="1">
      <c r="A32" s="15">
        <v>5.0</v>
      </c>
      <c r="B32" s="15" t="s">
        <v>59</v>
      </c>
      <c r="C32" s="29">
        <v>0.0</v>
      </c>
      <c r="D32" s="5">
        <v>120.0</v>
      </c>
      <c r="E32" s="30">
        <f t="shared" si="2"/>
        <v>0</v>
      </c>
    </row>
    <row r="33" ht="15.75" customHeight="1">
      <c r="A33" s="15">
        <v>6.0</v>
      </c>
      <c r="B33" s="15" t="s">
        <v>60</v>
      </c>
      <c r="C33" s="29">
        <v>0.0</v>
      </c>
      <c r="D33" s="5">
        <v>180.0</v>
      </c>
      <c r="E33" s="30">
        <f t="shared" si="2"/>
        <v>0</v>
      </c>
    </row>
    <row r="34" ht="15.75" customHeight="1">
      <c r="A34" s="25" t="s">
        <v>45</v>
      </c>
      <c r="B34" s="11"/>
      <c r="C34" s="35">
        <f>SUM(C28:C33)</f>
        <v>1</v>
      </c>
      <c r="D34" s="37" t="s">
        <v>61</v>
      </c>
      <c r="E34" s="38">
        <f>SUM(E28:E33)</f>
        <v>30</v>
      </c>
    </row>
    <row r="35" ht="15.75" customHeight="1"/>
    <row r="36" ht="15.75" customHeight="1"/>
    <row r="37" ht="15.75" customHeight="1">
      <c r="A37" s="3" t="s">
        <v>63</v>
      </c>
    </row>
    <row r="38" ht="15.75" customHeight="1">
      <c r="A38" s="28" t="s">
        <v>10</v>
      </c>
      <c r="B38" s="28" t="s">
        <v>64</v>
      </c>
      <c r="C38" s="28" t="s">
        <v>48</v>
      </c>
      <c r="D38" s="28" t="s">
        <v>49</v>
      </c>
      <c r="E38" s="28" t="s">
        <v>50</v>
      </c>
    </row>
    <row r="39" ht="15.75" customHeight="1">
      <c r="A39" s="15">
        <v>1.0</v>
      </c>
      <c r="B39" s="15" t="s">
        <v>51</v>
      </c>
      <c r="C39" s="29">
        <v>0.5</v>
      </c>
      <c r="D39" s="5">
        <v>0.0</v>
      </c>
      <c r="E39" s="30">
        <f>D39*D39</f>
        <v>0</v>
      </c>
    </row>
    <row r="40" ht="15.75" customHeight="1">
      <c r="A40" s="15">
        <v>2.0</v>
      </c>
      <c r="B40" s="15" t="s">
        <v>53</v>
      </c>
      <c r="C40" s="29">
        <v>0.5</v>
      </c>
      <c r="D40" s="5">
        <v>30.0</v>
      </c>
      <c r="E40" s="30">
        <f t="shared" ref="E40:E44" si="3">D40*C40</f>
        <v>15</v>
      </c>
    </row>
    <row r="41" ht="15.75" customHeight="1">
      <c r="A41" s="15">
        <v>3.0</v>
      </c>
      <c r="B41" s="15" t="s">
        <v>55</v>
      </c>
      <c r="C41" s="29">
        <v>0.0</v>
      </c>
      <c r="D41" s="5">
        <v>60.0</v>
      </c>
      <c r="E41" s="30">
        <f t="shared" si="3"/>
        <v>0</v>
      </c>
    </row>
    <row r="42" ht="15.75" customHeight="1">
      <c r="A42" s="15">
        <v>4.0</v>
      </c>
      <c r="B42" s="15" t="s">
        <v>57</v>
      </c>
      <c r="C42" s="29">
        <v>0.0</v>
      </c>
      <c r="D42" s="5">
        <v>90.0</v>
      </c>
      <c r="E42" s="30">
        <f t="shared" si="3"/>
        <v>0</v>
      </c>
    </row>
    <row r="43" ht="15.75" customHeight="1">
      <c r="A43" s="15">
        <v>5.0</v>
      </c>
      <c r="B43" s="15" t="s">
        <v>59</v>
      </c>
      <c r="C43" s="29">
        <v>0.0</v>
      </c>
      <c r="D43" s="5">
        <v>120.0</v>
      </c>
      <c r="E43" s="30">
        <f t="shared" si="3"/>
        <v>0</v>
      </c>
    </row>
    <row r="44" ht="15.75" customHeight="1">
      <c r="A44" s="15">
        <v>6.0</v>
      </c>
      <c r="B44" s="15" t="s">
        <v>60</v>
      </c>
      <c r="C44" s="29">
        <v>0.0</v>
      </c>
      <c r="D44" s="5">
        <v>180.0</v>
      </c>
      <c r="E44" s="30">
        <f t="shared" si="3"/>
        <v>0</v>
      </c>
    </row>
    <row r="45" ht="15.75" customHeight="1">
      <c r="A45" s="25" t="s">
        <v>45</v>
      </c>
      <c r="B45" s="11"/>
      <c r="C45" s="35">
        <f>SUM(C39:C44)</f>
        <v>1</v>
      </c>
      <c r="D45" s="37" t="s">
        <v>61</v>
      </c>
      <c r="E45" s="38">
        <f>SUM(E39:E44)</f>
        <v>15</v>
      </c>
    </row>
    <row r="46" ht="15.75" customHeight="1"/>
    <row r="47" ht="15.75" customHeight="1"/>
    <row r="48" ht="15.75" customHeight="1">
      <c r="A48" s="3" t="s">
        <v>73</v>
      </c>
    </row>
    <row r="49" ht="15.75" customHeight="1">
      <c r="A49" s="2"/>
      <c r="E49" s="28" t="s">
        <v>49</v>
      </c>
    </row>
    <row r="50" ht="15.75" customHeight="1">
      <c r="A50" s="25" t="s">
        <v>75</v>
      </c>
      <c r="B50" s="23"/>
      <c r="C50" s="23"/>
      <c r="D50" s="11"/>
      <c r="E50" s="38">
        <v>10.0</v>
      </c>
    </row>
    <row r="51" ht="15.75" customHeight="1"/>
    <row r="52" ht="15.75" customHeight="1"/>
    <row r="53" ht="15.75" customHeight="1">
      <c r="A53" s="3" t="s">
        <v>76</v>
      </c>
    </row>
    <row r="54" ht="15.75" customHeight="1"/>
    <row r="55" ht="15.75" customHeight="1">
      <c r="E55" s="44" t="s">
        <v>49</v>
      </c>
    </row>
    <row r="56" ht="15.75" customHeight="1">
      <c r="A56" s="45" t="s">
        <v>78</v>
      </c>
      <c r="B56" s="23"/>
      <c r="C56" s="23"/>
      <c r="D56" s="23"/>
      <c r="E56" s="11"/>
    </row>
    <row r="57" ht="15.75" customHeight="1">
      <c r="A57" s="7">
        <v>1.0</v>
      </c>
      <c r="B57" s="46" t="s">
        <v>80</v>
      </c>
      <c r="C57" s="23"/>
      <c r="D57" s="11"/>
      <c r="E57" s="47">
        <f>E34</f>
        <v>30</v>
      </c>
    </row>
    <row r="58" ht="15.75" customHeight="1">
      <c r="A58" s="7">
        <v>2.0</v>
      </c>
      <c r="B58" s="46" t="s">
        <v>82</v>
      </c>
      <c r="C58" s="23"/>
      <c r="D58" s="11"/>
      <c r="E58" s="47">
        <f>E50</f>
        <v>10</v>
      </c>
    </row>
    <row r="59" ht="15.75" customHeight="1">
      <c r="A59" s="25" t="s">
        <v>83</v>
      </c>
      <c r="B59" s="23"/>
      <c r="C59" s="23"/>
      <c r="D59" s="11"/>
      <c r="E59" s="38">
        <f>SUM(E57:E58)</f>
        <v>40</v>
      </c>
    </row>
    <row r="60" ht="15.75" customHeight="1">
      <c r="A60" s="45" t="s">
        <v>88</v>
      </c>
      <c r="B60" s="23"/>
      <c r="C60" s="23"/>
      <c r="D60" s="23"/>
      <c r="E60" s="11"/>
    </row>
    <row r="61" ht="15.75" customHeight="1">
      <c r="A61" s="7">
        <v>3.0</v>
      </c>
      <c r="B61" s="46" t="s">
        <v>89</v>
      </c>
      <c r="C61" s="23"/>
      <c r="D61" s="11"/>
      <c r="E61" s="47">
        <f>E45</f>
        <v>15</v>
      </c>
    </row>
    <row r="62" ht="15.75" customHeight="1">
      <c r="A62" s="25" t="s">
        <v>90</v>
      </c>
      <c r="B62" s="23"/>
      <c r="C62" s="23"/>
      <c r="D62" s="11"/>
      <c r="E62" s="38">
        <f>SUM(E61)</f>
        <v>15</v>
      </c>
    </row>
    <row r="63" ht="15.75" customHeight="1">
      <c r="A63" s="25" t="s">
        <v>93</v>
      </c>
      <c r="B63" s="23"/>
      <c r="C63" s="23"/>
      <c r="D63" s="11"/>
      <c r="E63" s="49">
        <f>E59-E62</f>
        <v>25</v>
      </c>
    </row>
    <row r="64" ht="15.75" customHeight="1"/>
    <row r="65" ht="15.75" customHeight="1"/>
    <row r="66" ht="15.75" customHeight="1">
      <c r="A66" s="3" t="s">
        <v>96</v>
      </c>
    </row>
    <row r="67" ht="15.75" customHeight="1">
      <c r="A67" s="28" t="s">
        <v>10</v>
      </c>
      <c r="B67" s="9" t="s">
        <v>5</v>
      </c>
      <c r="C67" s="23"/>
      <c r="D67" s="11"/>
      <c r="E67" s="28" t="s">
        <v>56</v>
      </c>
    </row>
    <row r="68" ht="15.75" customHeight="1">
      <c r="A68" s="15">
        <v>1.0</v>
      </c>
      <c r="B68" s="46" t="s">
        <v>97</v>
      </c>
      <c r="C68" s="23"/>
      <c r="D68" s="11"/>
      <c r="E68" s="48">
        <f>'9. Gastos fixos'!C20</f>
        <v>26003.08</v>
      </c>
    </row>
    <row r="69" ht="15.75" customHeight="1">
      <c r="A69" s="15">
        <v>2.0</v>
      </c>
      <c r="B69" s="46" t="s">
        <v>100</v>
      </c>
      <c r="C69" s="23"/>
      <c r="D69" s="11"/>
      <c r="E69" s="48">
        <f>'6.Gastos com comercialização'!E23</f>
        <v>86.25</v>
      </c>
    </row>
    <row r="70" ht="15.75" customHeight="1">
      <c r="A70" s="51">
        <v>3.0</v>
      </c>
      <c r="B70" s="52" t="s">
        <v>102</v>
      </c>
      <c r="C70" s="23"/>
      <c r="D70" s="11"/>
      <c r="E70" s="53">
        <f>SUM(E68:E69)</f>
        <v>26089.33</v>
      </c>
    </row>
    <row r="71" ht="15.75" customHeight="1">
      <c r="A71" s="15">
        <v>4.0</v>
      </c>
      <c r="B71" s="46" t="s">
        <v>103</v>
      </c>
      <c r="C71" s="23"/>
      <c r="D71" s="11"/>
      <c r="E71" s="48">
        <f>E70/30</f>
        <v>869.6443333</v>
      </c>
    </row>
    <row r="72" ht="15.75" customHeight="1">
      <c r="A72" s="15">
        <v>5.0</v>
      </c>
      <c r="B72" s="46" t="s">
        <v>104</v>
      </c>
      <c r="C72" s="23"/>
      <c r="D72" s="11"/>
      <c r="E72" s="54">
        <f>E63</f>
        <v>25</v>
      </c>
    </row>
    <row r="73" ht="15.75" customHeight="1">
      <c r="A73" s="25" t="s">
        <v>106</v>
      </c>
      <c r="B73" s="23"/>
      <c r="C73" s="23"/>
      <c r="D73" s="11"/>
      <c r="E73" s="55">
        <f>E71*E72</f>
        <v>21741.10833</v>
      </c>
    </row>
    <row r="74" ht="15.75" customHeight="1"/>
    <row r="75" ht="15.75" customHeight="1"/>
    <row r="76" ht="15.75" customHeight="1">
      <c r="A76" s="3" t="s">
        <v>107</v>
      </c>
    </row>
    <row r="77" ht="15.75" customHeight="1">
      <c r="A77" s="28" t="s">
        <v>10</v>
      </c>
      <c r="B77" s="9" t="s">
        <v>5</v>
      </c>
      <c r="C77" s="23"/>
      <c r="D77" s="11"/>
      <c r="E77" s="28" t="s">
        <v>56</v>
      </c>
    </row>
    <row r="78" ht="15.75" customHeight="1">
      <c r="A78" s="15">
        <v>1.0</v>
      </c>
      <c r="B78" s="46" t="s">
        <v>108</v>
      </c>
      <c r="C78" s="23"/>
      <c r="D78" s="11"/>
      <c r="E78" s="48">
        <f>E23</f>
        <v>0</v>
      </c>
    </row>
    <row r="79" ht="15.75" customHeight="1">
      <c r="A79" s="15">
        <v>2.0</v>
      </c>
      <c r="B79" s="46" t="s">
        <v>109</v>
      </c>
      <c r="C79" s="23"/>
      <c r="D79" s="11"/>
      <c r="E79" s="48">
        <f>E73</f>
        <v>21741.10833</v>
      </c>
    </row>
    <row r="80" ht="15.75" customHeight="1">
      <c r="A80" s="25" t="s">
        <v>110</v>
      </c>
      <c r="B80" s="23"/>
      <c r="C80" s="23"/>
      <c r="D80" s="11"/>
      <c r="E80" s="57">
        <f>SUM(E78:E79)</f>
        <v>21741.10833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B78:D78"/>
    <mergeCell ref="B79:D79"/>
    <mergeCell ref="A80:D80"/>
    <mergeCell ref="B68:D68"/>
    <mergeCell ref="B69:D69"/>
    <mergeCell ref="B72:D72"/>
    <mergeCell ref="A73:D73"/>
    <mergeCell ref="B71:D71"/>
    <mergeCell ref="B77:D77"/>
    <mergeCell ref="B70:D70"/>
    <mergeCell ref="A62:D62"/>
    <mergeCell ref="B61:D61"/>
    <mergeCell ref="A56:E56"/>
    <mergeCell ref="B57:D57"/>
    <mergeCell ref="A60:E60"/>
    <mergeCell ref="A49:D49"/>
    <mergeCell ref="A45:B45"/>
    <mergeCell ref="B67:D67"/>
    <mergeCell ref="A34:B34"/>
    <mergeCell ref="A23:D23"/>
    <mergeCell ref="A50:D50"/>
    <mergeCell ref="B58:D58"/>
    <mergeCell ref="A59:D59"/>
    <mergeCell ref="A63:D63"/>
  </mergeCell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80.71"/>
    <col customWidth="1" min="3" max="3" width="20.71"/>
    <col customWidth="1" min="4" max="6" width="8.71"/>
  </cols>
  <sheetData>
    <row r="1">
      <c r="A1" s="1" t="s">
        <v>39</v>
      </c>
      <c r="C1" s="8"/>
    </row>
    <row r="2">
      <c r="A2" s="12" t="s">
        <v>10</v>
      </c>
      <c r="B2" s="12" t="s">
        <v>40</v>
      </c>
      <c r="C2" s="12" t="s">
        <v>14</v>
      </c>
    </row>
    <row r="3">
      <c r="A3" s="15">
        <v>1.0</v>
      </c>
      <c r="B3" s="19" t="s">
        <v>41</v>
      </c>
      <c r="C3" s="18">
        <v>200.0</v>
      </c>
    </row>
    <row r="4">
      <c r="A4" s="15">
        <v>2.0</v>
      </c>
      <c r="B4" s="19" t="s">
        <v>42</v>
      </c>
      <c r="C4" s="18">
        <v>500.0</v>
      </c>
    </row>
    <row r="5">
      <c r="A5" s="15">
        <v>3.0</v>
      </c>
      <c r="B5" s="19"/>
      <c r="C5" s="19"/>
    </row>
    <row r="6">
      <c r="A6" s="15">
        <v>4.0</v>
      </c>
      <c r="B6" s="19"/>
      <c r="C6" s="19"/>
    </row>
    <row r="7">
      <c r="A7" s="15"/>
      <c r="B7" s="19"/>
      <c r="C7" s="19"/>
    </row>
    <row r="8">
      <c r="A8" s="15"/>
      <c r="B8" s="19"/>
      <c r="C8" s="19"/>
    </row>
    <row r="9">
      <c r="A9" s="15"/>
      <c r="B9" s="19"/>
      <c r="C9" s="19"/>
    </row>
    <row r="10">
      <c r="A10" s="15"/>
      <c r="B10" s="19"/>
      <c r="C10" s="19"/>
    </row>
    <row r="11">
      <c r="A11" s="15"/>
      <c r="B11" s="19"/>
      <c r="C11" s="19"/>
    </row>
    <row r="12">
      <c r="A12" s="15"/>
      <c r="B12" s="19"/>
      <c r="C12" s="19"/>
    </row>
    <row r="13">
      <c r="A13" s="15"/>
      <c r="B13" s="19"/>
      <c r="C13" s="19"/>
    </row>
    <row r="14">
      <c r="A14" s="15"/>
      <c r="B14" s="19"/>
      <c r="C14" s="19"/>
    </row>
    <row r="15">
      <c r="A15" s="15"/>
      <c r="B15" s="19"/>
      <c r="C15" s="19"/>
    </row>
    <row r="16">
      <c r="A16" s="15"/>
      <c r="B16" s="19"/>
      <c r="C16" s="19"/>
    </row>
    <row r="17">
      <c r="A17" s="15"/>
      <c r="B17" s="19"/>
      <c r="C17" s="19"/>
    </row>
    <row r="18">
      <c r="A18" s="15"/>
      <c r="B18" s="19"/>
      <c r="C18" s="19"/>
    </row>
    <row r="19">
      <c r="A19" s="15"/>
      <c r="B19" s="19"/>
      <c r="C19" s="19"/>
    </row>
    <row r="20">
      <c r="A20" s="15"/>
      <c r="B20" s="19"/>
      <c r="C20" s="19"/>
    </row>
    <row r="21" ht="15.75" customHeight="1">
      <c r="A21" s="15"/>
      <c r="B21" s="19"/>
      <c r="C21" s="19"/>
    </row>
    <row r="22" ht="15.75" customHeight="1">
      <c r="A22" s="15"/>
      <c r="B22" s="19"/>
      <c r="C22" s="19"/>
    </row>
    <row r="23" ht="33.0" customHeight="1">
      <c r="A23" s="25" t="s">
        <v>45</v>
      </c>
      <c r="B23" s="11"/>
      <c r="C23" s="24">
        <f>SUM(C3:C22)</f>
        <v>700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3:B23"/>
  </mergeCells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50.71"/>
    <col customWidth="1" min="3" max="3" width="20.71"/>
    <col customWidth="1" min="4" max="4" width="10.71"/>
    <col customWidth="1" min="5" max="6" width="8.71"/>
  </cols>
  <sheetData>
    <row r="1">
      <c r="A1" s="31" t="s">
        <v>52</v>
      </c>
      <c r="B1" s="6"/>
      <c r="C1" s="6"/>
      <c r="D1" s="6"/>
    </row>
    <row r="2">
      <c r="A2" s="32" t="s">
        <v>10</v>
      </c>
      <c r="B2" s="32" t="s">
        <v>54</v>
      </c>
      <c r="C2" s="32" t="s">
        <v>56</v>
      </c>
      <c r="D2" s="32" t="s">
        <v>48</v>
      </c>
    </row>
    <row r="3">
      <c r="A3" s="33">
        <v>1.0</v>
      </c>
      <c r="B3" s="33" t="s">
        <v>58</v>
      </c>
      <c r="C3" s="34">
        <f>'1.Investimentos Fixos'!E95</f>
        <v>92870</v>
      </c>
      <c r="D3" s="36">
        <f t="shared" ref="D3:D5" si="1">IF(C3=0,0,ROUND(C3/$C$6,2))</f>
        <v>0.81</v>
      </c>
    </row>
    <row r="4">
      <c r="A4" s="33">
        <v>2.0</v>
      </c>
      <c r="B4" s="33" t="s">
        <v>62</v>
      </c>
      <c r="C4" s="34">
        <f>'2.Necessidade Capital Giro'!E80</f>
        <v>21741.10833</v>
      </c>
      <c r="D4" s="36">
        <f t="shared" si="1"/>
        <v>0.19</v>
      </c>
    </row>
    <row r="5">
      <c r="A5" s="33">
        <v>3.0</v>
      </c>
      <c r="B5" s="33" t="s">
        <v>23</v>
      </c>
      <c r="C5" s="34">
        <f>'3.Investimento Pré-Operacional'!C23</f>
        <v>700</v>
      </c>
      <c r="D5" s="36">
        <f t="shared" si="1"/>
        <v>0.01</v>
      </c>
    </row>
    <row r="6" ht="30.0" customHeight="1">
      <c r="A6" s="39" t="s">
        <v>45</v>
      </c>
      <c r="B6" s="11"/>
      <c r="C6" s="40">
        <f>SUM(C3:C5)</f>
        <v>115311.1083</v>
      </c>
      <c r="D6" s="41">
        <v>1.0</v>
      </c>
    </row>
    <row r="7">
      <c r="A7" s="6"/>
      <c r="B7" s="6"/>
      <c r="C7" s="42"/>
      <c r="D7" s="6"/>
    </row>
    <row r="8">
      <c r="A8" s="6"/>
      <c r="B8" s="6"/>
      <c r="C8" s="42"/>
      <c r="D8" s="6"/>
    </row>
    <row r="9">
      <c r="A9" s="31" t="s">
        <v>66</v>
      </c>
      <c r="B9" s="6"/>
      <c r="C9" s="6"/>
      <c r="D9" s="6"/>
    </row>
    <row r="10">
      <c r="A10" s="32" t="s">
        <v>10</v>
      </c>
      <c r="B10" s="32" t="s">
        <v>67</v>
      </c>
      <c r="C10" s="32" t="s">
        <v>56</v>
      </c>
      <c r="D10" s="32" t="s">
        <v>48</v>
      </c>
    </row>
    <row r="11">
      <c r="A11" s="33">
        <v>1.0</v>
      </c>
      <c r="B11" s="33" t="s">
        <v>68</v>
      </c>
      <c r="C11" s="34"/>
      <c r="D11" s="36"/>
    </row>
    <row r="12">
      <c r="A12" s="33">
        <v>2.0</v>
      </c>
      <c r="B12" s="33" t="s">
        <v>69</v>
      </c>
      <c r="C12" s="34"/>
      <c r="D12" s="36"/>
    </row>
    <row r="13">
      <c r="A13" s="33">
        <v>3.0</v>
      </c>
      <c r="B13" s="33" t="s">
        <v>70</v>
      </c>
      <c r="C13" s="34"/>
      <c r="D13" s="36"/>
    </row>
    <row r="14" ht="30.0" customHeight="1">
      <c r="A14" s="39" t="s">
        <v>45</v>
      </c>
      <c r="B14" s="11"/>
      <c r="C14" s="40">
        <f>SUM(C11:C13)</f>
        <v>0</v>
      </c>
      <c r="D14" s="41"/>
    </row>
    <row r="15">
      <c r="C15" s="43"/>
    </row>
    <row r="16">
      <c r="C16" s="43"/>
    </row>
    <row r="17">
      <c r="C17" s="4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6:B6"/>
    <mergeCell ref="A14:B14"/>
  </mergeCells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30.71"/>
    <col customWidth="1" min="3" max="3" width="20.71"/>
    <col customWidth="1" min="4" max="5" width="5.71"/>
    <col customWidth="1" min="6" max="6" width="11.57"/>
    <col customWidth="1" min="7" max="7" width="30.71"/>
    <col customWidth="1" min="8" max="8" width="20.71"/>
    <col customWidth="1" min="9" max="10" width="5.71"/>
    <col customWidth="1" min="11" max="11" width="8.71"/>
    <col customWidth="1" min="12" max="12" width="30.71"/>
    <col customWidth="1" min="13" max="13" width="20.71"/>
  </cols>
  <sheetData>
    <row r="1">
      <c r="A1" s="3" t="s">
        <v>85</v>
      </c>
      <c r="F1" s="3" t="s">
        <v>86</v>
      </c>
      <c r="K1" s="3" t="s">
        <v>87</v>
      </c>
      <c r="L1" s="21"/>
      <c r="M1" s="21"/>
    </row>
    <row r="2" ht="15.0" customHeight="1">
      <c r="K2" s="21"/>
      <c r="L2" s="21"/>
      <c r="M2" s="21"/>
    </row>
    <row r="3">
      <c r="A3" s="28" t="s">
        <v>10</v>
      </c>
      <c r="B3" s="28" t="s">
        <v>5</v>
      </c>
      <c r="C3" s="28" t="s">
        <v>56</v>
      </c>
      <c r="F3" s="28" t="s">
        <v>10</v>
      </c>
      <c r="G3" s="28" t="s">
        <v>5</v>
      </c>
      <c r="H3" s="28" t="s">
        <v>56</v>
      </c>
      <c r="K3" s="28" t="s">
        <v>91</v>
      </c>
      <c r="L3" s="28" t="s">
        <v>5</v>
      </c>
      <c r="M3" s="28" t="s">
        <v>56</v>
      </c>
    </row>
    <row r="4">
      <c r="A4" s="15">
        <v>1.0</v>
      </c>
      <c r="B4" s="15" t="s">
        <v>92</v>
      </c>
      <c r="C4" s="48">
        <f>'10.DRE'!B34</f>
        <v>312036.96</v>
      </c>
      <c r="F4" s="15">
        <v>1.0</v>
      </c>
      <c r="G4" s="15" t="s">
        <v>94</v>
      </c>
      <c r="H4" s="48">
        <f>'10.DRE'!B36</f>
        <v>-220385.7777</v>
      </c>
      <c r="K4" s="15">
        <v>0.0</v>
      </c>
      <c r="L4" s="15" t="s">
        <v>95</v>
      </c>
      <c r="M4" s="50">
        <f>'11.Fluxo de Caixa'!B28</f>
        <v>-115311.1083</v>
      </c>
    </row>
    <row r="5">
      <c r="A5" s="15">
        <v>2.0</v>
      </c>
      <c r="B5" s="15" t="s">
        <v>98</v>
      </c>
      <c r="C5" s="48">
        <f>'10.DRE'!B31</f>
        <v>91651.18227</v>
      </c>
      <c r="F5" s="15">
        <v>2.0</v>
      </c>
      <c r="G5" s="15" t="s">
        <v>99</v>
      </c>
      <c r="H5" s="48">
        <f>'10.DRE'!B23</f>
        <v>98443.82227</v>
      </c>
      <c r="K5" s="15">
        <v>1.0</v>
      </c>
      <c r="L5" s="15" t="s">
        <v>101</v>
      </c>
      <c r="M5" s="50">
        <f t="array" ref="M5">NPV(M12,-'11.Fluxo de Caixa'!C28)</f>
        <v>202282.6858</v>
      </c>
    </row>
    <row r="6">
      <c r="A6" s="15">
        <v>3.0</v>
      </c>
      <c r="B6" s="15" t="s">
        <v>105</v>
      </c>
      <c r="C6" s="29">
        <f>C5/'10.DRE'!B23</f>
        <v>0.9309998348</v>
      </c>
      <c r="E6" s="56"/>
      <c r="F6" s="15"/>
      <c r="G6" s="15"/>
      <c r="H6" s="15"/>
      <c r="K6" s="15">
        <v>2.0</v>
      </c>
      <c r="L6" s="15" t="s">
        <v>101</v>
      </c>
      <c r="M6" s="50">
        <f t="array" ref="M6">NPV(M12,-'11.Fluxo de Caixa'!D28)</f>
        <v>202282.6858</v>
      </c>
    </row>
    <row r="7">
      <c r="A7" s="25" t="s">
        <v>112</v>
      </c>
      <c r="B7" s="11"/>
      <c r="C7" s="57">
        <f>C4/C6</f>
        <v>335163.2818</v>
      </c>
      <c r="F7" s="58" t="s">
        <v>113</v>
      </c>
      <c r="G7" s="11"/>
      <c r="H7" s="35">
        <f>H4/H5</f>
        <v>-2.238695864</v>
      </c>
      <c r="K7" s="15">
        <v>3.0</v>
      </c>
      <c r="L7" s="15" t="s">
        <v>101</v>
      </c>
      <c r="M7" s="50">
        <f t="array" ref="M7">NPV(M12,-'11.Fluxo de Caixa'!E28)</f>
        <v>202282.6858</v>
      </c>
    </row>
    <row r="8" ht="15.0" customHeight="1">
      <c r="K8" s="15">
        <v>4.0</v>
      </c>
      <c r="L8" s="15" t="s">
        <v>101</v>
      </c>
      <c r="M8" s="50">
        <f t="array" ref="M8">NPV(M12,-'11.Fluxo de Caixa'!F28)</f>
        <v>202282.6858</v>
      </c>
    </row>
    <row r="9" ht="15.0" customHeight="1">
      <c r="K9" s="15">
        <v>5.0</v>
      </c>
      <c r="L9" s="15" t="s">
        <v>101</v>
      </c>
      <c r="M9" s="50">
        <f t="array" ref="M9">NPV(M12,-'11.Fluxo de Caixa'!G28)</f>
        <v>202282.6858</v>
      </c>
    </row>
    <row r="10">
      <c r="A10" s="3" t="s">
        <v>131</v>
      </c>
      <c r="F10" s="3" t="s">
        <v>132</v>
      </c>
      <c r="K10" s="58" t="s">
        <v>133</v>
      </c>
      <c r="L10" s="11"/>
      <c r="M10" s="62">
        <f>SUM(M4:M9)</f>
        <v>896102.3209</v>
      </c>
    </row>
    <row r="12">
      <c r="A12" s="28" t="s">
        <v>10</v>
      </c>
      <c r="B12" s="28" t="s">
        <v>5</v>
      </c>
      <c r="C12" s="28" t="s">
        <v>56</v>
      </c>
      <c r="F12" s="28" t="s">
        <v>10</v>
      </c>
      <c r="G12" s="28" t="s">
        <v>5</v>
      </c>
      <c r="H12" s="28" t="s">
        <v>56</v>
      </c>
      <c r="K12" s="58" t="s">
        <v>134</v>
      </c>
      <c r="L12" s="11"/>
      <c r="M12" s="35">
        <v>0.064</v>
      </c>
    </row>
    <row r="13">
      <c r="A13" s="15">
        <v>1.0</v>
      </c>
      <c r="B13" s="15" t="s">
        <v>24</v>
      </c>
      <c r="C13" s="48">
        <f>'4.Investimento total'!C6</f>
        <v>115311.1083</v>
      </c>
      <c r="F13" s="15">
        <v>1.0</v>
      </c>
      <c r="G13" s="15" t="s">
        <v>24</v>
      </c>
      <c r="H13" s="48">
        <f>'4.Investimento total'!C6</f>
        <v>115311.1083</v>
      </c>
    </row>
    <row r="14">
      <c r="A14" s="15">
        <v>2.0</v>
      </c>
      <c r="B14" s="15" t="s">
        <v>94</v>
      </c>
      <c r="C14" s="48">
        <f>'10.DRE'!B36</f>
        <v>-220385.7777</v>
      </c>
      <c r="F14" s="15">
        <v>2.0</v>
      </c>
      <c r="G14" s="15" t="s">
        <v>94</v>
      </c>
      <c r="H14" s="48">
        <f>'10.DRE'!B36</f>
        <v>-220385.7777</v>
      </c>
    </row>
    <row r="15">
      <c r="A15" s="15"/>
      <c r="B15" s="15"/>
      <c r="C15" s="29"/>
      <c r="F15" s="15"/>
      <c r="G15" s="15"/>
      <c r="H15" s="29"/>
    </row>
    <row r="16">
      <c r="A16" s="25" t="s">
        <v>138</v>
      </c>
      <c r="B16" s="11"/>
      <c r="C16" s="35">
        <f>C14/C13</f>
        <v>-1.911227643</v>
      </c>
      <c r="F16" s="25" t="s">
        <v>139</v>
      </c>
      <c r="G16" s="11"/>
      <c r="H16" s="57">
        <f>H13/H14</f>
        <v>-0.52322391</v>
      </c>
    </row>
    <row r="19">
      <c r="A19" s="3" t="s">
        <v>140</v>
      </c>
    </row>
    <row r="21" ht="15.75" customHeight="1">
      <c r="A21" s="28" t="s">
        <v>10</v>
      </c>
      <c r="B21" s="28" t="s">
        <v>5</v>
      </c>
      <c r="C21" s="28" t="s">
        <v>56</v>
      </c>
    </row>
    <row r="22" ht="15.75" customHeight="1">
      <c r="A22" s="15">
        <v>1.0</v>
      </c>
      <c r="B22" s="15" t="s">
        <v>141</v>
      </c>
      <c r="C22" s="48">
        <f>C7</f>
        <v>335163.2818</v>
      </c>
    </row>
    <row r="23" ht="15.75" customHeight="1">
      <c r="A23" s="15">
        <v>2.0</v>
      </c>
      <c r="B23" s="15" t="s">
        <v>113</v>
      </c>
      <c r="C23" s="29">
        <f>H7</f>
        <v>-2.238695864</v>
      </c>
    </row>
    <row r="24" ht="15.75" customHeight="1">
      <c r="A24" s="15">
        <v>3.0</v>
      </c>
      <c r="B24" s="15" t="s">
        <v>138</v>
      </c>
      <c r="C24" s="29">
        <f>C16</f>
        <v>-1.911227643</v>
      </c>
    </row>
    <row r="25" ht="15.75" customHeight="1">
      <c r="A25" s="15">
        <v>4.0</v>
      </c>
      <c r="B25" s="15" t="s">
        <v>139</v>
      </c>
      <c r="C25" s="48">
        <f>H16</f>
        <v>-0.52322391</v>
      </c>
    </row>
    <row r="26" ht="15.75" customHeight="1">
      <c r="A26" s="15">
        <v>5.0</v>
      </c>
      <c r="B26" s="15" t="s">
        <v>133</v>
      </c>
      <c r="C26" s="48">
        <f>M10</f>
        <v>896102.3209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7:B7"/>
    <mergeCell ref="F7:G7"/>
    <mergeCell ref="A16:B16"/>
    <mergeCell ref="F16:G16"/>
    <mergeCell ref="K10:L10"/>
    <mergeCell ref="K12:L12"/>
  </mergeCells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80.71"/>
    <col customWidth="1" min="3" max="14" width="20.71"/>
  </cols>
  <sheetData>
    <row r="1">
      <c r="A1" s="1" t="s">
        <v>120</v>
      </c>
      <c r="B1" s="8"/>
      <c r="C1" s="8"/>
      <c r="D1" s="8"/>
      <c r="E1" s="8"/>
    </row>
    <row r="2">
      <c r="A2" s="12" t="s">
        <v>10</v>
      </c>
      <c r="B2" s="12" t="s">
        <v>121</v>
      </c>
      <c r="C2" s="12" t="s">
        <v>12</v>
      </c>
      <c r="D2" s="61" t="s">
        <v>122</v>
      </c>
      <c r="E2" s="12" t="s">
        <v>14</v>
      </c>
    </row>
    <row r="3">
      <c r="A3" s="14">
        <v>1.0</v>
      </c>
      <c r="B3" s="17" t="s">
        <v>124</v>
      </c>
      <c r="C3" s="19">
        <v>1.0</v>
      </c>
      <c r="D3" s="18">
        <v>1000.0</v>
      </c>
      <c r="E3" s="19">
        <f t="shared" ref="E3:E22" si="1">C3*D3</f>
        <v>1000</v>
      </c>
    </row>
    <row r="4">
      <c r="A4" s="14">
        <v>2.0</v>
      </c>
      <c r="B4" s="17" t="s">
        <v>126</v>
      </c>
      <c r="C4" s="19">
        <v>1.0</v>
      </c>
      <c r="D4" s="18">
        <v>100.0</v>
      </c>
      <c r="E4" s="19">
        <f t="shared" si="1"/>
        <v>100</v>
      </c>
    </row>
    <row r="5">
      <c r="A5" s="14">
        <v>3.0</v>
      </c>
      <c r="B5" s="14" t="s">
        <v>127</v>
      </c>
      <c r="C5" s="19">
        <v>1.0</v>
      </c>
      <c r="D5" s="18">
        <v>100.0</v>
      </c>
      <c r="E5" s="19">
        <f t="shared" si="1"/>
        <v>100</v>
      </c>
    </row>
    <row r="6">
      <c r="A6" s="14">
        <v>4.0</v>
      </c>
      <c r="B6" s="14" t="s">
        <v>128</v>
      </c>
      <c r="C6" s="19">
        <v>1.0</v>
      </c>
      <c r="D6" s="19">
        <v>50.0</v>
      </c>
      <c r="E6" s="19">
        <f t="shared" si="1"/>
        <v>50</v>
      </c>
    </row>
    <row r="7">
      <c r="A7" s="14">
        <v>5.0</v>
      </c>
      <c r="B7" s="14"/>
      <c r="C7" s="19"/>
      <c r="D7" s="19"/>
      <c r="E7" s="19">
        <f t="shared" si="1"/>
        <v>0</v>
      </c>
    </row>
    <row r="8">
      <c r="A8" s="14">
        <v>6.0</v>
      </c>
      <c r="B8" s="14"/>
      <c r="C8" s="19"/>
      <c r="D8" s="19"/>
      <c r="E8" s="19">
        <f t="shared" si="1"/>
        <v>0</v>
      </c>
    </row>
    <row r="9">
      <c r="A9" s="14">
        <v>7.0</v>
      </c>
      <c r="B9" s="14"/>
      <c r="C9" s="19"/>
      <c r="D9" s="19"/>
      <c r="E9" s="19">
        <f t="shared" si="1"/>
        <v>0</v>
      </c>
    </row>
    <row r="10">
      <c r="A10" s="14">
        <v>8.0</v>
      </c>
      <c r="B10" s="14"/>
      <c r="C10" s="19"/>
      <c r="D10" s="19"/>
      <c r="E10" s="19">
        <f t="shared" si="1"/>
        <v>0</v>
      </c>
    </row>
    <row r="11">
      <c r="A11" s="14">
        <v>9.0</v>
      </c>
      <c r="B11" s="14"/>
      <c r="C11" s="19"/>
      <c r="D11" s="19"/>
      <c r="E11" s="19">
        <f t="shared" si="1"/>
        <v>0</v>
      </c>
    </row>
    <row r="12">
      <c r="A12" s="14">
        <v>10.0</v>
      </c>
      <c r="B12" s="14"/>
      <c r="C12" s="19"/>
      <c r="D12" s="19"/>
      <c r="E12" s="19">
        <f t="shared" si="1"/>
        <v>0</v>
      </c>
    </row>
    <row r="13">
      <c r="A13" s="14">
        <v>11.0</v>
      </c>
      <c r="B13" s="14"/>
      <c r="C13" s="19"/>
      <c r="D13" s="19"/>
      <c r="E13" s="19">
        <f t="shared" si="1"/>
        <v>0</v>
      </c>
    </row>
    <row r="14">
      <c r="A14" s="14">
        <v>12.0</v>
      </c>
      <c r="B14" s="14"/>
      <c r="C14" s="19"/>
      <c r="D14" s="19"/>
      <c r="E14" s="19">
        <f t="shared" si="1"/>
        <v>0</v>
      </c>
    </row>
    <row r="15">
      <c r="A15" s="14">
        <v>13.0</v>
      </c>
      <c r="B15" s="14"/>
      <c r="C15" s="19"/>
      <c r="D15" s="19"/>
      <c r="E15" s="19">
        <f t="shared" si="1"/>
        <v>0</v>
      </c>
    </row>
    <row r="16">
      <c r="A16" s="14">
        <v>14.0</v>
      </c>
      <c r="B16" s="14"/>
      <c r="C16" s="19"/>
      <c r="D16" s="19"/>
      <c r="E16" s="19">
        <f t="shared" si="1"/>
        <v>0</v>
      </c>
    </row>
    <row r="17">
      <c r="A17" s="14">
        <v>15.0</v>
      </c>
      <c r="B17" s="14"/>
      <c r="C17" s="19"/>
      <c r="D17" s="19"/>
      <c r="E17" s="19">
        <f t="shared" si="1"/>
        <v>0</v>
      </c>
    </row>
    <row r="18">
      <c r="A18" s="14">
        <v>16.0</v>
      </c>
      <c r="B18" s="14"/>
      <c r="C18" s="19"/>
      <c r="D18" s="19"/>
      <c r="E18" s="19">
        <f t="shared" si="1"/>
        <v>0</v>
      </c>
    </row>
    <row r="19">
      <c r="A19" s="14">
        <v>17.0</v>
      </c>
      <c r="B19" s="14"/>
      <c r="C19" s="19"/>
      <c r="D19" s="19"/>
      <c r="E19" s="19">
        <f t="shared" si="1"/>
        <v>0</v>
      </c>
    </row>
    <row r="20">
      <c r="A20" s="14">
        <v>18.0</v>
      </c>
      <c r="B20" s="14"/>
      <c r="C20" s="19"/>
      <c r="D20" s="19"/>
      <c r="E20" s="19">
        <f t="shared" si="1"/>
        <v>0</v>
      </c>
    </row>
    <row r="21" ht="15.75" customHeight="1">
      <c r="A21" s="14">
        <v>19.0</v>
      </c>
      <c r="B21" s="14"/>
      <c r="C21" s="19"/>
      <c r="D21" s="19"/>
      <c r="E21" s="19">
        <f t="shared" si="1"/>
        <v>0</v>
      </c>
    </row>
    <row r="22" ht="15.75" customHeight="1">
      <c r="A22" s="14">
        <v>20.0</v>
      </c>
      <c r="B22" s="14"/>
      <c r="C22" s="19"/>
      <c r="D22" s="19"/>
      <c r="E22" s="19">
        <f t="shared" si="1"/>
        <v>0</v>
      </c>
    </row>
    <row r="23" ht="15.75" customHeight="1">
      <c r="A23" s="22" t="s">
        <v>45</v>
      </c>
      <c r="B23" s="23"/>
      <c r="C23" s="23"/>
      <c r="D23" s="11"/>
      <c r="E23" s="24">
        <f>SUM(E3:E22)</f>
        <v>1250</v>
      </c>
    </row>
    <row r="24" ht="15.75" customHeight="1"/>
    <row r="25" ht="15.75" customHeight="1"/>
    <row r="26" ht="15.75" customHeight="1">
      <c r="A26" s="3" t="s">
        <v>135</v>
      </c>
    </row>
    <row r="27" ht="15.75" customHeight="1">
      <c r="A27" s="28" t="s">
        <v>136</v>
      </c>
      <c r="B27" s="28" t="s">
        <v>137</v>
      </c>
    </row>
    <row r="28" ht="15.75" customHeight="1">
      <c r="A28" s="15">
        <v>1.0</v>
      </c>
      <c r="B28" s="63">
        <v>0.05</v>
      </c>
    </row>
    <row r="29" ht="15.75" customHeight="1">
      <c r="A29" s="15">
        <v>2.0</v>
      </c>
      <c r="B29" s="63">
        <v>0.1</v>
      </c>
    </row>
    <row r="30" ht="15.75" customHeight="1">
      <c r="A30" s="15">
        <v>3.0</v>
      </c>
      <c r="B30" s="63">
        <v>0.15</v>
      </c>
    </row>
    <row r="31" ht="15.75" customHeight="1">
      <c r="A31" s="15">
        <v>4.0</v>
      </c>
      <c r="B31" s="63">
        <v>0.2</v>
      </c>
    </row>
    <row r="32" ht="15.75" customHeight="1">
      <c r="A32" s="15">
        <v>5.0</v>
      </c>
      <c r="B32" s="63">
        <v>0.25</v>
      </c>
    </row>
    <row r="33" ht="15.75" customHeight="1">
      <c r="A33" s="15">
        <v>6.0</v>
      </c>
      <c r="B33" s="63">
        <v>0.3</v>
      </c>
    </row>
    <row r="34" ht="15.75" customHeight="1">
      <c r="A34" s="15">
        <v>7.0</v>
      </c>
      <c r="B34" s="63">
        <v>0.35</v>
      </c>
    </row>
    <row r="35" ht="15.75" customHeight="1">
      <c r="A35" s="15">
        <v>8.0</v>
      </c>
      <c r="B35" s="63">
        <v>0.4</v>
      </c>
    </row>
    <row r="36" ht="15.75" customHeight="1">
      <c r="A36" s="15">
        <v>9.0</v>
      </c>
      <c r="B36" s="63">
        <v>0.45</v>
      </c>
    </row>
    <row r="37" ht="15.75" customHeight="1">
      <c r="A37" s="15">
        <v>10.0</v>
      </c>
      <c r="B37" s="63">
        <v>0.5</v>
      </c>
    </row>
    <row r="38" ht="15.75" customHeight="1">
      <c r="A38" s="15">
        <v>11.0</v>
      </c>
      <c r="B38" s="63">
        <v>0.55</v>
      </c>
    </row>
    <row r="39" ht="15.75" customHeight="1">
      <c r="A39" s="15">
        <v>12.0</v>
      </c>
      <c r="B39" s="63">
        <v>0.6</v>
      </c>
    </row>
    <row r="40" ht="15.75" customHeight="1">
      <c r="B40" s="64"/>
    </row>
    <row r="41" ht="15.75" customHeight="1"/>
    <row r="42" ht="15.75" customHeight="1">
      <c r="A42" s="3" t="s">
        <v>142</v>
      </c>
    </row>
    <row r="43" ht="15.75" customHeight="1">
      <c r="A43" s="12" t="s">
        <v>10</v>
      </c>
      <c r="B43" s="12" t="s">
        <v>121</v>
      </c>
      <c r="C43" s="12" t="s">
        <v>143</v>
      </c>
      <c r="D43" s="12" t="s">
        <v>144</v>
      </c>
      <c r="E43" s="12" t="s">
        <v>145</v>
      </c>
      <c r="F43" s="12" t="s">
        <v>146</v>
      </c>
      <c r="G43" s="12" t="s">
        <v>147</v>
      </c>
      <c r="H43" s="12" t="s">
        <v>148</v>
      </c>
      <c r="I43" s="12" t="s">
        <v>149</v>
      </c>
      <c r="J43" s="12" t="s">
        <v>150</v>
      </c>
      <c r="K43" s="12" t="s">
        <v>151</v>
      </c>
      <c r="L43" s="12" t="s">
        <v>152</v>
      </c>
      <c r="M43" s="12" t="s">
        <v>153</v>
      </c>
      <c r="N43" s="12" t="s">
        <v>154</v>
      </c>
    </row>
    <row r="44" ht="15.75" customHeight="1">
      <c r="A44" s="14">
        <v>1.0</v>
      </c>
      <c r="B44" s="65" t="str">
        <f t="shared" ref="B44:B63" si="2">B3</f>
        <v>Desenvolver Sistema
</v>
      </c>
      <c r="C44" s="19">
        <f t="shared" ref="C44:C63" si="3">E3+(E3*$B$28)</f>
        <v>1050</v>
      </c>
      <c r="D44" s="19">
        <f t="shared" ref="D44:D63" si="4">C44+(C44*$B$29)</f>
        <v>1155</v>
      </c>
      <c r="E44" s="19">
        <f t="shared" ref="E44:E63" si="5">D44+(D44*$B$30)</f>
        <v>1328.25</v>
      </c>
      <c r="F44" s="19">
        <f t="shared" ref="F44:F63" si="6">E44+(E44*$B$31)</f>
        <v>1593.9</v>
      </c>
      <c r="G44" s="19">
        <f t="shared" ref="G44:G63" si="7">F44+(F44*$B$32)</f>
        <v>1992.375</v>
      </c>
      <c r="H44" s="19">
        <f t="shared" ref="H44:H63" si="8">G44+(G44*$B$33)</f>
        <v>2590.0875</v>
      </c>
      <c r="I44" s="19">
        <f t="shared" ref="I44:I63" si="9">H44+(H44*$B$34)</f>
        <v>3496.618125</v>
      </c>
      <c r="J44" s="19">
        <f t="shared" ref="J44:J63" si="10">I44+(I44*$B$35)</f>
        <v>4895.265375</v>
      </c>
      <c r="K44" s="19">
        <f t="shared" ref="K44:K63" si="11">J44+(J44*$B$36)</f>
        <v>7098.134794</v>
      </c>
      <c r="L44" s="19">
        <f t="shared" ref="L44:L63" si="12">K44+(K44*$B$37)</f>
        <v>10647.20219</v>
      </c>
      <c r="M44" s="19">
        <f t="shared" ref="M44:M63" si="13">L44+(L44*$B$38)</f>
        <v>16503.1634</v>
      </c>
      <c r="N44" s="19">
        <f t="shared" ref="N44:N63" si="14">M44+(M44*$B$39)</f>
        <v>26405.06143</v>
      </c>
    </row>
    <row r="45" ht="15.75" customHeight="1">
      <c r="A45" s="14">
        <v>2.0</v>
      </c>
      <c r="B45" s="65" t="str">
        <f t="shared" si="2"/>
        <v>Manutenção</v>
      </c>
      <c r="C45" s="19">
        <f t="shared" si="3"/>
        <v>105</v>
      </c>
      <c r="D45" s="19">
        <f t="shared" si="4"/>
        <v>115.5</v>
      </c>
      <c r="E45" s="19">
        <f t="shared" si="5"/>
        <v>132.825</v>
      </c>
      <c r="F45" s="19">
        <f t="shared" si="6"/>
        <v>159.39</v>
      </c>
      <c r="G45" s="19">
        <f t="shared" si="7"/>
        <v>199.2375</v>
      </c>
      <c r="H45" s="19">
        <f t="shared" si="8"/>
        <v>259.00875</v>
      </c>
      <c r="I45" s="19">
        <f t="shared" si="9"/>
        <v>349.6618125</v>
      </c>
      <c r="J45" s="19">
        <f t="shared" si="10"/>
        <v>489.5265375</v>
      </c>
      <c r="K45" s="19">
        <f t="shared" si="11"/>
        <v>709.8134794</v>
      </c>
      <c r="L45" s="19">
        <f t="shared" si="12"/>
        <v>1064.720219</v>
      </c>
      <c r="M45" s="19">
        <f t="shared" si="13"/>
        <v>1650.31634</v>
      </c>
      <c r="N45" s="19">
        <f t="shared" si="14"/>
        <v>2640.506143</v>
      </c>
    </row>
    <row r="46" ht="15.75" customHeight="1">
      <c r="A46" s="14">
        <v>3.0</v>
      </c>
      <c r="B46" s="65" t="str">
        <f t="shared" si="2"/>
        <v>Hospedagem</v>
      </c>
      <c r="C46" s="19">
        <f t="shared" si="3"/>
        <v>105</v>
      </c>
      <c r="D46" s="19">
        <f t="shared" si="4"/>
        <v>115.5</v>
      </c>
      <c r="E46" s="19">
        <f t="shared" si="5"/>
        <v>132.825</v>
      </c>
      <c r="F46" s="19">
        <f t="shared" si="6"/>
        <v>159.39</v>
      </c>
      <c r="G46" s="19">
        <f t="shared" si="7"/>
        <v>199.2375</v>
      </c>
      <c r="H46" s="19">
        <f t="shared" si="8"/>
        <v>259.00875</v>
      </c>
      <c r="I46" s="19">
        <f t="shared" si="9"/>
        <v>349.6618125</v>
      </c>
      <c r="J46" s="19">
        <f t="shared" si="10"/>
        <v>489.5265375</v>
      </c>
      <c r="K46" s="19">
        <f t="shared" si="11"/>
        <v>709.8134794</v>
      </c>
      <c r="L46" s="19">
        <f t="shared" si="12"/>
        <v>1064.720219</v>
      </c>
      <c r="M46" s="19">
        <f t="shared" si="13"/>
        <v>1650.31634</v>
      </c>
      <c r="N46" s="19">
        <f t="shared" si="14"/>
        <v>2640.506143</v>
      </c>
    </row>
    <row r="47" ht="15.75" customHeight="1">
      <c r="A47" s="14">
        <v>4.0</v>
      </c>
      <c r="B47" s="65" t="str">
        <f t="shared" si="2"/>
        <v>Acesso Adicional</v>
      </c>
      <c r="C47" s="19">
        <f t="shared" si="3"/>
        <v>52.5</v>
      </c>
      <c r="D47" s="19">
        <f t="shared" si="4"/>
        <v>57.75</v>
      </c>
      <c r="E47" s="19">
        <f t="shared" si="5"/>
        <v>66.4125</v>
      </c>
      <c r="F47" s="19">
        <f t="shared" si="6"/>
        <v>79.695</v>
      </c>
      <c r="G47" s="19">
        <f t="shared" si="7"/>
        <v>99.61875</v>
      </c>
      <c r="H47" s="19">
        <f t="shared" si="8"/>
        <v>129.504375</v>
      </c>
      <c r="I47" s="19">
        <f t="shared" si="9"/>
        <v>174.8309063</v>
      </c>
      <c r="J47" s="19">
        <f t="shared" si="10"/>
        <v>244.7632688</v>
      </c>
      <c r="K47" s="19">
        <f t="shared" si="11"/>
        <v>354.9067397</v>
      </c>
      <c r="L47" s="19">
        <f t="shared" si="12"/>
        <v>532.3601095</v>
      </c>
      <c r="M47" s="19">
        <f t="shared" si="13"/>
        <v>825.1581698</v>
      </c>
      <c r="N47" s="19">
        <f t="shared" si="14"/>
        <v>1320.253072</v>
      </c>
    </row>
    <row r="48" ht="15.75" customHeight="1">
      <c r="A48" s="14">
        <v>5.0</v>
      </c>
      <c r="B48" s="65" t="str">
        <f t="shared" si="2"/>
        <v/>
      </c>
      <c r="C48" s="19">
        <f t="shared" si="3"/>
        <v>0</v>
      </c>
      <c r="D48" s="19">
        <f t="shared" si="4"/>
        <v>0</v>
      </c>
      <c r="E48" s="19">
        <f t="shared" si="5"/>
        <v>0</v>
      </c>
      <c r="F48" s="19">
        <f t="shared" si="6"/>
        <v>0</v>
      </c>
      <c r="G48" s="19">
        <f t="shared" si="7"/>
        <v>0</v>
      </c>
      <c r="H48" s="19">
        <f t="shared" si="8"/>
        <v>0</v>
      </c>
      <c r="I48" s="19">
        <f t="shared" si="9"/>
        <v>0</v>
      </c>
      <c r="J48" s="19">
        <f t="shared" si="10"/>
        <v>0</v>
      </c>
      <c r="K48" s="19">
        <f t="shared" si="11"/>
        <v>0</v>
      </c>
      <c r="L48" s="19">
        <f t="shared" si="12"/>
        <v>0</v>
      </c>
      <c r="M48" s="19">
        <f t="shared" si="13"/>
        <v>0</v>
      </c>
      <c r="N48" s="19">
        <f t="shared" si="14"/>
        <v>0</v>
      </c>
    </row>
    <row r="49" ht="15.75" customHeight="1">
      <c r="A49" s="14">
        <v>6.0</v>
      </c>
      <c r="B49" s="65" t="str">
        <f t="shared" si="2"/>
        <v/>
      </c>
      <c r="C49" s="19">
        <f t="shared" si="3"/>
        <v>0</v>
      </c>
      <c r="D49" s="19">
        <f t="shared" si="4"/>
        <v>0</v>
      </c>
      <c r="E49" s="19">
        <f t="shared" si="5"/>
        <v>0</v>
      </c>
      <c r="F49" s="19">
        <f t="shared" si="6"/>
        <v>0</v>
      </c>
      <c r="G49" s="19">
        <f t="shared" si="7"/>
        <v>0</v>
      </c>
      <c r="H49" s="19">
        <f t="shared" si="8"/>
        <v>0</v>
      </c>
      <c r="I49" s="19">
        <f t="shared" si="9"/>
        <v>0</v>
      </c>
      <c r="J49" s="19">
        <f t="shared" si="10"/>
        <v>0</v>
      </c>
      <c r="K49" s="19">
        <f t="shared" si="11"/>
        <v>0</v>
      </c>
      <c r="L49" s="19">
        <f t="shared" si="12"/>
        <v>0</v>
      </c>
      <c r="M49" s="19">
        <f t="shared" si="13"/>
        <v>0</v>
      </c>
      <c r="N49" s="19">
        <f t="shared" si="14"/>
        <v>0</v>
      </c>
    </row>
    <row r="50" ht="15.75" customHeight="1">
      <c r="A50" s="14">
        <v>7.0</v>
      </c>
      <c r="B50" s="65" t="str">
        <f t="shared" si="2"/>
        <v/>
      </c>
      <c r="C50" s="19">
        <f t="shared" si="3"/>
        <v>0</v>
      </c>
      <c r="D50" s="19">
        <f t="shared" si="4"/>
        <v>0</v>
      </c>
      <c r="E50" s="19">
        <f t="shared" si="5"/>
        <v>0</v>
      </c>
      <c r="F50" s="19">
        <f t="shared" si="6"/>
        <v>0</v>
      </c>
      <c r="G50" s="19">
        <f t="shared" si="7"/>
        <v>0</v>
      </c>
      <c r="H50" s="19">
        <f t="shared" si="8"/>
        <v>0</v>
      </c>
      <c r="I50" s="19">
        <f t="shared" si="9"/>
        <v>0</v>
      </c>
      <c r="J50" s="19">
        <f t="shared" si="10"/>
        <v>0</v>
      </c>
      <c r="K50" s="19">
        <f t="shared" si="11"/>
        <v>0</v>
      </c>
      <c r="L50" s="19">
        <f t="shared" si="12"/>
        <v>0</v>
      </c>
      <c r="M50" s="19">
        <f t="shared" si="13"/>
        <v>0</v>
      </c>
      <c r="N50" s="19">
        <f t="shared" si="14"/>
        <v>0</v>
      </c>
    </row>
    <row r="51" ht="15.75" customHeight="1">
      <c r="A51" s="14">
        <v>8.0</v>
      </c>
      <c r="B51" s="65" t="str">
        <f t="shared" si="2"/>
        <v/>
      </c>
      <c r="C51" s="19">
        <f t="shared" si="3"/>
        <v>0</v>
      </c>
      <c r="D51" s="19">
        <f t="shared" si="4"/>
        <v>0</v>
      </c>
      <c r="E51" s="19">
        <f t="shared" si="5"/>
        <v>0</v>
      </c>
      <c r="F51" s="19">
        <f t="shared" si="6"/>
        <v>0</v>
      </c>
      <c r="G51" s="19">
        <f t="shared" si="7"/>
        <v>0</v>
      </c>
      <c r="H51" s="19">
        <f t="shared" si="8"/>
        <v>0</v>
      </c>
      <c r="I51" s="19">
        <f t="shared" si="9"/>
        <v>0</v>
      </c>
      <c r="J51" s="19">
        <f t="shared" si="10"/>
        <v>0</v>
      </c>
      <c r="K51" s="19">
        <f t="shared" si="11"/>
        <v>0</v>
      </c>
      <c r="L51" s="19">
        <f t="shared" si="12"/>
        <v>0</v>
      </c>
      <c r="M51" s="19">
        <f t="shared" si="13"/>
        <v>0</v>
      </c>
      <c r="N51" s="19">
        <f t="shared" si="14"/>
        <v>0</v>
      </c>
    </row>
    <row r="52" ht="15.75" customHeight="1">
      <c r="A52" s="14">
        <v>9.0</v>
      </c>
      <c r="B52" s="65" t="str">
        <f t="shared" si="2"/>
        <v/>
      </c>
      <c r="C52" s="19">
        <f t="shared" si="3"/>
        <v>0</v>
      </c>
      <c r="D52" s="19">
        <f t="shared" si="4"/>
        <v>0</v>
      </c>
      <c r="E52" s="19">
        <f t="shared" si="5"/>
        <v>0</v>
      </c>
      <c r="F52" s="19">
        <f t="shared" si="6"/>
        <v>0</v>
      </c>
      <c r="G52" s="19">
        <f t="shared" si="7"/>
        <v>0</v>
      </c>
      <c r="H52" s="19">
        <f t="shared" si="8"/>
        <v>0</v>
      </c>
      <c r="I52" s="19">
        <f t="shared" si="9"/>
        <v>0</v>
      </c>
      <c r="J52" s="19">
        <f t="shared" si="10"/>
        <v>0</v>
      </c>
      <c r="K52" s="19">
        <f t="shared" si="11"/>
        <v>0</v>
      </c>
      <c r="L52" s="19">
        <f t="shared" si="12"/>
        <v>0</v>
      </c>
      <c r="M52" s="19">
        <f t="shared" si="13"/>
        <v>0</v>
      </c>
      <c r="N52" s="19">
        <f t="shared" si="14"/>
        <v>0</v>
      </c>
    </row>
    <row r="53" ht="15.75" customHeight="1">
      <c r="A53" s="14">
        <v>10.0</v>
      </c>
      <c r="B53" s="65" t="str">
        <f t="shared" si="2"/>
        <v/>
      </c>
      <c r="C53" s="19">
        <f t="shared" si="3"/>
        <v>0</v>
      </c>
      <c r="D53" s="19">
        <f t="shared" si="4"/>
        <v>0</v>
      </c>
      <c r="E53" s="19">
        <f t="shared" si="5"/>
        <v>0</v>
      </c>
      <c r="F53" s="19">
        <f t="shared" si="6"/>
        <v>0</v>
      </c>
      <c r="G53" s="19">
        <f t="shared" si="7"/>
        <v>0</v>
      </c>
      <c r="H53" s="19">
        <f t="shared" si="8"/>
        <v>0</v>
      </c>
      <c r="I53" s="19">
        <f t="shared" si="9"/>
        <v>0</v>
      </c>
      <c r="J53" s="19">
        <f t="shared" si="10"/>
        <v>0</v>
      </c>
      <c r="K53" s="19">
        <f t="shared" si="11"/>
        <v>0</v>
      </c>
      <c r="L53" s="19">
        <f t="shared" si="12"/>
        <v>0</v>
      </c>
      <c r="M53" s="19">
        <f t="shared" si="13"/>
        <v>0</v>
      </c>
      <c r="N53" s="19">
        <f t="shared" si="14"/>
        <v>0</v>
      </c>
    </row>
    <row r="54" ht="15.75" customHeight="1">
      <c r="A54" s="14">
        <v>11.0</v>
      </c>
      <c r="B54" s="65" t="str">
        <f t="shared" si="2"/>
        <v/>
      </c>
      <c r="C54" s="19">
        <f t="shared" si="3"/>
        <v>0</v>
      </c>
      <c r="D54" s="19">
        <f t="shared" si="4"/>
        <v>0</v>
      </c>
      <c r="E54" s="19">
        <f t="shared" si="5"/>
        <v>0</v>
      </c>
      <c r="F54" s="19">
        <f t="shared" si="6"/>
        <v>0</v>
      </c>
      <c r="G54" s="19">
        <f t="shared" si="7"/>
        <v>0</v>
      </c>
      <c r="H54" s="19">
        <f t="shared" si="8"/>
        <v>0</v>
      </c>
      <c r="I54" s="19">
        <f t="shared" si="9"/>
        <v>0</v>
      </c>
      <c r="J54" s="19">
        <f t="shared" si="10"/>
        <v>0</v>
      </c>
      <c r="K54" s="19">
        <f t="shared" si="11"/>
        <v>0</v>
      </c>
      <c r="L54" s="19">
        <f t="shared" si="12"/>
        <v>0</v>
      </c>
      <c r="M54" s="19">
        <f t="shared" si="13"/>
        <v>0</v>
      </c>
      <c r="N54" s="19">
        <f t="shared" si="14"/>
        <v>0</v>
      </c>
    </row>
    <row r="55" ht="15.75" customHeight="1">
      <c r="A55" s="14">
        <v>12.0</v>
      </c>
      <c r="B55" s="65" t="str">
        <f t="shared" si="2"/>
        <v/>
      </c>
      <c r="C55" s="19">
        <f t="shared" si="3"/>
        <v>0</v>
      </c>
      <c r="D55" s="19">
        <f t="shared" si="4"/>
        <v>0</v>
      </c>
      <c r="E55" s="19">
        <f t="shared" si="5"/>
        <v>0</v>
      </c>
      <c r="F55" s="19">
        <f t="shared" si="6"/>
        <v>0</v>
      </c>
      <c r="G55" s="19">
        <f t="shared" si="7"/>
        <v>0</v>
      </c>
      <c r="H55" s="19">
        <f t="shared" si="8"/>
        <v>0</v>
      </c>
      <c r="I55" s="19">
        <f t="shared" si="9"/>
        <v>0</v>
      </c>
      <c r="J55" s="19">
        <f t="shared" si="10"/>
        <v>0</v>
      </c>
      <c r="K55" s="19">
        <f t="shared" si="11"/>
        <v>0</v>
      </c>
      <c r="L55" s="19">
        <f t="shared" si="12"/>
        <v>0</v>
      </c>
      <c r="M55" s="19">
        <f t="shared" si="13"/>
        <v>0</v>
      </c>
      <c r="N55" s="19">
        <f t="shared" si="14"/>
        <v>0</v>
      </c>
    </row>
    <row r="56" ht="15.75" customHeight="1">
      <c r="A56" s="14">
        <v>13.0</v>
      </c>
      <c r="B56" s="65" t="str">
        <f t="shared" si="2"/>
        <v/>
      </c>
      <c r="C56" s="19">
        <f t="shared" si="3"/>
        <v>0</v>
      </c>
      <c r="D56" s="19">
        <f t="shared" si="4"/>
        <v>0</v>
      </c>
      <c r="E56" s="19">
        <f t="shared" si="5"/>
        <v>0</v>
      </c>
      <c r="F56" s="19">
        <f t="shared" si="6"/>
        <v>0</v>
      </c>
      <c r="G56" s="19">
        <f t="shared" si="7"/>
        <v>0</v>
      </c>
      <c r="H56" s="19">
        <f t="shared" si="8"/>
        <v>0</v>
      </c>
      <c r="I56" s="19">
        <f t="shared" si="9"/>
        <v>0</v>
      </c>
      <c r="J56" s="19">
        <f t="shared" si="10"/>
        <v>0</v>
      </c>
      <c r="K56" s="19">
        <f t="shared" si="11"/>
        <v>0</v>
      </c>
      <c r="L56" s="19">
        <f t="shared" si="12"/>
        <v>0</v>
      </c>
      <c r="M56" s="19">
        <f t="shared" si="13"/>
        <v>0</v>
      </c>
      <c r="N56" s="19">
        <f t="shared" si="14"/>
        <v>0</v>
      </c>
    </row>
    <row r="57" ht="15.75" customHeight="1">
      <c r="A57" s="14">
        <v>14.0</v>
      </c>
      <c r="B57" s="65" t="str">
        <f t="shared" si="2"/>
        <v/>
      </c>
      <c r="C57" s="19">
        <f t="shared" si="3"/>
        <v>0</v>
      </c>
      <c r="D57" s="19">
        <f t="shared" si="4"/>
        <v>0</v>
      </c>
      <c r="E57" s="19">
        <f t="shared" si="5"/>
        <v>0</v>
      </c>
      <c r="F57" s="19">
        <f t="shared" si="6"/>
        <v>0</v>
      </c>
      <c r="G57" s="19">
        <f t="shared" si="7"/>
        <v>0</v>
      </c>
      <c r="H57" s="19">
        <f t="shared" si="8"/>
        <v>0</v>
      </c>
      <c r="I57" s="19">
        <f t="shared" si="9"/>
        <v>0</v>
      </c>
      <c r="J57" s="19">
        <f t="shared" si="10"/>
        <v>0</v>
      </c>
      <c r="K57" s="19">
        <f t="shared" si="11"/>
        <v>0</v>
      </c>
      <c r="L57" s="19">
        <f t="shared" si="12"/>
        <v>0</v>
      </c>
      <c r="M57" s="19">
        <f t="shared" si="13"/>
        <v>0</v>
      </c>
      <c r="N57" s="19">
        <f t="shared" si="14"/>
        <v>0</v>
      </c>
    </row>
    <row r="58" ht="15.75" customHeight="1">
      <c r="A58" s="14">
        <v>15.0</v>
      </c>
      <c r="B58" s="65" t="str">
        <f t="shared" si="2"/>
        <v/>
      </c>
      <c r="C58" s="19">
        <f t="shared" si="3"/>
        <v>0</v>
      </c>
      <c r="D58" s="19">
        <f t="shared" si="4"/>
        <v>0</v>
      </c>
      <c r="E58" s="19">
        <f t="shared" si="5"/>
        <v>0</v>
      </c>
      <c r="F58" s="19">
        <f t="shared" si="6"/>
        <v>0</v>
      </c>
      <c r="G58" s="19">
        <f t="shared" si="7"/>
        <v>0</v>
      </c>
      <c r="H58" s="19">
        <f t="shared" si="8"/>
        <v>0</v>
      </c>
      <c r="I58" s="19">
        <f t="shared" si="9"/>
        <v>0</v>
      </c>
      <c r="J58" s="19">
        <f t="shared" si="10"/>
        <v>0</v>
      </c>
      <c r="K58" s="19">
        <f t="shared" si="11"/>
        <v>0</v>
      </c>
      <c r="L58" s="19">
        <f t="shared" si="12"/>
        <v>0</v>
      </c>
      <c r="M58" s="19">
        <f t="shared" si="13"/>
        <v>0</v>
      </c>
      <c r="N58" s="19">
        <f t="shared" si="14"/>
        <v>0</v>
      </c>
    </row>
    <row r="59" ht="15.75" customHeight="1">
      <c r="A59" s="14">
        <v>16.0</v>
      </c>
      <c r="B59" s="65" t="str">
        <f t="shared" si="2"/>
        <v/>
      </c>
      <c r="C59" s="19">
        <f t="shared" si="3"/>
        <v>0</v>
      </c>
      <c r="D59" s="19">
        <f t="shared" si="4"/>
        <v>0</v>
      </c>
      <c r="E59" s="19">
        <f t="shared" si="5"/>
        <v>0</v>
      </c>
      <c r="F59" s="19">
        <f t="shared" si="6"/>
        <v>0</v>
      </c>
      <c r="G59" s="19">
        <f t="shared" si="7"/>
        <v>0</v>
      </c>
      <c r="H59" s="19">
        <f t="shared" si="8"/>
        <v>0</v>
      </c>
      <c r="I59" s="19">
        <f t="shared" si="9"/>
        <v>0</v>
      </c>
      <c r="J59" s="19">
        <f t="shared" si="10"/>
        <v>0</v>
      </c>
      <c r="K59" s="19">
        <f t="shared" si="11"/>
        <v>0</v>
      </c>
      <c r="L59" s="19">
        <f t="shared" si="12"/>
        <v>0</v>
      </c>
      <c r="M59" s="19">
        <f t="shared" si="13"/>
        <v>0</v>
      </c>
      <c r="N59" s="19">
        <f t="shared" si="14"/>
        <v>0</v>
      </c>
    </row>
    <row r="60" ht="15.75" customHeight="1">
      <c r="A60" s="14">
        <v>17.0</v>
      </c>
      <c r="B60" s="65" t="str">
        <f t="shared" si="2"/>
        <v/>
      </c>
      <c r="C60" s="19">
        <f t="shared" si="3"/>
        <v>0</v>
      </c>
      <c r="D60" s="19">
        <f t="shared" si="4"/>
        <v>0</v>
      </c>
      <c r="E60" s="19">
        <f t="shared" si="5"/>
        <v>0</v>
      </c>
      <c r="F60" s="19">
        <f t="shared" si="6"/>
        <v>0</v>
      </c>
      <c r="G60" s="19">
        <f t="shared" si="7"/>
        <v>0</v>
      </c>
      <c r="H60" s="19">
        <f t="shared" si="8"/>
        <v>0</v>
      </c>
      <c r="I60" s="19">
        <f t="shared" si="9"/>
        <v>0</v>
      </c>
      <c r="J60" s="19">
        <f t="shared" si="10"/>
        <v>0</v>
      </c>
      <c r="K60" s="19">
        <f t="shared" si="11"/>
        <v>0</v>
      </c>
      <c r="L60" s="19">
        <f t="shared" si="12"/>
        <v>0</v>
      </c>
      <c r="M60" s="19">
        <f t="shared" si="13"/>
        <v>0</v>
      </c>
      <c r="N60" s="19">
        <f t="shared" si="14"/>
        <v>0</v>
      </c>
    </row>
    <row r="61" ht="15.75" customHeight="1">
      <c r="A61" s="14">
        <v>18.0</v>
      </c>
      <c r="B61" s="65" t="str">
        <f t="shared" si="2"/>
        <v/>
      </c>
      <c r="C61" s="19">
        <f t="shared" si="3"/>
        <v>0</v>
      </c>
      <c r="D61" s="19">
        <f t="shared" si="4"/>
        <v>0</v>
      </c>
      <c r="E61" s="19">
        <f t="shared" si="5"/>
        <v>0</v>
      </c>
      <c r="F61" s="19">
        <f t="shared" si="6"/>
        <v>0</v>
      </c>
      <c r="G61" s="19">
        <f t="shared" si="7"/>
        <v>0</v>
      </c>
      <c r="H61" s="19">
        <f t="shared" si="8"/>
        <v>0</v>
      </c>
      <c r="I61" s="19">
        <f t="shared" si="9"/>
        <v>0</v>
      </c>
      <c r="J61" s="19">
        <f t="shared" si="10"/>
        <v>0</v>
      </c>
      <c r="K61" s="19">
        <f t="shared" si="11"/>
        <v>0</v>
      </c>
      <c r="L61" s="19">
        <f t="shared" si="12"/>
        <v>0</v>
      </c>
      <c r="M61" s="19">
        <f t="shared" si="13"/>
        <v>0</v>
      </c>
      <c r="N61" s="19">
        <f t="shared" si="14"/>
        <v>0</v>
      </c>
    </row>
    <row r="62" ht="15.75" customHeight="1">
      <c r="A62" s="14">
        <v>19.0</v>
      </c>
      <c r="B62" s="65" t="str">
        <f t="shared" si="2"/>
        <v/>
      </c>
      <c r="C62" s="19">
        <f t="shared" si="3"/>
        <v>0</v>
      </c>
      <c r="D62" s="19">
        <f t="shared" si="4"/>
        <v>0</v>
      </c>
      <c r="E62" s="19">
        <f t="shared" si="5"/>
        <v>0</v>
      </c>
      <c r="F62" s="19">
        <f t="shared" si="6"/>
        <v>0</v>
      </c>
      <c r="G62" s="19">
        <f t="shared" si="7"/>
        <v>0</v>
      </c>
      <c r="H62" s="19">
        <f t="shared" si="8"/>
        <v>0</v>
      </c>
      <c r="I62" s="19">
        <f t="shared" si="9"/>
        <v>0</v>
      </c>
      <c r="J62" s="19">
        <f t="shared" si="10"/>
        <v>0</v>
      </c>
      <c r="K62" s="19">
        <f t="shared" si="11"/>
        <v>0</v>
      </c>
      <c r="L62" s="19">
        <f t="shared" si="12"/>
        <v>0</v>
      </c>
      <c r="M62" s="19">
        <f t="shared" si="13"/>
        <v>0</v>
      </c>
      <c r="N62" s="19">
        <f t="shared" si="14"/>
        <v>0</v>
      </c>
    </row>
    <row r="63" ht="15.75" customHeight="1">
      <c r="A63" s="14">
        <v>20.0</v>
      </c>
      <c r="B63" s="65" t="str">
        <f t="shared" si="2"/>
        <v/>
      </c>
      <c r="C63" s="19">
        <f t="shared" si="3"/>
        <v>0</v>
      </c>
      <c r="D63" s="19">
        <f t="shared" si="4"/>
        <v>0</v>
      </c>
      <c r="E63" s="19">
        <f t="shared" si="5"/>
        <v>0</v>
      </c>
      <c r="F63" s="19">
        <f t="shared" si="6"/>
        <v>0</v>
      </c>
      <c r="G63" s="19">
        <f t="shared" si="7"/>
        <v>0</v>
      </c>
      <c r="H63" s="19">
        <f t="shared" si="8"/>
        <v>0</v>
      </c>
      <c r="I63" s="19">
        <f t="shared" si="9"/>
        <v>0</v>
      </c>
      <c r="J63" s="19">
        <f t="shared" si="10"/>
        <v>0</v>
      </c>
      <c r="K63" s="19">
        <f t="shared" si="11"/>
        <v>0</v>
      </c>
      <c r="L63" s="19">
        <f t="shared" si="12"/>
        <v>0</v>
      </c>
      <c r="M63" s="19">
        <f t="shared" si="13"/>
        <v>0</v>
      </c>
      <c r="N63" s="19">
        <f t="shared" si="14"/>
        <v>0</v>
      </c>
    </row>
    <row r="64" ht="15.75" customHeight="1">
      <c r="A64" s="22" t="s">
        <v>45</v>
      </c>
      <c r="B64" s="11"/>
      <c r="C64" s="24">
        <f t="shared" ref="C64:N64" si="15">SUM(C44:C63)</f>
        <v>1312.5</v>
      </c>
      <c r="D64" s="24">
        <f t="shared" si="15"/>
        <v>1443.75</v>
      </c>
      <c r="E64" s="24">
        <f t="shared" si="15"/>
        <v>1660.3125</v>
      </c>
      <c r="F64" s="24">
        <f t="shared" si="15"/>
        <v>1992.375</v>
      </c>
      <c r="G64" s="24">
        <f t="shared" si="15"/>
        <v>2490.46875</v>
      </c>
      <c r="H64" s="24">
        <f t="shared" si="15"/>
        <v>3237.609375</v>
      </c>
      <c r="I64" s="24">
        <f t="shared" si="15"/>
        <v>4370.772656</v>
      </c>
      <c r="J64" s="24">
        <f t="shared" si="15"/>
        <v>6119.081719</v>
      </c>
      <c r="K64" s="24">
        <f t="shared" si="15"/>
        <v>8872.668492</v>
      </c>
      <c r="L64" s="24">
        <f t="shared" si="15"/>
        <v>13309.00274</v>
      </c>
      <c r="M64" s="24">
        <f t="shared" si="15"/>
        <v>20628.95424</v>
      </c>
      <c r="N64" s="24">
        <f t="shared" si="15"/>
        <v>33006.32679</v>
      </c>
    </row>
    <row r="65" ht="15.75" customHeight="1"/>
    <row r="66" ht="15.75" customHeight="1"/>
    <row r="67" ht="15.75" customHeight="1">
      <c r="A67" s="3" t="s">
        <v>167</v>
      </c>
    </row>
    <row r="68" ht="15.75" customHeight="1">
      <c r="A68" s="28" t="s">
        <v>136</v>
      </c>
      <c r="B68" s="28" t="s">
        <v>168</v>
      </c>
    </row>
    <row r="69" ht="15.75" customHeight="1">
      <c r="A69" s="15">
        <v>1.0</v>
      </c>
      <c r="B69" s="73">
        <f>C64</f>
        <v>1312.5</v>
      </c>
    </row>
    <row r="70" ht="15.75" customHeight="1">
      <c r="A70" s="15">
        <v>2.0</v>
      </c>
      <c r="B70" s="73">
        <f>D64</f>
        <v>1443.75</v>
      </c>
    </row>
    <row r="71" ht="15.75" customHeight="1">
      <c r="A71" s="15">
        <v>3.0</v>
      </c>
      <c r="B71" s="73">
        <f>E64</f>
        <v>1660.3125</v>
      </c>
    </row>
    <row r="72" ht="15.75" customHeight="1">
      <c r="A72" s="15">
        <v>4.0</v>
      </c>
      <c r="B72" s="73">
        <f>F64</f>
        <v>1992.375</v>
      </c>
    </row>
    <row r="73" ht="15.75" customHeight="1">
      <c r="A73" s="15">
        <v>5.0</v>
      </c>
      <c r="B73" s="73">
        <f>G64</f>
        <v>2490.46875</v>
      </c>
    </row>
    <row r="74" ht="15.75" customHeight="1">
      <c r="A74" s="15">
        <v>6.0</v>
      </c>
      <c r="B74" s="73">
        <f>H64</f>
        <v>3237.609375</v>
      </c>
    </row>
    <row r="75" ht="15.75" customHeight="1">
      <c r="A75" s="15">
        <v>7.0</v>
      </c>
      <c r="B75" s="73">
        <f>I64</f>
        <v>4370.772656</v>
      </c>
    </row>
    <row r="76" ht="15.75" customHeight="1">
      <c r="A76" s="15">
        <v>8.0</v>
      </c>
      <c r="B76" s="73">
        <f>J64</f>
        <v>6119.081719</v>
      </c>
    </row>
    <row r="77" ht="15.75" customHeight="1">
      <c r="A77" s="15">
        <v>9.0</v>
      </c>
      <c r="B77" s="73">
        <f>K64</f>
        <v>8872.668492</v>
      </c>
    </row>
    <row r="78" ht="15.75" customHeight="1">
      <c r="A78" s="15">
        <v>10.0</v>
      </c>
      <c r="B78" s="73">
        <f>L64</f>
        <v>13309.00274</v>
      </c>
    </row>
    <row r="79" ht="15.75" customHeight="1">
      <c r="A79" s="15">
        <v>11.0</v>
      </c>
      <c r="B79" s="73">
        <f>M64</f>
        <v>20628.95424</v>
      </c>
    </row>
    <row r="80" ht="15.75" customHeight="1">
      <c r="A80" s="15">
        <v>12.0</v>
      </c>
      <c r="B80" s="73">
        <f>N64</f>
        <v>33006.32679</v>
      </c>
    </row>
    <row r="81" ht="15.75" customHeight="1">
      <c r="A81" s="74" t="s">
        <v>45</v>
      </c>
      <c r="B81" s="57">
        <f>SUM(B69:B80)</f>
        <v>98443.82227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3:D23"/>
    <mergeCell ref="A64:B64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80.71"/>
    <col customWidth="1" min="3" max="14" width="20.71"/>
  </cols>
  <sheetData>
    <row r="1">
      <c r="A1" s="1" t="s">
        <v>157</v>
      </c>
      <c r="C1" s="8"/>
    </row>
    <row r="2">
      <c r="A2" s="12" t="s">
        <v>10</v>
      </c>
      <c r="B2" s="12" t="s">
        <v>158</v>
      </c>
      <c r="C2" s="12" t="s">
        <v>48</v>
      </c>
      <c r="D2" s="61" t="s">
        <v>159</v>
      </c>
      <c r="E2" s="12" t="s">
        <v>160</v>
      </c>
    </row>
    <row r="3">
      <c r="A3" s="15">
        <v>1.0</v>
      </c>
      <c r="B3" s="19" t="s">
        <v>161</v>
      </c>
      <c r="C3" s="66">
        <v>0.0</v>
      </c>
      <c r="D3" s="19">
        <f>'5.Faturamento'!$E$23</f>
        <v>1250</v>
      </c>
      <c r="E3" s="19">
        <f t="shared" ref="E3:E22" si="1">ROUND(D3*C3,2)</f>
        <v>0</v>
      </c>
    </row>
    <row r="4">
      <c r="A4" s="15">
        <v>2.0</v>
      </c>
      <c r="B4" s="19" t="s">
        <v>163</v>
      </c>
      <c r="C4" s="66">
        <v>0.02</v>
      </c>
      <c r="D4" s="19">
        <f>'5.Faturamento'!$E$23</f>
        <v>1250</v>
      </c>
      <c r="E4" s="19">
        <f t="shared" si="1"/>
        <v>25</v>
      </c>
    </row>
    <row r="5">
      <c r="A5" s="15">
        <v>3.0</v>
      </c>
      <c r="B5" s="19" t="s">
        <v>164</v>
      </c>
      <c r="C5" s="69">
        <v>0.024</v>
      </c>
      <c r="D5" s="19">
        <f>'5.Faturamento'!$E$23</f>
        <v>1250</v>
      </c>
      <c r="E5" s="19">
        <f t="shared" si="1"/>
        <v>30</v>
      </c>
    </row>
    <row r="6">
      <c r="A6" s="15">
        <v>4.0</v>
      </c>
      <c r="B6" s="19" t="s">
        <v>165</v>
      </c>
      <c r="C6" s="66">
        <v>0.025</v>
      </c>
      <c r="D6" s="19">
        <f>'5.Faturamento'!$E$23</f>
        <v>1250</v>
      </c>
      <c r="E6" s="19">
        <f t="shared" si="1"/>
        <v>31.25</v>
      </c>
    </row>
    <row r="7">
      <c r="A7" s="15">
        <v>5.0</v>
      </c>
      <c r="B7" s="19"/>
      <c r="C7" s="66"/>
      <c r="D7" s="19">
        <f>'5.Faturamento'!$E$23</f>
        <v>1250</v>
      </c>
      <c r="E7" s="19">
        <f t="shared" si="1"/>
        <v>0</v>
      </c>
    </row>
    <row r="8">
      <c r="A8" s="15">
        <v>6.0</v>
      </c>
      <c r="B8" s="19"/>
      <c r="C8" s="66"/>
      <c r="D8" s="19">
        <f>'5.Faturamento'!$E$23</f>
        <v>1250</v>
      </c>
      <c r="E8" s="19">
        <f t="shared" si="1"/>
        <v>0</v>
      </c>
    </row>
    <row r="9">
      <c r="A9" s="15">
        <v>7.0</v>
      </c>
      <c r="B9" s="19"/>
      <c r="C9" s="66"/>
      <c r="D9" s="19">
        <f>'5.Faturamento'!$E$23</f>
        <v>1250</v>
      </c>
      <c r="E9" s="19">
        <f t="shared" si="1"/>
        <v>0</v>
      </c>
    </row>
    <row r="10">
      <c r="A10" s="15">
        <v>8.0</v>
      </c>
      <c r="B10" s="19"/>
      <c r="C10" s="66"/>
      <c r="D10" s="19">
        <f>'5.Faturamento'!$E$23</f>
        <v>1250</v>
      </c>
      <c r="E10" s="19">
        <f t="shared" si="1"/>
        <v>0</v>
      </c>
    </row>
    <row r="11">
      <c r="A11" s="15">
        <v>9.0</v>
      </c>
      <c r="B11" s="19"/>
      <c r="C11" s="66"/>
      <c r="D11" s="19">
        <f>'5.Faturamento'!$E$23</f>
        <v>1250</v>
      </c>
      <c r="E11" s="19">
        <f t="shared" si="1"/>
        <v>0</v>
      </c>
    </row>
    <row r="12">
      <c r="A12" s="15">
        <v>10.0</v>
      </c>
      <c r="B12" s="19"/>
      <c r="C12" s="66"/>
      <c r="D12" s="19">
        <f>'5.Faturamento'!$E$23</f>
        <v>1250</v>
      </c>
      <c r="E12" s="19">
        <f t="shared" si="1"/>
        <v>0</v>
      </c>
    </row>
    <row r="13">
      <c r="A13" s="15">
        <v>11.0</v>
      </c>
      <c r="B13" s="19"/>
      <c r="C13" s="66"/>
      <c r="D13" s="19">
        <f>'5.Faturamento'!$E$23</f>
        <v>1250</v>
      </c>
      <c r="E13" s="19">
        <f t="shared" si="1"/>
        <v>0</v>
      </c>
    </row>
    <row r="14">
      <c r="A14" s="15">
        <v>12.0</v>
      </c>
      <c r="B14" s="19"/>
      <c r="C14" s="66"/>
      <c r="D14" s="19">
        <f>'5.Faturamento'!$E$23</f>
        <v>1250</v>
      </c>
      <c r="E14" s="19">
        <f t="shared" si="1"/>
        <v>0</v>
      </c>
    </row>
    <row r="15">
      <c r="A15" s="15">
        <v>13.0</v>
      </c>
      <c r="B15" s="19"/>
      <c r="C15" s="66"/>
      <c r="D15" s="19">
        <f>'5.Faturamento'!$E$23</f>
        <v>1250</v>
      </c>
      <c r="E15" s="19">
        <f t="shared" si="1"/>
        <v>0</v>
      </c>
    </row>
    <row r="16">
      <c r="A16" s="15">
        <v>14.0</v>
      </c>
      <c r="B16" s="19"/>
      <c r="C16" s="66"/>
      <c r="D16" s="19">
        <f>'5.Faturamento'!$E$23</f>
        <v>1250</v>
      </c>
      <c r="E16" s="19">
        <f t="shared" si="1"/>
        <v>0</v>
      </c>
    </row>
    <row r="17">
      <c r="A17" s="15">
        <v>15.0</v>
      </c>
      <c r="B17" s="19"/>
      <c r="C17" s="66"/>
      <c r="D17" s="19">
        <f>'5.Faturamento'!$E$23</f>
        <v>1250</v>
      </c>
      <c r="E17" s="19">
        <f t="shared" si="1"/>
        <v>0</v>
      </c>
    </row>
    <row r="18">
      <c r="A18" s="15">
        <v>16.0</v>
      </c>
      <c r="B18" s="19"/>
      <c r="C18" s="66"/>
      <c r="D18" s="19">
        <f>'5.Faturamento'!$E$23</f>
        <v>1250</v>
      </c>
      <c r="E18" s="19">
        <f t="shared" si="1"/>
        <v>0</v>
      </c>
    </row>
    <row r="19">
      <c r="A19" s="15">
        <v>17.0</v>
      </c>
      <c r="B19" s="19"/>
      <c r="C19" s="66"/>
      <c r="D19" s="19">
        <f>'5.Faturamento'!$E$23</f>
        <v>1250</v>
      </c>
      <c r="E19" s="19">
        <f t="shared" si="1"/>
        <v>0</v>
      </c>
    </row>
    <row r="20">
      <c r="A20" s="15">
        <v>18.0</v>
      </c>
      <c r="B20" s="19"/>
      <c r="C20" s="66"/>
      <c r="D20" s="19">
        <f>'5.Faturamento'!$E$23</f>
        <v>1250</v>
      </c>
      <c r="E20" s="19">
        <f t="shared" si="1"/>
        <v>0</v>
      </c>
    </row>
    <row r="21" ht="15.75" customHeight="1">
      <c r="A21" s="15">
        <v>19.0</v>
      </c>
      <c r="B21" s="19"/>
      <c r="C21" s="66"/>
      <c r="D21" s="19">
        <f>'5.Faturamento'!$E$23</f>
        <v>1250</v>
      </c>
      <c r="E21" s="19">
        <f t="shared" si="1"/>
        <v>0</v>
      </c>
    </row>
    <row r="22" ht="15.75" customHeight="1">
      <c r="A22" s="15">
        <v>20.0</v>
      </c>
      <c r="B22" s="19"/>
      <c r="C22" s="66"/>
      <c r="D22" s="19">
        <f>'5.Faturamento'!$E$23</f>
        <v>1250</v>
      </c>
      <c r="E22" s="19">
        <f t="shared" si="1"/>
        <v>0</v>
      </c>
    </row>
    <row r="23" ht="33.0" customHeight="1">
      <c r="A23" s="25" t="s">
        <v>45</v>
      </c>
      <c r="B23" s="23"/>
      <c r="C23" s="23"/>
      <c r="D23" s="11"/>
      <c r="E23" s="24">
        <f>SUM(E3:E22)</f>
        <v>86.25</v>
      </c>
    </row>
    <row r="24" ht="15.75" customHeight="1"/>
    <row r="25" ht="15.75" customHeight="1"/>
    <row r="26" ht="15.75" customHeight="1">
      <c r="A26" s="3" t="s">
        <v>166</v>
      </c>
    </row>
    <row r="27" ht="15.75" customHeight="1">
      <c r="A27" s="12" t="s">
        <v>10</v>
      </c>
      <c r="B27" s="12" t="s">
        <v>121</v>
      </c>
      <c r="C27" s="12" t="s">
        <v>143</v>
      </c>
      <c r="D27" s="12" t="s">
        <v>144</v>
      </c>
      <c r="E27" s="12" t="s">
        <v>145</v>
      </c>
      <c r="F27" s="12" t="s">
        <v>146</v>
      </c>
      <c r="G27" s="12" t="s">
        <v>147</v>
      </c>
      <c r="H27" s="12" t="s">
        <v>148</v>
      </c>
      <c r="I27" s="12" t="s">
        <v>149</v>
      </c>
      <c r="J27" s="12" t="s">
        <v>150</v>
      </c>
      <c r="K27" s="12" t="s">
        <v>151</v>
      </c>
      <c r="L27" s="12" t="s">
        <v>152</v>
      </c>
      <c r="M27" s="12" t="s">
        <v>153</v>
      </c>
      <c r="N27" s="12" t="s">
        <v>154</v>
      </c>
    </row>
    <row r="28" ht="15.75" customHeight="1">
      <c r="A28" s="14">
        <v>1.0</v>
      </c>
      <c r="B28" s="72" t="str">
        <f t="shared" ref="B28:B47" si="2">B3</f>
        <v>Comissões</v>
      </c>
      <c r="C28" s="19">
        <f>ROUND('5.Faturamento'!C$64*'6.Gastos com comercialização'!$C3,2)</f>
        <v>0</v>
      </c>
      <c r="D28" s="19">
        <f>ROUND('5.Faturamento'!D$64*'6.Gastos com comercialização'!$C3,2)</f>
        <v>0</v>
      </c>
      <c r="E28" s="19">
        <f>ROUND('5.Faturamento'!E$64*'6.Gastos com comercialização'!$C3,2)</f>
        <v>0</v>
      </c>
      <c r="F28" s="19">
        <f>ROUND('5.Faturamento'!F$64*'6.Gastos com comercialização'!$C3,2)</f>
        <v>0</v>
      </c>
      <c r="G28" s="19">
        <f>ROUND('5.Faturamento'!G$64*'6.Gastos com comercialização'!$C3,2)</f>
        <v>0</v>
      </c>
      <c r="H28" s="19">
        <f>ROUND('5.Faturamento'!H$64*'6.Gastos com comercialização'!$C3,2)</f>
        <v>0</v>
      </c>
      <c r="I28" s="19">
        <f>ROUND('5.Faturamento'!I$64*'6.Gastos com comercialização'!$C3,2)</f>
        <v>0</v>
      </c>
      <c r="J28" s="19">
        <f>ROUND('5.Faturamento'!J$64*'6.Gastos com comercialização'!$C3,2)</f>
        <v>0</v>
      </c>
      <c r="K28" s="19">
        <f>ROUND('5.Faturamento'!K$64*'6.Gastos com comercialização'!$C3,2)</f>
        <v>0</v>
      </c>
      <c r="L28" s="19">
        <f>ROUND('5.Faturamento'!L$64*'6.Gastos com comercialização'!$C3,2)</f>
        <v>0</v>
      </c>
      <c r="M28" s="19">
        <f>ROUND('5.Faturamento'!M$64*'6.Gastos com comercialização'!$C3,2)</f>
        <v>0</v>
      </c>
      <c r="N28" s="19">
        <f>ROUND('5.Faturamento'!N$64*'6.Gastos com comercialização'!$C3,2)</f>
        <v>0</v>
      </c>
    </row>
    <row r="29" ht="15.75" customHeight="1">
      <c r="A29" s="14">
        <v>2.0</v>
      </c>
      <c r="B29" s="72" t="str">
        <f t="shared" si="2"/>
        <v>Propaganda e Publicidade</v>
      </c>
      <c r="C29" s="19">
        <f>ROUND('5.Faturamento'!C$64*'6.Gastos com comercialização'!$C4,2)</f>
        <v>26.25</v>
      </c>
      <c r="D29" s="19">
        <f>ROUND('5.Faturamento'!D$64*'6.Gastos com comercialização'!$C4,2)</f>
        <v>28.88</v>
      </c>
      <c r="E29" s="19">
        <f>ROUND('5.Faturamento'!E$64*'6.Gastos com comercialização'!$C4,2)</f>
        <v>33.21</v>
      </c>
      <c r="F29" s="19">
        <f>ROUND('5.Faturamento'!F$64*'6.Gastos com comercialização'!$C4,2)</f>
        <v>39.85</v>
      </c>
      <c r="G29" s="19">
        <f>ROUND('5.Faturamento'!G$64*'6.Gastos com comercialização'!$C4,2)</f>
        <v>49.81</v>
      </c>
      <c r="H29" s="19">
        <f>ROUND('5.Faturamento'!H$64*'6.Gastos com comercialização'!$C4,2)</f>
        <v>64.75</v>
      </c>
      <c r="I29" s="19">
        <f>ROUND('5.Faturamento'!I$64*'6.Gastos com comercialização'!$C4,2)</f>
        <v>87.42</v>
      </c>
      <c r="J29" s="19">
        <f>ROUND('5.Faturamento'!J$64*'6.Gastos com comercialização'!$C4,2)</f>
        <v>122.38</v>
      </c>
      <c r="K29" s="19">
        <f>ROUND('5.Faturamento'!K$64*'6.Gastos com comercialização'!$C4,2)</f>
        <v>177.45</v>
      </c>
      <c r="L29" s="19">
        <f>ROUND('5.Faturamento'!L$64*'6.Gastos com comercialização'!$C4,2)</f>
        <v>266.18</v>
      </c>
      <c r="M29" s="19">
        <f>ROUND('5.Faturamento'!M$64*'6.Gastos com comercialização'!$C4,2)</f>
        <v>412.58</v>
      </c>
      <c r="N29" s="19">
        <f>ROUND('5.Faturamento'!N$64*'6.Gastos com comercialização'!$C4,2)</f>
        <v>660.13</v>
      </c>
    </row>
    <row r="30" ht="15.75" customHeight="1">
      <c r="A30" s="14">
        <v>3.0</v>
      </c>
      <c r="B30" s="72" t="str">
        <f t="shared" si="2"/>
        <v>Taxa administrativa do boleto bancário</v>
      </c>
      <c r="C30" s="19">
        <f>ROUND('5.Faturamento'!C$64*'6.Gastos com comercialização'!$C5,2)</f>
        <v>31.5</v>
      </c>
      <c r="D30" s="19">
        <f>ROUND('5.Faturamento'!D$64*'6.Gastos com comercialização'!$C5,2)</f>
        <v>34.65</v>
      </c>
      <c r="E30" s="19">
        <f>ROUND('5.Faturamento'!E$64*'6.Gastos com comercialização'!$C5,2)</f>
        <v>39.85</v>
      </c>
      <c r="F30" s="19">
        <f>ROUND('5.Faturamento'!F$64*'6.Gastos com comercialização'!$C5,2)</f>
        <v>47.82</v>
      </c>
      <c r="G30" s="19">
        <f>ROUND('5.Faturamento'!G$64*'6.Gastos com comercialização'!$C5,2)</f>
        <v>59.77</v>
      </c>
      <c r="H30" s="19">
        <f>ROUND('5.Faturamento'!H$64*'6.Gastos com comercialização'!$C5,2)</f>
        <v>77.7</v>
      </c>
      <c r="I30" s="19">
        <f>ROUND('5.Faturamento'!I$64*'6.Gastos com comercialização'!$C5,2)</f>
        <v>104.9</v>
      </c>
      <c r="J30" s="19">
        <f>ROUND('5.Faturamento'!J$64*'6.Gastos com comercialização'!$C5,2)</f>
        <v>146.86</v>
      </c>
      <c r="K30" s="19">
        <f>ROUND('5.Faturamento'!K$64*'6.Gastos com comercialização'!$C5,2)</f>
        <v>212.94</v>
      </c>
      <c r="L30" s="19">
        <f>ROUND('5.Faturamento'!L$64*'6.Gastos com comercialização'!$C5,2)</f>
        <v>319.42</v>
      </c>
      <c r="M30" s="19">
        <f>ROUND('5.Faturamento'!M$64*'6.Gastos com comercialização'!$C5,2)</f>
        <v>495.09</v>
      </c>
      <c r="N30" s="19">
        <f>ROUND('5.Faturamento'!N$64*'6.Gastos com comercialização'!$C5,2)</f>
        <v>792.15</v>
      </c>
    </row>
    <row r="31" ht="15.75" customHeight="1">
      <c r="A31" s="14">
        <v>4.0</v>
      </c>
      <c r="B31" s="72" t="str">
        <f t="shared" si="2"/>
        <v>Site/Servidor</v>
      </c>
      <c r="C31" s="19">
        <f>ROUND('5.Faturamento'!C$64*'6.Gastos com comercialização'!$C6,2)</f>
        <v>32.81</v>
      </c>
      <c r="D31" s="19">
        <f>ROUND('5.Faturamento'!D$64*'6.Gastos com comercialização'!$C6,2)</f>
        <v>36.09</v>
      </c>
      <c r="E31" s="19">
        <f>ROUND('5.Faturamento'!E$64*'6.Gastos com comercialização'!$C6,2)</f>
        <v>41.51</v>
      </c>
      <c r="F31" s="19">
        <f>ROUND('5.Faturamento'!F$64*'6.Gastos com comercialização'!$C6,2)</f>
        <v>49.81</v>
      </c>
      <c r="G31" s="19">
        <f>ROUND('5.Faturamento'!G$64*'6.Gastos com comercialização'!$C6,2)</f>
        <v>62.26</v>
      </c>
      <c r="H31" s="19">
        <f>ROUND('5.Faturamento'!H$64*'6.Gastos com comercialização'!$C6,2)</f>
        <v>80.94</v>
      </c>
      <c r="I31" s="19">
        <f>ROUND('5.Faturamento'!I$64*'6.Gastos com comercialização'!$C6,2)</f>
        <v>109.27</v>
      </c>
      <c r="J31" s="19">
        <f>ROUND('5.Faturamento'!J$64*'6.Gastos com comercialização'!$C6,2)</f>
        <v>152.98</v>
      </c>
      <c r="K31" s="19">
        <f>ROUND('5.Faturamento'!K$64*'6.Gastos com comercialização'!$C6,2)</f>
        <v>221.82</v>
      </c>
      <c r="L31" s="19">
        <f>ROUND('5.Faturamento'!L$64*'6.Gastos com comercialização'!$C6,2)</f>
        <v>332.73</v>
      </c>
      <c r="M31" s="19">
        <f>ROUND('5.Faturamento'!M$64*'6.Gastos com comercialização'!$C6,2)</f>
        <v>515.72</v>
      </c>
      <c r="N31" s="19">
        <f>ROUND('5.Faturamento'!N$64*'6.Gastos com comercialização'!$C6,2)</f>
        <v>825.16</v>
      </c>
    </row>
    <row r="32" ht="15.75" customHeight="1">
      <c r="A32" s="14">
        <v>5.0</v>
      </c>
      <c r="B32" s="72" t="str">
        <f t="shared" si="2"/>
        <v/>
      </c>
      <c r="C32" s="19">
        <f>ROUND('5.Faturamento'!C$64*'6.Gastos com comercialização'!$C7,2)</f>
        <v>0</v>
      </c>
      <c r="D32" s="19">
        <f>ROUND('5.Faturamento'!D$64*'6.Gastos com comercialização'!$C7,2)</f>
        <v>0</v>
      </c>
      <c r="E32" s="19">
        <f>ROUND('5.Faturamento'!E$64*'6.Gastos com comercialização'!$C7,2)</f>
        <v>0</v>
      </c>
      <c r="F32" s="19">
        <f>ROUND('5.Faturamento'!F$64*'6.Gastos com comercialização'!$C7,2)</f>
        <v>0</v>
      </c>
      <c r="G32" s="19">
        <f>ROUND('5.Faturamento'!G$64*'6.Gastos com comercialização'!$C7,2)</f>
        <v>0</v>
      </c>
      <c r="H32" s="19">
        <f>ROUND('5.Faturamento'!H$64*'6.Gastos com comercialização'!$C7,2)</f>
        <v>0</v>
      </c>
      <c r="I32" s="19">
        <f>ROUND('5.Faturamento'!I$64*'6.Gastos com comercialização'!$C7,2)</f>
        <v>0</v>
      </c>
      <c r="J32" s="19">
        <f>ROUND('5.Faturamento'!J$64*'6.Gastos com comercialização'!$C7,2)</f>
        <v>0</v>
      </c>
      <c r="K32" s="19">
        <f>ROUND('5.Faturamento'!K$64*'6.Gastos com comercialização'!$C7,2)</f>
        <v>0</v>
      </c>
      <c r="L32" s="19">
        <f>ROUND('5.Faturamento'!L$64*'6.Gastos com comercialização'!$C7,2)</f>
        <v>0</v>
      </c>
      <c r="M32" s="19">
        <f>ROUND('5.Faturamento'!M$64*'6.Gastos com comercialização'!$C7,2)</f>
        <v>0</v>
      </c>
      <c r="N32" s="19">
        <f>ROUND('5.Faturamento'!N$64*'6.Gastos com comercialização'!$C7,2)</f>
        <v>0</v>
      </c>
    </row>
    <row r="33" ht="15.75" customHeight="1">
      <c r="A33" s="14">
        <v>6.0</v>
      </c>
      <c r="B33" s="72" t="str">
        <f t="shared" si="2"/>
        <v/>
      </c>
      <c r="C33" s="19">
        <f>ROUND('5.Faturamento'!C$64*'6.Gastos com comercialização'!$C8,2)</f>
        <v>0</v>
      </c>
      <c r="D33" s="19">
        <f>ROUND('5.Faturamento'!D$64*'6.Gastos com comercialização'!$C8,2)</f>
        <v>0</v>
      </c>
      <c r="E33" s="19">
        <f>ROUND('5.Faturamento'!E$64*'6.Gastos com comercialização'!$C8,2)</f>
        <v>0</v>
      </c>
      <c r="F33" s="19">
        <f>ROUND('5.Faturamento'!F$64*'6.Gastos com comercialização'!$C8,2)</f>
        <v>0</v>
      </c>
      <c r="G33" s="19">
        <f>ROUND('5.Faturamento'!G$64*'6.Gastos com comercialização'!$C8,2)</f>
        <v>0</v>
      </c>
      <c r="H33" s="19">
        <f>ROUND('5.Faturamento'!H$64*'6.Gastos com comercialização'!$C8,2)</f>
        <v>0</v>
      </c>
      <c r="I33" s="19">
        <f>ROUND('5.Faturamento'!I$64*'6.Gastos com comercialização'!$C8,2)</f>
        <v>0</v>
      </c>
      <c r="J33" s="19">
        <f>ROUND('5.Faturamento'!J$64*'6.Gastos com comercialização'!$C8,2)</f>
        <v>0</v>
      </c>
      <c r="K33" s="19">
        <f>ROUND('5.Faturamento'!K$64*'6.Gastos com comercialização'!$C8,2)</f>
        <v>0</v>
      </c>
      <c r="L33" s="19">
        <f>ROUND('5.Faturamento'!L$64*'6.Gastos com comercialização'!$C8,2)</f>
        <v>0</v>
      </c>
      <c r="M33" s="19">
        <f>ROUND('5.Faturamento'!M$64*'6.Gastos com comercialização'!$C8,2)</f>
        <v>0</v>
      </c>
      <c r="N33" s="19">
        <f>ROUND('5.Faturamento'!N$64*'6.Gastos com comercialização'!$C8,2)</f>
        <v>0</v>
      </c>
    </row>
    <row r="34" ht="15.75" customHeight="1">
      <c r="A34" s="14">
        <v>7.0</v>
      </c>
      <c r="B34" s="72" t="str">
        <f t="shared" si="2"/>
        <v/>
      </c>
      <c r="C34" s="19">
        <f>ROUND('5.Faturamento'!C$64*'6.Gastos com comercialização'!$C9,2)</f>
        <v>0</v>
      </c>
      <c r="D34" s="19">
        <f>ROUND('5.Faturamento'!D$64*'6.Gastos com comercialização'!$C9,2)</f>
        <v>0</v>
      </c>
      <c r="E34" s="19">
        <f>ROUND('5.Faturamento'!E$64*'6.Gastos com comercialização'!$C9,2)</f>
        <v>0</v>
      </c>
      <c r="F34" s="19">
        <f>ROUND('5.Faturamento'!F$64*'6.Gastos com comercialização'!$C9,2)</f>
        <v>0</v>
      </c>
      <c r="G34" s="19">
        <f>ROUND('5.Faturamento'!G$64*'6.Gastos com comercialização'!$C9,2)</f>
        <v>0</v>
      </c>
      <c r="H34" s="19">
        <f>ROUND('5.Faturamento'!H$64*'6.Gastos com comercialização'!$C9,2)</f>
        <v>0</v>
      </c>
      <c r="I34" s="19">
        <f>ROUND('5.Faturamento'!I$64*'6.Gastos com comercialização'!$C9,2)</f>
        <v>0</v>
      </c>
      <c r="J34" s="19">
        <f>ROUND('5.Faturamento'!J$64*'6.Gastos com comercialização'!$C9,2)</f>
        <v>0</v>
      </c>
      <c r="K34" s="19">
        <f>ROUND('5.Faturamento'!K$64*'6.Gastos com comercialização'!$C9,2)</f>
        <v>0</v>
      </c>
      <c r="L34" s="19">
        <f>ROUND('5.Faturamento'!L$64*'6.Gastos com comercialização'!$C9,2)</f>
        <v>0</v>
      </c>
      <c r="M34" s="19">
        <f>ROUND('5.Faturamento'!M$64*'6.Gastos com comercialização'!$C9,2)</f>
        <v>0</v>
      </c>
      <c r="N34" s="19">
        <f>ROUND('5.Faturamento'!N$64*'6.Gastos com comercialização'!$C9,2)</f>
        <v>0</v>
      </c>
    </row>
    <row r="35" ht="15.75" customHeight="1">
      <c r="A35" s="14">
        <v>8.0</v>
      </c>
      <c r="B35" s="72" t="str">
        <f t="shared" si="2"/>
        <v/>
      </c>
      <c r="C35" s="19">
        <f>ROUND('5.Faturamento'!C$64*'6.Gastos com comercialização'!$C10,2)</f>
        <v>0</v>
      </c>
      <c r="D35" s="19">
        <f>ROUND('5.Faturamento'!D$64*'6.Gastos com comercialização'!$C10,2)</f>
        <v>0</v>
      </c>
      <c r="E35" s="19">
        <f>ROUND('5.Faturamento'!E$64*'6.Gastos com comercialização'!$C10,2)</f>
        <v>0</v>
      </c>
      <c r="F35" s="19">
        <f>ROUND('5.Faturamento'!F$64*'6.Gastos com comercialização'!$C10,2)</f>
        <v>0</v>
      </c>
      <c r="G35" s="19">
        <f>ROUND('5.Faturamento'!G$64*'6.Gastos com comercialização'!$C10,2)</f>
        <v>0</v>
      </c>
      <c r="H35" s="19">
        <f>ROUND('5.Faturamento'!H$64*'6.Gastos com comercialização'!$C10,2)</f>
        <v>0</v>
      </c>
      <c r="I35" s="19">
        <f>ROUND('5.Faturamento'!I$64*'6.Gastos com comercialização'!$C10,2)</f>
        <v>0</v>
      </c>
      <c r="J35" s="19">
        <f>ROUND('5.Faturamento'!J$64*'6.Gastos com comercialização'!$C10,2)</f>
        <v>0</v>
      </c>
      <c r="K35" s="19">
        <f>ROUND('5.Faturamento'!K$64*'6.Gastos com comercialização'!$C10,2)</f>
        <v>0</v>
      </c>
      <c r="L35" s="19">
        <f>ROUND('5.Faturamento'!L$64*'6.Gastos com comercialização'!$C10,2)</f>
        <v>0</v>
      </c>
      <c r="M35" s="19">
        <f>ROUND('5.Faturamento'!M$64*'6.Gastos com comercialização'!$C10,2)</f>
        <v>0</v>
      </c>
      <c r="N35" s="19">
        <f>ROUND('5.Faturamento'!N$64*'6.Gastos com comercialização'!$C10,2)</f>
        <v>0</v>
      </c>
    </row>
    <row r="36" ht="15.75" customHeight="1">
      <c r="A36" s="14">
        <v>9.0</v>
      </c>
      <c r="B36" s="72" t="str">
        <f t="shared" si="2"/>
        <v/>
      </c>
      <c r="C36" s="19">
        <f>ROUND('5.Faturamento'!C$64*'6.Gastos com comercialização'!$C11,2)</f>
        <v>0</v>
      </c>
      <c r="D36" s="19">
        <f>ROUND('5.Faturamento'!D$64*'6.Gastos com comercialização'!$C11,2)</f>
        <v>0</v>
      </c>
      <c r="E36" s="19">
        <f>ROUND('5.Faturamento'!E$64*'6.Gastos com comercialização'!$C11,2)</f>
        <v>0</v>
      </c>
      <c r="F36" s="19">
        <f>ROUND('5.Faturamento'!F$64*'6.Gastos com comercialização'!$C11,2)</f>
        <v>0</v>
      </c>
      <c r="G36" s="19">
        <f>ROUND('5.Faturamento'!G$64*'6.Gastos com comercialização'!$C11,2)</f>
        <v>0</v>
      </c>
      <c r="H36" s="19">
        <f>ROUND('5.Faturamento'!H$64*'6.Gastos com comercialização'!$C11,2)</f>
        <v>0</v>
      </c>
      <c r="I36" s="19">
        <f>ROUND('5.Faturamento'!I$64*'6.Gastos com comercialização'!$C11,2)</f>
        <v>0</v>
      </c>
      <c r="J36" s="19">
        <f>ROUND('5.Faturamento'!J$64*'6.Gastos com comercialização'!$C11,2)</f>
        <v>0</v>
      </c>
      <c r="K36" s="19">
        <f>ROUND('5.Faturamento'!K$64*'6.Gastos com comercialização'!$C11,2)</f>
        <v>0</v>
      </c>
      <c r="L36" s="19">
        <f>ROUND('5.Faturamento'!L$64*'6.Gastos com comercialização'!$C11,2)</f>
        <v>0</v>
      </c>
      <c r="M36" s="19">
        <f>ROUND('5.Faturamento'!M$64*'6.Gastos com comercialização'!$C11,2)</f>
        <v>0</v>
      </c>
      <c r="N36" s="19">
        <f>ROUND('5.Faturamento'!N$64*'6.Gastos com comercialização'!$C11,2)</f>
        <v>0</v>
      </c>
    </row>
    <row r="37" ht="15.75" customHeight="1">
      <c r="A37" s="14">
        <v>10.0</v>
      </c>
      <c r="B37" s="72" t="str">
        <f t="shared" si="2"/>
        <v/>
      </c>
      <c r="C37" s="19">
        <f>ROUND('5.Faturamento'!C$64*'6.Gastos com comercialização'!$C12,2)</f>
        <v>0</v>
      </c>
      <c r="D37" s="19">
        <f>ROUND('5.Faturamento'!D$64*'6.Gastos com comercialização'!$C12,2)</f>
        <v>0</v>
      </c>
      <c r="E37" s="19">
        <f>ROUND('5.Faturamento'!E$64*'6.Gastos com comercialização'!$C12,2)</f>
        <v>0</v>
      </c>
      <c r="F37" s="19">
        <f>ROUND('5.Faturamento'!F$64*'6.Gastos com comercialização'!$C12,2)</f>
        <v>0</v>
      </c>
      <c r="G37" s="19">
        <f>ROUND('5.Faturamento'!G$64*'6.Gastos com comercialização'!$C12,2)</f>
        <v>0</v>
      </c>
      <c r="H37" s="19">
        <f>ROUND('5.Faturamento'!H$64*'6.Gastos com comercialização'!$C12,2)</f>
        <v>0</v>
      </c>
      <c r="I37" s="19">
        <f>ROUND('5.Faturamento'!I$64*'6.Gastos com comercialização'!$C12,2)</f>
        <v>0</v>
      </c>
      <c r="J37" s="19">
        <f>ROUND('5.Faturamento'!J$64*'6.Gastos com comercialização'!$C12,2)</f>
        <v>0</v>
      </c>
      <c r="K37" s="19">
        <f>ROUND('5.Faturamento'!K$64*'6.Gastos com comercialização'!$C12,2)</f>
        <v>0</v>
      </c>
      <c r="L37" s="19">
        <f>ROUND('5.Faturamento'!L$64*'6.Gastos com comercialização'!$C12,2)</f>
        <v>0</v>
      </c>
      <c r="M37" s="19">
        <f>ROUND('5.Faturamento'!M$64*'6.Gastos com comercialização'!$C12,2)</f>
        <v>0</v>
      </c>
      <c r="N37" s="19">
        <f>ROUND('5.Faturamento'!N$64*'6.Gastos com comercialização'!$C12,2)</f>
        <v>0</v>
      </c>
    </row>
    <row r="38" ht="15.75" customHeight="1">
      <c r="A38" s="14">
        <v>11.0</v>
      </c>
      <c r="B38" s="72" t="str">
        <f t="shared" si="2"/>
        <v/>
      </c>
      <c r="C38" s="19">
        <f>ROUND('5.Faturamento'!C$64*'6.Gastos com comercialização'!$C13,2)</f>
        <v>0</v>
      </c>
      <c r="D38" s="19">
        <f>ROUND('5.Faturamento'!D$64*'6.Gastos com comercialização'!$C13,2)</f>
        <v>0</v>
      </c>
      <c r="E38" s="19">
        <f>ROUND('5.Faturamento'!E$64*'6.Gastos com comercialização'!$C13,2)</f>
        <v>0</v>
      </c>
      <c r="F38" s="19">
        <f>ROUND('5.Faturamento'!F$64*'6.Gastos com comercialização'!$C13,2)</f>
        <v>0</v>
      </c>
      <c r="G38" s="19">
        <f>ROUND('5.Faturamento'!G$64*'6.Gastos com comercialização'!$C13,2)</f>
        <v>0</v>
      </c>
      <c r="H38" s="19">
        <f>ROUND('5.Faturamento'!H$64*'6.Gastos com comercialização'!$C13,2)</f>
        <v>0</v>
      </c>
      <c r="I38" s="19">
        <f>ROUND('5.Faturamento'!I$64*'6.Gastos com comercialização'!$C13,2)</f>
        <v>0</v>
      </c>
      <c r="J38" s="19">
        <f>ROUND('5.Faturamento'!J$64*'6.Gastos com comercialização'!$C13,2)</f>
        <v>0</v>
      </c>
      <c r="K38" s="19">
        <f>ROUND('5.Faturamento'!K$64*'6.Gastos com comercialização'!$C13,2)</f>
        <v>0</v>
      </c>
      <c r="L38" s="19">
        <f>ROUND('5.Faturamento'!L$64*'6.Gastos com comercialização'!$C13,2)</f>
        <v>0</v>
      </c>
      <c r="M38" s="19">
        <f>ROUND('5.Faturamento'!M$64*'6.Gastos com comercialização'!$C13,2)</f>
        <v>0</v>
      </c>
      <c r="N38" s="19">
        <f>ROUND('5.Faturamento'!N$64*'6.Gastos com comercialização'!$C13,2)</f>
        <v>0</v>
      </c>
    </row>
    <row r="39" ht="15.75" customHeight="1">
      <c r="A39" s="14">
        <v>12.0</v>
      </c>
      <c r="B39" s="72" t="str">
        <f t="shared" si="2"/>
        <v/>
      </c>
      <c r="C39" s="19">
        <f>ROUND('5.Faturamento'!C$64*'6.Gastos com comercialização'!$C14,2)</f>
        <v>0</v>
      </c>
      <c r="D39" s="19">
        <f>ROUND('5.Faturamento'!D$64*'6.Gastos com comercialização'!$C14,2)</f>
        <v>0</v>
      </c>
      <c r="E39" s="19">
        <f>ROUND('5.Faturamento'!E$64*'6.Gastos com comercialização'!$C14,2)</f>
        <v>0</v>
      </c>
      <c r="F39" s="19">
        <f>ROUND('5.Faturamento'!F$64*'6.Gastos com comercialização'!$C14,2)</f>
        <v>0</v>
      </c>
      <c r="G39" s="19">
        <f>ROUND('5.Faturamento'!G$64*'6.Gastos com comercialização'!$C14,2)</f>
        <v>0</v>
      </c>
      <c r="H39" s="19">
        <f>ROUND('5.Faturamento'!H$64*'6.Gastos com comercialização'!$C14,2)</f>
        <v>0</v>
      </c>
      <c r="I39" s="19">
        <f>ROUND('5.Faturamento'!I$64*'6.Gastos com comercialização'!$C14,2)</f>
        <v>0</v>
      </c>
      <c r="J39" s="19">
        <f>ROUND('5.Faturamento'!J$64*'6.Gastos com comercialização'!$C14,2)</f>
        <v>0</v>
      </c>
      <c r="K39" s="19">
        <f>ROUND('5.Faturamento'!K$64*'6.Gastos com comercialização'!$C14,2)</f>
        <v>0</v>
      </c>
      <c r="L39" s="19">
        <f>ROUND('5.Faturamento'!L$64*'6.Gastos com comercialização'!$C14,2)</f>
        <v>0</v>
      </c>
      <c r="M39" s="19">
        <f>ROUND('5.Faturamento'!M$64*'6.Gastos com comercialização'!$C14,2)</f>
        <v>0</v>
      </c>
      <c r="N39" s="19">
        <f>ROUND('5.Faturamento'!N$64*'6.Gastos com comercialização'!$C14,2)</f>
        <v>0</v>
      </c>
    </row>
    <row r="40" ht="15.75" customHeight="1">
      <c r="A40" s="14">
        <v>13.0</v>
      </c>
      <c r="B40" s="72" t="str">
        <f t="shared" si="2"/>
        <v/>
      </c>
      <c r="C40" s="19">
        <f>ROUND('5.Faturamento'!C$64*'6.Gastos com comercialização'!$C15,2)</f>
        <v>0</v>
      </c>
      <c r="D40" s="19">
        <f>ROUND('5.Faturamento'!D$64*'6.Gastos com comercialização'!$C15,2)</f>
        <v>0</v>
      </c>
      <c r="E40" s="19">
        <f>ROUND('5.Faturamento'!E$64*'6.Gastos com comercialização'!$C15,2)</f>
        <v>0</v>
      </c>
      <c r="F40" s="19">
        <f>ROUND('5.Faturamento'!F$64*'6.Gastos com comercialização'!$C15,2)</f>
        <v>0</v>
      </c>
      <c r="G40" s="19">
        <f>ROUND('5.Faturamento'!G$64*'6.Gastos com comercialização'!$C15,2)</f>
        <v>0</v>
      </c>
      <c r="H40" s="19">
        <f>ROUND('5.Faturamento'!H$64*'6.Gastos com comercialização'!$C15,2)</f>
        <v>0</v>
      </c>
      <c r="I40" s="19">
        <f>ROUND('5.Faturamento'!I$64*'6.Gastos com comercialização'!$C15,2)</f>
        <v>0</v>
      </c>
      <c r="J40" s="19">
        <f>ROUND('5.Faturamento'!J$64*'6.Gastos com comercialização'!$C15,2)</f>
        <v>0</v>
      </c>
      <c r="K40" s="19">
        <f>ROUND('5.Faturamento'!K$64*'6.Gastos com comercialização'!$C15,2)</f>
        <v>0</v>
      </c>
      <c r="L40" s="19">
        <f>ROUND('5.Faturamento'!L$64*'6.Gastos com comercialização'!$C15,2)</f>
        <v>0</v>
      </c>
      <c r="M40" s="19">
        <f>ROUND('5.Faturamento'!M$64*'6.Gastos com comercialização'!$C15,2)</f>
        <v>0</v>
      </c>
      <c r="N40" s="19">
        <f>ROUND('5.Faturamento'!N$64*'6.Gastos com comercialização'!$C15,2)</f>
        <v>0</v>
      </c>
    </row>
    <row r="41" ht="15.75" customHeight="1">
      <c r="A41" s="14">
        <v>14.0</v>
      </c>
      <c r="B41" s="72" t="str">
        <f t="shared" si="2"/>
        <v/>
      </c>
      <c r="C41" s="19">
        <f>ROUND('5.Faturamento'!C$64*'6.Gastos com comercialização'!$C16,2)</f>
        <v>0</v>
      </c>
      <c r="D41" s="19">
        <f>ROUND('5.Faturamento'!D$64*'6.Gastos com comercialização'!$C16,2)</f>
        <v>0</v>
      </c>
      <c r="E41" s="19">
        <f>ROUND('5.Faturamento'!E$64*'6.Gastos com comercialização'!$C16,2)</f>
        <v>0</v>
      </c>
      <c r="F41" s="19">
        <f>ROUND('5.Faturamento'!F$64*'6.Gastos com comercialização'!$C16,2)</f>
        <v>0</v>
      </c>
      <c r="G41" s="19">
        <f>ROUND('5.Faturamento'!G$64*'6.Gastos com comercialização'!$C16,2)</f>
        <v>0</v>
      </c>
      <c r="H41" s="19">
        <f>ROUND('5.Faturamento'!H$64*'6.Gastos com comercialização'!$C16,2)</f>
        <v>0</v>
      </c>
      <c r="I41" s="19">
        <f>ROUND('5.Faturamento'!I$64*'6.Gastos com comercialização'!$C16,2)</f>
        <v>0</v>
      </c>
      <c r="J41" s="19">
        <f>ROUND('5.Faturamento'!J$64*'6.Gastos com comercialização'!$C16,2)</f>
        <v>0</v>
      </c>
      <c r="K41" s="19">
        <f>ROUND('5.Faturamento'!K$64*'6.Gastos com comercialização'!$C16,2)</f>
        <v>0</v>
      </c>
      <c r="L41" s="19">
        <f>ROUND('5.Faturamento'!L$64*'6.Gastos com comercialização'!$C16,2)</f>
        <v>0</v>
      </c>
      <c r="M41" s="19">
        <f>ROUND('5.Faturamento'!M$64*'6.Gastos com comercialização'!$C16,2)</f>
        <v>0</v>
      </c>
      <c r="N41" s="19">
        <f>ROUND('5.Faturamento'!N$64*'6.Gastos com comercialização'!$C16,2)</f>
        <v>0</v>
      </c>
    </row>
    <row r="42" ht="15.75" customHeight="1">
      <c r="A42" s="14">
        <v>15.0</v>
      </c>
      <c r="B42" s="72" t="str">
        <f t="shared" si="2"/>
        <v/>
      </c>
      <c r="C42" s="19">
        <f>ROUND('5.Faturamento'!C$64*'6.Gastos com comercialização'!$C17,2)</f>
        <v>0</v>
      </c>
      <c r="D42" s="19">
        <f>ROUND('5.Faturamento'!D$64*'6.Gastos com comercialização'!$C17,2)</f>
        <v>0</v>
      </c>
      <c r="E42" s="19">
        <f>ROUND('5.Faturamento'!E$64*'6.Gastos com comercialização'!$C17,2)</f>
        <v>0</v>
      </c>
      <c r="F42" s="19">
        <f>ROUND('5.Faturamento'!F$64*'6.Gastos com comercialização'!$C17,2)</f>
        <v>0</v>
      </c>
      <c r="G42" s="19">
        <f>ROUND('5.Faturamento'!G$64*'6.Gastos com comercialização'!$C17,2)</f>
        <v>0</v>
      </c>
      <c r="H42" s="19">
        <f>ROUND('5.Faturamento'!H$64*'6.Gastos com comercialização'!$C17,2)</f>
        <v>0</v>
      </c>
      <c r="I42" s="19">
        <f>ROUND('5.Faturamento'!I$64*'6.Gastos com comercialização'!$C17,2)</f>
        <v>0</v>
      </c>
      <c r="J42" s="19">
        <f>ROUND('5.Faturamento'!J$64*'6.Gastos com comercialização'!$C17,2)</f>
        <v>0</v>
      </c>
      <c r="K42" s="19">
        <f>ROUND('5.Faturamento'!K$64*'6.Gastos com comercialização'!$C17,2)</f>
        <v>0</v>
      </c>
      <c r="L42" s="19">
        <f>ROUND('5.Faturamento'!L$64*'6.Gastos com comercialização'!$C17,2)</f>
        <v>0</v>
      </c>
      <c r="M42" s="19">
        <f>ROUND('5.Faturamento'!M$64*'6.Gastos com comercialização'!$C17,2)</f>
        <v>0</v>
      </c>
      <c r="N42" s="19">
        <f>ROUND('5.Faturamento'!N$64*'6.Gastos com comercialização'!$C17,2)</f>
        <v>0</v>
      </c>
    </row>
    <row r="43" ht="15.75" customHeight="1">
      <c r="A43" s="14">
        <v>16.0</v>
      </c>
      <c r="B43" s="72" t="str">
        <f t="shared" si="2"/>
        <v/>
      </c>
      <c r="C43" s="19">
        <f>ROUND('5.Faturamento'!C$64*'6.Gastos com comercialização'!$C18,2)</f>
        <v>0</v>
      </c>
      <c r="D43" s="19">
        <f>ROUND('5.Faturamento'!D$64*'6.Gastos com comercialização'!$C18,2)</f>
        <v>0</v>
      </c>
      <c r="E43" s="19">
        <f>ROUND('5.Faturamento'!E$64*'6.Gastos com comercialização'!$C18,2)</f>
        <v>0</v>
      </c>
      <c r="F43" s="19">
        <f>ROUND('5.Faturamento'!F$64*'6.Gastos com comercialização'!$C18,2)</f>
        <v>0</v>
      </c>
      <c r="G43" s="19">
        <f>ROUND('5.Faturamento'!G$64*'6.Gastos com comercialização'!$C18,2)</f>
        <v>0</v>
      </c>
      <c r="H43" s="19">
        <f>ROUND('5.Faturamento'!H$64*'6.Gastos com comercialização'!$C18,2)</f>
        <v>0</v>
      </c>
      <c r="I43" s="19">
        <f>ROUND('5.Faturamento'!I$64*'6.Gastos com comercialização'!$C18,2)</f>
        <v>0</v>
      </c>
      <c r="J43" s="19">
        <f>ROUND('5.Faturamento'!J$64*'6.Gastos com comercialização'!$C18,2)</f>
        <v>0</v>
      </c>
      <c r="K43" s="19">
        <f>ROUND('5.Faturamento'!K$64*'6.Gastos com comercialização'!$C18,2)</f>
        <v>0</v>
      </c>
      <c r="L43" s="19">
        <f>ROUND('5.Faturamento'!L$64*'6.Gastos com comercialização'!$C18,2)</f>
        <v>0</v>
      </c>
      <c r="M43" s="19">
        <f>ROUND('5.Faturamento'!M$64*'6.Gastos com comercialização'!$C18,2)</f>
        <v>0</v>
      </c>
      <c r="N43" s="19">
        <f>ROUND('5.Faturamento'!N$64*'6.Gastos com comercialização'!$C18,2)</f>
        <v>0</v>
      </c>
    </row>
    <row r="44" ht="15.75" customHeight="1">
      <c r="A44" s="14">
        <v>17.0</v>
      </c>
      <c r="B44" s="72" t="str">
        <f t="shared" si="2"/>
        <v/>
      </c>
      <c r="C44" s="19">
        <f>ROUND('5.Faturamento'!C$64*'6.Gastos com comercialização'!$C19,2)</f>
        <v>0</v>
      </c>
      <c r="D44" s="19">
        <f>ROUND('5.Faturamento'!D$64*'6.Gastos com comercialização'!$C19,2)</f>
        <v>0</v>
      </c>
      <c r="E44" s="19">
        <f>ROUND('5.Faturamento'!E$64*'6.Gastos com comercialização'!$C19,2)</f>
        <v>0</v>
      </c>
      <c r="F44" s="19">
        <f>ROUND('5.Faturamento'!F$64*'6.Gastos com comercialização'!$C19,2)</f>
        <v>0</v>
      </c>
      <c r="G44" s="19">
        <f>ROUND('5.Faturamento'!G$64*'6.Gastos com comercialização'!$C19,2)</f>
        <v>0</v>
      </c>
      <c r="H44" s="19">
        <f>ROUND('5.Faturamento'!H$64*'6.Gastos com comercialização'!$C19,2)</f>
        <v>0</v>
      </c>
      <c r="I44" s="19">
        <f>ROUND('5.Faturamento'!I$64*'6.Gastos com comercialização'!$C19,2)</f>
        <v>0</v>
      </c>
      <c r="J44" s="19">
        <f>ROUND('5.Faturamento'!J$64*'6.Gastos com comercialização'!$C19,2)</f>
        <v>0</v>
      </c>
      <c r="K44" s="19">
        <f>ROUND('5.Faturamento'!K$64*'6.Gastos com comercialização'!$C19,2)</f>
        <v>0</v>
      </c>
      <c r="L44" s="19">
        <f>ROUND('5.Faturamento'!L$64*'6.Gastos com comercialização'!$C19,2)</f>
        <v>0</v>
      </c>
      <c r="M44" s="19">
        <f>ROUND('5.Faturamento'!M$64*'6.Gastos com comercialização'!$C19,2)</f>
        <v>0</v>
      </c>
      <c r="N44" s="19">
        <f>ROUND('5.Faturamento'!N$64*'6.Gastos com comercialização'!$C19,2)</f>
        <v>0</v>
      </c>
    </row>
    <row r="45" ht="15.75" customHeight="1">
      <c r="A45" s="14">
        <v>18.0</v>
      </c>
      <c r="B45" s="72" t="str">
        <f t="shared" si="2"/>
        <v/>
      </c>
      <c r="C45" s="19">
        <f>ROUND('5.Faturamento'!C$64*'6.Gastos com comercialização'!$C20,2)</f>
        <v>0</v>
      </c>
      <c r="D45" s="19">
        <f>ROUND('5.Faturamento'!D$64*'6.Gastos com comercialização'!$C20,2)</f>
        <v>0</v>
      </c>
      <c r="E45" s="19">
        <f>ROUND('5.Faturamento'!E$64*'6.Gastos com comercialização'!$C20,2)</f>
        <v>0</v>
      </c>
      <c r="F45" s="19">
        <f>ROUND('5.Faturamento'!F$64*'6.Gastos com comercialização'!$C20,2)</f>
        <v>0</v>
      </c>
      <c r="G45" s="19">
        <f>ROUND('5.Faturamento'!G$64*'6.Gastos com comercialização'!$C20,2)</f>
        <v>0</v>
      </c>
      <c r="H45" s="19">
        <f>ROUND('5.Faturamento'!H$64*'6.Gastos com comercialização'!$C20,2)</f>
        <v>0</v>
      </c>
      <c r="I45" s="19">
        <f>ROUND('5.Faturamento'!I$64*'6.Gastos com comercialização'!$C20,2)</f>
        <v>0</v>
      </c>
      <c r="J45" s="19">
        <f>ROUND('5.Faturamento'!J$64*'6.Gastos com comercialização'!$C20,2)</f>
        <v>0</v>
      </c>
      <c r="K45" s="19">
        <f>ROUND('5.Faturamento'!K$64*'6.Gastos com comercialização'!$C20,2)</f>
        <v>0</v>
      </c>
      <c r="L45" s="19">
        <f>ROUND('5.Faturamento'!L$64*'6.Gastos com comercialização'!$C20,2)</f>
        <v>0</v>
      </c>
      <c r="M45" s="19">
        <f>ROUND('5.Faturamento'!M$64*'6.Gastos com comercialização'!$C20,2)</f>
        <v>0</v>
      </c>
      <c r="N45" s="19">
        <f>ROUND('5.Faturamento'!N$64*'6.Gastos com comercialização'!$C20,2)</f>
        <v>0</v>
      </c>
    </row>
    <row r="46" ht="15.75" customHeight="1">
      <c r="A46" s="14">
        <v>19.0</v>
      </c>
      <c r="B46" s="72" t="str">
        <f t="shared" si="2"/>
        <v/>
      </c>
      <c r="C46" s="19">
        <f>ROUND('5.Faturamento'!C$64*'6.Gastos com comercialização'!$C21,2)</f>
        <v>0</v>
      </c>
      <c r="D46" s="19">
        <f>ROUND('5.Faturamento'!D$64*'6.Gastos com comercialização'!$C21,2)</f>
        <v>0</v>
      </c>
      <c r="E46" s="19">
        <f>ROUND('5.Faturamento'!E$64*'6.Gastos com comercialização'!$C21,2)</f>
        <v>0</v>
      </c>
      <c r="F46" s="19">
        <f>ROUND('5.Faturamento'!F$64*'6.Gastos com comercialização'!$C21,2)</f>
        <v>0</v>
      </c>
      <c r="G46" s="19">
        <f>ROUND('5.Faturamento'!G$64*'6.Gastos com comercialização'!$C21,2)</f>
        <v>0</v>
      </c>
      <c r="H46" s="19">
        <f>ROUND('5.Faturamento'!H$64*'6.Gastos com comercialização'!$C21,2)</f>
        <v>0</v>
      </c>
      <c r="I46" s="19">
        <f>ROUND('5.Faturamento'!I$64*'6.Gastos com comercialização'!$C21,2)</f>
        <v>0</v>
      </c>
      <c r="J46" s="19">
        <f>ROUND('5.Faturamento'!J$64*'6.Gastos com comercialização'!$C21,2)</f>
        <v>0</v>
      </c>
      <c r="K46" s="19">
        <f>ROUND('5.Faturamento'!K$64*'6.Gastos com comercialização'!$C21,2)</f>
        <v>0</v>
      </c>
      <c r="L46" s="19">
        <f>ROUND('5.Faturamento'!L$64*'6.Gastos com comercialização'!$C21,2)</f>
        <v>0</v>
      </c>
      <c r="M46" s="19">
        <f>ROUND('5.Faturamento'!M$64*'6.Gastos com comercialização'!$C21,2)</f>
        <v>0</v>
      </c>
      <c r="N46" s="19">
        <f>ROUND('5.Faturamento'!N$64*'6.Gastos com comercialização'!$C21,2)</f>
        <v>0</v>
      </c>
    </row>
    <row r="47" ht="15.75" customHeight="1">
      <c r="A47" s="14">
        <v>20.0</v>
      </c>
      <c r="B47" s="72" t="str">
        <f t="shared" si="2"/>
        <v/>
      </c>
      <c r="C47" s="19">
        <f>ROUND('5.Faturamento'!C$64*'6.Gastos com comercialização'!$C22,2)</f>
        <v>0</v>
      </c>
      <c r="D47" s="19">
        <f>ROUND('5.Faturamento'!D$64*'6.Gastos com comercialização'!$C22,2)</f>
        <v>0</v>
      </c>
      <c r="E47" s="19">
        <f>ROUND('5.Faturamento'!E$64*'6.Gastos com comercialização'!$C22,2)</f>
        <v>0</v>
      </c>
      <c r="F47" s="19">
        <f>ROUND('5.Faturamento'!F$64*'6.Gastos com comercialização'!$C22,2)</f>
        <v>0</v>
      </c>
      <c r="G47" s="19">
        <f>ROUND('5.Faturamento'!G$64*'6.Gastos com comercialização'!$C22,2)</f>
        <v>0</v>
      </c>
      <c r="H47" s="19">
        <f>ROUND('5.Faturamento'!H$64*'6.Gastos com comercialização'!$C22,2)</f>
        <v>0</v>
      </c>
      <c r="I47" s="19">
        <f>ROUND('5.Faturamento'!I$64*'6.Gastos com comercialização'!$C22,2)</f>
        <v>0</v>
      </c>
      <c r="J47" s="19">
        <f>ROUND('5.Faturamento'!J$64*'6.Gastos com comercialização'!$C22,2)</f>
        <v>0</v>
      </c>
      <c r="K47" s="19">
        <f>ROUND('5.Faturamento'!K$64*'6.Gastos com comercialização'!$C22,2)</f>
        <v>0</v>
      </c>
      <c r="L47" s="19">
        <f>ROUND('5.Faturamento'!L$64*'6.Gastos com comercialização'!$C22,2)</f>
        <v>0</v>
      </c>
      <c r="M47" s="19">
        <f>ROUND('5.Faturamento'!M$64*'6.Gastos com comercialização'!$C22,2)</f>
        <v>0</v>
      </c>
      <c r="N47" s="19">
        <f>ROUND('5.Faturamento'!N$64*'6.Gastos com comercialização'!$C22,2)</f>
        <v>0</v>
      </c>
    </row>
    <row r="48" ht="15.75" customHeight="1">
      <c r="A48" s="22" t="s">
        <v>45</v>
      </c>
      <c r="B48" s="11"/>
      <c r="C48" s="24">
        <f t="shared" ref="C48:N48" si="3">SUM(C28:C47)</f>
        <v>90.56</v>
      </c>
      <c r="D48" s="24">
        <f t="shared" si="3"/>
        <v>99.62</v>
      </c>
      <c r="E48" s="24">
        <f t="shared" si="3"/>
        <v>114.57</v>
      </c>
      <c r="F48" s="24">
        <f t="shared" si="3"/>
        <v>137.48</v>
      </c>
      <c r="G48" s="24">
        <f t="shared" si="3"/>
        <v>171.84</v>
      </c>
      <c r="H48" s="24">
        <f t="shared" si="3"/>
        <v>223.39</v>
      </c>
      <c r="I48" s="24">
        <f t="shared" si="3"/>
        <v>301.59</v>
      </c>
      <c r="J48" s="24">
        <f t="shared" si="3"/>
        <v>422.22</v>
      </c>
      <c r="K48" s="24">
        <f t="shared" si="3"/>
        <v>612.21</v>
      </c>
      <c r="L48" s="24">
        <f t="shared" si="3"/>
        <v>918.33</v>
      </c>
      <c r="M48" s="24">
        <f t="shared" si="3"/>
        <v>1423.39</v>
      </c>
      <c r="N48" s="24">
        <f t="shared" si="3"/>
        <v>2277.44</v>
      </c>
    </row>
    <row r="49" ht="15.75" customHeight="1"/>
    <row r="50" ht="15.75" customHeight="1"/>
    <row r="51" ht="15.75" customHeight="1">
      <c r="A51" s="3" t="s">
        <v>210</v>
      </c>
    </row>
    <row r="52" ht="15.75" customHeight="1">
      <c r="A52" s="28" t="s">
        <v>136</v>
      </c>
      <c r="B52" s="28" t="s">
        <v>211</v>
      </c>
    </row>
    <row r="53" ht="15.75" customHeight="1">
      <c r="A53" s="15">
        <v>1.0</v>
      </c>
      <c r="B53" s="73">
        <f>C48</f>
        <v>90.56</v>
      </c>
    </row>
    <row r="54" ht="15.75" customHeight="1">
      <c r="A54" s="15">
        <v>2.0</v>
      </c>
      <c r="B54" s="73">
        <f>D48</f>
        <v>99.62</v>
      </c>
    </row>
    <row r="55" ht="15.75" customHeight="1">
      <c r="A55" s="15">
        <v>3.0</v>
      </c>
      <c r="B55" s="73">
        <f>E48</f>
        <v>114.57</v>
      </c>
    </row>
    <row r="56" ht="15.75" customHeight="1">
      <c r="A56" s="15">
        <v>4.0</v>
      </c>
      <c r="B56" s="73">
        <f>F48</f>
        <v>137.48</v>
      </c>
    </row>
    <row r="57" ht="15.75" customHeight="1">
      <c r="A57" s="15">
        <v>5.0</v>
      </c>
      <c r="B57" s="73">
        <f>G48</f>
        <v>171.84</v>
      </c>
    </row>
    <row r="58" ht="15.75" customHeight="1">
      <c r="A58" s="15">
        <v>6.0</v>
      </c>
      <c r="B58" s="73">
        <f>H48</f>
        <v>223.39</v>
      </c>
    </row>
    <row r="59" ht="15.75" customHeight="1">
      <c r="A59" s="15">
        <v>7.0</v>
      </c>
      <c r="B59" s="73">
        <f>I48</f>
        <v>301.59</v>
      </c>
    </row>
    <row r="60" ht="15.75" customHeight="1">
      <c r="A60" s="15">
        <v>8.0</v>
      </c>
      <c r="B60" s="73">
        <f>J48</f>
        <v>422.22</v>
      </c>
    </row>
    <row r="61" ht="15.75" customHeight="1">
      <c r="A61" s="15">
        <v>9.0</v>
      </c>
      <c r="B61" s="73">
        <f>K48</f>
        <v>612.21</v>
      </c>
    </row>
    <row r="62" ht="15.75" customHeight="1">
      <c r="A62" s="15">
        <v>10.0</v>
      </c>
      <c r="B62" s="73">
        <f>L48</f>
        <v>918.33</v>
      </c>
    </row>
    <row r="63" ht="15.75" customHeight="1">
      <c r="A63" s="15">
        <v>11.0</v>
      </c>
      <c r="B63" s="73">
        <f>M48</f>
        <v>1423.39</v>
      </c>
    </row>
    <row r="64" ht="15.75" customHeight="1">
      <c r="A64" s="15">
        <v>12.0</v>
      </c>
      <c r="B64" s="73">
        <f>N48</f>
        <v>2277.44</v>
      </c>
    </row>
    <row r="65" ht="15.75" customHeight="1">
      <c r="A65" s="74" t="s">
        <v>45</v>
      </c>
      <c r="B65" s="57">
        <f>SUM(B53:B64)</f>
        <v>6792.64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3:D23"/>
    <mergeCell ref="A48:B48"/>
  </mergeCells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35.71"/>
    <col customWidth="1" min="3" max="3" width="17.71"/>
    <col customWidth="1" min="4" max="5" width="17.86"/>
    <col customWidth="1" min="6" max="6" width="20.0"/>
    <col customWidth="1" min="7" max="8" width="20.71"/>
    <col customWidth="1" min="9" max="26" width="8.71"/>
  </cols>
  <sheetData>
    <row r="1">
      <c r="A1" s="3" t="s">
        <v>169</v>
      </c>
    </row>
    <row r="2">
      <c r="A2" s="28" t="s">
        <v>10</v>
      </c>
      <c r="B2" s="28" t="s">
        <v>170</v>
      </c>
      <c r="C2" s="28" t="s">
        <v>171</v>
      </c>
      <c r="D2" s="28" t="s">
        <v>172</v>
      </c>
      <c r="E2" s="28" t="s">
        <v>35</v>
      </c>
      <c r="F2" s="28" t="s">
        <v>173</v>
      </c>
      <c r="G2" s="28" t="s">
        <v>174</v>
      </c>
      <c r="H2" s="28" t="s">
        <v>175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5">
        <v>1.0</v>
      </c>
      <c r="B3" s="15" t="s">
        <v>176</v>
      </c>
      <c r="C3" s="75">
        <v>5.0</v>
      </c>
      <c r="D3" s="76">
        <v>2000.0</v>
      </c>
      <c r="E3" s="48">
        <f>C3*D3</f>
        <v>10000</v>
      </c>
      <c r="F3" s="29">
        <v>0.28</v>
      </c>
      <c r="G3" s="48">
        <f t="shared" ref="G3:G21" si="1">ROUND(E3*F3,2)</f>
        <v>2800</v>
      </c>
      <c r="H3" s="48">
        <f t="shared" ref="H3:H21" si="2">SUM(E3,G3)</f>
        <v>12800</v>
      </c>
    </row>
    <row r="4">
      <c r="A4" s="15">
        <v>2.0</v>
      </c>
      <c r="B4" s="15"/>
      <c r="C4" s="75"/>
      <c r="D4" s="48"/>
      <c r="E4" s="48"/>
      <c r="F4" s="29"/>
      <c r="G4" s="48">
        <f t="shared" si="1"/>
        <v>0</v>
      </c>
      <c r="H4" s="48">
        <f t="shared" si="2"/>
        <v>0</v>
      </c>
    </row>
    <row r="5">
      <c r="A5" s="15">
        <v>3.0</v>
      </c>
      <c r="B5" s="15"/>
      <c r="C5" s="75"/>
      <c r="D5" s="48"/>
      <c r="E5" s="48"/>
      <c r="F5" s="29"/>
      <c r="G5" s="48">
        <f t="shared" si="1"/>
        <v>0</v>
      </c>
      <c r="H5" s="48">
        <f t="shared" si="2"/>
        <v>0</v>
      </c>
    </row>
    <row r="6">
      <c r="A6" s="15">
        <v>4.0</v>
      </c>
      <c r="B6" s="15"/>
      <c r="C6" s="75"/>
      <c r="D6" s="48"/>
      <c r="E6" s="48">
        <f t="shared" ref="E6:E21" si="3">C6*D6</f>
        <v>0</v>
      </c>
      <c r="F6" s="29"/>
      <c r="G6" s="48">
        <f t="shared" si="1"/>
        <v>0</v>
      </c>
      <c r="H6" s="48">
        <f t="shared" si="2"/>
        <v>0</v>
      </c>
    </row>
    <row r="7">
      <c r="A7" s="15">
        <v>5.0</v>
      </c>
      <c r="B7" s="15"/>
      <c r="C7" s="75"/>
      <c r="D7" s="48"/>
      <c r="E7" s="48">
        <f t="shared" si="3"/>
        <v>0</v>
      </c>
      <c r="F7" s="29"/>
      <c r="G7" s="48">
        <f t="shared" si="1"/>
        <v>0</v>
      </c>
      <c r="H7" s="48">
        <f t="shared" si="2"/>
        <v>0</v>
      </c>
    </row>
    <row r="8">
      <c r="A8" s="15">
        <v>6.0</v>
      </c>
      <c r="B8" s="15"/>
      <c r="C8" s="75"/>
      <c r="D8" s="48"/>
      <c r="E8" s="48">
        <f t="shared" si="3"/>
        <v>0</v>
      </c>
      <c r="F8" s="29"/>
      <c r="G8" s="48">
        <f t="shared" si="1"/>
        <v>0</v>
      </c>
      <c r="H8" s="48">
        <f t="shared" si="2"/>
        <v>0</v>
      </c>
    </row>
    <row r="9">
      <c r="A9" s="15">
        <v>7.0</v>
      </c>
      <c r="B9" s="15"/>
      <c r="C9" s="75"/>
      <c r="D9" s="48"/>
      <c r="E9" s="48">
        <f t="shared" si="3"/>
        <v>0</v>
      </c>
      <c r="F9" s="29"/>
      <c r="G9" s="48">
        <f t="shared" si="1"/>
        <v>0</v>
      </c>
      <c r="H9" s="48">
        <f t="shared" si="2"/>
        <v>0</v>
      </c>
    </row>
    <row r="10">
      <c r="A10" s="15">
        <v>8.0</v>
      </c>
      <c r="B10" s="15"/>
      <c r="C10" s="75"/>
      <c r="D10" s="48"/>
      <c r="E10" s="48">
        <f t="shared" si="3"/>
        <v>0</v>
      </c>
      <c r="F10" s="29"/>
      <c r="G10" s="48">
        <f t="shared" si="1"/>
        <v>0</v>
      </c>
      <c r="H10" s="48">
        <f t="shared" si="2"/>
        <v>0</v>
      </c>
    </row>
    <row r="11">
      <c r="A11" s="15">
        <v>9.0</v>
      </c>
      <c r="B11" s="15"/>
      <c r="C11" s="75"/>
      <c r="D11" s="48"/>
      <c r="E11" s="48">
        <f t="shared" si="3"/>
        <v>0</v>
      </c>
      <c r="F11" s="29"/>
      <c r="G11" s="48">
        <f t="shared" si="1"/>
        <v>0</v>
      </c>
      <c r="H11" s="48">
        <f t="shared" si="2"/>
        <v>0</v>
      </c>
    </row>
    <row r="12">
      <c r="A12" s="15">
        <v>10.0</v>
      </c>
      <c r="B12" s="15"/>
      <c r="C12" s="75"/>
      <c r="D12" s="48"/>
      <c r="E12" s="48">
        <f t="shared" si="3"/>
        <v>0</v>
      </c>
      <c r="F12" s="29"/>
      <c r="G12" s="48">
        <f t="shared" si="1"/>
        <v>0</v>
      </c>
      <c r="H12" s="48">
        <f t="shared" si="2"/>
        <v>0</v>
      </c>
    </row>
    <row r="13">
      <c r="A13" s="15">
        <v>11.0</v>
      </c>
      <c r="B13" s="15"/>
      <c r="C13" s="75"/>
      <c r="D13" s="48"/>
      <c r="E13" s="48">
        <f t="shared" si="3"/>
        <v>0</v>
      </c>
      <c r="F13" s="29"/>
      <c r="G13" s="48">
        <f t="shared" si="1"/>
        <v>0</v>
      </c>
      <c r="H13" s="48">
        <f t="shared" si="2"/>
        <v>0</v>
      </c>
    </row>
    <row r="14">
      <c r="A14" s="15">
        <v>12.0</v>
      </c>
      <c r="B14" s="15"/>
      <c r="C14" s="75"/>
      <c r="D14" s="48"/>
      <c r="E14" s="48">
        <f t="shared" si="3"/>
        <v>0</v>
      </c>
      <c r="F14" s="29"/>
      <c r="G14" s="48">
        <f t="shared" si="1"/>
        <v>0</v>
      </c>
      <c r="H14" s="48">
        <f t="shared" si="2"/>
        <v>0</v>
      </c>
    </row>
    <row r="15">
      <c r="A15" s="15">
        <v>13.0</v>
      </c>
      <c r="B15" s="15"/>
      <c r="C15" s="75"/>
      <c r="D15" s="48"/>
      <c r="E15" s="48">
        <f t="shared" si="3"/>
        <v>0</v>
      </c>
      <c r="F15" s="29"/>
      <c r="G15" s="48">
        <f t="shared" si="1"/>
        <v>0</v>
      </c>
      <c r="H15" s="48">
        <f t="shared" si="2"/>
        <v>0</v>
      </c>
    </row>
    <row r="16">
      <c r="A16" s="15">
        <v>14.0</v>
      </c>
      <c r="B16" s="15"/>
      <c r="C16" s="75"/>
      <c r="D16" s="48"/>
      <c r="E16" s="48">
        <f t="shared" si="3"/>
        <v>0</v>
      </c>
      <c r="F16" s="29"/>
      <c r="G16" s="48">
        <f t="shared" si="1"/>
        <v>0</v>
      </c>
      <c r="H16" s="48">
        <f t="shared" si="2"/>
        <v>0</v>
      </c>
    </row>
    <row r="17">
      <c r="A17" s="15">
        <v>15.0</v>
      </c>
      <c r="B17" s="15"/>
      <c r="C17" s="75"/>
      <c r="D17" s="48"/>
      <c r="E17" s="48">
        <f t="shared" si="3"/>
        <v>0</v>
      </c>
      <c r="F17" s="29"/>
      <c r="G17" s="48">
        <f t="shared" si="1"/>
        <v>0</v>
      </c>
      <c r="H17" s="48">
        <f t="shared" si="2"/>
        <v>0</v>
      </c>
    </row>
    <row r="18">
      <c r="A18" s="15">
        <v>16.0</v>
      </c>
      <c r="B18" s="15"/>
      <c r="C18" s="75"/>
      <c r="D18" s="48"/>
      <c r="E18" s="48">
        <f t="shared" si="3"/>
        <v>0</v>
      </c>
      <c r="F18" s="29"/>
      <c r="G18" s="48">
        <f t="shared" si="1"/>
        <v>0</v>
      </c>
      <c r="H18" s="48">
        <f t="shared" si="2"/>
        <v>0</v>
      </c>
    </row>
    <row r="19">
      <c r="A19" s="15">
        <v>17.0</v>
      </c>
      <c r="B19" s="15"/>
      <c r="C19" s="75"/>
      <c r="D19" s="48"/>
      <c r="E19" s="48">
        <f t="shared" si="3"/>
        <v>0</v>
      </c>
      <c r="F19" s="29"/>
      <c r="G19" s="48">
        <f t="shared" si="1"/>
        <v>0</v>
      </c>
      <c r="H19" s="48">
        <f t="shared" si="2"/>
        <v>0</v>
      </c>
    </row>
    <row r="20">
      <c r="A20" s="15">
        <v>18.0</v>
      </c>
      <c r="B20" s="15"/>
      <c r="C20" s="75"/>
      <c r="D20" s="48"/>
      <c r="E20" s="48">
        <f t="shared" si="3"/>
        <v>0</v>
      </c>
      <c r="F20" s="29"/>
      <c r="G20" s="48">
        <f t="shared" si="1"/>
        <v>0</v>
      </c>
      <c r="H20" s="48">
        <f t="shared" si="2"/>
        <v>0</v>
      </c>
    </row>
    <row r="21" ht="15.75" customHeight="1">
      <c r="A21" s="15">
        <v>19.0</v>
      </c>
      <c r="B21" s="15"/>
      <c r="C21" s="75"/>
      <c r="D21" s="48"/>
      <c r="E21" s="48">
        <f t="shared" si="3"/>
        <v>0</v>
      </c>
      <c r="F21" s="29"/>
      <c r="G21" s="48">
        <f t="shared" si="1"/>
        <v>0</v>
      </c>
      <c r="H21" s="48">
        <f t="shared" si="2"/>
        <v>0</v>
      </c>
    </row>
    <row r="22" ht="15.75" customHeight="1">
      <c r="A22" s="25" t="s">
        <v>45</v>
      </c>
      <c r="B22" s="11"/>
      <c r="C22" s="77">
        <f>SUM(C3:C21)</f>
        <v>5</v>
      </c>
      <c r="D22" s="37" t="s">
        <v>177</v>
      </c>
      <c r="E22" s="57">
        <f>SUM(E3:E21)</f>
        <v>10000</v>
      </c>
      <c r="F22" s="37" t="s">
        <v>177</v>
      </c>
      <c r="G22" s="57">
        <f t="shared" ref="G22:H22" si="4">SUM(G3:G21)</f>
        <v>2800</v>
      </c>
      <c r="H22" s="57">
        <f t="shared" si="4"/>
        <v>12800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2:B22"/>
  </mergeCells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80.71"/>
    <col customWidth="1" min="3" max="3" width="20.71"/>
    <col customWidth="1" min="4" max="4" width="16.71"/>
    <col customWidth="1" min="5" max="6" width="25.71"/>
  </cols>
  <sheetData>
    <row r="1">
      <c r="A1" s="3" t="s">
        <v>178</v>
      </c>
    </row>
    <row r="2">
      <c r="A2" s="28" t="s">
        <v>10</v>
      </c>
      <c r="B2" s="28" t="s">
        <v>5</v>
      </c>
      <c r="C2" s="28" t="s">
        <v>179</v>
      </c>
      <c r="D2" s="28" t="s">
        <v>180</v>
      </c>
      <c r="E2" s="28" t="s">
        <v>181</v>
      </c>
      <c r="F2" s="28" t="s">
        <v>182</v>
      </c>
    </row>
    <row r="3">
      <c r="A3" s="15">
        <v>1.0</v>
      </c>
      <c r="B3" s="15" t="s">
        <v>183</v>
      </c>
      <c r="C3" s="48">
        <f>'1.Investimentos Fixos'!E8</f>
        <v>22000</v>
      </c>
      <c r="D3" s="78">
        <v>40.0</v>
      </c>
      <c r="E3" s="48">
        <f t="shared" ref="E3:E12" si="1">IF(D3=0,0,ROUND(C3/D3,2))</f>
        <v>550</v>
      </c>
      <c r="F3" s="48">
        <f t="shared" ref="F3:F12" si="2">ROUND(E3/12,2)</f>
        <v>45.83</v>
      </c>
    </row>
    <row r="4">
      <c r="A4" s="15">
        <v>2.0</v>
      </c>
      <c r="B4" s="15" t="s">
        <v>184</v>
      </c>
      <c r="C4" s="48">
        <f>'1.Investimentos Fixos'!E33</f>
        <v>2230</v>
      </c>
      <c r="D4" s="5">
        <v>10.0</v>
      </c>
      <c r="E4" s="48">
        <f t="shared" si="1"/>
        <v>223</v>
      </c>
      <c r="F4" s="48">
        <f t="shared" si="2"/>
        <v>18.58</v>
      </c>
    </row>
    <row r="5">
      <c r="A5" s="15">
        <v>3.0</v>
      </c>
      <c r="B5" s="15" t="s">
        <v>185</v>
      </c>
      <c r="C5" s="48">
        <f>'1.Investimentos Fixos'!E58</f>
        <v>8840</v>
      </c>
      <c r="D5" s="5">
        <v>10.0</v>
      </c>
      <c r="E5" s="48">
        <f t="shared" si="1"/>
        <v>884</v>
      </c>
      <c r="F5" s="48">
        <f t="shared" si="2"/>
        <v>73.67</v>
      </c>
    </row>
    <row r="6">
      <c r="A6" s="15">
        <v>4.0</v>
      </c>
      <c r="B6" s="15" t="s">
        <v>186</v>
      </c>
      <c r="C6" s="76">
        <v>15000.0</v>
      </c>
      <c r="D6" s="78">
        <v>10.0</v>
      </c>
      <c r="E6" s="48">
        <f t="shared" si="1"/>
        <v>1500</v>
      </c>
      <c r="F6" s="48">
        <f t="shared" si="2"/>
        <v>125</v>
      </c>
    </row>
    <row r="7">
      <c r="A7" s="15">
        <v>5.0</v>
      </c>
      <c r="B7" s="15" t="s">
        <v>187</v>
      </c>
      <c r="C7" s="48">
        <f>'1.Investimentos Fixos'!E93</f>
        <v>20000</v>
      </c>
      <c r="D7" s="78">
        <v>10.0</v>
      </c>
      <c r="E7" s="48">
        <f t="shared" si="1"/>
        <v>2000</v>
      </c>
      <c r="F7" s="48">
        <f t="shared" si="2"/>
        <v>166.67</v>
      </c>
    </row>
    <row r="8">
      <c r="A8" s="15">
        <v>6.0</v>
      </c>
      <c r="B8" s="15"/>
      <c r="C8" s="48"/>
      <c r="D8" s="5"/>
      <c r="E8" s="48">
        <f t="shared" si="1"/>
        <v>0</v>
      </c>
      <c r="F8" s="48">
        <f t="shared" si="2"/>
        <v>0</v>
      </c>
    </row>
    <row r="9">
      <c r="A9" s="15">
        <v>7.0</v>
      </c>
      <c r="B9" s="15"/>
      <c r="C9" s="48"/>
      <c r="D9" s="5"/>
      <c r="E9" s="48">
        <f t="shared" si="1"/>
        <v>0</v>
      </c>
      <c r="F9" s="48">
        <f t="shared" si="2"/>
        <v>0</v>
      </c>
    </row>
    <row r="10">
      <c r="A10" s="15">
        <v>8.0</v>
      </c>
      <c r="B10" s="15"/>
      <c r="C10" s="48"/>
      <c r="D10" s="5"/>
      <c r="E10" s="48">
        <f t="shared" si="1"/>
        <v>0</v>
      </c>
      <c r="F10" s="48">
        <f t="shared" si="2"/>
        <v>0</v>
      </c>
    </row>
    <row r="11">
      <c r="A11" s="15">
        <v>9.0</v>
      </c>
      <c r="B11" s="15"/>
      <c r="C11" s="48"/>
      <c r="D11" s="5"/>
      <c r="E11" s="48">
        <f t="shared" si="1"/>
        <v>0</v>
      </c>
      <c r="F11" s="48">
        <f t="shared" si="2"/>
        <v>0</v>
      </c>
    </row>
    <row r="12">
      <c r="A12" s="15">
        <v>10.0</v>
      </c>
      <c r="B12" s="15"/>
      <c r="C12" s="48"/>
      <c r="D12" s="5"/>
      <c r="E12" s="48">
        <f t="shared" si="1"/>
        <v>0</v>
      </c>
      <c r="F12" s="48">
        <f t="shared" si="2"/>
        <v>0</v>
      </c>
    </row>
    <row r="13">
      <c r="A13" s="25" t="s">
        <v>45</v>
      </c>
      <c r="B13" s="11"/>
      <c r="C13" s="57">
        <f>SUM(C3:C12)</f>
        <v>68070</v>
      </c>
      <c r="D13" s="37" t="s">
        <v>177</v>
      </c>
      <c r="E13" s="57">
        <f t="shared" ref="E13:F13" si="3">SUM(E3:E12)</f>
        <v>5157</v>
      </c>
      <c r="F13" s="57">
        <f t="shared" si="3"/>
        <v>429.75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3:B13"/>
  </mergeCells>
  <printOptions/>
  <pageMargins bottom="0.787401575" footer="0.0" header="0.0" left="0.511811024" right="0.511811024" top="0.7874015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29.43"/>
    <col customWidth="1" min="3" max="3" width="20.71"/>
    <col customWidth="1" min="4" max="14" width="15.71"/>
  </cols>
  <sheetData>
    <row r="1">
      <c r="A1" s="3" t="s">
        <v>188</v>
      </c>
      <c r="F1" s="3" t="s">
        <v>189</v>
      </c>
    </row>
    <row r="2">
      <c r="A2" s="28" t="s">
        <v>10</v>
      </c>
      <c r="B2" s="28" t="s">
        <v>5</v>
      </c>
      <c r="C2" s="28" t="s">
        <v>190</v>
      </c>
      <c r="F2" s="28" t="s">
        <v>136</v>
      </c>
      <c r="G2" s="79" t="s">
        <v>191</v>
      </c>
    </row>
    <row r="3">
      <c r="A3" s="15">
        <v>1.0</v>
      </c>
      <c r="B3" s="15" t="s">
        <v>192</v>
      </c>
      <c r="C3" s="48">
        <v>1500.0</v>
      </c>
      <c r="F3" s="15">
        <v>1.0</v>
      </c>
      <c r="G3" s="29">
        <v>0.0</v>
      </c>
    </row>
    <row r="4">
      <c r="A4" s="15">
        <v>2.0</v>
      </c>
      <c r="B4" s="15" t="s">
        <v>193</v>
      </c>
      <c r="C4" s="48"/>
      <c r="F4" s="15">
        <v>2.0</v>
      </c>
      <c r="G4" s="29">
        <v>0.0</v>
      </c>
    </row>
    <row r="5">
      <c r="A5" s="15">
        <v>3.0</v>
      </c>
      <c r="B5" s="15" t="s">
        <v>194</v>
      </c>
      <c r="C5" s="48">
        <v>120.0</v>
      </c>
      <c r="F5" s="15">
        <v>3.0</v>
      </c>
      <c r="G5" s="29">
        <v>0.0</v>
      </c>
    </row>
    <row r="6">
      <c r="A6" s="15">
        <v>4.0</v>
      </c>
      <c r="B6" s="15" t="s">
        <v>195</v>
      </c>
      <c r="C6" s="48">
        <v>83.33</v>
      </c>
      <c r="F6" s="15">
        <v>4.0</v>
      </c>
      <c r="G6" s="29">
        <v>0.0</v>
      </c>
    </row>
    <row r="7">
      <c r="A7" s="15">
        <v>5.0</v>
      </c>
      <c r="B7" s="15" t="s">
        <v>196</v>
      </c>
      <c r="C7" s="48">
        <v>300.0</v>
      </c>
      <c r="F7" s="15">
        <v>5.0</v>
      </c>
      <c r="G7" s="29">
        <v>0.0</v>
      </c>
    </row>
    <row r="8">
      <c r="A8" s="15">
        <v>6.0</v>
      </c>
      <c r="B8" s="15" t="s">
        <v>197</v>
      </c>
      <c r="C8" s="48">
        <v>150.0</v>
      </c>
      <c r="F8" s="15">
        <v>6.0</v>
      </c>
      <c r="G8" s="29">
        <v>0.0</v>
      </c>
    </row>
    <row r="9">
      <c r="A9" s="15">
        <v>7.0</v>
      </c>
      <c r="B9" s="15" t="s">
        <v>198</v>
      </c>
      <c r="C9" s="48">
        <v>250.0</v>
      </c>
      <c r="F9" s="15">
        <v>7.0</v>
      </c>
      <c r="G9" s="29">
        <v>0.0</v>
      </c>
    </row>
    <row r="10">
      <c r="A10" s="15">
        <v>8.0</v>
      </c>
      <c r="B10" s="15" t="s">
        <v>199</v>
      </c>
      <c r="C10" s="48">
        <v>7500.0</v>
      </c>
      <c r="F10" s="15">
        <v>8.0</v>
      </c>
      <c r="G10" s="29">
        <v>0.0</v>
      </c>
    </row>
    <row r="11">
      <c r="A11" s="15">
        <v>9.0</v>
      </c>
      <c r="B11" s="15" t="s">
        <v>200</v>
      </c>
      <c r="C11" s="48">
        <v>300.0</v>
      </c>
      <c r="F11" s="15">
        <v>9.0</v>
      </c>
      <c r="G11" s="29">
        <v>0.0</v>
      </c>
    </row>
    <row r="12">
      <c r="A12" s="15">
        <v>10.0</v>
      </c>
      <c r="B12" s="15" t="s">
        <v>201</v>
      </c>
      <c r="C12" s="48">
        <f>'7. Custo da Mão-de-obra'!H22</f>
        <v>12800</v>
      </c>
      <c r="F12" s="15">
        <v>10.0</v>
      </c>
      <c r="G12" s="29">
        <v>0.0</v>
      </c>
    </row>
    <row r="13">
      <c r="A13" s="15">
        <v>11.0</v>
      </c>
      <c r="B13" s="15" t="s">
        <v>202</v>
      </c>
      <c r="C13" s="48">
        <v>150.0</v>
      </c>
      <c r="F13" s="15">
        <v>11.0</v>
      </c>
      <c r="G13" s="29">
        <v>0.0</v>
      </c>
    </row>
    <row r="14">
      <c r="A14" s="15">
        <v>12.0</v>
      </c>
      <c r="B14" s="15" t="s">
        <v>203</v>
      </c>
      <c r="C14" s="48">
        <v>120.0</v>
      </c>
      <c r="F14" s="15">
        <v>12.0</v>
      </c>
      <c r="G14" s="29">
        <v>0.0</v>
      </c>
    </row>
    <row r="15">
      <c r="A15" s="15">
        <v>13.0</v>
      </c>
      <c r="B15" s="15" t="s">
        <v>204</v>
      </c>
      <c r="C15" s="48">
        <v>2200.0</v>
      </c>
    </row>
    <row r="16">
      <c r="A16" s="15">
        <v>14.0</v>
      </c>
      <c r="B16" s="15" t="s">
        <v>205</v>
      </c>
      <c r="C16" s="48"/>
    </row>
    <row r="17">
      <c r="A17" s="15">
        <v>15.0</v>
      </c>
      <c r="B17" s="15" t="s">
        <v>206</v>
      </c>
      <c r="C17" s="48">
        <v>100.0</v>
      </c>
    </row>
    <row r="18">
      <c r="A18" s="15">
        <v>16.0</v>
      </c>
      <c r="B18" s="15" t="s">
        <v>207</v>
      </c>
      <c r="C18" s="48">
        <f>'8.Depreciação'!F13</f>
        <v>429.75</v>
      </c>
    </row>
    <row r="19">
      <c r="A19" s="15">
        <v>17.0</v>
      </c>
      <c r="B19" s="15" t="s">
        <v>208</v>
      </c>
      <c r="C19" s="48"/>
    </row>
    <row r="20">
      <c r="A20" s="25" t="s">
        <v>45</v>
      </c>
      <c r="B20" s="11"/>
      <c r="C20" s="57">
        <f>SUM(C3:C19)</f>
        <v>26003.08</v>
      </c>
    </row>
    <row r="21" ht="15.75" customHeight="1"/>
    <row r="22" ht="15.75" customHeight="1"/>
    <row r="23" ht="15.75" customHeight="1">
      <c r="A23" s="3" t="s">
        <v>209</v>
      </c>
    </row>
    <row r="24" ht="15.75" customHeight="1">
      <c r="A24" s="28" t="s">
        <v>10</v>
      </c>
      <c r="B24" s="28" t="s">
        <v>5</v>
      </c>
      <c r="C24" s="12" t="s">
        <v>143</v>
      </c>
      <c r="D24" s="12" t="s">
        <v>144</v>
      </c>
      <c r="E24" s="12" t="s">
        <v>145</v>
      </c>
      <c r="F24" s="12" t="s">
        <v>146</v>
      </c>
      <c r="G24" s="12" t="s">
        <v>147</v>
      </c>
      <c r="H24" s="12" t="s">
        <v>148</v>
      </c>
      <c r="I24" s="12" t="s">
        <v>149</v>
      </c>
      <c r="J24" s="12" t="s">
        <v>150</v>
      </c>
      <c r="K24" s="12" t="s">
        <v>151</v>
      </c>
      <c r="L24" s="12" t="s">
        <v>152</v>
      </c>
      <c r="M24" s="12" t="s">
        <v>153</v>
      </c>
      <c r="N24" s="12" t="s">
        <v>154</v>
      </c>
    </row>
    <row r="25" ht="15.75" customHeight="1">
      <c r="A25" s="15">
        <v>1.0</v>
      </c>
      <c r="B25" s="15" t="str">
        <f t="shared" ref="B25:B41" si="1">B3</f>
        <v>Aluguel</v>
      </c>
      <c r="C25" s="48">
        <f t="shared" ref="C25:C39" si="2">$C3+ROUND($C3*$G$3,2)</f>
        <v>1500</v>
      </c>
      <c r="D25" s="48">
        <f t="shared" ref="D25:D41" si="3">C25+ROUND(C25*$G$4,2)</f>
        <v>1500</v>
      </c>
      <c r="E25" s="48">
        <f t="shared" ref="E25:E41" si="4">D25+ROUND(D25*$G$5,2)</f>
        <v>1500</v>
      </c>
      <c r="F25" s="48">
        <f t="shared" ref="F25:F41" si="5">E25+ROUND(E25*$G$6,2)</f>
        <v>1500</v>
      </c>
      <c r="G25" s="48">
        <f t="shared" ref="G25:G41" si="6">F25+ROUND(F25*$G$7,2)</f>
        <v>1500</v>
      </c>
      <c r="H25" s="48">
        <f t="shared" ref="H25:H41" si="7">G25+ROUND(G25*$G$8,2)</f>
        <v>1500</v>
      </c>
      <c r="I25" s="48">
        <f t="shared" ref="I25:I41" si="8">H25+ROUND(H25*$G$9,2)</f>
        <v>1500</v>
      </c>
      <c r="J25" s="48">
        <f t="shared" ref="J25:J41" si="9">I25+ROUND(I25*$G$10,2)</f>
        <v>1500</v>
      </c>
      <c r="K25" s="48">
        <f t="shared" ref="K25:K41" si="10">J25+ROUND(J25*$G$11,2)</f>
        <v>1500</v>
      </c>
      <c r="L25" s="48">
        <f t="shared" ref="L25:L41" si="11">K25+ROUND(K25*$G$12,2)</f>
        <v>1500</v>
      </c>
      <c r="M25" s="48">
        <f t="shared" ref="M25:M41" si="12">L25+ROUND(L25*$G$13,2)</f>
        <v>1500</v>
      </c>
      <c r="N25" s="48">
        <f t="shared" ref="N25:N41" si="13">M25+ROUND(M25*$G$14,2)</f>
        <v>1500</v>
      </c>
    </row>
    <row r="26" ht="15.75" customHeight="1">
      <c r="A26" s="15">
        <v>2.0</v>
      </c>
      <c r="B26" s="15" t="str">
        <f t="shared" si="1"/>
        <v>Condomínio</v>
      </c>
      <c r="C26" s="48">
        <f t="shared" si="2"/>
        <v>0</v>
      </c>
      <c r="D26" s="48">
        <f t="shared" si="3"/>
        <v>0</v>
      </c>
      <c r="E26" s="48">
        <f t="shared" si="4"/>
        <v>0</v>
      </c>
      <c r="F26" s="48">
        <f t="shared" si="5"/>
        <v>0</v>
      </c>
      <c r="G26" s="48">
        <f t="shared" si="6"/>
        <v>0</v>
      </c>
      <c r="H26" s="48">
        <f t="shared" si="7"/>
        <v>0</v>
      </c>
      <c r="I26" s="48">
        <f t="shared" si="8"/>
        <v>0</v>
      </c>
      <c r="J26" s="48">
        <f t="shared" si="9"/>
        <v>0</v>
      </c>
      <c r="K26" s="48">
        <f t="shared" si="10"/>
        <v>0</v>
      </c>
      <c r="L26" s="48">
        <f t="shared" si="11"/>
        <v>0</v>
      </c>
      <c r="M26" s="48">
        <f t="shared" si="12"/>
        <v>0</v>
      </c>
      <c r="N26" s="48">
        <f t="shared" si="13"/>
        <v>0</v>
      </c>
    </row>
    <row r="27" ht="15.75" customHeight="1">
      <c r="A27" s="15">
        <v>3.0</v>
      </c>
      <c r="B27" s="15" t="str">
        <f t="shared" si="1"/>
        <v>IPTU</v>
      </c>
      <c r="C27" s="48">
        <f t="shared" si="2"/>
        <v>120</v>
      </c>
      <c r="D27" s="48">
        <f t="shared" si="3"/>
        <v>120</v>
      </c>
      <c r="E27" s="48">
        <f t="shared" si="4"/>
        <v>120</v>
      </c>
      <c r="F27" s="48">
        <f t="shared" si="5"/>
        <v>120</v>
      </c>
      <c r="G27" s="48">
        <f t="shared" si="6"/>
        <v>120</v>
      </c>
      <c r="H27" s="48">
        <f t="shared" si="7"/>
        <v>120</v>
      </c>
      <c r="I27" s="48">
        <f t="shared" si="8"/>
        <v>120</v>
      </c>
      <c r="J27" s="48">
        <f t="shared" si="9"/>
        <v>120</v>
      </c>
      <c r="K27" s="48">
        <f t="shared" si="10"/>
        <v>120</v>
      </c>
      <c r="L27" s="48">
        <f t="shared" si="11"/>
        <v>120</v>
      </c>
      <c r="M27" s="48">
        <f t="shared" si="12"/>
        <v>120</v>
      </c>
      <c r="N27" s="48">
        <f t="shared" si="13"/>
        <v>120</v>
      </c>
    </row>
    <row r="28" ht="15.75" customHeight="1">
      <c r="A28" s="15">
        <v>4.0</v>
      </c>
      <c r="B28" s="15" t="str">
        <f t="shared" si="1"/>
        <v>Água</v>
      </c>
      <c r="C28" s="48">
        <f t="shared" si="2"/>
        <v>83.33</v>
      </c>
      <c r="D28" s="48">
        <f t="shared" si="3"/>
        <v>83.33</v>
      </c>
      <c r="E28" s="48">
        <f t="shared" si="4"/>
        <v>83.33</v>
      </c>
      <c r="F28" s="48">
        <f t="shared" si="5"/>
        <v>83.33</v>
      </c>
      <c r="G28" s="48">
        <f t="shared" si="6"/>
        <v>83.33</v>
      </c>
      <c r="H28" s="48">
        <f t="shared" si="7"/>
        <v>83.33</v>
      </c>
      <c r="I28" s="48">
        <f t="shared" si="8"/>
        <v>83.33</v>
      </c>
      <c r="J28" s="48">
        <f t="shared" si="9"/>
        <v>83.33</v>
      </c>
      <c r="K28" s="48">
        <f t="shared" si="10"/>
        <v>83.33</v>
      </c>
      <c r="L28" s="48">
        <f t="shared" si="11"/>
        <v>83.33</v>
      </c>
      <c r="M28" s="48">
        <f t="shared" si="12"/>
        <v>83.33</v>
      </c>
      <c r="N28" s="48">
        <f t="shared" si="13"/>
        <v>83.33</v>
      </c>
    </row>
    <row r="29" ht="15.75" customHeight="1">
      <c r="A29" s="15">
        <v>5.0</v>
      </c>
      <c r="B29" s="15" t="str">
        <f t="shared" si="1"/>
        <v>Energia elétrica</v>
      </c>
      <c r="C29" s="48">
        <f t="shared" si="2"/>
        <v>300</v>
      </c>
      <c r="D29" s="48">
        <f t="shared" si="3"/>
        <v>300</v>
      </c>
      <c r="E29" s="48">
        <f t="shared" si="4"/>
        <v>300</v>
      </c>
      <c r="F29" s="48">
        <f t="shared" si="5"/>
        <v>300</v>
      </c>
      <c r="G29" s="48">
        <f t="shared" si="6"/>
        <v>300</v>
      </c>
      <c r="H29" s="48">
        <f t="shared" si="7"/>
        <v>300</v>
      </c>
      <c r="I29" s="48">
        <f t="shared" si="8"/>
        <v>300</v>
      </c>
      <c r="J29" s="48">
        <f t="shared" si="9"/>
        <v>300</v>
      </c>
      <c r="K29" s="48">
        <f t="shared" si="10"/>
        <v>300</v>
      </c>
      <c r="L29" s="48">
        <f t="shared" si="11"/>
        <v>300</v>
      </c>
      <c r="M29" s="48">
        <f t="shared" si="12"/>
        <v>300</v>
      </c>
      <c r="N29" s="48">
        <f t="shared" si="13"/>
        <v>300</v>
      </c>
    </row>
    <row r="30" ht="15.75" customHeight="1">
      <c r="A30" s="15">
        <v>6.0</v>
      </c>
      <c r="B30" s="15" t="str">
        <f t="shared" si="1"/>
        <v>Telefone</v>
      </c>
      <c r="C30" s="48">
        <f t="shared" si="2"/>
        <v>150</v>
      </c>
      <c r="D30" s="48">
        <f t="shared" si="3"/>
        <v>150</v>
      </c>
      <c r="E30" s="48">
        <f t="shared" si="4"/>
        <v>150</v>
      </c>
      <c r="F30" s="48">
        <f t="shared" si="5"/>
        <v>150</v>
      </c>
      <c r="G30" s="48">
        <f t="shared" si="6"/>
        <v>150</v>
      </c>
      <c r="H30" s="48">
        <f t="shared" si="7"/>
        <v>150</v>
      </c>
      <c r="I30" s="48">
        <f t="shared" si="8"/>
        <v>150</v>
      </c>
      <c r="J30" s="48">
        <f t="shared" si="9"/>
        <v>150</v>
      </c>
      <c r="K30" s="48">
        <f t="shared" si="10"/>
        <v>150</v>
      </c>
      <c r="L30" s="48">
        <f t="shared" si="11"/>
        <v>150</v>
      </c>
      <c r="M30" s="48">
        <f t="shared" si="12"/>
        <v>150</v>
      </c>
      <c r="N30" s="48">
        <f t="shared" si="13"/>
        <v>150</v>
      </c>
    </row>
    <row r="31" ht="15.75" customHeight="1">
      <c r="A31" s="15">
        <v>7.0</v>
      </c>
      <c r="B31" s="15" t="str">
        <f t="shared" si="1"/>
        <v>Honorários do contador</v>
      </c>
      <c r="C31" s="48">
        <f t="shared" si="2"/>
        <v>250</v>
      </c>
      <c r="D31" s="48">
        <f t="shared" si="3"/>
        <v>250</v>
      </c>
      <c r="E31" s="48">
        <f t="shared" si="4"/>
        <v>250</v>
      </c>
      <c r="F31" s="48">
        <f t="shared" si="5"/>
        <v>250</v>
      </c>
      <c r="G31" s="48">
        <f t="shared" si="6"/>
        <v>250</v>
      </c>
      <c r="H31" s="48">
        <f t="shared" si="7"/>
        <v>250</v>
      </c>
      <c r="I31" s="48">
        <f t="shared" si="8"/>
        <v>250</v>
      </c>
      <c r="J31" s="48">
        <f t="shared" si="9"/>
        <v>250</v>
      </c>
      <c r="K31" s="48">
        <f t="shared" si="10"/>
        <v>250</v>
      </c>
      <c r="L31" s="48">
        <f t="shared" si="11"/>
        <v>250</v>
      </c>
      <c r="M31" s="48">
        <f t="shared" si="12"/>
        <v>250</v>
      </c>
      <c r="N31" s="48">
        <f t="shared" si="13"/>
        <v>250</v>
      </c>
    </row>
    <row r="32" ht="15.75" customHeight="1">
      <c r="A32" s="15">
        <v>8.0</v>
      </c>
      <c r="B32" s="15" t="str">
        <f t="shared" si="1"/>
        <v>Pró-labore</v>
      </c>
      <c r="C32" s="48">
        <f t="shared" si="2"/>
        <v>7500</v>
      </c>
      <c r="D32" s="48">
        <f t="shared" si="3"/>
        <v>7500</v>
      </c>
      <c r="E32" s="48">
        <f t="shared" si="4"/>
        <v>7500</v>
      </c>
      <c r="F32" s="48">
        <f t="shared" si="5"/>
        <v>7500</v>
      </c>
      <c r="G32" s="48">
        <f t="shared" si="6"/>
        <v>7500</v>
      </c>
      <c r="H32" s="48">
        <f t="shared" si="7"/>
        <v>7500</v>
      </c>
      <c r="I32" s="48">
        <f t="shared" si="8"/>
        <v>7500</v>
      </c>
      <c r="J32" s="48">
        <f t="shared" si="9"/>
        <v>7500</v>
      </c>
      <c r="K32" s="48">
        <f t="shared" si="10"/>
        <v>7500</v>
      </c>
      <c r="L32" s="48">
        <f t="shared" si="11"/>
        <v>7500</v>
      </c>
      <c r="M32" s="48">
        <f t="shared" si="12"/>
        <v>7500</v>
      </c>
      <c r="N32" s="48">
        <f t="shared" si="13"/>
        <v>7500</v>
      </c>
    </row>
    <row r="33" ht="15.75" customHeight="1">
      <c r="A33" s="15">
        <v>9.0</v>
      </c>
      <c r="B33" s="15" t="str">
        <f t="shared" si="1"/>
        <v>Manutenção dos equipamentos</v>
      </c>
      <c r="C33" s="48">
        <f t="shared" si="2"/>
        <v>300</v>
      </c>
      <c r="D33" s="48">
        <f t="shared" si="3"/>
        <v>300</v>
      </c>
      <c r="E33" s="48">
        <f t="shared" si="4"/>
        <v>300</v>
      </c>
      <c r="F33" s="48">
        <f t="shared" si="5"/>
        <v>300</v>
      </c>
      <c r="G33" s="48">
        <f t="shared" si="6"/>
        <v>300</v>
      </c>
      <c r="H33" s="48">
        <f t="shared" si="7"/>
        <v>300</v>
      </c>
      <c r="I33" s="48">
        <f t="shared" si="8"/>
        <v>300</v>
      </c>
      <c r="J33" s="48">
        <f t="shared" si="9"/>
        <v>300</v>
      </c>
      <c r="K33" s="48">
        <f t="shared" si="10"/>
        <v>300</v>
      </c>
      <c r="L33" s="48">
        <f t="shared" si="11"/>
        <v>300</v>
      </c>
      <c r="M33" s="48">
        <f t="shared" si="12"/>
        <v>300</v>
      </c>
      <c r="N33" s="48">
        <f t="shared" si="13"/>
        <v>300</v>
      </c>
    </row>
    <row r="34" ht="15.75" customHeight="1">
      <c r="A34" s="15">
        <v>10.0</v>
      </c>
      <c r="B34" s="15" t="str">
        <f t="shared" si="1"/>
        <v>Salários + encargos – item 7</v>
      </c>
      <c r="C34" s="48">
        <f t="shared" si="2"/>
        <v>12800</v>
      </c>
      <c r="D34" s="48">
        <f t="shared" si="3"/>
        <v>12800</v>
      </c>
      <c r="E34" s="48">
        <f t="shared" si="4"/>
        <v>12800</v>
      </c>
      <c r="F34" s="48">
        <f t="shared" si="5"/>
        <v>12800</v>
      </c>
      <c r="G34" s="48">
        <f t="shared" si="6"/>
        <v>12800</v>
      </c>
      <c r="H34" s="48">
        <f t="shared" si="7"/>
        <v>12800</v>
      </c>
      <c r="I34" s="48">
        <f t="shared" si="8"/>
        <v>12800</v>
      </c>
      <c r="J34" s="48">
        <f t="shared" si="9"/>
        <v>12800</v>
      </c>
      <c r="K34" s="48">
        <f t="shared" si="10"/>
        <v>12800</v>
      </c>
      <c r="L34" s="48">
        <f t="shared" si="11"/>
        <v>12800</v>
      </c>
      <c r="M34" s="48">
        <f t="shared" si="12"/>
        <v>12800</v>
      </c>
      <c r="N34" s="48">
        <f t="shared" si="13"/>
        <v>12800</v>
      </c>
    </row>
    <row r="35" ht="15.75" customHeight="1">
      <c r="A35" s="15">
        <v>11.0</v>
      </c>
      <c r="B35" s="15" t="str">
        <f t="shared" si="1"/>
        <v>Material de limpeza</v>
      </c>
      <c r="C35" s="48">
        <f t="shared" si="2"/>
        <v>150</v>
      </c>
      <c r="D35" s="48">
        <f t="shared" si="3"/>
        <v>150</v>
      </c>
      <c r="E35" s="48">
        <f t="shared" si="4"/>
        <v>150</v>
      </c>
      <c r="F35" s="48">
        <f t="shared" si="5"/>
        <v>150</v>
      </c>
      <c r="G35" s="48">
        <f t="shared" si="6"/>
        <v>150</v>
      </c>
      <c r="H35" s="48">
        <f t="shared" si="7"/>
        <v>150</v>
      </c>
      <c r="I35" s="48">
        <f t="shared" si="8"/>
        <v>150</v>
      </c>
      <c r="J35" s="48">
        <f t="shared" si="9"/>
        <v>150</v>
      </c>
      <c r="K35" s="48">
        <f t="shared" si="10"/>
        <v>150</v>
      </c>
      <c r="L35" s="48">
        <f t="shared" si="11"/>
        <v>150</v>
      </c>
      <c r="M35" s="48">
        <f t="shared" si="12"/>
        <v>150</v>
      </c>
      <c r="N35" s="48">
        <f t="shared" si="13"/>
        <v>150</v>
      </c>
    </row>
    <row r="36" ht="15.75" customHeight="1">
      <c r="A36" s="15">
        <v>12.0</v>
      </c>
      <c r="B36" s="15" t="str">
        <f t="shared" si="1"/>
        <v>Material de escritório</v>
      </c>
      <c r="C36" s="48">
        <f t="shared" si="2"/>
        <v>120</v>
      </c>
      <c r="D36" s="48">
        <f t="shared" si="3"/>
        <v>120</v>
      </c>
      <c r="E36" s="48">
        <f t="shared" si="4"/>
        <v>120</v>
      </c>
      <c r="F36" s="48">
        <f t="shared" si="5"/>
        <v>120</v>
      </c>
      <c r="G36" s="48">
        <f t="shared" si="6"/>
        <v>120</v>
      </c>
      <c r="H36" s="48">
        <f t="shared" si="7"/>
        <v>120</v>
      </c>
      <c r="I36" s="48">
        <f t="shared" si="8"/>
        <v>120</v>
      </c>
      <c r="J36" s="48">
        <f t="shared" si="9"/>
        <v>120</v>
      </c>
      <c r="K36" s="48">
        <f t="shared" si="10"/>
        <v>120</v>
      </c>
      <c r="L36" s="48">
        <f t="shared" si="11"/>
        <v>120</v>
      </c>
      <c r="M36" s="48">
        <f t="shared" si="12"/>
        <v>120</v>
      </c>
      <c r="N36" s="48">
        <f t="shared" si="13"/>
        <v>120</v>
      </c>
    </row>
    <row r="37" ht="15.75" customHeight="1">
      <c r="A37" s="15">
        <v>13.0</v>
      </c>
      <c r="B37" s="15" t="str">
        <f t="shared" si="1"/>
        <v>Combustível</v>
      </c>
      <c r="C37" s="48">
        <f t="shared" si="2"/>
        <v>2200</v>
      </c>
      <c r="D37" s="48">
        <f t="shared" si="3"/>
        <v>2200</v>
      </c>
      <c r="E37" s="48">
        <f t="shared" si="4"/>
        <v>2200</v>
      </c>
      <c r="F37" s="48">
        <f t="shared" si="5"/>
        <v>2200</v>
      </c>
      <c r="G37" s="48">
        <f t="shared" si="6"/>
        <v>2200</v>
      </c>
      <c r="H37" s="48">
        <f t="shared" si="7"/>
        <v>2200</v>
      </c>
      <c r="I37" s="48">
        <f t="shared" si="8"/>
        <v>2200</v>
      </c>
      <c r="J37" s="48">
        <f t="shared" si="9"/>
        <v>2200</v>
      </c>
      <c r="K37" s="48">
        <f t="shared" si="10"/>
        <v>2200</v>
      </c>
      <c r="L37" s="48">
        <f t="shared" si="11"/>
        <v>2200</v>
      </c>
      <c r="M37" s="48">
        <f t="shared" si="12"/>
        <v>2200</v>
      </c>
      <c r="N37" s="48">
        <f t="shared" si="13"/>
        <v>2200</v>
      </c>
    </row>
    <row r="38" ht="15.75" customHeight="1">
      <c r="A38" s="15">
        <v>14.0</v>
      </c>
      <c r="B38" s="15" t="str">
        <f t="shared" si="1"/>
        <v>Taxas diversas</v>
      </c>
      <c r="C38" s="48">
        <f t="shared" si="2"/>
        <v>0</v>
      </c>
      <c r="D38" s="48">
        <f t="shared" si="3"/>
        <v>0</v>
      </c>
      <c r="E38" s="48">
        <f t="shared" si="4"/>
        <v>0</v>
      </c>
      <c r="F38" s="48">
        <f t="shared" si="5"/>
        <v>0</v>
      </c>
      <c r="G38" s="48">
        <f t="shared" si="6"/>
        <v>0</v>
      </c>
      <c r="H38" s="48">
        <f t="shared" si="7"/>
        <v>0</v>
      </c>
      <c r="I38" s="48">
        <f t="shared" si="8"/>
        <v>0</v>
      </c>
      <c r="J38" s="48">
        <f t="shared" si="9"/>
        <v>0</v>
      </c>
      <c r="K38" s="48">
        <f t="shared" si="10"/>
        <v>0</v>
      </c>
      <c r="L38" s="48">
        <f t="shared" si="11"/>
        <v>0</v>
      </c>
      <c r="M38" s="48">
        <f t="shared" si="12"/>
        <v>0</v>
      </c>
      <c r="N38" s="48">
        <f t="shared" si="13"/>
        <v>0</v>
      </c>
    </row>
    <row r="39" ht="15.75" customHeight="1">
      <c r="A39" s="15">
        <v>15.0</v>
      </c>
      <c r="B39" s="15" t="str">
        <f t="shared" si="1"/>
        <v>Serviços de terceiros</v>
      </c>
      <c r="C39" s="48">
        <f t="shared" si="2"/>
        <v>100</v>
      </c>
      <c r="D39" s="48">
        <f t="shared" si="3"/>
        <v>100</v>
      </c>
      <c r="E39" s="48">
        <f t="shared" si="4"/>
        <v>100</v>
      </c>
      <c r="F39" s="48">
        <f t="shared" si="5"/>
        <v>100</v>
      </c>
      <c r="G39" s="48">
        <f t="shared" si="6"/>
        <v>100</v>
      </c>
      <c r="H39" s="48">
        <f t="shared" si="7"/>
        <v>100</v>
      </c>
      <c r="I39" s="48">
        <f t="shared" si="8"/>
        <v>100</v>
      </c>
      <c r="J39" s="48">
        <f t="shared" si="9"/>
        <v>100</v>
      </c>
      <c r="K39" s="48">
        <f t="shared" si="10"/>
        <v>100</v>
      </c>
      <c r="L39" s="48">
        <f t="shared" si="11"/>
        <v>100</v>
      </c>
      <c r="M39" s="48">
        <f t="shared" si="12"/>
        <v>100</v>
      </c>
      <c r="N39" s="48">
        <f t="shared" si="13"/>
        <v>100</v>
      </c>
    </row>
    <row r="40" ht="15.75" customHeight="1">
      <c r="A40" s="15">
        <v>16.0</v>
      </c>
      <c r="B40" s="15" t="str">
        <f t="shared" si="1"/>
        <v>Depreciação – item 8</v>
      </c>
      <c r="C40" s="48">
        <f>$C$18</f>
        <v>429.75</v>
      </c>
      <c r="D40" s="48">
        <f t="shared" si="3"/>
        <v>429.75</v>
      </c>
      <c r="E40" s="48">
        <f t="shared" si="4"/>
        <v>429.75</v>
      </c>
      <c r="F40" s="48">
        <f t="shared" si="5"/>
        <v>429.75</v>
      </c>
      <c r="G40" s="48">
        <f t="shared" si="6"/>
        <v>429.75</v>
      </c>
      <c r="H40" s="48">
        <f t="shared" si="7"/>
        <v>429.75</v>
      </c>
      <c r="I40" s="48">
        <f t="shared" si="8"/>
        <v>429.75</v>
      </c>
      <c r="J40" s="48">
        <f t="shared" si="9"/>
        <v>429.75</v>
      </c>
      <c r="K40" s="48">
        <f t="shared" si="10"/>
        <v>429.75</v>
      </c>
      <c r="L40" s="48">
        <f t="shared" si="11"/>
        <v>429.75</v>
      </c>
      <c r="M40" s="48">
        <f t="shared" si="12"/>
        <v>429.75</v>
      </c>
      <c r="N40" s="48">
        <f t="shared" si="13"/>
        <v>429.75</v>
      </c>
    </row>
    <row r="41" ht="15.75" customHeight="1">
      <c r="A41" s="15">
        <v>17.0</v>
      </c>
      <c r="B41" s="15" t="str">
        <f t="shared" si="1"/>
        <v>Outras despesas</v>
      </c>
      <c r="C41" s="48">
        <f>$C19+ROUND($C19*$G$3,2)</f>
        <v>0</v>
      </c>
      <c r="D41" s="48">
        <f t="shared" si="3"/>
        <v>0</v>
      </c>
      <c r="E41" s="48">
        <f t="shared" si="4"/>
        <v>0</v>
      </c>
      <c r="F41" s="48">
        <f t="shared" si="5"/>
        <v>0</v>
      </c>
      <c r="G41" s="48">
        <f t="shared" si="6"/>
        <v>0</v>
      </c>
      <c r="H41" s="48">
        <f t="shared" si="7"/>
        <v>0</v>
      </c>
      <c r="I41" s="48">
        <f t="shared" si="8"/>
        <v>0</v>
      </c>
      <c r="J41" s="48">
        <f t="shared" si="9"/>
        <v>0</v>
      </c>
      <c r="K41" s="48">
        <f t="shared" si="10"/>
        <v>0</v>
      </c>
      <c r="L41" s="48">
        <f t="shared" si="11"/>
        <v>0</v>
      </c>
      <c r="M41" s="48">
        <f t="shared" si="12"/>
        <v>0</v>
      </c>
      <c r="N41" s="48">
        <f t="shared" si="13"/>
        <v>0</v>
      </c>
    </row>
    <row r="42" ht="15.75" customHeight="1">
      <c r="A42" s="25" t="s">
        <v>45</v>
      </c>
      <c r="B42" s="11"/>
      <c r="C42" s="57">
        <f t="shared" ref="C42:N42" si="14">SUM(C25:C41)</f>
        <v>26003.08</v>
      </c>
      <c r="D42" s="57">
        <f t="shared" si="14"/>
        <v>26003.08</v>
      </c>
      <c r="E42" s="57">
        <f t="shared" si="14"/>
        <v>26003.08</v>
      </c>
      <c r="F42" s="57">
        <f t="shared" si="14"/>
        <v>26003.08</v>
      </c>
      <c r="G42" s="57">
        <f t="shared" si="14"/>
        <v>26003.08</v>
      </c>
      <c r="H42" s="57">
        <f t="shared" si="14"/>
        <v>26003.08</v>
      </c>
      <c r="I42" s="57">
        <f t="shared" si="14"/>
        <v>26003.08</v>
      </c>
      <c r="J42" s="57">
        <f t="shared" si="14"/>
        <v>26003.08</v>
      </c>
      <c r="K42" s="57">
        <f t="shared" si="14"/>
        <v>26003.08</v>
      </c>
      <c r="L42" s="57">
        <f t="shared" si="14"/>
        <v>26003.08</v>
      </c>
      <c r="M42" s="57">
        <f t="shared" si="14"/>
        <v>26003.08</v>
      </c>
      <c r="N42" s="57">
        <f t="shared" si="14"/>
        <v>26003.08</v>
      </c>
    </row>
    <row r="43" ht="15.75" customHeight="1"/>
    <row r="44" ht="15.75" customHeight="1"/>
    <row r="45" ht="15.75" customHeight="1">
      <c r="A45" s="3" t="s">
        <v>223</v>
      </c>
    </row>
    <row r="46" ht="15.75" customHeight="1">
      <c r="A46" s="28" t="s">
        <v>136</v>
      </c>
      <c r="B46" s="28" t="s">
        <v>179</v>
      </c>
    </row>
    <row r="47" ht="15.75" customHeight="1">
      <c r="A47" s="15">
        <v>1.0</v>
      </c>
      <c r="B47" s="73">
        <f>C42</f>
        <v>26003.08</v>
      </c>
    </row>
    <row r="48" ht="15.75" customHeight="1">
      <c r="A48" s="15">
        <v>2.0</v>
      </c>
      <c r="B48" s="73">
        <f>D42</f>
        <v>26003.08</v>
      </c>
    </row>
    <row r="49" ht="15.75" customHeight="1">
      <c r="A49" s="15">
        <v>3.0</v>
      </c>
      <c r="B49" s="73">
        <f>E42</f>
        <v>26003.08</v>
      </c>
    </row>
    <row r="50" ht="15.75" customHeight="1">
      <c r="A50" s="15">
        <v>4.0</v>
      </c>
      <c r="B50" s="73">
        <f>F42</f>
        <v>26003.08</v>
      </c>
    </row>
    <row r="51" ht="15.75" customHeight="1">
      <c r="A51" s="15">
        <v>5.0</v>
      </c>
      <c r="B51" s="73">
        <f>G42</f>
        <v>26003.08</v>
      </c>
    </row>
    <row r="52" ht="15.75" customHeight="1">
      <c r="A52" s="15">
        <v>6.0</v>
      </c>
      <c r="B52" s="73">
        <f>H42</f>
        <v>26003.08</v>
      </c>
    </row>
    <row r="53" ht="15.75" customHeight="1">
      <c r="A53" s="15">
        <v>7.0</v>
      </c>
      <c r="B53" s="73">
        <f>I42</f>
        <v>26003.08</v>
      </c>
    </row>
    <row r="54" ht="15.75" customHeight="1">
      <c r="A54" s="15">
        <v>8.0</v>
      </c>
      <c r="B54" s="73">
        <f>J42</f>
        <v>26003.08</v>
      </c>
    </row>
    <row r="55" ht="15.75" customHeight="1">
      <c r="A55" s="15">
        <v>9.0</v>
      </c>
      <c r="B55" s="73">
        <f>K42</f>
        <v>26003.08</v>
      </c>
    </row>
    <row r="56" ht="15.75" customHeight="1">
      <c r="A56" s="15">
        <v>10.0</v>
      </c>
      <c r="B56" s="73">
        <f>L42</f>
        <v>26003.08</v>
      </c>
    </row>
    <row r="57" ht="15.75" customHeight="1">
      <c r="A57" s="15">
        <v>11.0</v>
      </c>
      <c r="B57" s="73">
        <f>M42</f>
        <v>26003.08</v>
      </c>
    </row>
    <row r="58" ht="15.75" customHeight="1">
      <c r="A58" s="15">
        <v>12.0</v>
      </c>
      <c r="B58" s="73">
        <f>N42</f>
        <v>26003.08</v>
      </c>
    </row>
    <row r="59" ht="15.75" customHeight="1">
      <c r="A59" s="74" t="s">
        <v>45</v>
      </c>
      <c r="B59" s="57">
        <f>SUM(B47:B58)</f>
        <v>312036.96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0:B20"/>
    <mergeCell ref="A42:B42"/>
  </mergeCells>
  <printOptions/>
  <pageMargins bottom="0.787401575" footer="0.0" header="0.0" left="0.511811024" right="0.511811024" top="0.7874015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5.71"/>
    <col customWidth="1" min="2" max="13" width="15.71"/>
  </cols>
  <sheetData>
    <row r="1">
      <c r="A1" s="3" t="s">
        <v>212</v>
      </c>
    </row>
    <row r="3">
      <c r="A3" s="28" t="s">
        <v>5</v>
      </c>
      <c r="B3" s="28" t="s">
        <v>143</v>
      </c>
      <c r="C3" s="28" t="s">
        <v>144</v>
      </c>
      <c r="D3" s="28" t="s">
        <v>145</v>
      </c>
      <c r="E3" s="28" t="s">
        <v>146</v>
      </c>
      <c r="F3" s="28" t="s">
        <v>147</v>
      </c>
      <c r="G3" s="28" t="s">
        <v>148</v>
      </c>
      <c r="H3" s="28" t="s">
        <v>149</v>
      </c>
      <c r="I3" s="28" t="s">
        <v>150</v>
      </c>
      <c r="J3" s="28" t="s">
        <v>151</v>
      </c>
      <c r="K3" s="28" t="s">
        <v>152</v>
      </c>
      <c r="L3" s="28" t="s">
        <v>153</v>
      </c>
      <c r="M3" s="28" t="s">
        <v>154</v>
      </c>
    </row>
    <row r="4">
      <c r="A4" s="15" t="s">
        <v>213</v>
      </c>
      <c r="B4" s="48">
        <f>'5.Faturamento'!$B69</f>
        <v>1312.5</v>
      </c>
      <c r="C4" s="48">
        <f>'5.Faturamento'!$B70</f>
        <v>1443.75</v>
      </c>
      <c r="D4" s="48">
        <f>'5.Faturamento'!$B71</f>
        <v>1660.3125</v>
      </c>
      <c r="E4" s="48">
        <f>'5.Faturamento'!$B72</f>
        <v>1992.375</v>
      </c>
      <c r="F4" s="48">
        <f>'5.Faturamento'!$B73</f>
        <v>2490.46875</v>
      </c>
      <c r="G4" s="48">
        <f>'5.Faturamento'!$B74</f>
        <v>3237.609375</v>
      </c>
      <c r="H4" s="48">
        <f>'5.Faturamento'!$B75</f>
        <v>4370.772656</v>
      </c>
      <c r="I4" s="48">
        <f>'5.Faturamento'!$B76</f>
        <v>6119.081719</v>
      </c>
      <c r="J4" s="48">
        <f>'5.Faturamento'!$B77</f>
        <v>8872.668492</v>
      </c>
      <c r="K4" s="48">
        <f>'5.Faturamento'!$B78</f>
        <v>13309.00274</v>
      </c>
      <c r="L4" s="48">
        <f>'5.Faturamento'!$B79</f>
        <v>20628.95424</v>
      </c>
      <c r="M4" s="48">
        <f>'5.Faturamento'!$B80</f>
        <v>33006.32679</v>
      </c>
    </row>
    <row r="5">
      <c r="A5" s="80" t="s">
        <v>214</v>
      </c>
      <c r="B5" s="81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</row>
    <row r="6">
      <c r="A6" s="82" t="s">
        <v>215</v>
      </c>
      <c r="B6" s="83">
        <f t="shared" ref="B6:M6" si="1">B4-B5</f>
        <v>1312.5</v>
      </c>
      <c r="C6" s="83">
        <f t="shared" si="1"/>
        <v>1443.75</v>
      </c>
      <c r="D6" s="83">
        <f t="shared" si="1"/>
        <v>1660.3125</v>
      </c>
      <c r="E6" s="83">
        <f t="shared" si="1"/>
        <v>1992.375</v>
      </c>
      <c r="F6" s="83">
        <f t="shared" si="1"/>
        <v>2490.46875</v>
      </c>
      <c r="G6" s="83">
        <f t="shared" si="1"/>
        <v>3237.609375</v>
      </c>
      <c r="H6" s="83">
        <f t="shared" si="1"/>
        <v>4370.772656</v>
      </c>
      <c r="I6" s="83">
        <f t="shared" si="1"/>
        <v>6119.081719</v>
      </c>
      <c r="J6" s="83">
        <f t="shared" si="1"/>
        <v>8872.668492</v>
      </c>
      <c r="K6" s="83">
        <f t="shared" si="1"/>
        <v>13309.00274</v>
      </c>
      <c r="L6" s="83">
        <f t="shared" si="1"/>
        <v>20628.95424</v>
      </c>
      <c r="M6" s="84">
        <f t="shared" si="1"/>
        <v>33006.32679</v>
      </c>
    </row>
    <row r="7">
      <c r="A7" s="85"/>
      <c r="B7" s="86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</row>
    <row r="8">
      <c r="A8" s="15" t="s">
        <v>216</v>
      </c>
      <c r="B8" s="48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>
      <c r="A9" s="15" t="s">
        <v>26</v>
      </c>
      <c r="B9" s="48">
        <f>'6.Gastos com comercialização'!$B53</f>
        <v>90.56</v>
      </c>
      <c r="C9" s="48">
        <f>'6.Gastos com comercialização'!$B54</f>
        <v>99.62</v>
      </c>
      <c r="D9" s="48">
        <f>'6.Gastos com comercialização'!$B55</f>
        <v>114.57</v>
      </c>
      <c r="E9" s="48">
        <f>'6.Gastos com comercialização'!$B56</f>
        <v>137.48</v>
      </c>
      <c r="F9" s="48">
        <f>'6.Gastos com comercialização'!$B57</f>
        <v>171.84</v>
      </c>
      <c r="G9" s="48">
        <f>'6.Gastos com comercialização'!$B58</f>
        <v>223.39</v>
      </c>
      <c r="H9" s="48">
        <f>'6.Gastos com comercialização'!$B59</f>
        <v>301.59</v>
      </c>
      <c r="I9" s="48">
        <f>'6.Gastos com comercialização'!$B60</f>
        <v>422.22</v>
      </c>
      <c r="J9" s="48">
        <f>'6.Gastos com comercialização'!$B61</f>
        <v>612.21</v>
      </c>
      <c r="K9" s="48">
        <f>'6.Gastos com comercialização'!$B62</f>
        <v>918.33</v>
      </c>
      <c r="L9" s="48">
        <f>'6.Gastos com comercialização'!$B63</f>
        <v>1423.39</v>
      </c>
      <c r="M9" s="48">
        <f>'6.Gastos com comercialização'!$B64</f>
        <v>2277.44</v>
      </c>
    </row>
    <row r="10">
      <c r="A10" s="15"/>
      <c r="B10" s="48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>
      <c r="A11" s="80" t="s">
        <v>220</v>
      </c>
      <c r="B11" s="81">
        <f t="shared" ref="B11:M11" si="2">SUM(B9:B10)</f>
        <v>90.56</v>
      </c>
      <c r="C11" s="81">
        <f t="shared" si="2"/>
        <v>99.62</v>
      </c>
      <c r="D11" s="81">
        <f t="shared" si="2"/>
        <v>114.57</v>
      </c>
      <c r="E11" s="81">
        <f t="shared" si="2"/>
        <v>137.48</v>
      </c>
      <c r="F11" s="81">
        <f t="shared" si="2"/>
        <v>171.84</v>
      </c>
      <c r="G11" s="81">
        <f t="shared" si="2"/>
        <v>223.39</v>
      </c>
      <c r="H11" s="81">
        <f t="shared" si="2"/>
        <v>301.59</v>
      </c>
      <c r="I11" s="81">
        <f t="shared" si="2"/>
        <v>422.22</v>
      </c>
      <c r="J11" s="81">
        <f t="shared" si="2"/>
        <v>612.21</v>
      </c>
      <c r="K11" s="81">
        <f t="shared" si="2"/>
        <v>918.33</v>
      </c>
      <c r="L11" s="81">
        <f t="shared" si="2"/>
        <v>1423.39</v>
      </c>
      <c r="M11" s="81">
        <f t="shared" si="2"/>
        <v>2277.44</v>
      </c>
    </row>
    <row r="12">
      <c r="A12" s="82" t="s">
        <v>222</v>
      </c>
      <c r="B12" s="83">
        <f t="shared" ref="B12:M12" si="3">SUM(B6,-B11)</f>
        <v>1221.94</v>
      </c>
      <c r="C12" s="83">
        <f t="shared" si="3"/>
        <v>1344.13</v>
      </c>
      <c r="D12" s="83">
        <f t="shared" si="3"/>
        <v>1545.7425</v>
      </c>
      <c r="E12" s="83">
        <f t="shared" si="3"/>
        <v>1854.895</v>
      </c>
      <c r="F12" s="83">
        <f t="shared" si="3"/>
        <v>2318.62875</v>
      </c>
      <c r="G12" s="83">
        <f t="shared" si="3"/>
        <v>3014.219375</v>
      </c>
      <c r="H12" s="83">
        <f t="shared" si="3"/>
        <v>4069.182656</v>
      </c>
      <c r="I12" s="83">
        <f t="shared" si="3"/>
        <v>5696.861719</v>
      </c>
      <c r="J12" s="83">
        <f t="shared" si="3"/>
        <v>8260.458492</v>
      </c>
      <c r="K12" s="83">
        <f t="shared" si="3"/>
        <v>12390.67274</v>
      </c>
      <c r="L12" s="83">
        <f t="shared" si="3"/>
        <v>19205.56424</v>
      </c>
      <c r="M12" s="84">
        <f t="shared" si="3"/>
        <v>30728.88679</v>
      </c>
    </row>
    <row r="13">
      <c r="A13" s="85"/>
      <c r="B13" s="86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</row>
    <row r="14">
      <c r="A14" s="15" t="s">
        <v>224</v>
      </c>
      <c r="B14" s="48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>
      <c r="A15" s="15" t="s">
        <v>29</v>
      </c>
      <c r="B15" s="48">
        <f>'9. Gastos fixos'!$B47</f>
        <v>26003.08</v>
      </c>
      <c r="C15" s="48">
        <f>'9. Gastos fixos'!$B48</f>
        <v>26003.08</v>
      </c>
      <c r="D15" s="48">
        <f>'9. Gastos fixos'!$B49</f>
        <v>26003.08</v>
      </c>
      <c r="E15" s="48">
        <f>'9. Gastos fixos'!$B50</f>
        <v>26003.08</v>
      </c>
      <c r="F15" s="48">
        <f>'9. Gastos fixos'!$B51</f>
        <v>26003.08</v>
      </c>
      <c r="G15" s="48">
        <f>'9. Gastos fixos'!$B52</f>
        <v>26003.08</v>
      </c>
      <c r="H15" s="48">
        <f>'9. Gastos fixos'!$B53</f>
        <v>26003.08</v>
      </c>
      <c r="I15" s="48">
        <f>'9. Gastos fixos'!$B54</f>
        <v>26003.08</v>
      </c>
      <c r="J15" s="48">
        <f>'9. Gastos fixos'!$B55</f>
        <v>26003.08</v>
      </c>
      <c r="K15" s="48">
        <f>'9. Gastos fixos'!$B56</f>
        <v>26003.08</v>
      </c>
      <c r="L15" s="48">
        <f>'9. Gastos fixos'!$B57</f>
        <v>26003.08</v>
      </c>
      <c r="M15" s="48">
        <f>'9. Gastos fixos'!$B58</f>
        <v>26003.08</v>
      </c>
    </row>
    <row r="16">
      <c r="A16" s="80"/>
      <c r="B16" s="81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</row>
    <row r="17">
      <c r="A17" s="82" t="s">
        <v>226</v>
      </c>
      <c r="B17" s="83">
        <f t="shared" ref="B17:M17" si="4">SUM(B12,-B15)</f>
        <v>-24781.14</v>
      </c>
      <c r="C17" s="83">
        <f t="shared" si="4"/>
        <v>-24658.95</v>
      </c>
      <c r="D17" s="83">
        <f t="shared" si="4"/>
        <v>-24457.3375</v>
      </c>
      <c r="E17" s="83">
        <f t="shared" si="4"/>
        <v>-24148.185</v>
      </c>
      <c r="F17" s="83">
        <f t="shared" si="4"/>
        <v>-23684.45125</v>
      </c>
      <c r="G17" s="83">
        <f t="shared" si="4"/>
        <v>-22988.86063</v>
      </c>
      <c r="H17" s="83">
        <f t="shared" si="4"/>
        <v>-21933.89734</v>
      </c>
      <c r="I17" s="83">
        <f t="shared" si="4"/>
        <v>-20306.21828</v>
      </c>
      <c r="J17" s="83">
        <f t="shared" si="4"/>
        <v>-17742.62151</v>
      </c>
      <c r="K17" s="83">
        <f t="shared" si="4"/>
        <v>-13612.40726</v>
      </c>
      <c r="L17" s="83">
        <f t="shared" si="4"/>
        <v>-6797.515756</v>
      </c>
      <c r="M17" s="84">
        <f t="shared" si="4"/>
        <v>4725.806791</v>
      </c>
    </row>
    <row r="18">
      <c r="B18" s="43"/>
    </row>
    <row r="19">
      <c r="B19" s="43"/>
    </row>
    <row r="20">
      <c r="A20" s="3" t="s">
        <v>227</v>
      </c>
      <c r="B20" s="43"/>
    </row>
    <row r="21" ht="15.75" customHeight="1">
      <c r="B21" s="43"/>
    </row>
    <row r="22" ht="15.75" customHeight="1">
      <c r="A22" s="28" t="s">
        <v>5</v>
      </c>
      <c r="B22" s="28" t="s">
        <v>228</v>
      </c>
      <c r="C22" s="28" t="s">
        <v>48</v>
      </c>
    </row>
    <row r="23" ht="15.75" customHeight="1">
      <c r="A23" s="15" t="s">
        <v>213</v>
      </c>
      <c r="B23" s="48">
        <f t="shared" ref="B23:B24" si="5">SUM(B4:M4)</f>
        <v>98443.82227</v>
      </c>
      <c r="C23" s="29">
        <f t="shared" ref="C23:C24" si="6">IF(B23=0,0,(B23/$B$25))</f>
        <v>1</v>
      </c>
    </row>
    <row r="24" ht="15.75" customHeight="1">
      <c r="A24" s="80" t="s">
        <v>214</v>
      </c>
      <c r="B24" s="81">
        <f t="shared" si="5"/>
        <v>0</v>
      </c>
      <c r="C24" s="29">
        <f t="shared" si="6"/>
        <v>0</v>
      </c>
    </row>
    <row r="25" ht="15.75" customHeight="1">
      <c r="A25" s="82" t="s">
        <v>215</v>
      </c>
      <c r="B25" s="83">
        <f t="shared" ref="B25:C25" si="7">SUM(B23,-B24)</f>
        <v>98443.82227</v>
      </c>
      <c r="C25" s="88">
        <f t="shared" si="7"/>
        <v>1</v>
      </c>
    </row>
    <row r="26" ht="15.75" customHeight="1">
      <c r="A26" s="85"/>
      <c r="B26" s="86"/>
      <c r="C26" s="89"/>
    </row>
    <row r="27" ht="15.75" customHeight="1">
      <c r="A27" s="15" t="s">
        <v>216</v>
      </c>
      <c r="B27" s="15"/>
      <c r="C27" s="90"/>
    </row>
    <row r="28" ht="15.75" customHeight="1">
      <c r="A28" s="15" t="s">
        <v>26</v>
      </c>
      <c r="B28" s="48">
        <f>SUM(B9:M9)</f>
        <v>6792.64</v>
      </c>
      <c r="C28" s="29">
        <f>IF(B28=0,0,B28/$B$25)</f>
        <v>0.06900016521</v>
      </c>
    </row>
    <row r="29" ht="15.75" customHeight="1">
      <c r="A29" s="15"/>
      <c r="B29" s="15"/>
      <c r="C29" s="90"/>
    </row>
    <row r="30" ht="15.75" customHeight="1">
      <c r="A30" s="80" t="s">
        <v>220</v>
      </c>
      <c r="B30" s="81">
        <f>SUM(B28:B29)</f>
        <v>6792.64</v>
      </c>
      <c r="C30" s="29">
        <f t="shared" ref="C30:C31" si="8">IF(B30=0,0,B30/$B$25)</f>
        <v>0.06900016521</v>
      </c>
    </row>
    <row r="31" ht="15.75" customHeight="1">
      <c r="A31" s="82" t="s">
        <v>222</v>
      </c>
      <c r="B31" s="83">
        <f>SUM(B25,-B30)</f>
        <v>91651.18227</v>
      </c>
      <c r="C31" s="94">
        <f t="shared" si="8"/>
        <v>0.9309998348</v>
      </c>
    </row>
    <row r="32" ht="15.75" customHeight="1">
      <c r="A32" s="85"/>
      <c r="B32" s="85"/>
      <c r="C32" s="89"/>
    </row>
    <row r="33" ht="15.75" customHeight="1">
      <c r="A33" s="15" t="s">
        <v>224</v>
      </c>
      <c r="B33" s="48"/>
      <c r="C33" s="90"/>
    </row>
    <row r="34" ht="15.75" customHeight="1">
      <c r="A34" s="15" t="s">
        <v>29</v>
      </c>
      <c r="B34" s="48">
        <f>SUM(B15:M15)</f>
        <v>312036.96</v>
      </c>
      <c r="C34" s="29">
        <f>IF(B34=0,0,B34/$B$25)</f>
        <v>3.169695699</v>
      </c>
    </row>
    <row r="35" ht="15.75" customHeight="1">
      <c r="A35" s="80"/>
      <c r="B35" s="80"/>
      <c r="C35" s="97"/>
    </row>
    <row r="36" ht="15.75" customHeight="1">
      <c r="A36" s="82" t="s">
        <v>226</v>
      </c>
      <c r="B36" s="83">
        <f>SUM(B31,-B34)</f>
        <v>-220385.7777</v>
      </c>
      <c r="C36" s="94">
        <f>IF(B36=0,0,B36/$B$25)</f>
        <v>-2.238695864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5.71"/>
    <col customWidth="1" min="2" max="14" width="15.71"/>
  </cols>
  <sheetData>
    <row r="1">
      <c r="A1" s="3" t="s">
        <v>217</v>
      </c>
      <c r="B1" s="3"/>
    </row>
    <row r="3">
      <c r="A3" s="44" t="s">
        <v>5</v>
      </c>
      <c r="B3" s="44" t="s">
        <v>218</v>
      </c>
      <c r="C3" s="44" t="s">
        <v>143</v>
      </c>
      <c r="D3" s="44" t="s">
        <v>144</v>
      </c>
      <c r="E3" s="44" t="s">
        <v>145</v>
      </c>
      <c r="F3" s="44" t="s">
        <v>146</v>
      </c>
      <c r="G3" s="44" t="s">
        <v>147</v>
      </c>
      <c r="H3" s="44" t="s">
        <v>148</v>
      </c>
      <c r="I3" s="44" t="s">
        <v>149</v>
      </c>
      <c r="J3" s="44" t="s">
        <v>150</v>
      </c>
      <c r="K3" s="44" t="s">
        <v>151</v>
      </c>
      <c r="L3" s="44" t="s">
        <v>152</v>
      </c>
      <c r="M3" s="44" t="s">
        <v>153</v>
      </c>
      <c r="N3" s="44" t="s">
        <v>154</v>
      </c>
    </row>
    <row r="4">
      <c r="A4" s="15" t="s">
        <v>219</v>
      </c>
      <c r="B4" s="15"/>
      <c r="C4" s="48">
        <f>'10.DRE'!B17</f>
        <v>-24781.14</v>
      </c>
      <c r="D4" s="48">
        <f>'10.DRE'!C17</f>
        <v>-24658.95</v>
      </c>
      <c r="E4" s="48">
        <f>'10.DRE'!D17</f>
        <v>-24457.3375</v>
      </c>
      <c r="F4" s="48">
        <f>'10.DRE'!E17</f>
        <v>-24148.185</v>
      </c>
      <c r="G4" s="48">
        <f>'10.DRE'!F17</f>
        <v>-23684.45125</v>
      </c>
      <c r="H4" s="48">
        <f>'10.DRE'!G17</f>
        <v>-22988.86063</v>
      </c>
      <c r="I4" s="48">
        <f>'10.DRE'!H17</f>
        <v>-21933.89734</v>
      </c>
      <c r="J4" s="48">
        <f>'10.DRE'!I17</f>
        <v>-20306.21828</v>
      </c>
      <c r="K4" s="48">
        <f>'10.DRE'!J17</f>
        <v>-17742.62151</v>
      </c>
      <c r="L4" s="48">
        <f>'10.DRE'!K17</f>
        <v>-13612.40726</v>
      </c>
      <c r="M4" s="48">
        <f>'10.DRE'!L17</f>
        <v>-6797.515756</v>
      </c>
      <c r="N4" s="48">
        <f>'10.DRE'!M17</f>
        <v>4725.806791</v>
      </c>
    </row>
    <row r="5">
      <c r="A5" s="15" t="s">
        <v>221</v>
      </c>
      <c r="B5" s="15"/>
      <c r="C5" s="48">
        <f>'8.Depreciação'!$F$13</f>
        <v>429.75</v>
      </c>
      <c r="D5" s="48">
        <f>'8.Depreciação'!$F$13</f>
        <v>429.75</v>
      </c>
      <c r="E5" s="48">
        <f>'8.Depreciação'!$F$13</f>
        <v>429.75</v>
      </c>
      <c r="F5" s="48">
        <f>'8.Depreciação'!$F$13</f>
        <v>429.75</v>
      </c>
      <c r="G5" s="48">
        <f>'8.Depreciação'!$F$13</f>
        <v>429.75</v>
      </c>
      <c r="H5" s="48">
        <f>'8.Depreciação'!$F$13</f>
        <v>429.75</v>
      </c>
      <c r="I5" s="48">
        <f>'8.Depreciação'!$F$13</f>
        <v>429.75</v>
      </c>
      <c r="J5" s="48">
        <f>'8.Depreciação'!$F$13</f>
        <v>429.75</v>
      </c>
      <c r="K5" s="48">
        <f>'8.Depreciação'!$F$13</f>
        <v>429.75</v>
      </c>
      <c r="L5" s="48">
        <f>'8.Depreciação'!$F$13</f>
        <v>429.75</v>
      </c>
      <c r="M5" s="48">
        <f>'8.Depreciação'!$F$13</f>
        <v>429.75</v>
      </c>
      <c r="N5" s="48">
        <f>'8.Depreciação'!$F$13</f>
        <v>429.75</v>
      </c>
    </row>
    <row r="6">
      <c r="A6" s="80"/>
      <c r="B6" s="80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</row>
    <row r="7">
      <c r="A7" s="82" t="s">
        <v>225</v>
      </c>
      <c r="B7" s="83">
        <f t="shared" ref="B7:N7" si="1">SUM(B4:B6)</f>
        <v>0</v>
      </c>
      <c r="C7" s="83">
        <f t="shared" si="1"/>
        <v>-24351.39</v>
      </c>
      <c r="D7" s="83">
        <f t="shared" si="1"/>
        <v>-24229.2</v>
      </c>
      <c r="E7" s="83">
        <f t="shared" si="1"/>
        <v>-24027.5875</v>
      </c>
      <c r="F7" s="83">
        <f t="shared" si="1"/>
        <v>-23718.435</v>
      </c>
      <c r="G7" s="83">
        <f t="shared" si="1"/>
        <v>-23254.70125</v>
      </c>
      <c r="H7" s="83">
        <f t="shared" si="1"/>
        <v>-22559.11063</v>
      </c>
      <c r="I7" s="83">
        <f t="shared" si="1"/>
        <v>-21504.14734</v>
      </c>
      <c r="J7" s="83">
        <f t="shared" si="1"/>
        <v>-19876.46828</v>
      </c>
      <c r="K7" s="83">
        <f t="shared" si="1"/>
        <v>-17312.87151</v>
      </c>
      <c r="L7" s="83">
        <f t="shared" si="1"/>
        <v>-13182.65726</v>
      </c>
      <c r="M7" s="83">
        <f t="shared" si="1"/>
        <v>-6367.765756</v>
      </c>
      <c r="N7" s="84">
        <f t="shared" si="1"/>
        <v>5155.556791</v>
      </c>
    </row>
    <row r="8">
      <c r="A8" s="85"/>
      <c r="B8" s="85"/>
      <c r="C8" s="86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</row>
    <row r="9">
      <c r="A9" s="87" t="s">
        <v>23</v>
      </c>
      <c r="B9" s="48">
        <f>-'4.Investimento total'!C5</f>
        <v>-700</v>
      </c>
      <c r="C9" s="48">
        <v>0.0</v>
      </c>
      <c r="D9" s="48">
        <v>0.0</v>
      </c>
      <c r="E9" s="48">
        <v>0.0</v>
      </c>
      <c r="F9" s="48">
        <v>0.0</v>
      </c>
      <c r="G9" s="48">
        <v>0.0</v>
      </c>
      <c r="H9" s="48">
        <v>0.0</v>
      </c>
      <c r="I9" s="48">
        <v>0.0</v>
      </c>
      <c r="J9" s="48">
        <v>0.0</v>
      </c>
      <c r="K9" s="48">
        <v>0.0</v>
      </c>
      <c r="L9" s="48">
        <v>0.0</v>
      </c>
      <c r="M9" s="48">
        <v>0.0</v>
      </c>
      <c r="N9" s="48">
        <v>0.0</v>
      </c>
    </row>
    <row r="10">
      <c r="A10" s="87" t="s">
        <v>58</v>
      </c>
      <c r="B10" s="48">
        <f>-'4.Investimento total'!C3</f>
        <v>-92870</v>
      </c>
      <c r="C10" s="48">
        <v>0.0</v>
      </c>
      <c r="D10" s="48">
        <v>0.0</v>
      </c>
      <c r="E10" s="48">
        <v>0.0</v>
      </c>
      <c r="F10" s="48">
        <v>0.0</v>
      </c>
      <c r="G10" s="48">
        <v>0.0</v>
      </c>
      <c r="H10" s="48">
        <v>0.0</v>
      </c>
      <c r="I10" s="48">
        <v>0.0</v>
      </c>
      <c r="J10" s="48">
        <v>0.0</v>
      </c>
      <c r="K10" s="48">
        <v>0.0</v>
      </c>
      <c r="L10" s="48">
        <v>0.0</v>
      </c>
      <c r="M10" s="48">
        <v>0.0</v>
      </c>
      <c r="N10" s="48">
        <v>0.0</v>
      </c>
    </row>
    <row r="11">
      <c r="A11" s="87" t="s">
        <v>62</v>
      </c>
      <c r="B11" s="48">
        <f>-'4.Investimento total'!C4</f>
        <v>-21741.10833</v>
      </c>
      <c r="C11" s="48">
        <v>0.0</v>
      </c>
      <c r="D11" s="48">
        <v>0.0</v>
      </c>
      <c r="E11" s="48">
        <v>0.0</v>
      </c>
      <c r="F11" s="48">
        <v>0.0</v>
      </c>
      <c r="G11" s="48">
        <v>0.0</v>
      </c>
      <c r="H11" s="48">
        <v>0.0</v>
      </c>
      <c r="I11" s="48">
        <v>0.0</v>
      </c>
      <c r="J11" s="48">
        <v>0.0</v>
      </c>
      <c r="K11" s="48">
        <v>0.0</v>
      </c>
      <c r="L11" s="48">
        <v>0.0</v>
      </c>
      <c r="M11" s="48">
        <v>0.0</v>
      </c>
      <c r="N11" s="48">
        <v>0.0</v>
      </c>
    </row>
    <row r="12">
      <c r="A12" s="80"/>
      <c r="B12" s="2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</row>
    <row r="13">
      <c r="A13" s="82" t="s">
        <v>229</v>
      </c>
      <c r="B13" s="83">
        <f t="shared" ref="B13:N13" si="2">SUM(B7:B12)</f>
        <v>-115311.1083</v>
      </c>
      <c r="C13" s="83">
        <f t="shared" si="2"/>
        <v>-24351.39</v>
      </c>
      <c r="D13" s="83">
        <f t="shared" si="2"/>
        <v>-24229.2</v>
      </c>
      <c r="E13" s="83">
        <f t="shared" si="2"/>
        <v>-24027.5875</v>
      </c>
      <c r="F13" s="83">
        <f t="shared" si="2"/>
        <v>-23718.435</v>
      </c>
      <c r="G13" s="83">
        <f t="shared" si="2"/>
        <v>-23254.70125</v>
      </c>
      <c r="H13" s="83">
        <f t="shared" si="2"/>
        <v>-22559.11063</v>
      </c>
      <c r="I13" s="83">
        <f t="shared" si="2"/>
        <v>-21504.14734</v>
      </c>
      <c r="J13" s="83">
        <f t="shared" si="2"/>
        <v>-19876.46828</v>
      </c>
      <c r="K13" s="83">
        <f t="shared" si="2"/>
        <v>-17312.87151</v>
      </c>
      <c r="L13" s="83">
        <f t="shared" si="2"/>
        <v>-13182.65726</v>
      </c>
      <c r="M13" s="83">
        <f t="shared" si="2"/>
        <v>-6367.765756</v>
      </c>
      <c r="N13" s="84">
        <f t="shared" si="2"/>
        <v>5155.556791</v>
      </c>
    </row>
    <row r="14">
      <c r="C14" s="43"/>
    </row>
    <row r="15">
      <c r="C15" s="43"/>
    </row>
    <row r="16">
      <c r="A16" s="3" t="s">
        <v>233</v>
      </c>
      <c r="B16" s="3"/>
      <c r="C16" s="43"/>
    </row>
    <row r="17" ht="15.75" customHeight="1">
      <c r="C17" s="43"/>
    </row>
    <row r="18" ht="15.75" customHeight="1">
      <c r="A18" s="28" t="s">
        <v>5</v>
      </c>
      <c r="B18" s="44" t="s">
        <v>218</v>
      </c>
      <c r="C18" s="44" t="s">
        <v>235</v>
      </c>
      <c r="D18" s="44" t="s">
        <v>237</v>
      </c>
      <c r="E18" s="44" t="s">
        <v>238</v>
      </c>
      <c r="F18" s="44" t="s">
        <v>239</v>
      </c>
      <c r="G18" s="44" t="s">
        <v>241</v>
      </c>
    </row>
    <row r="19" ht="15.75" customHeight="1">
      <c r="A19" s="87" t="s">
        <v>219</v>
      </c>
      <c r="B19" s="48">
        <v>0.0</v>
      </c>
      <c r="C19" s="48">
        <f t="shared" ref="C19:C20" si="4">SUM(C4:N4)</f>
        <v>-220385.7777</v>
      </c>
      <c r="D19" s="48">
        <f t="shared" ref="D19:G19" si="3">$C$19</f>
        <v>-220385.7777</v>
      </c>
      <c r="E19" s="48">
        <f t="shared" si="3"/>
        <v>-220385.7777</v>
      </c>
      <c r="F19" s="48">
        <f t="shared" si="3"/>
        <v>-220385.7777</v>
      </c>
      <c r="G19" s="48">
        <f t="shared" si="3"/>
        <v>-220385.7777</v>
      </c>
    </row>
    <row r="20" ht="15.75" customHeight="1">
      <c r="A20" s="87" t="s">
        <v>221</v>
      </c>
      <c r="B20" s="48">
        <v>0.0</v>
      </c>
      <c r="C20" s="48">
        <f t="shared" si="4"/>
        <v>5157</v>
      </c>
      <c r="D20" s="48">
        <f t="shared" ref="D20:G20" si="5">$C$20</f>
        <v>5157</v>
      </c>
      <c r="E20" s="48">
        <f t="shared" si="5"/>
        <v>5157</v>
      </c>
      <c r="F20" s="48">
        <f t="shared" si="5"/>
        <v>5157</v>
      </c>
      <c r="G20" s="48">
        <f t="shared" si="5"/>
        <v>5157</v>
      </c>
    </row>
    <row r="21" ht="15.75" customHeight="1">
      <c r="A21" s="95"/>
      <c r="B21" s="80"/>
      <c r="C21" s="81"/>
      <c r="D21" s="97"/>
      <c r="E21" s="97"/>
      <c r="F21" s="97"/>
      <c r="G21" s="97"/>
    </row>
    <row r="22" ht="15.75" customHeight="1">
      <c r="A22" s="98" t="s">
        <v>225</v>
      </c>
      <c r="B22" s="83">
        <f t="shared" ref="B22:G22" si="6">SUM(B19:B21)</f>
        <v>0</v>
      </c>
      <c r="C22" s="83">
        <f t="shared" si="6"/>
        <v>-215228.7777</v>
      </c>
      <c r="D22" s="83">
        <f t="shared" si="6"/>
        <v>-215228.7777</v>
      </c>
      <c r="E22" s="83">
        <f t="shared" si="6"/>
        <v>-215228.7777</v>
      </c>
      <c r="F22" s="83">
        <f t="shared" si="6"/>
        <v>-215228.7777</v>
      </c>
      <c r="G22" s="84">
        <f t="shared" si="6"/>
        <v>-215228.7777</v>
      </c>
    </row>
    <row r="23" ht="15.75" customHeight="1">
      <c r="A23" s="101"/>
      <c r="B23" s="85"/>
      <c r="C23" s="85"/>
      <c r="D23" s="89"/>
      <c r="E23" s="89"/>
      <c r="F23" s="89"/>
      <c r="G23" s="89"/>
    </row>
    <row r="24" ht="15.75" customHeight="1">
      <c r="A24" s="87" t="s">
        <v>23</v>
      </c>
      <c r="B24" s="48">
        <f t="shared" ref="B24:B26" si="8">B9</f>
        <v>-700</v>
      </c>
      <c r="C24" s="48">
        <f t="shared" ref="C24:C26" si="9">SUM(C9:N9)</f>
        <v>0</v>
      </c>
      <c r="D24" s="48">
        <f t="shared" ref="D24:G24" si="7">$C$24</f>
        <v>0</v>
      </c>
      <c r="E24" s="48">
        <f t="shared" si="7"/>
        <v>0</v>
      </c>
      <c r="F24" s="48">
        <f t="shared" si="7"/>
        <v>0</v>
      </c>
      <c r="G24" s="48">
        <f t="shared" si="7"/>
        <v>0</v>
      </c>
    </row>
    <row r="25" ht="15.75" customHeight="1">
      <c r="A25" s="87" t="s">
        <v>58</v>
      </c>
      <c r="B25" s="48">
        <f t="shared" si="8"/>
        <v>-92870</v>
      </c>
      <c r="C25" s="48">
        <f t="shared" si="9"/>
        <v>0</v>
      </c>
      <c r="D25" s="48">
        <f t="shared" ref="D25:G25" si="10">$C$25</f>
        <v>0</v>
      </c>
      <c r="E25" s="48">
        <f t="shared" si="10"/>
        <v>0</v>
      </c>
      <c r="F25" s="48">
        <f t="shared" si="10"/>
        <v>0</v>
      </c>
      <c r="G25" s="48">
        <f t="shared" si="10"/>
        <v>0</v>
      </c>
    </row>
    <row r="26" ht="15.75" customHeight="1">
      <c r="A26" s="87" t="s">
        <v>62</v>
      </c>
      <c r="B26" s="48">
        <f t="shared" si="8"/>
        <v>-21741.10833</v>
      </c>
      <c r="C26" s="48">
        <f t="shared" si="9"/>
        <v>0</v>
      </c>
      <c r="D26" s="48">
        <f t="shared" ref="D26:G26" si="11">$C$26</f>
        <v>0</v>
      </c>
      <c r="E26" s="48">
        <f t="shared" si="11"/>
        <v>0</v>
      </c>
      <c r="F26" s="48">
        <f t="shared" si="11"/>
        <v>0</v>
      </c>
      <c r="G26" s="48">
        <f t="shared" si="11"/>
        <v>0</v>
      </c>
    </row>
    <row r="27" ht="15.75" customHeight="1">
      <c r="A27" s="95"/>
      <c r="B27" s="80"/>
      <c r="C27" s="81"/>
      <c r="D27" s="96"/>
      <c r="E27" s="96"/>
      <c r="F27" s="96"/>
      <c r="G27" s="96"/>
    </row>
    <row r="28" ht="15.75" customHeight="1">
      <c r="A28" s="98" t="s">
        <v>229</v>
      </c>
      <c r="B28" s="83">
        <f t="shared" ref="B28:G28" si="12">SUM(B22:B26)</f>
        <v>-115311.1083</v>
      </c>
      <c r="C28" s="83">
        <f t="shared" si="12"/>
        <v>-215228.7777</v>
      </c>
      <c r="D28" s="83">
        <f t="shared" si="12"/>
        <v>-215228.7777</v>
      </c>
      <c r="E28" s="83">
        <f t="shared" si="12"/>
        <v>-215228.7777</v>
      </c>
      <c r="F28" s="83">
        <f t="shared" si="12"/>
        <v>-215228.7777</v>
      </c>
      <c r="G28" s="84">
        <f t="shared" si="12"/>
        <v>-215228.7777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14"/>
    <col customWidth="1" min="2" max="2" width="0.86"/>
    <col customWidth="1" min="3" max="4" width="15.71"/>
    <col customWidth="1" min="5" max="5" width="0.86"/>
    <col customWidth="1" min="6" max="6" width="17.29"/>
    <col customWidth="1" min="7" max="7" width="15.71"/>
    <col customWidth="1" min="8" max="8" width="0.86"/>
    <col customWidth="1" min="9" max="9" width="22.71"/>
    <col customWidth="1" min="10" max="10" width="15.71"/>
  </cols>
  <sheetData>
    <row r="1">
      <c r="A1" s="3" t="s">
        <v>230</v>
      </c>
      <c r="B1" s="3"/>
      <c r="F1" s="91" t="s">
        <v>231</v>
      </c>
      <c r="G1" s="92">
        <v>0.2</v>
      </c>
      <c r="H1" s="93"/>
      <c r="I1" s="91" t="s">
        <v>232</v>
      </c>
      <c r="J1" s="92">
        <v>0.2</v>
      </c>
    </row>
    <row r="3">
      <c r="C3" s="9" t="s">
        <v>234</v>
      </c>
      <c r="D3" s="11"/>
      <c r="E3" s="2"/>
      <c r="F3" s="9" t="s">
        <v>236</v>
      </c>
      <c r="G3" s="11"/>
      <c r="H3" s="2"/>
      <c r="I3" s="9" t="s">
        <v>240</v>
      </c>
      <c r="J3" s="11"/>
    </row>
    <row r="4">
      <c r="A4" s="28" t="s">
        <v>5</v>
      </c>
      <c r="B4" s="2"/>
    </row>
    <row r="5">
      <c r="A5" s="15" t="s">
        <v>213</v>
      </c>
      <c r="B5" s="21"/>
      <c r="C5" s="48">
        <f>'10.DRE'!B23</f>
        <v>98443.82227</v>
      </c>
      <c r="D5" s="29">
        <f>C5/C7</f>
        <v>1</v>
      </c>
      <c r="F5" s="48">
        <f t="shared" ref="F5:F6" si="1">C5-(C5*$G$1)</f>
        <v>78755.05781</v>
      </c>
      <c r="G5" s="29">
        <f>F5/F7</f>
        <v>1</v>
      </c>
      <c r="I5" s="48">
        <f t="shared" ref="I5:I6" si="2">C5+(C5*$J$1)</f>
        <v>118132.5867</v>
      </c>
      <c r="J5" s="29">
        <f>I5/I7</f>
        <v>1</v>
      </c>
    </row>
    <row r="6">
      <c r="A6" s="80" t="s">
        <v>214</v>
      </c>
      <c r="B6" s="21"/>
      <c r="C6" s="81">
        <f>'10.DRE'!B24</f>
        <v>0</v>
      </c>
      <c r="D6" s="96">
        <f>C6/C7</f>
        <v>0</v>
      </c>
      <c r="F6" s="48">
        <f t="shared" si="1"/>
        <v>0</v>
      </c>
      <c r="G6" s="96">
        <f>F6/F7</f>
        <v>0</v>
      </c>
      <c r="I6" s="48">
        <f t="shared" si="2"/>
        <v>0</v>
      </c>
      <c r="J6" s="96">
        <f>I6/I7</f>
        <v>0</v>
      </c>
    </row>
    <row r="7">
      <c r="A7" s="99" t="s">
        <v>215</v>
      </c>
      <c r="B7" s="3"/>
      <c r="C7" s="100">
        <f>SUM(C5,-C6)</f>
        <v>98443.82227</v>
      </c>
      <c r="D7" s="102">
        <f>D5-D6</f>
        <v>1</v>
      </c>
      <c r="E7" s="3"/>
      <c r="F7" s="100">
        <f>SUM(F5,-F6)</f>
        <v>78755.05781</v>
      </c>
      <c r="G7" s="102">
        <f>G5-G6</f>
        <v>1</v>
      </c>
      <c r="H7" s="3"/>
      <c r="I7" s="100">
        <f>SUM(I5,-I6)</f>
        <v>118132.5867</v>
      </c>
      <c r="J7" s="102">
        <f>J5-J6</f>
        <v>1</v>
      </c>
    </row>
    <row r="8">
      <c r="A8" s="85"/>
      <c r="B8" s="21"/>
      <c r="C8" s="85"/>
      <c r="D8" s="103"/>
      <c r="F8" s="85"/>
      <c r="G8" s="85"/>
      <c r="I8" s="85"/>
      <c r="J8" s="85"/>
    </row>
    <row r="9">
      <c r="A9" s="15" t="s">
        <v>216</v>
      </c>
      <c r="B9" s="21"/>
      <c r="C9" s="15"/>
      <c r="D9" s="29"/>
      <c r="F9" s="15"/>
      <c r="G9" s="15"/>
      <c r="I9" s="15"/>
      <c r="J9" s="15"/>
    </row>
    <row r="10">
      <c r="A10" s="15" t="s">
        <v>26</v>
      </c>
      <c r="B10" s="21"/>
      <c r="C10" s="48">
        <f>'10.DRE'!B28</f>
        <v>6792.64</v>
      </c>
      <c r="D10" s="29">
        <f>C10/C7</f>
        <v>0.06900016521</v>
      </c>
      <c r="F10" s="48">
        <f>C10-(C10*$G$1)</f>
        <v>5434.112</v>
      </c>
      <c r="G10" s="29">
        <f>F10/F7</f>
        <v>0.06900016521</v>
      </c>
      <c r="I10" s="48">
        <f>C10+(C10*$J$1)</f>
        <v>8151.168</v>
      </c>
      <c r="J10" s="29">
        <f>I10/I7</f>
        <v>0.06900016521</v>
      </c>
    </row>
    <row r="11">
      <c r="A11" s="15"/>
      <c r="B11" s="21"/>
      <c r="C11" s="15"/>
      <c r="D11" s="29"/>
      <c r="F11" s="15"/>
      <c r="G11" s="15"/>
      <c r="I11" s="15"/>
      <c r="J11" s="15"/>
    </row>
    <row r="12">
      <c r="A12" s="80" t="s">
        <v>220</v>
      </c>
      <c r="B12" s="21"/>
      <c r="C12" s="81">
        <f>SUM(C10:C11)</f>
        <v>6792.64</v>
      </c>
      <c r="D12" s="96">
        <f>C12/C7</f>
        <v>0.06900016521</v>
      </c>
      <c r="F12" s="81">
        <f>SUM(F10:F11)</f>
        <v>5434.112</v>
      </c>
      <c r="G12" s="96">
        <f>F12/F7</f>
        <v>0.06900016521</v>
      </c>
      <c r="I12" s="81">
        <f>SUM(I10:I11)</f>
        <v>8151.168</v>
      </c>
      <c r="J12" s="96">
        <f>I12/I7</f>
        <v>0.06900016521</v>
      </c>
    </row>
    <row r="13">
      <c r="A13" s="99" t="s">
        <v>222</v>
      </c>
      <c r="B13" s="3"/>
      <c r="C13" s="100">
        <f>SUM(C7,-C12)</f>
        <v>91651.18227</v>
      </c>
      <c r="D13" s="102">
        <f>C13/C7</f>
        <v>0.9309998348</v>
      </c>
      <c r="E13" s="3"/>
      <c r="F13" s="100">
        <f>SUM(F7,-F12)</f>
        <v>73320.94581</v>
      </c>
      <c r="G13" s="102">
        <f>F13/F7</f>
        <v>0.9309998348</v>
      </c>
      <c r="H13" s="3"/>
      <c r="I13" s="100">
        <f>SUM(I7,-I12)</f>
        <v>109981.4187</v>
      </c>
      <c r="J13" s="102">
        <f>I13/I7</f>
        <v>0.9309998348</v>
      </c>
    </row>
    <row r="14">
      <c r="A14" s="85"/>
      <c r="B14" s="21"/>
      <c r="C14" s="85"/>
      <c r="D14" s="103"/>
      <c r="F14" s="85"/>
      <c r="G14" s="85"/>
      <c r="I14" s="85"/>
      <c r="J14" s="85"/>
    </row>
    <row r="15">
      <c r="A15" s="15" t="s">
        <v>224</v>
      </c>
      <c r="B15" s="21"/>
      <c r="C15" s="15"/>
      <c r="D15" s="29"/>
      <c r="F15" s="15"/>
      <c r="G15" s="15"/>
      <c r="I15" s="15"/>
      <c r="J15" s="15"/>
    </row>
    <row r="16">
      <c r="A16" s="15" t="s">
        <v>29</v>
      </c>
      <c r="B16" s="21"/>
      <c r="C16" s="48">
        <f>'10.DRE'!B34</f>
        <v>312036.96</v>
      </c>
      <c r="D16" s="29">
        <f>C16/C7</f>
        <v>3.169695699</v>
      </c>
      <c r="F16" s="48">
        <f>C16</f>
        <v>312036.96</v>
      </c>
      <c r="G16" s="29">
        <f>F16/F7</f>
        <v>3.962119623</v>
      </c>
      <c r="I16" s="48">
        <f>C16</f>
        <v>312036.96</v>
      </c>
      <c r="J16" s="29">
        <f>I16/I7</f>
        <v>2.641413082</v>
      </c>
    </row>
    <row r="17">
      <c r="A17" s="80"/>
      <c r="B17" s="21"/>
      <c r="C17" s="80"/>
      <c r="D17" s="96"/>
      <c r="F17" s="80"/>
      <c r="G17" s="80"/>
      <c r="I17" s="80"/>
      <c r="J17" s="80"/>
    </row>
    <row r="18">
      <c r="A18" s="99" t="s">
        <v>226</v>
      </c>
      <c r="B18" s="3"/>
      <c r="C18" s="100">
        <f>SUM(C13,-C16)</f>
        <v>-220385.7777</v>
      </c>
      <c r="D18" s="102">
        <f>C18/C7</f>
        <v>-2.238695864</v>
      </c>
      <c r="E18" s="3"/>
      <c r="F18" s="100">
        <f>SUM(F13,-F16)</f>
        <v>-238716.0142</v>
      </c>
      <c r="G18" s="102">
        <f>F18/F7</f>
        <v>-3.031119789</v>
      </c>
      <c r="H18" s="3"/>
      <c r="I18" s="100">
        <f>SUM(I13,-I16)</f>
        <v>-202055.5413</v>
      </c>
      <c r="J18" s="102">
        <f>I18/I7</f>
        <v>-1.710413247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3:D3"/>
    <mergeCell ref="F3:G3"/>
    <mergeCell ref="I3:J3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