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494" windowHeight="7980" tabRatio="723" firstSheet="4" activeTab="5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Reserve Revenue (NOT USED)" sheetId="15" r:id="rId14"/>
    <sheet name="Housing plans (NO USE)" sheetId="18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D5" i="9"/>
  <c r="D4" i="9"/>
  <c r="D3" i="9"/>
  <c r="D2" i="9"/>
  <c r="C6" i="9"/>
  <c r="C5" i="9"/>
  <c r="C4" i="9"/>
  <c r="C3" i="9"/>
  <c r="C2" i="9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3" i="6"/>
  <c r="AY3" i="6"/>
  <c r="AX3" i="6"/>
  <c r="AW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T3" i="6"/>
  <c r="AS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3" i="6"/>
  <c r="AL3" i="6"/>
  <c r="O17" i="11"/>
  <c r="O16" i="11"/>
  <c r="O15" i="11"/>
  <c r="O14" i="11"/>
  <c r="O13" i="11"/>
  <c r="O12" i="11"/>
  <c r="O10" i="11"/>
  <c r="O11" i="11"/>
  <c r="O9" i="11"/>
  <c r="O8" i="11"/>
  <c r="O7" i="11"/>
  <c r="O6" i="11"/>
  <c r="O5" i="11"/>
  <c r="O4" i="11"/>
  <c r="O3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3" i="11"/>
  <c r="N4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P3" i="6"/>
  <c r="AO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3" i="6"/>
  <c r="AL40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3" i="11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3" i="19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3" i="6"/>
  <c r="C17" i="21"/>
  <c r="C16" i="21"/>
  <c r="F12" i="21"/>
  <c r="D11" i="21"/>
  <c r="C11" i="21"/>
  <c r="C10" i="21"/>
  <c r="F9" i="21"/>
  <c r="C9" i="21"/>
  <c r="C8" i="21"/>
  <c r="E5" i="21"/>
  <c r="G4" i="21" s="1"/>
  <c r="E4" i="21"/>
  <c r="F10" i="21" s="1"/>
  <c r="E3" i="21"/>
  <c r="D8" i="21" s="1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G41" i="6"/>
  <c r="B16" i="8"/>
  <c r="B17" i="8"/>
  <c r="B18" i="8"/>
  <c r="B19" i="8"/>
  <c r="B20" i="8"/>
  <c r="B21" i="8"/>
  <c r="B22" i="8"/>
  <c r="C35" i="18"/>
  <c r="C34" i="18"/>
  <c r="F30" i="18"/>
  <c r="D30" i="18"/>
  <c r="F29" i="18"/>
  <c r="D29" i="18"/>
  <c r="C29" i="18"/>
  <c r="C28" i="18"/>
  <c r="F27" i="18"/>
  <c r="D27" i="18"/>
  <c r="C27" i="18"/>
  <c r="C26" i="18"/>
  <c r="E23" i="18"/>
  <c r="G22" i="18" s="1"/>
  <c r="F22" i="18"/>
  <c r="G30" i="18" s="1"/>
  <c r="E22" i="18"/>
  <c r="F26" i="18" s="1"/>
  <c r="F21" i="18"/>
  <c r="E29" i="18" s="1"/>
  <c r="E21" i="18"/>
  <c r="D28" i="18" s="1"/>
  <c r="I17" i="18"/>
  <c r="P17" i="18" s="1"/>
  <c r="P16" i="18"/>
  <c r="I16" i="18"/>
  <c r="I15" i="18"/>
  <c r="P15" i="18" s="1"/>
  <c r="P14" i="18"/>
  <c r="I14" i="18"/>
  <c r="I13" i="18"/>
  <c r="P13" i="18" s="1"/>
  <c r="P12" i="18"/>
  <c r="I12" i="18"/>
  <c r="I11" i="18"/>
  <c r="P11" i="18" s="1"/>
  <c r="P10" i="18"/>
  <c r="I10" i="18"/>
  <c r="I9" i="18"/>
  <c r="P9" i="18" s="1"/>
  <c r="P8" i="18"/>
  <c r="I8" i="18"/>
  <c r="I7" i="18"/>
  <c r="P7" i="18" s="1"/>
  <c r="P6" i="18"/>
  <c r="I6" i="18"/>
  <c r="I5" i="18"/>
  <c r="P5" i="18" s="1"/>
  <c r="P4" i="18"/>
  <c r="I4" i="18"/>
  <c r="I3" i="18"/>
  <c r="P3" i="18" s="1"/>
  <c r="F8" i="21" l="1"/>
  <c r="D10" i="21"/>
  <c r="F3" i="21"/>
  <c r="F4" i="21"/>
  <c r="D9" i="21"/>
  <c r="F11" i="21"/>
  <c r="D12" i="21"/>
  <c r="G3" i="21"/>
  <c r="Q16" i="18"/>
  <c r="Q12" i="18"/>
  <c r="Q15" i="18"/>
  <c r="Q13" i="18"/>
  <c r="Q14" i="18"/>
  <c r="G26" i="18"/>
  <c r="E28" i="18"/>
  <c r="Q7" i="18" s="1"/>
  <c r="G21" i="18"/>
  <c r="D26" i="18"/>
  <c r="E27" i="18"/>
  <c r="Q3" i="18" s="1"/>
  <c r="F28" i="18"/>
  <c r="G29" i="18"/>
  <c r="Q17" i="18" s="1"/>
  <c r="E30" i="18"/>
  <c r="H21" i="18"/>
  <c r="H22" i="18"/>
  <c r="E26" i="18"/>
  <c r="G28" i="18"/>
  <c r="G27" i="18"/>
  <c r="AA7" i="12"/>
  <c r="AA6" i="12"/>
  <c r="AA5" i="12"/>
  <c r="AA4" i="12"/>
  <c r="AA3" i="12"/>
  <c r="B3" i="5"/>
  <c r="F6" i="15"/>
  <c r="I5" i="11"/>
  <c r="G11" i="21" l="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 s="1"/>
  <c r="S7" i="18" s="1"/>
  <c r="H29" i="18"/>
  <c r="H26" i="18"/>
  <c r="R11" i="18" s="1"/>
  <c r="H30" i="18"/>
  <c r="H27" i="18"/>
  <c r="R3" i="18" s="1"/>
  <c r="S3" i="18"/>
  <c r="Q9" i="18"/>
  <c r="Q10" i="18"/>
  <c r="Q8" i="18"/>
  <c r="Q4" i="18"/>
  <c r="Q6" i="18"/>
  <c r="Q5" i="18"/>
  <c r="Q11" i="18"/>
  <c r="S11" i="18" s="1"/>
  <c r="S17" i="18"/>
  <c r="I29" i="18"/>
  <c r="R17" i="18" s="1"/>
  <c r="I26" i="18"/>
  <c r="I30" i="18"/>
  <c r="I27" i="18"/>
  <c r="I28" i="18"/>
  <c r="H3" i="3"/>
  <c r="H4" i="3"/>
  <c r="H5" i="3"/>
  <c r="H6" i="3"/>
  <c r="H2" i="3"/>
  <c r="B6" i="5"/>
  <c r="B5" i="5"/>
  <c r="B4" i="5"/>
  <c r="I4" i="11"/>
  <c r="L4" i="11" s="1"/>
  <c r="L5" i="11"/>
  <c r="I6" i="11"/>
  <c r="L6" i="11" s="1"/>
  <c r="I7" i="11"/>
  <c r="L7" i="11" s="1"/>
  <c r="I8" i="11"/>
  <c r="L8" i="11" s="1"/>
  <c r="I9" i="11"/>
  <c r="L9" i="11" s="1"/>
  <c r="I10" i="11"/>
  <c r="L10" i="11" s="1"/>
  <c r="I11" i="11"/>
  <c r="L11" i="11" s="1"/>
  <c r="I12" i="11"/>
  <c r="L12" i="11" s="1"/>
  <c r="I13" i="11"/>
  <c r="L13" i="11" s="1"/>
  <c r="I14" i="11"/>
  <c r="L14" i="11" s="1"/>
  <c r="I15" i="11"/>
  <c r="L15" i="11" s="1"/>
  <c r="I16" i="11"/>
  <c r="L16" i="11" s="1"/>
  <c r="I17" i="11"/>
  <c r="L17" i="11" s="1"/>
  <c r="I3" i="11"/>
  <c r="L3" i="11" s="1"/>
  <c r="D7" i="8"/>
  <c r="E7" i="8" s="1"/>
  <c r="D8" i="8"/>
  <c r="E8" i="8" s="1"/>
  <c r="D3" i="8"/>
  <c r="D4" i="8"/>
  <c r="D5" i="8"/>
  <c r="D6" i="8"/>
  <c r="D2" i="8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G3" i="15" s="1"/>
  <c r="B3" i="15"/>
  <c r="B8" i="15" s="1"/>
  <c r="F2" i="15"/>
  <c r="E2" i="15"/>
  <c r="D2" i="15"/>
  <c r="C2" i="15"/>
  <c r="G2" i="15" s="1"/>
  <c r="B2" i="15"/>
  <c r="I12" i="21" l="1"/>
  <c r="I9" i="21"/>
  <c r="I10" i="21"/>
  <c r="I11" i="21"/>
  <c r="I8" i="21"/>
  <c r="H8" i="21"/>
  <c r="H12" i="21"/>
  <c r="H9" i="21"/>
  <c r="H10" i="21"/>
  <c r="H11" i="21"/>
  <c r="S8" i="18"/>
  <c r="R15" i="18"/>
  <c r="S15" i="18" s="1"/>
  <c r="R14" i="18"/>
  <c r="S14" i="18" s="1"/>
  <c r="R12" i="18"/>
  <c r="S12" i="18" s="1"/>
  <c r="R13" i="18"/>
  <c r="S13" i="18" s="1"/>
  <c r="R16" i="18"/>
  <c r="S16" i="18" s="1"/>
  <c r="R10" i="18"/>
  <c r="S10" i="18" s="1"/>
  <c r="R9" i="18"/>
  <c r="R8" i="18"/>
  <c r="R4" i="18"/>
  <c r="S4" i="18" s="1"/>
  <c r="R6" i="18"/>
  <c r="S6" i="18" s="1"/>
  <c r="R5" i="18"/>
  <c r="S5" i="18" s="1"/>
  <c r="S9" i="18"/>
  <c r="B8" i="5"/>
  <c r="I2" i="15"/>
  <c r="G8" i="15"/>
  <c r="M2" i="15"/>
  <c r="D7" i="15"/>
  <c r="C8" i="15"/>
  <c r="B7" i="15"/>
  <c r="F7" i="15"/>
  <c r="P5" i="2"/>
  <c r="P7" i="11" l="1"/>
  <c r="C7" i="15"/>
  <c r="G7" i="15" s="1"/>
  <c r="E7" i="15"/>
  <c r="P7" i="2"/>
  <c r="P6" i="2"/>
  <c r="P4" i="2"/>
  <c r="Q4" i="2" s="1"/>
  <c r="P3" i="11" l="1"/>
  <c r="C4" i="8" s="1"/>
  <c r="P14" i="11"/>
  <c r="P17" i="11"/>
  <c r="P13" i="11"/>
  <c r="P16" i="11"/>
  <c r="P15" i="11"/>
  <c r="P11" i="11"/>
  <c r="P12" i="11"/>
  <c r="P9" i="11"/>
  <c r="P10" i="11"/>
  <c r="P5" i="11"/>
  <c r="P4" i="11"/>
  <c r="P8" i="11"/>
  <c r="P6" i="11"/>
  <c r="E6" i="9"/>
  <c r="E3" i="9"/>
  <c r="C7" i="9"/>
  <c r="E4" i="9"/>
  <c r="D7" i="9"/>
  <c r="E5" i="9"/>
  <c r="E2" i="9"/>
  <c r="Z6" i="12" l="1"/>
  <c r="AB6" i="12" s="1"/>
  <c r="Z4" i="12"/>
  <c r="AB4" i="12" s="1"/>
  <c r="C6" i="8"/>
  <c r="Z3" i="12"/>
  <c r="AB3" i="12" s="1"/>
  <c r="C5" i="8"/>
  <c r="Z5" i="12"/>
  <c r="AB5" i="12" s="1"/>
  <c r="C3" i="8"/>
  <c r="Z7" i="12"/>
  <c r="AB7" i="12" s="1"/>
  <c r="E7" i="9"/>
  <c r="E4" i="8" l="1"/>
  <c r="E3" i="8" l="1"/>
  <c r="E5" i="8"/>
  <c r="E2" i="8"/>
  <c r="E6" i="8" l="1"/>
  <c r="P8" i="2"/>
  <c r="R4" i="2"/>
  <c r="Q6" i="2"/>
  <c r="R6" i="2" s="1"/>
  <c r="Q5" i="2"/>
  <c r="R5" i="2" s="1"/>
  <c r="Q7" i="2"/>
  <c r="R7" i="2" s="1"/>
  <c r="Q8" i="2" l="1"/>
  <c r="R8" i="2" s="1"/>
  <c r="I5" i="3" l="1"/>
  <c r="I6" i="3"/>
  <c r="I3" i="3"/>
  <c r="I2" i="3"/>
  <c r="E2" i="5" s="1"/>
  <c r="I4" i="3"/>
  <c r="I8" i="3" l="1"/>
  <c r="E8" i="5" s="1"/>
  <c r="C4" i="5"/>
  <c r="D4" i="5" s="1"/>
  <c r="E4" i="5"/>
  <c r="C6" i="5"/>
  <c r="D6" i="5" s="1"/>
  <c r="E6" i="5"/>
  <c r="C3" i="5"/>
  <c r="E3" i="5"/>
  <c r="C5" i="5"/>
  <c r="D5" i="5" s="1"/>
  <c r="E5" i="5"/>
  <c r="I7" i="3"/>
  <c r="E7" i="5" s="1"/>
  <c r="C8" i="5" l="1"/>
  <c r="D8" i="5" s="1"/>
  <c r="D3" i="5"/>
</calcChain>
</file>

<file path=xl/comments1.xml><?xml version="1.0" encoding="utf-8"?>
<comments xmlns="http://schemas.openxmlformats.org/spreadsheetml/2006/main">
  <authors>
    <author>Sander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>
  <authors>
    <author>Sander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>
  <authors>
    <author>Sander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>
  <authors>
    <author>Sander</author>
    <author>Lenferink</author>
  </authors>
  <commentList>
    <comment ref="I1" author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K5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walking due to no bus
</t>
        </r>
      </text>
    </comment>
    <comment ref="K6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To Purmerend
</t>
        </r>
      </text>
    </comment>
    <comment ref="I9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by bus
by bicycle: Purmerend Overwhere</t>
        </r>
      </text>
    </comment>
    <comment ref="J9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 8700</t>
        </r>
      </text>
    </comment>
    <comment ref="M9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to purmerend Overwhere</t>
        </r>
      </text>
    </comment>
    <comment ref="M10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
</t>
        </r>
      </text>
    </comment>
    <comment ref="J11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10000 m to Purmerend Overwhere
</t>
        </r>
      </text>
    </comment>
    <comment ref="M11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
</t>
        </r>
      </text>
    </comment>
    <comment ref="K17" authorId="1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walking
</t>
        </r>
      </text>
    </comment>
  </commentList>
</comments>
</file>

<file path=xl/comments4.xml><?xml version="1.0" encoding="utf-8"?>
<comments xmlns="http://schemas.openxmlformats.org/spreadsheetml/2006/main">
  <authors>
    <author>Sander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>
  <authors>
    <author>Sander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>
  <authors>
    <author>Lenferink</author>
    <author>Sander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cah-kaart.nl
Purmerend 2040
Zaanstad</t>
        </r>
      </text>
    </comment>
    <comment ref="G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G14" authorId="1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G2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14M from zaanstad
avg 245-337
</t>
        </r>
      </text>
    </comment>
    <comment ref="G24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G25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D25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G2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incl aansluiting Achtersluispolder
avg 12-21</t>
        </r>
      </text>
    </comment>
    <comment ref="G2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G3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G34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>
  <authors>
    <author>Sander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<sst xmlns="http://schemas.openxmlformats.org/spreadsheetml/2006/main" count="1015" uniqueCount="330">
  <si>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</si>
  <si>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</si>
  <si>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</si>
  <si>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</si>
  <si>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</si>
  <si>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</si>
  <si>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</si>
  <si>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</si>
  <si>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</si>
  <si>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</si>
  <si>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</si>
  <si>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</si>
  <si>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</si>
  <si>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</si>
  <si>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</si>
  <si>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</si>
  <si>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</si>
  <si>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</si>
  <si>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</si>
  <si>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</si>
  <si>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</si>
  <si>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</si>
  <si>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</si>
  <si>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</si>
  <si>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</si>
  <si>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</si>
  <si>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</si>
  <si>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</si>
  <si>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</si>
  <si>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</si>
  <si>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</si>
  <si>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</si>
  <si>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</si>
  <si>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</si>
  <si>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</si>
  <si>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</si>
  <si>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</si>
  <si>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</si>
  <si>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</si>
  <si>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</si>
  <si>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</si>
  <si>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</si>
  <si>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</si>
  <si>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</si>
  <si>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</si>
  <si>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</si>
  <si>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</si>
  <si>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</si>
  <si>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</si>
  <si>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</si>
  <si>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</si>
  <si>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</si>
  <si>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</si>
  <si>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</si>
  <si>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PT, Car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</si>
  <si>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</si>
  <si>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</si>
  <si>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</si>
  <si>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</si>
  <si>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</si>
  <si>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</si>
  <si>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</si>
  <si>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</si>
  <si>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</si>
  <si>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</si>
  <si>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</si>
  <si>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</si>
  <si>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</si>
  <si>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</si>
  <si>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</si>
  <si>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</si>
  <si>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</si>
  <si>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</si>
  <si>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</si>
  <si>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</si>
  <si>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</si>
  <si>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</si>
  <si>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Zaanstad, Purmerend, Hoorn</t>
  </si>
  <si>
    <t>TRA-NHM2</t>
  </si>
  <si>
    <t>Meer capaciteit aanbieden in de spits (langer, dubbeldeks, 8 bakken)</t>
  </si>
  <si>
    <t>Ministry</t>
  </si>
  <si>
    <t xml:space="preserve">Train </t>
  </si>
  <si>
    <t>TRA-M4</t>
  </si>
  <si>
    <t>Afteller bij station Purmerend</t>
  </si>
  <si>
    <t>Zaanstad-Amsterdam</t>
  </si>
  <si>
    <t>TRA-NHM1</t>
  </si>
  <si>
    <t>Borgen airportsprinter in netwerk Amsterdam-Schiphol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</si>
  <si>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</si>
  <si>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</si>
  <si>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</si>
  <si>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</si>
  <si>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</si>
  <si>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</si>
  <si>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</si>
  <si>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</si>
  <si>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</si>
  <si>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</si>
  <si>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</si>
  <si>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</si>
  <si>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</si>
  <si>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</si>
  <si>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</si>
  <si>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</si>
  <si>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</si>
  <si>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</si>
  <si>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</si>
  <si>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</si>
  <si>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</si>
  <si>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</si>
  <si>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</si>
  <si>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</si>
  <si>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</si>
  <si>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</si>
  <si>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</si>
  <si>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</si>
  <si>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</si>
  <si>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</si>
  <si>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</si>
  <si>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</si>
  <si>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</si>
  <si>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</si>
  <si>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</si>
  <si>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</si>
  <si>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</si>
  <si>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</si>
  <si>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</si>
  <si>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</si>
  <si>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</si>
  <si>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</si>
  <si>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</si>
  <si>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</si>
  <si>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</si>
  <si>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</si>
  <si>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</si>
  <si>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</si>
  <si>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</si>
  <si>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</si>
  <si>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</si>
  <si>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</si>
  <si>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</si>
  <si>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</si>
  <si>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</si>
  <si>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</si>
  <si>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</si>
  <si>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</si>
  <si>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</si>
  <si>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</si>
  <si>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</si>
  <si>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</si>
  <si>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</si>
  <si>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</si>
  <si>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</si>
  <si>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</si>
  <si>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</si>
  <si>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</si>
  <si>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</si>
  <si>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</si>
  <si>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</si>
  <si>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</si>
  <si>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</si>
  <si>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</si>
  <si>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</si>
  <si>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</si>
  <si>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</si>
  <si>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</si>
  <si>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</si>
  <si>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</si>
  <si>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</si>
  <si>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</si>
  <si>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</si>
  <si>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</si>
  <si>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</si>
  <si>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</si>
  <si>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</si>
  <si>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</si>
  <si>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</si>
  <si>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</si>
  <si>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</si>
  <si>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</si>
  <si>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</si>
  <si>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</si>
  <si>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</si>
  <si>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</si>
  <si>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</si>
  <si>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</si>
  <si>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</si>
  <si>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</si>
  <si>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</si>
  <si>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</si>
  <si>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</si>
  <si>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</si>
  <si>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</si>
  <si>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</si>
  <si>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</si>
  <si>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</si>
  <si>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</si>
  <si>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</si>
  <si>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</si>
  <si>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</si>
  <si>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</si>
  <si>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</si>
  <si>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</si>
  <si>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</si>
  <si>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</si>
  <si>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</si>
  <si>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</si>
  <si>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</si>
  <si>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</si>
  <si>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</si>
  <si>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</si>
  <si>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</si>
  <si>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</si>
  <si>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</si>
  <si>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</si>
  <si>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</si>
  <si>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</si>
  <si>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</si>
  <si>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</si>
  <si>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</si>
  <si>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</si>
  <si>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</si>
  <si>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</si>
  <si>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</si>
  <si>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</si>
  <si>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</si>
  <si>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</si>
  <si>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</si>
  <si>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</si>
  <si>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</si>
  <si>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</si>
  <si>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Plan zit in meerdere gebiedspakketten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</si>
  <si>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</si>
  <si>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</si>
  <si>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</si>
  <si>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</si>
  <si>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</si>
  <si>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</si>
  <si>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</si>
  <si>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</si>
  <si>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</si>
  <si>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</si>
  <si>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</si>
  <si>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</si>
  <si>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</si>
  <si>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</si>
  <si>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</si>
  <si>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</si>
  <si>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</si>
  <si>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</si>
  <si>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</si>
  <si>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</si>
  <si>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</si>
  <si>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</si>
  <si>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</si>
  <si>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</si>
  <si>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</si>
  <si>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</si>
  <si>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</si>
  <si>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</si>
  <si>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</si>
  <si>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</si>
  <si>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</si>
  <si>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</si>
  <si>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</si>
  <si>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</si>
  <si>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</si>
  <si>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</si>
  <si>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</si>
  <si>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</si>
  <si>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</si>
  <si>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</si>
  <si>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</si>
  <si>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</si>
  <si>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</si>
  <si>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</si>
  <si>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</si>
  <si>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</si>
  <si>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</si>
  <si>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</si>
  <si>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</si>
  <si>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</si>
  <si>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</si>
  <si>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</si>
  <si>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</si>
  <si>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</si>
  <si>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</si>
  <si>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</si>
  <si>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</si>
  <si>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</si>
  <si>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</si>
  <si>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</si>
  <si>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</si>
  <si>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</si>
  <si>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</si>
  <si>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</si>
  <si>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</si>
  <si>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</si>
  <si>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</si>
  <si>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</si>
  <si>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</si>
  <si>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</si>
  <si>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</si>
  <si>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</si>
  <si>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</si>
  <si>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</si>
  <si>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</si>
  <si>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</si>
  <si>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</si>
  <si>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</si>
  <si>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</si>
  <si>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</si>
  <si>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</si>
  <si>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</si>
  <si>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Krommenie-Assendelft</t>
  </si>
  <si>
    <t>N8/N203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</si>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</sst>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??_-;_-@_-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2" fillId="5" borderId="4" applyNumberFormat="0" applyAlignment="0" applyProtection="0"/>
  </cellStyleXfs>
  <cellXfs count="6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0" fillId="3" borderId="0" xfId="3"/>
    <xf numFmtId="49" fontId="0" fillId="2" borderId="0" xfId="0" applyNumberFormat="1" applyFill="1"/>
    <xf numFmtId="0" fontId="0" fillId="2" borderId="0" xfId="0" applyFont="1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vertical="top"/>
    </xf>
    <xf numFmtId="0" fontId="1" fillId="4" borderId="0" xfId="0" applyFont="1" applyFill="1"/>
    <xf numFmtId="0" fontId="0" fillId="4" borderId="0" xfId="0" applyFill="1"/>
    <xf numFmtId="2" fontId="0" fillId="0" borderId="0" xfId="0" applyNumberFormat="1" applyAlignment="1">
      <alignment vertical="top"/>
    </xf>
    <xf numFmtId="2" fontId="1" fillId="4" borderId="0" xfId="0" applyNumberFormat="1" applyFont="1" applyFill="1"/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2" fontId="0" fillId="0" borderId="0" xfId="0" applyNumberFormat="1" applyAlignment="1"/>
    <xf numFmtId="0" fontId="11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12" fillId="5" borderId="4" xfId="4"/>
    <xf numFmtId="1" fontId="12" fillId="5" borderId="4" xfId="4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5">
    <cellStyle name="Cálculo" xfId="4" builtinId="22"/>
    <cellStyle name="Hipervínculo" xfId="2" builtinId="8"/>
    <cellStyle name="Neutral" xfId="3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18"/>
  <sheetViews>
    <sheetView workbookViewId="0">
      <selection activeCell="F27" sqref="F27"/>
    </sheetView>
  </sheetViews>
  <sheetFormatPr baseColWidth="10" defaultColWidth="9.23046875" defaultRowHeight="14.6" x14ac:dyDescent="0.4"/>
  <sheetData>
    <row r="1" spans="1:9" x14ac:dyDescent="0.25">
      <c r="B1" t="s">
        <v>268</v>
      </c>
      <c r="E1" t="s">
        <v>260</v>
      </c>
    </row>
    <row r="2" spans="1:9" x14ac:dyDescent="0.25">
      <c r="B2" t="s">
        <v>194</v>
      </c>
      <c r="C2" t="s">
        <v>250</v>
      </c>
      <c r="D2" s="3" t="s">
        <v>277</v>
      </c>
      <c r="E2" t="s">
        <v>278</v>
      </c>
      <c r="F2" t="s">
        <v>279</v>
      </c>
      <c r="G2" s="3" t="s">
        <v>280</v>
      </c>
      <c r="H2" s="3" t="s">
        <v>281</v>
      </c>
      <c r="I2" s="3"/>
    </row>
    <row r="3" spans="1:9" x14ac:dyDescent="0.25">
      <c r="A3" t="s">
        <v>251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255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50" t="s">
        <v>258</v>
      </c>
      <c r="D5" s="3"/>
      <c r="E5" s="51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256</v>
      </c>
      <c r="C7" t="s">
        <v>261</v>
      </c>
      <c r="D7" t="s">
        <v>262</v>
      </c>
      <c r="E7" s="6" t="s">
        <v>282</v>
      </c>
      <c r="F7" s="3" t="s">
        <v>263</v>
      </c>
      <c r="G7" t="s">
        <v>283</v>
      </c>
      <c r="H7" t="s">
        <v>284</v>
      </c>
      <c r="I7" t="s">
        <v>285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</f>
        <v>56801.365247190493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9">
        <f>B9/B12*100</f>
        <v>70.254471871791338</v>
      </c>
      <c r="D9" s="6">
        <f>$E$3*C9/100</f>
        <v>47180.733685699015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</f>
        <v>47602.730119981046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</f>
        <v>47620.674545519083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257</v>
      </c>
      <c r="B12">
        <v>333082</v>
      </c>
      <c r="C12">
        <v>100</v>
      </c>
      <c r="D12" s="6">
        <f>$E$3*C12/100</f>
        <v>67156.911764705874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50" t="s">
        <v>259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275</v>
      </c>
      <c r="C15" t="s">
        <v>274</v>
      </c>
      <c r="G15" s="3"/>
      <c r="H15" s="3"/>
      <c r="I15" s="3"/>
    </row>
    <row r="16" spans="1:9" x14ac:dyDescent="0.25">
      <c r="A16" t="s">
        <v>252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253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E9"/>
  <sheetViews>
    <sheetView workbookViewId="0">
      <selection activeCell="A3" sqref="A3:XFD3"/>
    </sheetView>
  </sheetViews>
  <sheetFormatPr baseColWidth="10" defaultColWidth="9.23046875" defaultRowHeight="14.6" x14ac:dyDescent="0.4"/>
  <cols>
    <col min="1" max="1" width="23.3046875" bestFit="1" customWidth="1"/>
    <col min="2" max="2" width="13.15234375" bestFit="1" customWidth="1"/>
    <col min="3" max="4" width="13.15234375" customWidth="1"/>
    <col min="5" max="5" width="14.69140625" style="3" bestFit="1" customWidth="1"/>
    <col min="6" max="6" width="12.15234375" bestFit="1" customWidth="1"/>
    <col min="7" max="8" width="10.53515625" bestFit="1" customWidth="1"/>
    <col min="9" max="9" width="11.84375" bestFit="1" customWidth="1"/>
    <col min="10" max="10" width="12" customWidth="1"/>
    <col min="13" max="13" width="12.69140625" customWidth="1"/>
    <col min="16" max="16" width="18.3828125" customWidth="1"/>
  </cols>
  <sheetData>
    <row r="1" spans="1:5" x14ac:dyDescent="0.25">
      <c r="A1" t="s">
        <v>42</v>
      </c>
      <c r="B1" t="s">
        <v>246</v>
      </c>
      <c r="C1" t="s">
        <v>247</v>
      </c>
      <c r="D1" t="s">
        <v>248</v>
      </c>
      <c r="E1" s="3" t="s">
        <v>185</v>
      </c>
    </row>
    <row r="2" spans="1:5" x14ac:dyDescent="0.25">
      <c r="A2" s="2" t="s">
        <v>26</v>
      </c>
      <c r="B2" s="2"/>
      <c r="C2" s="2"/>
      <c r="D2" s="2"/>
      <c r="E2" s="34">
        <f>'Reserve Revenue (NOT USED)'!B4-'BASIS - Housing demand'!I2</f>
        <v>-50674.311213617788</v>
      </c>
    </row>
    <row r="3" spans="1:5" x14ac:dyDescent="0.25">
      <c r="A3" t="s">
        <v>39</v>
      </c>
      <c r="B3">
        <f>SUM('INPUT - Housing per plan '!H9:H11)</f>
        <v>1305</v>
      </c>
      <c r="C3" s="6">
        <f>'BASIS - Housing demand'!I4</f>
        <v>1035.4759457494547</v>
      </c>
      <c r="D3" s="6">
        <f>B3-C3</f>
        <v>269.5240542505453</v>
      </c>
      <c r="E3" s="34">
        <f>SUM('INPUT - Housing per plan '!J9:K11)-'BASIS - Housing demand'!I4</f>
        <v>-1035.4759457494547</v>
      </c>
    </row>
    <row r="4" spans="1:5" x14ac:dyDescent="0.25">
      <c r="A4" t="s">
        <v>3</v>
      </c>
      <c r="B4">
        <f>'INPUT - Housing per plan '!H3</f>
        <v>1400</v>
      </c>
      <c r="C4" s="6">
        <f>'BASIS - Housing demand'!I3</f>
        <v>1907.4556895384692</v>
      </c>
      <c r="D4" s="6">
        <f t="shared" ref="D4:D8" si="0">B4-C4</f>
        <v>-507.45568953846919</v>
      </c>
      <c r="E4" s="34">
        <f>SUM('INPUT - Housing per plan '!J3:K3)-'BASIS - Housing demand'!I3</f>
        <v>-1907.4556895384692</v>
      </c>
    </row>
    <row r="5" spans="1:5" x14ac:dyDescent="0.25">
      <c r="A5" t="s">
        <v>199</v>
      </c>
      <c r="B5">
        <f>SUM('INPUT - Housing per plan '!H4:H8)</f>
        <v>3690</v>
      </c>
      <c r="C5" s="6">
        <f>'BASIS - Housing demand'!I5</f>
        <v>3106.4278372483641</v>
      </c>
      <c r="D5" s="6">
        <f t="shared" si="0"/>
        <v>583.57216275163591</v>
      </c>
      <c r="E5" s="34">
        <f>SUM('INPUT - Housing per plan '!J4:K8)-'BASIS - Housing demand'!I5</f>
        <v>-3106.4278372483641</v>
      </c>
    </row>
    <row r="6" spans="1:5" x14ac:dyDescent="0.25">
      <c r="A6" t="s">
        <v>1</v>
      </c>
      <c r="B6">
        <f>SUM('INPUT - Housing per plan '!H12:H17)</f>
        <v>15344</v>
      </c>
      <c r="C6" s="6">
        <f>'BASIS - Housing demand'!I6</f>
        <v>7902.3164280879446</v>
      </c>
      <c r="D6" s="6">
        <f t="shared" si="0"/>
        <v>7441.6835719120554</v>
      </c>
      <c r="E6" s="34">
        <f>SUM('INPUT - Housing per plan '!J12:K17)-'BASIS - Housing demand'!I6</f>
        <v>-7902.3164280879446</v>
      </c>
    </row>
    <row r="7" spans="1:5" x14ac:dyDescent="0.25">
      <c r="A7" t="s">
        <v>289</v>
      </c>
      <c r="C7" s="6"/>
      <c r="D7" s="6"/>
      <c r="E7" s="34">
        <f>SUM('INPUT - Housing per plan '!J3:K17)-'BASIS - Housing demand'!I7</f>
        <v>-65125.987114242016</v>
      </c>
    </row>
    <row r="8" spans="1:5" x14ac:dyDescent="0.25">
      <c r="A8" t="s">
        <v>288</v>
      </c>
      <c r="B8">
        <f>SUM(B3:B6)</f>
        <v>21739</v>
      </c>
      <c r="C8" s="6">
        <f>SUM(C3:C6)</f>
        <v>13951.675900624232</v>
      </c>
      <c r="D8" s="6">
        <f t="shared" si="0"/>
        <v>7787.3240993757681</v>
      </c>
      <c r="E8" s="34">
        <f>SUM('INPUT - Housing per plan '!J3:K17)-'BASIS - Housing demand'!I8</f>
        <v>-13951.675900624232</v>
      </c>
    </row>
    <row r="9" spans="1:5" x14ac:dyDescent="0.25">
      <c r="E9" s="15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2"/>
  <sheetViews>
    <sheetView workbookViewId="0">
      <selection activeCell="C24" sqref="C24"/>
    </sheetView>
  </sheetViews>
  <sheetFormatPr baseColWidth="10" defaultColWidth="9.23046875" defaultRowHeight="14.6" x14ac:dyDescent="0.4"/>
  <cols>
    <col min="1" max="1" width="12" bestFit="1" customWidth="1"/>
    <col min="2" max="2" width="14.69140625" bestFit="1" customWidth="1"/>
    <col min="3" max="3" width="15.3828125" bestFit="1" customWidth="1"/>
    <col min="4" max="4" width="21.15234375" bestFit="1" customWidth="1"/>
    <col min="5" max="5" width="14.53515625" bestFit="1" customWidth="1"/>
  </cols>
  <sheetData>
    <row r="1" spans="1:5" x14ac:dyDescent="0.25">
      <c r="A1" s="1" t="s">
        <v>193</v>
      </c>
      <c r="B1" s="1" t="s">
        <v>237</v>
      </c>
      <c r="C1" s="1" t="s">
        <v>184</v>
      </c>
      <c r="D1" s="1" t="s">
        <v>191</v>
      </c>
      <c r="E1" s="1" t="s">
        <v>192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'!P9:P11)</f>
        <v>0</v>
      </c>
      <c r="D3" s="6">
        <f>'Indicator 3 Finances'!B17</f>
        <v>0</v>
      </c>
      <c r="E3">
        <f t="shared" ref="E3:E6" si="0">C3-D3</f>
        <v>0</v>
      </c>
    </row>
    <row r="4" spans="1:5" x14ac:dyDescent="0.25">
      <c r="A4" t="s">
        <v>3</v>
      </c>
      <c r="B4" t="s">
        <v>43</v>
      </c>
      <c r="C4">
        <f>'INPUT - Housing per plan '!P3</f>
        <v>0</v>
      </c>
      <c r="D4" s="6">
        <f>'Indicator 3 Finances'!B18</f>
        <v>0</v>
      </c>
      <c r="E4">
        <f t="shared" si="0"/>
        <v>0</v>
      </c>
    </row>
    <row r="5" spans="1:5" x14ac:dyDescent="0.25">
      <c r="A5" t="s">
        <v>4</v>
      </c>
      <c r="B5" t="s">
        <v>43</v>
      </c>
      <c r="C5">
        <f>SUM('INPUT - Housing per plan '!P4:P8)</f>
        <v>0</v>
      </c>
      <c r="D5" s="6">
        <f>'Indicator 3 Finances'!B19</f>
        <v>0</v>
      </c>
      <c r="E5">
        <f t="shared" si="0"/>
        <v>0</v>
      </c>
    </row>
    <row r="6" spans="1:5" x14ac:dyDescent="0.25">
      <c r="A6" t="s">
        <v>1</v>
      </c>
      <c r="B6" t="s">
        <v>43</v>
      </c>
      <c r="C6">
        <f>SUM('INPUT - Housing per plan '!P12:P17)</f>
        <v>0</v>
      </c>
      <c r="D6" s="6">
        <f>'Indicator 3 Finances'!B20</f>
        <v>0</v>
      </c>
      <c r="E6">
        <f t="shared" si="0"/>
        <v>0</v>
      </c>
    </row>
    <row r="7" spans="1:5" x14ac:dyDescent="0.25">
      <c r="A7" t="s">
        <v>116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80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243</v>
      </c>
    </row>
    <row r="16" spans="1:5" x14ac:dyDescent="0.25">
      <c r="A16" s="5" t="s">
        <v>26</v>
      </c>
      <c r="B16" s="7">
        <f>SUM('INPUT - Infra Projects'!Q3:Q40)</f>
        <v>0</v>
      </c>
    </row>
    <row r="17" spans="1:2" x14ac:dyDescent="0.25">
      <c r="A17" t="s">
        <v>3</v>
      </c>
      <c r="B17" s="7">
        <f>SUM('INPUT - Infra Projects'!R3:R40)</f>
        <v>0</v>
      </c>
    </row>
    <row r="18" spans="1:2" x14ac:dyDescent="0.25">
      <c r="A18" t="s">
        <v>39</v>
      </c>
      <c r="B18" s="7">
        <f>SUM('INPUT - Infra Projects'!S3:S40)</f>
        <v>0</v>
      </c>
    </row>
    <row r="19" spans="1:2" x14ac:dyDescent="0.25">
      <c r="A19" t="s">
        <v>199</v>
      </c>
      <c r="B19" s="7">
        <f>SUM('INPUT - Infra Projects'!T3:T40)</f>
        <v>0</v>
      </c>
    </row>
    <row r="20" spans="1:2" x14ac:dyDescent="0.25">
      <c r="A20" t="s">
        <v>1</v>
      </c>
      <c r="B20" s="7">
        <f>SUM('INPUT - Infra Projects'!U3:U40)</f>
        <v>0</v>
      </c>
    </row>
    <row r="21" spans="1:2" x14ac:dyDescent="0.25">
      <c r="A21" t="s">
        <v>116</v>
      </c>
      <c r="B21" s="7">
        <f>SUM('INPUT - Infra Projects'!V3:V40)</f>
        <v>0</v>
      </c>
    </row>
    <row r="22" spans="1:2" x14ac:dyDescent="0.25">
      <c r="A22" t="s">
        <v>80</v>
      </c>
      <c r="B22" s="7">
        <f>SUM('INPUT - Infra Projects'!W3:W40)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J8"/>
  <sheetViews>
    <sheetView workbookViewId="0">
      <selection activeCell="F7" sqref="F7"/>
    </sheetView>
  </sheetViews>
  <sheetFormatPr baseColWidth="10" defaultColWidth="9.23046875" defaultRowHeight="14.6" x14ac:dyDescent="0.4"/>
  <cols>
    <col min="1" max="1" width="25" bestFit="1" customWidth="1"/>
    <col min="2" max="2" width="13.15234375" bestFit="1" customWidth="1"/>
    <col min="3" max="3" width="11.69140625" bestFit="1" customWidth="1"/>
    <col min="4" max="4" width="12.84375" bestFit="1" customWidth="1"/>
    <col min="5" max="5" width="16.69140625" bestFit="1" customWidth="1"/>
    <col min="6" max="6" width="11.69140625" bestFit="1" customWidth="1"/>
    <col min="7" max="7" width="12.84375" bestFit="1" customWidth="1"/>
    <col min="8" max="8" width="18.15234375" bestFit="1" customWidth="1"/>
    <col min="9" max="9" width="11.69140625" bestFit="1" customWidth="1"/>
    <col min="10" max="10" width="12.84375" bestFit="1" customWidth="1"/>
  </cols>
  <sheetData>
    <row r="1" spans="1:10" x14ac:dyDescent="0.25">
      <c r="B1" s="1" t="s">
        <v>317</v>
      </c>
      <c r="E1" s="1" t="s">
        <v>322</v>
      </c>
      <c r="H1" s="1" t="s">
        <v>321</v>
      </c>
    </row>
    <row r="2" spans="1:10" x14ac:dyDescent="0.25">
      <c r="A2" s="1" t="s">
        <v>5</v>
      </c>
      <c r="B2" t="s">
        <v>318</v>
      </c>
      <c r="C2" t="s">
        <v>319</v>
      </c>
      <c r="D2" t="s">
        <v>320</v>
      </c>
      <c r="E2" t="s">
        <v>318</v>
      </c>
      <c r="F2" t="s">
        <v>319</v>
      </c>
      <c r="G2" t="s">
        <v>320</v>
      </c>
      <c r="H2" t="s">
        <v>318</v>
      </c>
      <c r="I2" t="s">
        <v>319</v>
      </c>
      <c r="J2" t="s">
        <v>320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187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/>
  </sheetViews>
  <sheetFormatPr baseColWidth="10" defaultColWidth="9.23046875" defaultRowHeight="14.6" x14ac:dyDescent="0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34" sqref="D34"/>
    </sheetView>
  </sheetViews>
  <sheetFormatPr baseColWidth="10" defaultColWidth="9.23046875" defaultRowHeight="14.6" x14ac:dyDescent="0.4"/>
  <cols>
    <col min="1" max="1" width="13.69140625" bestFit="1" customWidth="1"/>
    <col min="2" max="2" width="12.15234375" style="3" bestFit="1" customWidth="1"/>
    <col min="3" max="3" width="12.15234375" bestFit="1" customWidth="1"/>
    <col min="4" max="5" width="10.53515625" bestFit="1" customWidth="1"/>
    <col min="6" max="6" width="11.84375" bestFit="1" customWidth="1"/>
    <col min="7" max="7" width="12" customWidth="1"/>
    <col min="10" max="10" width="12.69140625" customWidth="1"/>
    <col min="13" max="13" width="18.3828125" customWidth="1"/>
  </cols>
  <sheetData>
    <row r="1" spans="1:14" ht="15" x14ac:dyDescent="0.25">
      <c r="A1" t="s">
        <v>42</v>
      </c>
      <c r="B1" s="2" t="s">
        <v>26</v>
      </c>
      <c r="C1" t="s">
        <v>39</v>
      </c>
      <c r="D1" t="s">
        <v>3</v>
      </c>
      <c r="E1" t="s">
        <v>199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ht="15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ht="15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ht="15" x14ac:dyDescent="0.25">
      <c r="A8" s="33" t="s">
        <v>185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ht="15" x14ac:dyDescent="0.25">
      <c r="B10" s="15"/>
    </row>
    <row r="11" spans="1:14" ht="15" x14ac:dyDescent="0.25">
      <c r="B11" s="15"/>
    </row>
    <row r="12" spans="1:14" ht="15" x14ac:dyDescent="0.25">
      <c r="B12" s="15"/>
    </row>
    <row r="13" spans="1:14" ht="15" x14ac:dyDescent="0.25">
      <c r="B13" s="15"/>
    </row>
    <row r="14" spans="1:14" ht="15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Y36"/>
  <sheetViews>
    <sheetView topLeftCell="F1" workbookViewId="0">
      <selection activeCell="N1" sqref="N1:P1048576"/>
    </sheetView>
  </sheetViews>
  <sheetFormatPr baseColWidth="10" defaultColWidth="9.23046875" defaultRowHeight="14.6" x14ac:dyDescent="0.4"/>
  <cols>
    <col min="1" max="1" width="15.84375" bestFit="1" customWidth="1"/>
    <col min="2" max="2" width="19.15234375" customWidth="1"/>
    <col min="3" max="3" width="17.84375" bestFit="1" customWidth="1"/>
    <col min="4" max="4" width="19.69140625" customWidth="1"/>
    <col min="5" max="5" width="12" bestFit="1" customWidth="1"/>
    <col min="6" max="6" width="16.3046875" style="3" bestFit="1" customWidth="1"/>
    <col min="7" max="7" width="18" style="3" bestFit="1" customWidth="1"/>
    <col min="8" max="8" width="18.3828125" customWidth="1"/>
    <col min="9" max="9" width="16.3046875" customWidth="1"/>
    <col min="14" max="14" width="16.3046875" customWidth="1"/>
    <col min="15" max="15" width="16.3046875" style="3" customWidth="1"/>
    <col min="16" max="16" width="16.3046875" customWidth="1"/>
    <col min="17" max="17" width="16.15234375" bestFit="1" customWidth="1"/>
    <col min="18" max="18" width="15.84375" style="3" bestFit="1" customWidth="1"/>
    <col min="20" max="25" width="16.3046875" customWidth="1"/>
  </cols>
  <sheetData>
    <row r="1" spans="1:25" x14ac:dyDescent="0.25">
      <c r="B1" s="1"/>
      <c r="F1" s="3" t="s">
        <v>269</v>
      </c>
      <c r="J1" t="s">
        <v>8</v>
      </c>
      <c r="K1" t="s">
        <v>9</v>
      </c>
      <c r="L1" t="s">
        <v>10</v>
      </c>
      <c r="M1" t="s">
        <v>15</v>
      </c>
      <c r="N1" s="53" t="s">
        <v>239</v>
      </c>
      <c r="O1" s="53"/>
      <c r="Q1" t="s">
        <v>250</v>
      </c>
      <c r="T1" t="s">
        <v>37</v>
      </c>
      <c r="W1" t="s">
        <v>35</v>
      </c>
    </row>
    <row r="2" spans="1:25" x14ac:dyDescent="0.25">
      <c r="A2" t="s">
        <v>172</v>
      </c>
      <c r="B2" t="s">
        <v>0</v>
      </c>
      <c r="C2" t="s">
        <v>5</v>
      </c>
      <c r="D2" t="s">
        <v>181</v>
      </c>
      <c r="E2" t="s">
        <v>251</v>
      </c>
      <c r="F2" s="2" t="s">
        <v>270</v>
      </c>
      <c r="G2" s="2" t="s">
        <v>264</v>
      </c>
      <c r="H2" t="s">
        <v>244</v>
      </c>
      <c r="I2" t="s">
        <v>245</v>
      </c>
      <c r="J2" t="s">
        <v>13</v>
      </c>
      <c r="K2" t="s">
        <v>13</v>
      </c>
      <c r="L2" t="s">
        <v>13</v>
      </c>
      <c r="M2" t="s">
        <v>16</v>
      </c>
      <c r="N2" s="53" t="s">
        <v>276</v>
      </c>
      <c r="O2" s="53" t="s">
        <v>252</v>
      </c>
      <c r="P2" t="s">
        <v>254</v>
      </c>
      <c r="Q2" t="s">
        <v>276</v>
      </c>
      <c r="R2" s="3" t="s">
        <v>252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201</v>
      </c>
      <c r="B3" t="s">
        <v>18</v>
      </c>
      <c r="C3" t="s">
        <v>3</v>
      </c>
      <c r="D3" t="s">
        <v>232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4">
        <v>0</v>
      </c>
      <c r="O3" s="54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205</v>
      </c>
      <c r="B4" t="s">
        <v>21</v>
      </c>
      <c r="C4" t="s">
        <v>4</v>
      </c>
      <c r="D4" t="s">
        <v>204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4">
        <v>0</v>
      </c>
      <c r="O4" s="54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206</v>
      </c>
      <c r="B5" s="3" t="s">
        <v>22</v>
      </c>
      <c r="C5" s="3" t="s">
        <v>4</v>
      </c>
      <c r="D5" s="3" t="s">
        <v>204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4">
        <v>0</v>
      </c>
      <c r="O5" s="54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207</v>
      </c>
      <c r="B6" t="s">
        <v>23</v>
      </c>
      <c r="C6" t="s">
        <v>4</v>
      </c>
      <c r="D6" t="s">
        <v>204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4">
        <v>0</v>
      </c>
      <c r="O6" s="54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208</v>
      </c>
      <c r="B7" t="s">
        <v>24</v>
      </c>
      <c r="C7" t="s">
        <v>4</v>
      </c>
      <c r="D7" t="s">
        <v>204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4">
        <v>0</v>
      </c>
      <c r="O7" s="54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209</v>
      </c>
      <c r="B8" t="s">
        <v>25</v>
      </c>
      <c r="C8" t="s">
        <v>4</v>
      </c>
      <c r="D8" t="s">
        <v>204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4">
        <v>0</v>
      </c>
      <c r="O8" s="54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210</v>
      </c>
      <c r="B9" t="s">
        <v>11</v>
      </c>
      <c r="C9" t="s">
        <v>39</v>
      </c>
      <c r="D9" t="s">
        <v>233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4">
        <v>0</v>
      </c>
      <c r="O9" s="54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211</v>
      </c>
      <c r="B10" s="3" t="s">
        <v>14</v>
      </c>
      <c r="C10" s="3" t="s">
        <v>39</v>
      </c>
      <c r="D10" s="3" t="s">
        <v>233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4">
        <v>0</v>
      </c>
      <c r="O10" s="54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212</v>
      </c>
      <c r="B11" t="s">
        <v>17</v>
      </c>
      <c r="C11" t="s">
        <v>39</v>
      </c>
      <c r="D11" s="3" t="s">
        <v>233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4">
        <v>0</v>
      </c>
      <c r="O11" s="54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213</v>
      </c>
      <c r="B12" t="s">
        <v>27</v>
      </c>
      <c r="C12" t="s">
        <v>1</v>
      </c>
      <c r="D12" s="3" t="s">
        <v>202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4">
        <v>0</v>
      </c>
      <c r="O12" s="54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214</v>
      </c>
      <c r="B13" t="s">
        <v>28</v>
      </c>
      <c r="C13" t="s">
        <v>1</v>
      </c>
      <c r="D13" s="3" t="s">
        <v>202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4">
        <v>0</v>
      </c>
      <c r="O13" s="54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215</v>
      </c>
      <c r="B14" t="s">
        <v>29</v>
      </c>
      <c r="C14" t="s">
        <v>1</v>
      </c>
      <c r="D14" s="3" t="s">
        <v>231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4">
        <v>0</v>
      </c>
      <c r="O14" s="54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216</v>
      </c>
      <c r="B15" t="s">
        <v>30</v>
      </c>
      <c r="C15" t="s">
        <v>1</v>
      </c>
      <c r="D15" s="3" t="s">
        <v>202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4">
        <v>0</v>
      </c>
      <c r="O15" s="54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217</v>
      </c>
      <c r="B16" t="s">
        <v>31</v>
      </c>
      <c r="C16" t="s">
        <v>1</v>
      </c>
      <c r="D16" s="3" t="s">
        <v>231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4">
        <v>0</v>
      </c>
      <c r="O16" s="54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218</v>
      </c>
      <c r="B17" t="s">
        <v>32</v>
      </c>
      <c r="C17" t="s">
        <v>1</v>
      </c>
      <c r="D17" s="3" t="s">
        <v>231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4">
        <v>0</v>
      </c>
      <c r="O17" s="54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268</v>
      </c>
      <c r="E19" t="s">
        <v>260</v>
      </c>
      <c r="F19"/>
      <c r="H19" s="3"/>
      <c r="O19"/>
      <c r="P19" s="3"/>
      <c r="R19"/>
      <c r="S19" s="3"/>
    </row>
    <row r="20" spans="1:25" x14ac:dyDescent="0.25">
      <c r="B20" t="s">
        <v>194</v>
      </c>
      <c r="C20" t="s">
        <v>250</v>
      </c>
      <c r="D20" s="3" t="s">
        <v>277</v>
      </c>
      <c r="E20" t="s">
        <v>278</v>
      </c>
      <c r="F20" t="s">
        <v>279</v>
      </c>
      <c r="G20" s="3" t="s">
        <v>280</v>
      </c>
      <c r="H20" s="3" t="s">
        <v>281</v>
      </c>
      <c r="O20"/>
      <c r="P20" s="3"/>
      <c r="R20"/>
      <c r="S20" s="3"/>
    </row>
    <row r="21" spans="1:25" x14ac:dyDescent="0.25">
      <c r="A21" t="s">
        <v>251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255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50" t="s">
        <v>258</v>
      </c>
      <c r="D23" s="3"/>
      <c r="E23" s="51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256</v>
      </c>
      <c r="C25" t="s">
        <v>261</v>
      </c>
      <c r="D25" t="s">
        <v>262</v>
      </c>
      <c r="E25" s="6" t="s">
        <v>282</v>
      </c>
      <c r="F25" s="3" t="s">
        <v>263</v>
      </c>
      <c r="G25" t="s">
        <v>283</v>
      </c>
      <c r="H25" t="s">
        <v>284</v>
      </c>
      <c r="I25" t="s">
        <v>285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9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257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50" t="s">
        <v>259</v>
      </c>
    </row>
    <row r="33" spans="1:3" x14ac:dyDescent="0.25">
      <c r="B33" t="s">
        <v>275</v>
      </c>
      <c r="C33" t="s">
        <v>274</v>
      </c>
    </row>
    <row r="34" spans="1:3" x14ac:dyDescent="0.25">
      <c r="A34" t="s">
        <v>252</v>
      </c>
      <c r="B34">
        <v>86000</v>
      </c>
      <c r="C34" s="6">
        <f>B34*(C36/B36)</f>
        <v>90530.901722391092</v>
      </c>
    </row>
    <row r="35" spans="1:3" x14ac:dyDescent="0.25">
      <c r="A35" t="s">
        <v>253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17"/>
  <sheetViews>
    <sheetView workbookViewId="0">
      <selection activeCell="C35" sqref="C35"/>
    </sheetView>
  </sheetViews>
  <sheetFormatPr baseColWidth="10" defaultColWidth="9.23046875" defaultRowHeight="14.6" x14ac:dyDescent="0.4"/>
  <cols>
    <col min="1" max="1" width="42.3828125" bestFit="1" customWidth="1"/>
    <col min="2" max="2" width="15.15234375" customWidth="1"/>
  </cols>
  <sheetData>
    <row r="1" spans="1:9" x14ac:dyDescent="0.25">
      <c r="A1" s="1"/>
      <c r="D1" s="3"/>
      <c r="F1" t="s">
        <v>8</v>
      </c>
      <c r="G1" t="s">
        <v>9</v>
      </c>
      <c r="H1" t="s">
        <v>10</v>
      </c>
      <c r="I1" t="s">
        <v>15</v>
      </c>
    </row>
    <row r="2" spans="1:9" x14ac:dyDescent="0.25">
      <c r="A2" t="s">
        <v>0</v>
      </c>
      <c r="B2" t="s">
        <v>5</v>
      </c>
      <c r="C2" t="s">
        <v>181</v>
      </c>
      <c r="D2" t="s">
        <v>244</v>
      </c>
      <c r="E2" t="s">
        <v>245</v>
      </c>
      <c r="F2" t="s">
        <v>13</v>
      </c>
      <c r="G2" t="s">
        <v>13</v>
      </c>
      <c r="H2" t="s">
        <v>13</v>
      </c>
      <c r="I2" t="s">
        <v>16</v>
      </c>
    </row>
    <row r="3" spans="1:9" x14ac:dyDescent="0.25">
      <c r="A3" t="s">
        <v>18</v>
      </c>
      <c r="B3" t="s">
        <v>3</v>
      </c>
      <c r="C3" t="s">
        <v>232</v>
      </c>
      <c r="D3">
        <v>1400</v>
      </c>
      <c r="E3" s="6">
        <f>D3*1.25</f>
        <v>1750</v>
      </c>
      <c r="F3">
        <v>300</v>
      </c>
      <c r="G3">
        <v>620</v>
      </c>
      <c r="H3">
        <v>480</v>
      </c>
      <c r="I3">
        <v>0</v>
      </c>
    </row>
    <row r="4" spans="1:9" x14ac:dyDescent="0.25">
      <c r="A4" t="s">
        <v>21</v>
      </c>
      <c r="B4" t="s">
        <v>4</v>
      </c>
      <c r="C4" t="s">
        <v>204</v>
      </c>
      <c r="D4">
        <v>1200</v>
      </c>
      <c r="E4" s="6">
        <f t="shared" ref="E4:E17" si="0">D4*1.25</f>
        <v>1500</v>
      </c>
      <c r="F4">
        <v>0</v>
      </c>
      <c r="G4">
        <v>100</v>
      </c>
      <c r="H4">
        <v>1100</v>
      </c>
      <c r="I4">
        <v>0</v>
      </c>
    </row>
    <row r="5" spans="1:9" x14ac:dyDescent="0.25">
      <c r="A5" s="3" t="s">
        <v>22</v>
      </c>
      <c r="B5" s="3" t="s">
        <v>4</v>
      </c>
      <c r="C5" s="3" t="s">
        <v>204</v>
      </c>
      <c r="D5" s="3">
        <v>1200</v>
      </c>
      <c r="E5" s="34">
        <f>D5*1.25</f>
        <v>1500</v>
      </c>
      <c r="F5" s="3">
        <v>0</v>
      </c>
      <c r="G5" s="3">
        <v>0</v>
      </c>
      <c r="H5" s="3">
        <v>1200</v>
      </c>
      <c r="I5" s="3">
        <v>0</v>
      </c>
    </row>
    <row r="6" spans="1:9" x14ac:dyDescent="0.25">
      <c r="A6" t="s">
        <v>23</v>
      </c>
      <c r="B6" t="s">
        <v>4</v>
      </c>
      <c r="C6" t="s">
        <v>204</v>
      </c>
      <c r="D6">
        <v>690</v>
      </c>
      <c r="E6" s="6">
        <f t="shared" si="0"/>
        <v>862.5</v>
      </c>
      <c r="F6">
        <v>240</v>
      </c>
      <c r="G6">
        <v>450</v>
      </c>
      <c r="H6">
        <v>0</v>
      </c>
      <c r="I6">
        <v>0</v>
      </c>
    </row>
    <row r="7" spans="1:9" x14ac:dyDescent="0.25">
      <c r="A7" t="s">
        <v>24</v>
      </c>
      <c r="B7" t="s">
        <v>4</v>
      </c>
      <c r="C7" t="s">
        <v>204</v>
      </c>
      <c r="D7">
        <v>300</v>
      </c>
      <c r="E7" s="6">
        <f t="shared" si="0"/>
        <v>375</v>
      </c>
      <c r="F7">
        <v>0</v>
      </c>
      <c r="G7">
        <v>300</v>
      </c>
      <c r="H7">
        <v>0</v>
      </c>
      <c r="I7">
        <v>0</v>
      </c>
    </row>
    <row r="8" spans="1:9" x14ac:dyDescent="0.25">
      <c r="A8" t="s">
        <v>25</v>
      </c>
      <c r="B8" t="s">
        <v>4</v>
      </c>
      <c r="C8" t="s">
        <v>204</v>
      </c>
      <c r="D8">
        <v>300</v>
      </c>
      <c r="E8" s="6">
        <f t="shared" si="0"/>
        <v>375</v>
      </c>
      <c r="F8">
        <v>120</v>
      </c>
      <c r="G8">
        <v>180</v>
      </c>
      <c r="H8">
        <v>0</v>
      </c>
      <c r="I8">
        <v>0</v>
      </c>
    </row>
    <row r="9" spans="1:9" x14ac:dyDescent="0.25">
      <c r="A9" t="s">
        <v>11</v>
      </c>
      <c r="B9" t="s">
        <v>39</v>
      </c>
      <c r="C9" t="s">
        <v>233</v>
      </c>
      <c r="D9">
        <v>740</v>
      </c>
      <c r="E9" s="6">
        <f t="shared" si="0"/>
        <v>925</v>
      </c>
      <c r="F9">
        <v>0</v>
      </c>
      <c r="G9">
        <v>360</v>
      </c>
      <c r="H9">
        <v>380</v>
      </c>
      <c r="I9">
        <v>0</v>
      </c>
    </row>
    <row r="10" spans="1:9" x14ac:dyDescent="0.25">
      <c r="A10" s="3" t="s">
        <v>14</v>
      </c>
      <c r="B10" s="3" t="s">
        <v>39</v>
      </c>
      <c r="C10" s="3" t="s">
        <v>233</v>
      </c>
      <c r="D10" s="3">
        <v>82</v>
      </c>
      <c r="E10" s="6">
        <f t="shared" si="0"/>
        <v>102.5</v>
      </c>
      <c r="F10" s="3">
        <v>82</v>
      </c>
      <c r="G10" s="3">
        <v>0</v>
      </c>
      <c r="H10" s="3">
        <v>0</v>
      </c>
      <c r="I10" s="3">
        <v>0</v>
      </c>
    </row>
    <row r="11" spans="1:9" x14ac:dyDescent="0.25">
      <c r="A11" t="s">
        <v>17</v>
      </c>
      <c r="B11" t="s">
        <v>39</v>
      </c>
      <c r="C11" s="3" t="s">
        <v>233</v>
      </c>
      <c r="D11">
        <v>483</v>
      </c>
      <c r="E11" s="6">
        <f t="shared" si="0"/>
        <v>603.75</v>
      </c>
      <c r="F11">
        <v>227</v>
      </c>
      <c r="G11">
        <v>256</v>
      </c>
      <c r="H11">
        <v>0</v>
      </c>
      <c r="I11">
        <v>0</v>
      </c>
    </row>
    <row r="12" spans="1:9" x14ac:dyDescent="0.25">
      <c r="A12" t="s">
        <v>27</v>
      </c>
      <c r="B12" t="s">
        <v>1</v>
      </c>
      <c r="C12" s="3" t="s">
        <v>202</v>
      </c>
      <c r="D12">
        <v>8500</v>
      </c>
      <c r="E12" s="6">
        <f t="shared" si="0"/>
        <v>10625</v>
      </c>
      <c r="F12">
        <v>0</v>
      </c>
      <c r="G12">
        <v>500</v>
      </c>
      <c r="H12">
        <v>2000</v>
      </c>
      <c r="I12">
        <v>6000</v>
      </c>
    </row>
    <row r="13" spans="1:9" x14ac:dyDescent="0.25">
      <c r="A13" t="s">
        <v>28</v>
      </c>
      <c r="B13" t="s">
        <v>1</v>
      </c>
      <c r="C13" s="3" t="s">
        <v>202</v>
      </c>
      <c r="D13">
        <v>1000</v>
      </c>
      <c r="E13" s="6">
        <f t="shared" si="0"/>
        <v>1250</v>
      </c>
      <c r="F13">
        <v>0</v>
      </c>
      <c r="G13">
        <v>500</v>
      </c>
      <c r="H13">
        <v>500</v>
      </c>
      <c r="I13">
        <v>0</v>
      </c>
    </row>
    <row r="14" spans="1:9" x14ac:dyDescent="0.25">
      <c r="A14" t="s">
        <v>29</v>
      </c>
      <c r="B14" t="s">
        <v>1</v>
      </c>
      <c r="C14" s="3" t="s">
        <v>231</v>
      </c>
      <c r="D14">
        <v>3000</v>
      </c>
      <c r="E14" s="6">
        <f t="shared" si="0"/>
        <v>3750</v>
      </c>
      <c r="F14">
        <v>400</v>
      </c>
      <c r="G14">
        <v>500</v>
      </c>
      <c r="H14">
        <v>1000</v>
      </c>
      <c r="I14">
        <v>1100</v>
      </c>
    </row>
    <row r="15" spans="1:9" x14ac:dyDescent="0.25">
      <c r="A15" t="s">
        <v>30</v>
      </c>
      <c r="B15" t="s">
        <v>1</v>
      </c>
      <c r="C15" s="3" t="s">
        <v>202</v>
      </c>
      <c r="D15">
        <v>1000</v>
      </c>
      <c r="E15" s="6">
        <f t="shared" si="0"/>
        <v>1250</v>
      </c>
      <c r="F15">
        <v>0</v>
      </c>
      <c r="G15">
        <v>500</v>
      </c>
      <c r="H15">
        <v>500</v>
      </c>
      <c r="I15">
        <v>0</v>
      </c>
    </row>
    <row r="16" spans="1:9" x14ac:dyDescent="0.25">
      <c r="A16" t="s">
        <v>31</v>
      </c>
      <c r="B16" t="s">
        <v>1</v>
      </c>
      <c r="C16" s="3" t="s">
        <v>231</v>
      </c>
      <c r="D16">
        <v>1000</v>
      </c>
      <c r="E16" s="6">
        <f t="shared" si="0"/>
        <v>1250</v>
      </c>
      <c r="F16">
        <v>0</v>
      </c>
      <c r="G16">
        <v>50</v>
      </c>
      <c r="H16">
        <v>200</v>
      </c>
      <c r="I16">
        <v>750</v>
      </c>
    </row>
    <row r="17" spans="1:9" x14ac:dyDescent="0.25">
      <c r="A17" t="s">
        <v>32</v>
      </c>
      <c r="B17" t="s">
        <v>1</v>
      </c>
      <c r="C17" s="3" t="s">
        <v>231</v>
      </c>
      <c r="D17">
        <v>844</v>
      </c>
      <c r="E17" s="6">
        <f t="shared" si="0"/>
        <v>1055</v>
      </c>
      <c r="F17">
        <v>122</v>
      </c>
      <c r="G17">
        <v>722</v>
      </c>
      <c r="H17">
        <v>0</v>
      </c>
      <c r="I1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P17"/>
  <sheetViews>
    <sheetView workbookViewId="0">
      <selection activeCell="P22" sqref="P22"/>
    </sheetView>
  </sheetViews>
  <sheetFormatPr baseColWidth="10" defaultColWidth="9.23046875" defaultRowHeight="14.6" x14ac:dyDescent="0.4"/>
  <cols>
    <col min="1" max="1" width="42.3828125" bestFit="1" customWidth="1"/>
    <col min="2" max="2" width="15.84375" bestFit="1" customWidth="1"/>
    <col min="5" max="5" width="18.53515625" customWidth="1"/>
    <col min="13" max="13" width="11.69140625" bestFit="1" customWidth="1"/>
    <col min="14" max="14" width="15.84375" bestFit="1" customWidth="1"/>
  </cols>
  <sheetData>
    <row r="1" spans="1:16" x14ac:dyDescent="0.25">
      <c r="A1" s="1"/>
      <c r="E1" s="1" t="s">
        <v>300</v>
      </c>
      <c r="G1" s="3"/>
      <c r="H1" s="3"/>
      <c r="I1" s="26" t="s">
        <v>294</v>
      </c>
      <c r="J1" s="3"/>
      <c r="K1" s="3"/>
      <c r="L1" s="3"/>
      <c r="M1" s="3"/>
      <c r="N1" s="3"/>
      <c r="O1" t="s">
        <v>265</v>
      </c>
    </row>
    <row r="2" spans="1:16" x14ac:dyDescent="0.25">
      <c r="A2" t="s">
        <v>0</v>
      </c>
      <c r="B2" t="s">
        <v>5</v>
      </c>
      <c r="C2" t="s">
        <v>181</v>
      </c>
      <c r="D2" t="s">
        <v>251</v>
      </c>
      <c r="E2" t="s">
        <v>299</v>
      </c>
      <c r="F2" t="s">
        <v>290</v>
      </c>
      <c r="G2" t="s">
        <v>291</v>
      </c>
      <c r="H2" t="s">
        <v>265</v>
      </c>
      <c r="I2" s="3" t="s">
        <v>295</v>
      </c>
      <c r="J2" s="3" t="s">
        <v>290</v>
      </c>
      <c r="K2" s="3" t="s">
        <v>292</v>
      </c>
      <c r="L2" s="3" t="s">
        <v>265</v>
      </c>
      <c r="M2" s="3" t="s">
        <v>293</v>
      </c>
      <c r="N2" s="3" t="s">
        <v>265</v>
      </c>
      <c r="O2" s="3" t="s">
        <v>323</v>
      </c>
      <c r="P2" s="3" t="s">
        <v>190</v>
      </c>
    </row>
    <row r="3" spans="1:16" x14ac:dyDescent="0.25">
      <c r="A3" t="s">
        <v>18</v>
      </c>
      <c r="B3" t="s">
        <v>3</v>
      </c>
      <c r="C3" t="s">
        <v>232</v>
      </c>
      <c r="D3">
        <v>1</v>
      </c>
      <c r="E3" t="s">
        <v>305</v>
      </c>
      <c r="F3">
        <v>1000</v>
      </c>
      <c r="G3">
        <v>1</v>
      </c>
      <c r="H3">
        <f>1/G3</f>
        <v>1</v>
      </c>
      <c r="I3" s="3" t="s">
        <v>296</v>
      </c>
      <c r="J3" s="3">
        <v>3000</v>
      </c>
      <c r="K3" s="3">
        <v>23</v>
      </c>
      <c r="L3" s="3">
        <f>1/K3</f>
        <v>4.3478260869565216E-2</v>
      </c>
      <c r="M3" s="3">
        <v>9</v>
      </c>
      <c r="N3" s="3">
        <f>1/M3</f>
        <v>0.1111111111111111</v>
      </c>
      <c r="O3">
        <f>N3/2+L3/2</f>
        <v>7.7294685990338161E-2</v>
      </c>
      <c r="P3">
        <f>H3/2+L3/2+N3/2</f>
        <v>0.57729468599033817</v>
      </c>
    </row>
    <row r="4" spans="1:16" x14ac:dyDescent="0.25">
      <c r="A4" t="s">
        <v>21</v>
      </c>
      <c r="B4" t="s">
        <v>4</v>
      </c>
      <c r="C4" t="s">
        <v>204</v>
      </c>
      <c r="D4">
        <v>0</v>
      </c>
      <c r="E4" t="s">
        <v>304</v>
      </c>
      <c r="F4">
        <v>1000</v>
      </c>
      <c r="G4">
        <v>1</v>
      </c>
      <c r="H4">
        <f t="shared" ref="H4:H17" si="0">1/G4</f>
        <v>1</v>
      </c>
      <c r="I4" s="3" t="s">
        <v>4</v>
      </c>
      <c r="J4" s="3">
        <v>3500</v>
      </c>
      <c r="K4" s="3">
        <v>20</v>
      </c>
      <c r="L4" s="3">
        <f t="shared" ref="L4:L17" si="1">1/K4</f>
        <v>0.05</v>
      </c>
      <c r="M4" s="3">
        <v>11</v>
      </c>
      <c r="N4" s="3">
        <f t="shared" ref="N4:N17" si="2">1/M4</f>
        <v>9.0909090909090912E-2</v>
      </c>
      <c r="O4">
        <f t="shared" ref="O4:O17" si="3">N4/2+L4/2</f>
        <v>7.0454545454545464E-2</v>
      </c>
      <c r="P4">
        <f t="shared" ref="P4:P17" si="4">H4/2+L4/2+N4/2</f>
        <v>0.57045454545454544</v>
      </c>
    </row>
    <row r="5" spans="1:16" x14ac:dyDescent="0.25">
      <c r="A5" s="3" t="s">
        <v>22</v>
      </c>
      <c r="B5" s="3" t="s">
        <v>4</v>
      </c>
      <c r="C5" s="3" t="s">
        <v>204</v>
      </c>
      <c r="D5" s="3">
        <v>0</v>
      </c>
      <c r="E5" t="s">
        <v>302</v>
      </c>
      <c r="F5">
        <v>500</v>
      </c>
      <c r="G5">
        <v>1</v>
      </c>
      <c r="H5">
        <f t="shared" si="0"/>
        <v>1</v>
      </c>
      <c r="I5" s="3" t="s">
        <v>297</v>
      </c>
      <c r="J5" s="3">
        <v>2100</v>
      </c>
      <c r="K5" s="3">
        <v>20</v>
      </c>
      <c r="L5" s="3">
        <f t="shared" si="1"/>
        <v>0.05</v>
      </c>
      <c r="M5" s="3">
        <v>7</v>
      </c>
      <c r="N5" s="3">
        <f t="shared" si="2"/>
        <v>0.14285714285714285</v>
      </c>
      <c r="O5">
        <f t="shared" si="3"/>
        <v>9.6428571428571419E-2</v>
      </c>
      <c r="P5">
        <f t="shared" si="4"/>
        <v>0.59642857142857142</v>
      </c>
    </row>
    <row r="6" spans="1:16" x14ac:dyDescent="0.25">
      <c r="A6" t="s">
        <v>23</v>
      </c>
      <c r="B6" t="s">
        <v>4</v>
      </c>
      <c r="C6" t="s">
        <v>204</v>
      </c>
      <c r="D6">
        <v>0</v>
      </c>
      <c r="E6" t="s">
        <v>303</v>
      </c>
      <c r="F6" s="3">
        <v>1500</v>
      </c>
      <c r="G6" s="3">
        <v>5</v>
      </c>
      <c r="H6">
        <f t="shared" si="0"/>
        <v>0.2</v>
      </c>
      <c r="I6" s="3" t="s">
        <v>298</v>
      </c>
      <c r="J6" s="3">
        <v>2500</v>
      </c>
      <c r="K6" s="3">
        <v>17</v>
      </c>
      <c r="L6" s="3">
        <f t="shared" si="1"/>
        <v>5.8823529411764705E-2</v>
      </c>
      <c r="M6" s="3">
        <v>7</v>
      </c>
      <c r="N6" s="3">
        <f t="shared" si="2"/>
        <v>0.14285714285714285</v>
      </c>
      <c r="O6">
        <f t="shared" si="3"/>
        <v>0.10084033613445378</v>
      </c>
      <c r="P6">
        <f t="shared" si="4"/>
        <v>0.20084033613445379</v>
      </c>
    </row>
    <row r="7" spans="1:16" x14ac:dyDescent="0.25">
      <c r="A7" t="s">
        <v>24</v>
      </c>
      <c r="B7" t="s">
        <v>4</v>
      </c>
      <c r="C7" t="s">
        <v>204</v>
      </c>
      <c r="D7">
        <v>1</v>
      </c>
      <c r="E7" t="s">
        <v>301</v>
      </c>
      <c r="F7">
        <v>1000</v>
      </c>
      <c r="G7">
        <v>3</v>
      </c>
      <c r="H7">
        <f t="shared" si="0"/>
        <v>0.33333333333333331</v>
      </c>
      <c r="I7" s="3" t="s">
        <v>298</v>
      </c>
      <c r="J7" s="3">
        <v>2100</v>
      </c>
      <c r="K7" s="3">
        <v>14</v>
      </c>
      <c r="L7" s="3">
        <f t="shared" si="1"/>
        <v>7.1428571428571425E-2</v>
      </c>
      <c r="M7" s="3">
        <v>7</v>
      </c>
      <c r="N7" s="3">
        <f t="shared" si="2"/>
        <v>0.14285714285714285</v>
      </c>
      <c r="O7">
        <f t="shared" si="3"/>
        <v>0.10714285714285714</v>
      </c>
      <c r="P7">
        <f t="shared" si="4"/>
        <v>0.27380952380952384</v>
      </c>
    </row>
    <row r="8" spans="1:16" x14ac:dyDescent="0.25">
      <c r="A8" t="s">
        <v>25</v>
      </c>
      <c r="B8" t="s">
        <v>4</v>
      </c>
      <c r="C8" t="s">
        <v>204</v>
      </c>
      <c r="D8">
        <v>0</v>
      </c>
      <c r="E8" t="s">
        <v>4</v>
      </c>
      <c r="F8">
        <v>1000</v>
      </c>
      <c r="G8">
        <v>3</v>
      </c>
      <c r="H8">
        <f t="shared" si="0"/>
        <v>0.33333333333333331</v>
      </c>
      <c r="I8" s="3" t="s">
        <v>4</v>
      </c>
      <c r="J8" s="3">
        <v>1800</v>
      </c>
      <c r="K8" s="3">
        <v>14</v>
      </c>
      <c r="L8" s="3">
        <f t="shared" si="1"/>
        <v>7.1428571428571425E-2</v>
      </c>
      <c r="M8" s="3">
        <v>7</v>
      </c>
      <c r="N8" s="3">
        <f t="shared" si="2"/>
        <v>0.14285714285714285</v>
      </c>
      <c r="O8">
        <f t="shared" si="3"/>
        <v>0.10714285714285714</v>
      </c>
      <c r="P8">
        <f t="shared" si="4"/>
        <v>0.27380952380952384</v>
      </c>
    </row>
    <row r="9" spans="1:16" x14ac:dyDescent="0.25">
      <c r="A9" t="s">
        <v>11</v>
      </c>
      <c r="B9" t="s">
        <v>39</v>
      </c>
      <c r="C9" t="s">
        <v>233</v>
      </c>
      <c r="D9">
        <v>0</v>
      </c>
      <c r="E9" t="s">
        <v>306</v>
      </c>
      <c r="F9">
        <v>1500</v>
      </c>
      <c r="G9">
        <v>3</v>
      </c>
      <c r="H9">
        <f t="shared" si="0"/>
        <v>0.33333333333333331</v>
      </c>
      <c r="I9" s="3" t="s">
        <v>26</v>
      </c>
      <c r="J9" s="3">
        <v>32000</v>
      </c>
      <c r="K9" s="3">
        <v>38</v>
      </c>
      <c r="L9" s="3">
        <f t="shared" si="1"/>
        <v>2.6315789473684209E-2</v>
      </c>
      <c r="M9" s="3">
        <v>27</v>
      </c>
      <c r="N9" s="3">
        <f t="shared" si="2"/>
        <v>3.7037037037037035E-2</v>
      </c>
      <c r="O9">
        <f t="shared" si="3"/>
        <v>3.1676413255360622E-2</v>
      </c>
      <c r="P9">
        <f t="shared" si="4"/>
        <v>0.19834307992202729</v>
      </c>
    </row>
    <row r="10" spans="1:16" x14ac:dyDescent="0.25">
      <c r="A10" s="3" t="s">
        <v>14</v>
      </c>
      <c r="B10" s="3" t="s">
        <v>39</v>
      </c>
      <c r="C10" s="3" t="s">
        <v>233</v>
      </c>
      <c r="D10" s="3">
        <v>0</v>
      </c>
      <c r="E10" s="3" t="s">
        <v>307</v>
      </c>
      <c r="F10" s="3">
        <v>1500</v>
      </c>
      <c r="G10" s="3">
        <v>4</v>
      </c>
      <c r="H10">
        <f t="shared" si="0"/>
        <v>0.25</v>
      </c>
      <c r="I10" s="3" t="s">
        <v>4</v>
      </c>
      <c r="J10" s="3">
        <v>8800</v>
      </c>
      <c r="K10" s="3">
        <v>43</v>
      </c>
      <c r="L10" s="3">
        <f t="shared" si="1"/>
        <v>2.3255813953488372E-2</v>
      </c>
      <c r="M10" s="3">
        <v>26</v>
      </c>
      <c r="N10" s="3">
        <f t="shared" si="2"/>
        <v>3.8461538461538464E-2</v>
      </c>
      <c r="O10">
        <f t="shared" si="3"/>
        <v>3.0858676207513418E-2</v>
      </c>
      <c r="P10">
        <f t="shared" si="4"/>
        <v>0.15585867620751342</v>
      </c>
    </row>
    <row r="11" spans="1:16" x14ac:dyDescent="0.25">
      <c r="A11" t="s">
        <v>17</v>
      </c>
      <c r="B11" t="s">
        <v>39</v>
      </c>
      <c r="C11" s="3" t="s">
        <v>233</v>
      </c>
      <c r="D11" s="3">
        <v>1</v>
      </c>
      <c r="E11" s="3" t="s">
        <v>307</v>
      </c>
      <c r="F11" s="3">
        <v>3500</v>
      </c>
      <c r="G11" s="3">
        <v>7</v>
      </c>
      <c r="H11">
        <f t="shared" si="0"/>
        <v>0.14285714285714285</v>
      </c>
      <c r="I11" s="3" t="s">
        <v>4</v>
      </c>
      <c r="J11" s="3">
        <v>13000</v>
      </c>
      <c r="K11" s="3">
        <v>43</v>
      </c>
      <c r="L11" s="3">
        <f t="shared" si="1"/>
        <v>2.3255813953488372E-2</v>
      </c>
      <c r="M11" s="3">
        <v>30</v>
      </c>
      <c r="N11" s="3">
        <f t="shared" si="2"/>
        <v>3.3333333333333333E-2</v>
      </c>
      <c r="O11">
        <f t="shared" si="3"/>
        <v>2.8294573643410852E-2</v>
      </c>
      <c r="P11">
        <f t="shared" si="4"/>
        <v>9.9723145071982267E-2</v>
      </c>
    </row>
    <row r="12" spans="1:16" x14ac:dyDescent="0.25">
      <c r="A12" t="s">
        <v>27</v>
      </c>
      <c r="B12" t="s">
        <v>1</v>
      </c>
      <c r="C12" s="3" t="s">
        <v>202</v>
      </c>
      <c r="D12" s="3">
        <v>1</v>
      </c>
      <c r="E12" s="3" t="s">
        <v>308</v>
      </c>
      <c r="F12" s="3">
        <v>1500</v>
      </c>
      <c r="G12" s="3">
        <v>2</v>
      </c>
      <c r="H12">
        <f t="shared" si="0"/>
        <v>0.5</v>
      </c>
      <c r="I12" s="3" t="s">
        <v>200</v>
      </c>
      <c r="J12" s="3">
        <v>4500</v>
      </c>
      <c r="K12" s="3">
        <v>25</v>
      </c>
      <c r="L12" s="3">
        <f t="shared" si="1"/>
        <v>0.04</v>
      </c>
      <c r="M12" s="3">
        <v>15</v>
      </c>
      <c r="N12" s="3">
        <f t="shared" si="2"/>
        <v>6.6666666666666666E-2</v>
      </c>
      <c r="O12">
        <f t="shared" si="3"/>
        <v>5.333333333333333E-2</v>
      </c>
      <c r="P12">
        <f t="shared" si="4"/>
        <v>0.30333333333333334</v>
      </c>
    </row>
    <row r="13" spans="1:16" x14ac:dyDescent="0.25">
      <c r="A13" t="s">
        <v>28</v>
      </c>
      <c r="B13" t="s">
        <v>1</v>
      </c>
      <c r="C13" s="3" t="s">
        <v>202</v>
      </c>
      <c r="D13" s="3">
        <v>1</v>
      </c>
      <c r="E13" s="3" t="s">
        <v>308</v>
      </c>
      <c r="F13" s="3">
        <v>3300</v>
      </c>
      <c r="G13" s="3">
        <v>5</v>
      </c>
      <c r="H13">
        <f t="shared" si="0"/>
        <v>0.2</v>
      </c>
      <c r="I13" s="3" t="s">
        <v>200</v>
      </c>
      <c r="J13" s="3">
        <v>2300</v>
      </c>
      <c r="K13" s="3">
        <v>16</v>
      </c>
      <c r="L13" s="3">
        <f t="shared" si="1"/>
        <v>6.25E-2</v>
      </c>
      <c r="M13" s="3">
        <v>8</v>
      </c>
      <c r="N13" s="3">
        <f t="shared" si="2"/>
        <v>0.125</v>
      </c>
      <c r="O13">
        <f t="shared" si="3"/>
        <v>9.375E-2</v>
      </c>
      <c r="P13">
        <f t="shared" si="4"/>
        <v>0.19375000000000001</v>
      </c>
    </row>
    <row r="14" spans="1:16" x14ac:dyDescent="0.25">
      <c r="A14" t="s">
        <v>29</v>
      </c>
      <c r="B14" t="s">
        <v>1</v>
      </c>
      <c r="C14" s="3" t="s">
        <v>231</v>
      </c>
      <c r="D14" s="3">
        <v>1</v>
      </c>
      <c r="E14" s="3" t="s">
        <v>310</v>
      </c>
      <c r="F14" s="3">
        <v>1800</v>
      </c>
      <c r="G14" s="3">
        <v>4</v>
      </c>
      <c r="H14">
        <f t="shared" si="0"/>
        <v>0.25</v>
      </c>
      <c r="I14" s="3" t="s">
        <v>309</v>
      </c>
      <c r="J14" s="3">
        <v>350</v>
      </c>
      <c r="K14" s="3">
        <v>4</v>
      </c>
      <c r="L14" s="3">
        <f t="shared" si="1"/>
        <v>0.25</v>
      </c>
      <c r="M14" s="3">
        <v>1</v>
      </c>
      <c r="N14" s="3">
        <f t="shared" si="2"/>
        <v>1</v>
      </c>
      <c r="O14">
        <f t="shared" si="3"/>
        <v>0.625</v>
      </c>
      <c r="P14">
        <f t="shared" si="4"/>
        <v>0.75</v>
      </c>
    </row>
    <row r="15" spans="1:16" x14ac:dyDescent="0.25">
      <c r="A15" t="s">
        <v>30</v>
      </c>
      <c r="B15" t="s">
        <v>1</v>
      </c>
      <c r="C15" s="3" t="s">
        <v>202</v>
      </c>
      <c r="D15" s="3">
        <v>1</v>
      </c>
      <c r="E15" s="3" t="s">
        <v>310</v>
      </c>
      <c r="F15" s="3">
        <v>2700</v>
      </c>
      <c r="G15" s="3">
        <v>7</v>
      </c>
      <c r="H15">
        <f t="shared" si="0"/>
        <v>0.14285714285714285</v>
      </c>
      <c r="I15" s="3" t="s">
        <v>200</v>
      </c>
      <c r="J15" s="3">
        <v>1200</v>
      </c>
      <c r="K15" s="3">
        <v>10</v>
      </c>
      <c r="L15" s="3">
        <f t="shared" si="1"/>
        <v>0.1</v>
      </c>
      <c r="M15" s="3">
        <v>4</v>
      </c>
      <c r="N15" s="3">
        <f t="shared" si="2"/>
        <v>0.25</v>
      </c>
      <c r="O15">
        <f t="shared" si="3"/>
        <v>0.17499999999999999</v>
      </c>
      <c r="P15">
        <f t="shared" si="4"/>
        <v>0.24642857142857144</v>
      </c>
    </row>
    <row r="16" spans="1:16" x14ac:dyDescent="0.25">
      <c r="A16" t="s">
        <v>31</v>
      </c>
      <c r="B16" t="s">
        <v>1</v>
      </c>
      <c r="C16" s="3" t="s">
        <v>231</v>
      </c>
      <c r="D16" s="3">
        <v>1</v>
      </c>
      <c r="E16" s="3" t="s">
        <v>311</v>
      </c>
      <c r="F16" s="3">
        <v>2000</v>
      </c>
      <c r="G16" s="3">
        <v>7</v>
      </c>
      <c r="H16">
        <f t="shared" si="0"/>
        <v>0.14285714285714285</v>
      </c>
      <c r="I16" s="3" t="s">
        <v>312</v>
      </c>
      <c r="J16" s="3">
        <v>4000</v>
      </c>
      <c r="K16" s="3">
        <v>28</v>
      </c>
      <c r="L16" s="3">
        <f t="shared" si="1"/>
        <v>3.5714285714285712E-2</v>
      </c>
      <c r="M16" s="3">
        <v>12</v>
      </c>
      <c r="N16" s="3">
        <f t="shared" si="2"/>
        <v>8.3333333333333329E-2</v>
      </c>
      <c r="O16">
        <f t="shared" si="3"/>
        <v>5.9523809523809521E-2</v>
      </c>
      <c r="P16">
        <f t="shared" si="4"/>
        <v>0.13095238095238093</v>
      </c>
    </row>
    <row r="17" spans="1:16" x14ac:dyDescent="0.25">
      <c r="A17" t="s">
        <v>32</v>
      </c>
      <c r="B17" t="s">
        <v>1</v>
      </c>
      <c r="C17" s="3" t="s">
        <v>231</v>
      </c>
      <c r="D17" s="3">
        <v>0</v>
      </c>
      <c r="E17" s="3" t="s">
        <v>314</v>
      </c>
      <c r="F17" s="3">
        <v>1500</v>
      </c>
      <c r="G17" s="3">
        <v>3</v>
      </c>
      <c r="H17">
        <f t="shared" si="0"/>
        <v>0.33333333333333331</v>
      </c>
      <c r="I17" s="3" t="s">
        <v>313</v>
      </c>
      <c r="J17" s="3">
        <v>1000</v>
      </c>
      <c r="K17" s="3">
        <v>14</v>
      </c>
      <c r="L17" s="3">
        <f t="shared" si="1"/>
        <v>7.1428571428571425E-2</v>
      </c>
      <c r="M17" s="3">
        <v>3</v>
      </c>
      <c r="N17" s="3">
        <f t="shared" si="2"/>
        <v>0.33333333333333331</v>
      </c>
      <c r="O17">
        <f t="shared" si="3"/>
        <v>0.20238095238095238</v>
      </c>
      <c r="P17">
        <f t="shared" si="4"/>
        <v>0.36904761904761907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R26"/>
  <sheetViews>
    <sheetView workbookViewId="0">
      <selection activeCell="D20" sqref="D20"/>
    </sheetView>
  </sheetViews>
  <sheetFormatPr baseColWidth="10" defaultColWidth="9.23046875" defaultRowHeight="14.6" x14ac:dyDescent="0.4"/>
  <cols>
    <col min="1" max="1" width="19.15234375" customWidth="1"/>
    <col min="2" max="2" width="12" bestFit="1" customWidth="1"/>
    <col min="3" max="9" width="16.3046875" customWidth="1"/>
    <col min="16" max="16" width="16.15234375" customWidth="1"/>
  </cols>
  <sheetData>
    <row r="1" spans="1:18" x14ac:dyDescent="0.4">
      <c r="A1" s="1" t="s">
        <v>271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61" t="s">
        <v>33</v>
      </c>
      <c r="Q1" s="62" t="s">
        <v>34</v>
      </c>
    </row>
    <row r="2" spans="1:18" ht="17.25" customHeight="1" x14ac:dyDescent="0.4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61"/>
      <c r="Q2" s="62"/>
    </row>
    <row r="3" spans="1:18" s="3" customFormat="1" ht="15" x14ac:dyDescent="0.25">
      <c r="A3" s="63" t="s">
        <v>26</v>
      </c>
      <c r="B3" s="63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ht="15" x14ac:dyDescent="0.25">
      <c r="A4" s="60" t="s">
        <v>3</v>
      </c>
      <c r="B4" s="60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>
        <f>'INPUT - Housing per plan '!H3</f>
        <v>1400</v>
      </c>
      <c r="Q4">
        <f>C4-P4</f>
        <v>2765</v>
      </c>
      <c r="R4" s="4">
        <f t="shared" ref="R4:R7" si="0">P4/(P4+Q4)</f>
        <v>0.33613445378151263</v>
      </c>
    </row>
    <row r="5" spans="1:18" ht="15" x14ac:dyDescent="0.25">
      <c r="A5" s="60" t="s">
        <v>38</v>
      </c>
      <c r="B5" s="60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'!H4:H8)</f>
        <v>3690</v>
      </c>
      <c r="Q5">
        <f>C5-P5</f>
        <v>6324</v>
      </c>
      <c r="R5" s="4">
        <f t="shared" si="0"/>
        <v>0.36848412222887955</v>
      </c>
    </row>
    <row r="6" spans="1:18" ht="15" x14ac:dyDescent="0.25">
      <c r="A6" s="60" t="s">
        <v>39</v>
      </c>
      <c r="B6" s="60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'!H9:'INPUT - Housing per plan '!H11)</f>
        <v>1305</v>
      </c>
      <c r="Q6">
        <f>C6-P6</f>
        <v>677</v>
      </c>
      <c r="R6" s="4">
        <f t="shared" si="0"/>
        <v>0.65842583249243192</v>
      </c>
    </row>
    <row r="7" spans="1:18" ht="15" x14ac:dyDescent="0.25">
      <c r="A7" s="60" t="s">
        <v>1</v>
      </c>
      <c r="B7" s="60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>
        <f>SUM('INPUT - Housing per plan '!H12:'INPUT - Housing per plan '!H17)</f>
        <v>15344</v>
      </c>
      <c r="Q7">
        <f>C7-P7</f>
        <v>8384</v>
      </c>
      <c r="R7" s="4">
        <f t="shared" si="0"/>
        <v>0.6466621712744437</v>
      </c>
    </row>
    <row r="8" spans="1:18" ht="15" x14ac:dyDescent="0.25">
      <c r="O8" t="s">
        <v>13</v>
      </c>
      <c r="P8">
        <f>SUM(P3:P7)</f>
        <v>21739</v>
      </c>
      <c r="Q8">
        <f>SUM(Q3:Q7)</f>
        <v>18150</v>
      </c>
      <c r="R8" s="4">
        <f>P8/(P8+Q8)</f>
        <v>0.54498733986813408</v>
      </c>
    </row>
    <row r="10" spans="1:18" ht="15" x14ac:dyDescent="0.25">
      <c r="A10" s="1"/>
    </row>
    <row r="14" spans="1:18" s="3" customFormat="1" ht="15" x14ac:dyDescent="0.25"/>
    <row r="19" spans="6:9" s="3" customFormat="1" ht="15" x14ac:dyDescent="0.25"/>
    <row r="20" spans="6:9" ht="15" x14ac:dyDescent="0.25">
      <c r="F20" s="3"/>
      <c r="I20" s="3"/>
    </row>
    <row r="21" spans="6:9" ht="15" x14ac:dyDescent="0.25">
      <c r="F21" s="3"/>
      <c r="G21" s="3"/>
      <c r="I21" s="3"/>
    </row>
    <row r="22" spans="6:9" ht="15" x14ac:dyDescent="0.25">
      <c r="F22" s="3"/>
      <c r="G22" s="3"/>
      <c r="H22" s="3"/>
      <c r="I22" s="3"/>
    </row>
    <row r="23" spans="6:9" ht="15" x14ac:dyDescent="0.25">
      <c r="F23" s="3"/>
      <c r="G23" s="3"/>
      <c r="H23" s="3"/>
      <c r="I23" s="3"/>
    </row>
    <row r="24" spans="6:9" ht="15" x14ac:dyDescent="0.25">
      <c r="F24" s="3"/>
      <c r="G24" s="3"/>
      <c r="H24" s="3"/>
      <c r="I24" s="3"/>
    </row>
    <row r="25" spans="6:9" ht="15" x14ac:dyDescent="0.25">
      <c r="F25" s="3"/>
      <c r="G25" s="3"/>
      <c r="H25" s="3"/>
      <c r="I25" s="3"/>
    </row>
    <row r="26" spans="6:9" ht="15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I8" sqref="I8"/>
    </sheetView>
  </sheetViews>
  <sheetFormatPr baseColWidth="10" defaultColWidth="9.23046875" defaultRowHeight="14.6" x14ac:dyDescent="0.4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249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51174.311213617788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1907.4556895384692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1035.4759457494547</v>
      </c>
    </row>
    <row r="5" spans="1:9" x14ac:dyDescent="0.25">
      <c r="A5" t="s">
        <v>199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3106.4278372483641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7902.3164280879446</v>
      </c>
    </row>
    <row r="7" spans="1:9" x14ac:dyDescent="0.25">
      <c r="A7" t="s">
        <v>286</v>
      </c>
      <c r="I7" s="6">
        <f>SUM(I2:I6)</f>
        <v>65125.987114242016</v>
      </c>
    </row>
    <row r="8" spans="1:9" x14ac:dyDescent="0.25">
      <c r="A8" t="s">
        <v>287</v>
      </c>
      <c r="I8" s="6">
        <f>SUM(I3:I6)</f>
        <v>13951.675900624232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X30"/>
  <sheetViews>
    <sheetView tabSelected="1" workbookViewId="0">
      <selection activeCell="C28" sqref="C28"/>
    </sheetView>
  </sheetViews>
  <sheetFormatPr baseColWidth="10" defaultColWidth="9.23046875" defaultRowHeight="14.6" x14ac:dyDescent="0.4"/>
  <cols>
    <col min="1" max="1" width="6.3046875" customWidth="1"/>
    <col min="2" max="2" width="19.15234375" customWidth="1"/>
    <col min="3" max="3" width="17.84375" bestFit="1" customWidth="1"/>
    <col min="4" max="4" width="7.3828125" bestFit="1" customWidth="1"/>
    <col min="5" max="5" width="7.3828125" customWidth="1"/>
    <col min="6" max="6" width="16.53515625" customWidth="1"/>
    <col min="7" max="7" width="9.921875" customWidth="1"/>
    <col min="8" max="10" width="16.3046875" style="3" customWidth="1"/>
    <col min="11" max="11" width="14.07421875" style="3" customWidth="1"/>
    <col min="12" max="12" width="18.3828125" customWidth="1"/>
    <col min="13" max="13" width="18.3828125" style="55" customWidth="1"/>
    <col min="14" max="14" width="18.3828125" customWidth="1"/>
    <col min="15" max="15" width="16.3046875" customWidth="1"/>
    <col min="20" max="20" width="16.3046875" customWidth="1"/>
    <col min="21" max="21" width="16.3046875" style="3" customWidth="1"/>
    <col min="22" max="22" width="16.3046875" customWidth="1"/>
    <col min="23" max="23" width="16.15234375" bestFit="1" customWidth="1"/>
    <col min="24" max="24" width="15.84375" style="3" bestFit="1" customWidth="1"/>
    <col min="26" max="31" width="16.3046875" customWidth="1"/>
  </cols>
  <sheetData>
    <row r="1" spans="1:24" x14ac:dyDescent="0.25">
      <c r="B1" s="1"/>
      <c r="F1" s="56" t="s">
        <v>325</v>
      </c>
      <c r="G1" s="56"/>
      <c r="I1"/>
      <c r="J1" s="53" t="s">
        <v>239</v>
      </c>
      <c r="K1" s="53"/>
      <c r="M1" s="59" t="s">
        <v>326</v>
      </c>
      <c r="N1" t="s">
        <v>250</v>
      </c>
      <c r="O1" s="3"/>
      <c r="U1"/>
      <c r="X1"/>
    </row>
    <row r="2" spans="1:24" x14ac:dyDescent="0.25">
      <c r="A2" t="s">
        <v>172</v>
      </c>
      <c r="B2" t="s">
        <v>0</v>
      </c>
      <c r="C2" t="s">
        <v>5</v>
      </c>
      <c r="D2" t="s">
        <v>181</v>
      </c>
      <c r="E2" t="s">
        <v>251</v>
      </c>
      <c r="F2" s="56" t="s">
        <v>324</v>
      </c>
      <c r="G2" s="57" t="s">
        <v>94</v>
      </c>
      <c r="H2" t="s">
        <v>244</v>
      </c>
      <c r="I2" t="s">
        <v>245</v>
      </c>
      <c r="J2" s="53" t="s">
        <v>276</v>
      </c>
      <c r="K2" s="53" t="s">
        <v>252</v>
      </c>
      <c r="L2" t="s">
        <v>254</v>
      </c>
      <c r="M2" s="59" t="s">
        <v>190</v>
      </c>
      <c r="N2" t="s">
        <v>276</v>
      </c>
      <c r="O2" s="3" t="s">
        <v>252</v>
      </c>
      <c r="P2" t="s">
        <v>13</v>
      </c>
      <c r="U2"/>
      <c r="X2"/>
    </row>
    <row r="3" spans="1:24" x14ac:dyDescent="0.25">
      <c r="A3" t="s">
        <v>201</v>
      </c>
      <c r="B3" t="s">
        <v>18</v>
      </c>
      <c r="C3" t="s">
        <v>3</v>
      </c>
      <c r="D3" t="s">
        <v>232</v>
      </c>
      <c r="E3">
        <v>1</v>
      </c>
      <c r="F3" s="58">
        <f>'BASIS - Accessiblity of plans'!O3</f>
        <v>7.7294685990338161E-2</v>
      </c>
      <c r="G3" s="58">
        <f>'BASIS - Accessiblity of plans'!H3</f>
        <v>1</v>
      </c>
      <c r="H3">
        <v>1400</v>
      </c>
      <c r="I3" s="6">
        <f>H3*1.25</f>
        <v>1750</v>
      </c>
      <c r="J3" s="54">
        <v>0</v>
      </c>
      <c r="K3" s="54">
        <v>0</v>
      </c>
      <c r="L3" t="str">
        <f t="shared" ref="L3:L17" si="0">IF(J3+K3&lt;I3+1,"TRUE","FALSE")</f>
        <v>TRUE</v>
      </c>
      <c r="M3" s="59">
        <f>SUM('INPUT - Infra Projects'!AN3:AN40)</f>
        <v>0</v>
      </c>
      <c r="N3">
        <f>IF(E3=1,J3*('BASIS - Financial data'!E9-'BASIS - Financial data'!D9)*(1+M3),J3*('BASIS - Financial data'!G9-'BASIS - Financial data'!F9))*(1+M3)</f>
        <v>0</v>
      </c>
      <c r="O3" s="3">
        <f>IF($E3=1,$K3*('BASIS - Financial data'!$H9-'BASIS - Financial data'!$D9)*(1+M3),$K3*('BASIS - Financial data'!$I9-'BASIS - Financial data'!$F9))*(1+M3)</f>
        <v>0</v>
      </c>
      <c r="P3">
        <f>N3+O3</f>
        <v>0</v>
      </c>
      <c r="U3"/>
      <c r="X3"/>
    </row>
    <row r="4" spans="1:24" x14ac:dyDescent="0.25">
      <c r="A4" t="s">
        <v>205</v>
      </c>
      <c r="B4" t="s">
        <v>21</v>
      </c>
      <c r="C4" t="s">
        <v>4</v>
      </c>
      <c r="D4" t="s">
        <v>204</v>
      </c>
      <c r="E4">
        <v>0</v>
      </c>
      <c r="F4" s="58">
        <f>'BASIS - Accessiblity of plans'!O4</f>
        <v>7.0454545454545464E-2</v>
      </c>
      <c r="G4" s="58">
        <f>'BASIS - Accessiblity of plans'!H4</f>
        <v>1</v>
      </c>
      <c r="H4">
        <v>1200</v>
      </c>
      <c r="I4" s="6">
        <f t="shared" ref="I4:I17" si="1">H4*1.25</f>
        <v>1500</v>
      </c>
      <c r="J4" s="54">
        <v>0</v>
      </c>
      <c r="K4" s="54">
        <v>0</v>
      </c>
      <c r="L4" t="str">
        <f t="shared" si="0"/>
        <v>TRUE</v>
      </c>
      <c r="M4" s="59">
        <f>SUM('INPUT - Infra Projects'!AO3:AO40)</f>
        <v>0</v>
      </c>
      <c r="N4">
        <f>IF(E4=1,J4*('BASIS - Financial data'!E10-'BASIS - Financial data'!D10)*(1+M4),J4*('BASIS - Financial data'!G10-'BASIS - Financial data'!F10))*(1+M4)</f>
        <v>0</v>
      </c>
      <c r="O4" s="3">
        <f>IF($E4=1,$K4*('BASIS - Financial data'!$H10-'BASIS - Financial data'!$D10)*(1+M4),$K4*('BASIS - Financial data'!$I10-'BASIS - Financial data'!$F10))*(1+M4)</f>
        <v>0</v>
      </c>
      <c r="P4">
        <f t="shared" ref="P4:P17" si="2">N4+O4</f>
        <v>0</v>
      </c>
      <c r="U4"/>
      <c r="X4"/>
    </row>
    <row r="5" spans="1:24" s="3" customFormat="1" x14ac:dyDescent="0.25">
      <c r="A5" s="3" t="s">
        <v>206</v>
      </c>
      <c r="B5" s="3" t="s">
        <v>22</v>
      </c>
      <c r="C5" s="3" t="s">
        <v>4</v>
      </c>
      <c r="D5" s="3" t="s">
        <v>204</v>
      </c>
      <c r="E5" s="3">
        <v>0</v>
      </c>
      <c r="F5" s="58">
        <f>'BASIS - Accessiblity of plans'!O5</f>
        <v>9.6428571428571419E-2</v>
      </c>
      <c r="G5" s="58">
        <f>'BASIS - Accessiblity of plans'!H5</f>
        <v>1</v>
      </c>
      <c r="H5" s="3">
        <v>1200</v>
      </c>
      <c r="I5" s="34">
        <f>H5*1.25</f>
        <v>1500</v>
      </c>
      <c r="J5" s="54">
        <v>0</v>
      </c>
      <c r="K5" s="54">
        <v>0</v>
      </c>
      <c r="L5" t="str">
        <f t="shared" si="0"/>
        <v>TRUE</v>
      </c>
      <c r="M5" s="59">
        <f>SUM('INPUT - Infra Projects'!AO3:AO40)</f>
        <v>0</v>
      </c>
      <c r="N5" s="3">
        <f>IF(E5=1,J5*('BASIS - Financial data'!E10-'BASIS - Financial data'!D10)*(1+M5),J5*('BASIS - Financial data'!G10-'BASIS - Financial data'!F10))*(1+M5)</f>
        <v>0</v>
      </c>
      <c r="O5" s="3">
        <f>IF($E5=1,$K5*('BASIS - Financial data'!$H10-'BASIS - Financial data'!$D10)*(1+M5),$K5*('BASIS - Financial data'!$I10-'BASIS - Financial data'!$F10))*(1+M5)</f>
        <v>0</v>
      </c>
      <c r="P5">
        <f t="shared" si="2"/>
        <v>0</v>
      </c>
    </row>
    <row r="6" spans="1:24" x14ac:dyDescent="0.25">
      <c r="A6" t="s">
        <v>207</v>
      </c>
      <c r="B6" t="s">
        <v>23</v>
      </c>
      <c r="C6" t="s">
        <v>4</v>
      </c>
      <c r="D6" t="s">
        <v>204</v>
      </c>
      <c r="E6">
        <v>0</v>
      </c>
      <c r="F6" s="58">
        <f>'BASIS - Accessiblity of plans'!O6</f>
        <v>0.10084033613445378</v>
      </c>
      <c r="G6" s="58">
        <f>'BASIS - Accessiblity of plans'!H6</f>
        <v>0.2</v>
      </c>
      <c r="H6">
        <v>690</v>
      </c>
      <c r="I6" s="6">
        <f t="shared" si="1"/>
        <v>862.5</v>
      </c>
      <c r="J6" s="54">
        <v>0</v>
      </c>
      <c r="K6" s="54">
        <v>0</v>
      </c>
      <c r="L6" t="str">
        <f t="shared" si="0"/>
        <v>TRUE</v>
      </c>
      <c r="M6" s="59">
        <f>SUM('INPUT - Infra Projects'!AO3:AO40)</f>
        <v>0</v>
      </c>
      <c r="N6" s="3">
        <f>IF(E6=1,J6*('BASIS - Financial data'!E10-'BASIS - Financial data'!D10)*(1+M6),J6*('BASIS - Financial data'!G10-'BASIS - Financial data'!F10))*(1+M6)</f>
        <v>0</v>
      </c>
      <c r="O6" s="3">
        <f>IF($E6=1,$K6*('BASIS - Financial data'!$H10-'BASIS - Financial data'!$D10)*(1+M6),$K6*('BASIS - Financial data'!$I10-'BASIS - Financial data'!$F10))*(1+M6)</f>
        <v>0</v>
      </c>
      <c r="P6">
        <f t="shared" si="2"/>
        <v>0</v>
      </c>
      <c r="U6"/>
      <c r="X6"/>
    </row>
    <row r="7" spans="1:24" x14ac:dyDescent="0.25">
      <c r="A7" t="s">
        <v>208</v>
      </c>
      <c r="B7" t="s">
        <v>24</v>
      </c>
      <c r="C7" t="s">
        <v>4</v>
      </c>
      <c r="D7" t="s">
        <v>204</v>
      </c>
      <c r="E7">
        <v>1</v>
      </c>
      <c r="F7" s="58">
        <f>'BASIS - Accessiblity of plans'!O7</f>
        <v>0.10714285714285714</v>
      </c>
      <c r="G7" s="58">
        <f>'BASIS - Accessiblity of plans'!H7</f>
        <v>0.33333333333333331</v>
      </c>
      <c r="H7">
        <v>300</v>
      </c>
      <c r="I7" s="6">
        <f t="shared" si="1"/>
        <v>375</v>
      </c>
      <c r="J7" s="54">
        <v>0</v>
      </c>
      <c r="K7" s="54">
        <v>0</v>
      </c>
      <c r="L7" t="str">
        <f t="shared" si="0"/>
        <v>TRUE</v>
      </c>
      <c r="M7" s="59">
        <f>SUM('INPUT - Infra Projects'!AO3:AO40)</f>
        <v>0</v>
      </c>
      <c r="N7">
        <f>IF(E7=1,J7*('BASIS - Financial data'!E10-'BASIS - Financial data'!D10)*(1+M7),J7*('BASIS - Financial data'!G10-'BASIS - Financial data'!F10))*(1+M7)</f>
        <v>0</v>
      </c>
      <c r="O7" s="3">
        <f>IF($E7=1,$K7*('BASIS - Financial data'!$H10-'BASIS - Financial data'!$D10)*(1+M7),$K7*('BASIS - Financial data'!$I10-'BASIS - Financial data'!$F10))*(1+M7)</f>
        <v>0</v>
      </c>
      <c r="P7">
        <f t="shared" si="2"/>
        <v>0</v>
      </c>
      <c r="U7"/>
      <c r="X7"/>
    </row>
    <row r="8" spans="1:24" x14ac:dyDescent="0.25">
      <c r="A8" t="s">
        <v>209</v>
      </c>
      <c r="B8" t="s">
        <v>25</v>
      </c>
      <c r="C8" t="s">
        <v>4</v>
      </c>
      <c r="D8" t="s">
        <v>204</v>
      </c>
      <c r="E8">
        <v>0</v>
      </c>
      <c r="F8" s="58">
        <f>'BASIS - Accessiblity of plans'!O8</f>
        <v>0.10714285714285714</v>
      </c>
      <c r="G8" s="58">
        <f>'BASIS - Accessiblity of plans'!H8</f>
        <v>0.33333333333333331</v>
      </c>
      <c r="H8">
        <v>300</v>
      </c>
      <c r="I8" s="6">
        <f t="shared" si="1"/>
        <v>375</v>
      </c>
      <c r="J8" s="54">
        <v>0</v>
      </c>
      <c r="K8" s="54">
        <v>0</v>
      </c>
      <c r="L8" t="str">
        <f t="shared" si="0"/>
        <v>TRUE</v>
      </c>
      <c r="M8" s="59">
        <f>SUM('INPUT - Infra Projects'!AO3:AO40)</f>
        <v>0</v>
      </c>
      <c r="N8">
        <f>IF(E8=1,J8*('BASIS - Financial data'!E10-'BASIS - Financial data'!D10)*(1+M8),J8*('BASIS - Financial data'!G10-'BASIS - Financial data'!F10))*(1+M8)</f>
        <v>0</v>
      </c>
      <c r="O8" s="3">
        <f>IF($E8=1,$K8*('BASIS - Financial data'!$H10-'BASIS - Financial data'!$D10)*(1+M8),$K8*('BASIS - Financial data'!$I10-'BASIS - Financial data'!$F10))*(1+M8)</f>
        <v>0</v>
      </c>
      <c r="P8">
        <f t="shared" si="2"/>
        <v>0</v>
      </c>
      <c r="U8"/>
      <c r="X8"/>
    </row>
    <row r="9" spans="1:24" x14ac:dyDescent="0.25">
      <c r="A9" t="s">
        <v>210</v>
      </c>
      <c r="B9" t="s">
        <v>11</v>
      </c>
      <c r="C9" t="s">
        <v>39</v>
      </c>
      <c r="D9" t="s">
        <v>233</v>
      </c>
      <c r="E9">
        <v>0</v>
      </c>
      <c r="F9" s="58">
        <f>'BASIS - Accessiblity of plans'!O9</f>
        <v>3.1676413255360622E-2</v>
      </c>
      <c r="G9" s="58">
        <f>'BASIS - Accessiblity of plans'!H9</f>
        <v>0.33333333333333331</v>
      </c>
      <c r="H9">
        <v>740</v>
      </c>
      <c r="I9" s="6">
        <f t="shared" si="1"/>
        <v>925</v>
      </c>
      <c r="J9" s="54">
        <v>0</v>
      </c>
      <c r="K9" s="54">
        <v>0</v>
      </c>
      <c r="L9" t="str">
        <f t="shared" si="0"/>
        <v>TRUE</v>
      </c>
      <c r="M9" s="59">
        <f>SUM('INPUT - Infra Projects'!AM3:AM40)</f>
        <v>0</v>
      </c>
      <c r="N9">
        <f>IF(E9=1,J9*('BASIS - Financial data'!E8-'BASIS - Financial data'!D8)*(1+M9),J9*('BASIS - Financial data'!G8-'BASIS - Financial data'!F8))*(1+M9)</f>
        <v>0</v>
      </c>
      <c r="O9" s="3">
        <f>IF($E9=1,$K9*('BASIS - Financial data'!$H8-'BASIS - Financial data'!$D8)*(1+M9),$K9*('BASIS - Financial data'!$I8-'BASIS - Financial data'!$F8))*(1+M9)</f>
        <v>0</v>
      </c>
      <c r="P9">
        <f t="shared" si="2"/>
        <v>0</v>
      </c>
      <c r="U9"/>
      <c r="X9"/>
    </row>
    <row r="10" spans="1:24" s="3" customFormat="1" x14ac:dyDescent="0.25">
      <c r="A10" t="s">
        <v>211</v>
      </c>
      <c r="B10" s="3" t="s">
        <v>14</v>
      </c>
      <c r="C10" s="3" t="s">
        <v>39</v>
      </c>
      <c r="D10" s="3" t="s">
        <v>233</v>
      </c>
      <c r="E10" s="3">
        <v>0</v>
      </c>
      <c r="F10" s="58">
        <f>'BASIS - Accessiblity of plans'!O10</f>
        <v>3.0858676207513418E-2</v>
      </c>
      <c r="G10" s="58">
        <f>'BASIS - Accessiblity of plans'!H10</f>
        <v>0.25</v>
      </c>
      <c r="H10" s="3">
        <v>82</v>
      </c>
      <c r="I10" s="6">
        <f t="shared" si="1"/>
        <v>102.5</v>
      </c>
      <c r="J10" s="54">
        <v>0</v>
      </c>
      <c r="K10" s="54">
        <v>0</v>
      </c>
      <c r="L10" t="str">
        <f t="shared" si="0"/>
        <v>TRUE</v>
      </c>
      <c r="M10" s="59">
        <f>SUM('INPUT - Infra Projects'!AM3:AM40)</f>
        <v>0</v>
      </c>
      <c r="N10" s="3">
        <f>IF(E10=1,J10*('BASIS - Financial data'!E8-'BASIS - Financial data'!D8)*(1+M10),J10*('BASIS - Financial data'!G8-'BASIS - Financial data'!F8))*(1+M10)</f>
        <v>0</v>
      </c>
      <c r="O10" s="3">
        <f>IF($E10=1,$K10*('BASIS - Financial data'!$H8-'BASIS - Financial data'!$D8)*(1+M10),$K10*('BASIS - Financial data'!$I8-'BASIS - Financial data'!$F8))*(1+M10)</f>
        <v>0</v>
      </c>
      <c r="P10">
        <f t="shared" si="2"/>
        <v>0</v>
      </c>
    </row>
    <row r="11" spans="1:24" x14ac:dyDescent="0.25">
      <c r="A11" t="s">
        <v>212</v>
      </c>
      <c r="B11" t="s">
        <v>17</v>
      </c>
      <c r="C11" t="s">
        <v>39</v>
      </c>
      <c r="D11" s="3" t="s">
        <v>233</v>
      </c>
      <c r="E11" s="3">
        <v>1</v>
      </c>
      <c r="F11" s="58">
        <f>'BASIS - Accessiblity of plans'!O11</f>
        <v>2.8294573643410852E-2</v>
      </c>
      <c r="G11" s="58">
        <f>'BASIS - Accessiblity of plans'!H11</f>
        <v>0.14285714285714285</v>
      </c>
      <c r="H11">
        <v>483</v>
      </c>
      <c r="I11" s="6">
        <f t="shared" si="1"/>
        <v>603.75</v>
      </c>
      <c r="J11" s="54">
        <v>0</v>
      </c>
      <c r="K11" s="54">
        <v>0</v>
      </c>
      <c r="L11" t="str">
        <f t="shared" si="0"/>
        <v>TRUE</v>
      </c>
      <c r="M11" s="59">
        <f>SUM('INPUT - Infra Projects'!AM3:AM40)</f>
        <v>0</v>
      </c>
      <c r="N11">
        <f>IF(E11=1,J11*('BASIS - Financial data'!E8-'BASIS - Financial data'!D8)*(1+M11),J11*('BASIS - Financial data'!G8-'BASIS - Financial data'!F8))*(1+M11)</f>
        <v>0</v>
      </c>
      <c r="O11" s="3">
        <f>IF($E11=1,$K11*('BASIS - Financial data'!$H8-'BASIS - Financial data'!$D8)*(1+M11),$K11*('BASIS - Financial data'!$I8-'BASIS - Financial data'!$F8))*(1+M11)</f>
        <v>0</v>
      </c>
      <c r="P11">
        <f t="shared" si="2"/>
        <v>0</v>
      </c>
      <c r="S11" s="3"/>
      <c r="U11"/>
      <c r="V11" s="3"/>
      <c r="X11"/>
    </row>
    <row r="12" spans="1:24" x14ac:dyDescent="0.25">
      <c r="A12" t="s">
        <v>213</v>
      </c>
      <c r="B12" t="s">
        <v>27</v>
      </c>
      <c r="C12" t="s">
        <v>1</v>
      </c>
      <c r="D12" s="3" t="s">
        <v>202</v>
      </c>
      <c r="E12" s="3">
        <v>1</v>
      </c>
      <c r="F12" s="58">
        <f>'BASIS - Accessiblity of plans'!O12</f>
        <v>5.333333333333333E-2</v>
      </c>
      <c r="G12" s="58">
        <f>'BASIS - Accessiblity of plans'!H12</f>
        <v>0.5</v>
      </c>
      <c r="H12">
        <v>8500</v>
      </c>
      <c r="I12" s="6">
        <f t="shared" si="1"/>
        <v>10625</v>
      </c>
      <c r="J12" s="54">
        <v>0</v>
      </c>
      <c r="K12" s="54">
        <v>0</v>
      </c>
      <c r="L12" t="str">
        <f t="shared" si="0"/>
        <v>TRUE</v>
      </c>
      <c r="M12" s="59">
        <f>SUM('INPUT - Infra Projects'!AP3:AP40)</f>
        <v>0</v>
      </c>
      <c r="N12">
        <f>IF(E12=1,J12*('BASIS - Financial data'!E11-'BASIS - Financial data'!D11)*(1+M12),J12*('BASIS - Financial data'!G11-'BASIS - Financial data'!F11))*(1+M12)</f>
        <v>0</v>
      </c>
      <c r="O12" s="3">
        <f>IF($E12=1,$K12*('BASIS - Financial data'!$H$11-'BASIS - Financial data'!$D$11)*(1+M12),$K12*('BASIS - Financial data'!$I$11-'BASIS - Financial data'!$F$11))*(1+M12)</f>
        <v>0</v>
      </c>
      <c r="P12">
        <f t="shared" si="2"/>
        <v>0</v>
      </c>
      <c r="S12" s="3"/>
      <c r="T12" s="3"/>
      <c r="U12"/>
      <c r="V12" s="3"/>
      <c r="X12"/>
    </row>
    <row r="13" spans="1:24" x14ac:dyDescent="0.25">
      <c r="A13" t="s">
        <v>214</v>
      </c>
      <c r="B13" t="s">
        <v>28</v>
      </c>
      <c r="C13" t="s">
        <v>1</v>
      </c>
      <c r="D13" s="3" t="s">
        <v>202</v>
      </c>
      <c r="E13" s="3">
        <v>1</v>
      </c>
      <c r="F13" s="58">
        <f>'BASIS - Accessiblity of plans'!O13</f>
        <v>9.375E-2</v>
      </c>
      <c r="G13" s="58">
        <f>'BASIS - Accessiblity of plans'!H13</f>
        <v>0.2</v>
      </c>
      <c r="H13">
        <v>1000</v>
      </c>
      <c r="I13" s="6">
        <f t="shared" si="1"/>
        <v>1250</v>
      </c>
      <c r="J13" s="54">
        <v>0</v>
      </c>
      <c r="K13" s="54">
        <v>0</v>
      </c>
      <c r="L13" t="str">
        <f t="shared" si="0"/>
        <v>TRUE</v>
      </c>
      <c r="M13" s="59">
        <f>SUM('INPUT - Infra Projects'!AP3:AP40)</f>
        <v>0</v>
      </c>
      <c r="N13">
        <f>IF(E13=1,J13*('BASIS - Financial data'!E11-'BASIS - Financial data'!D11)*(1+M13),J13*('BASIS - Financial data'!G11-'BASIS - Financial data'!F11))*(1+M13)</f>
        <v>0</v>
      </c>
      <c r="O13" s="3">
        <f>IF($E13=1,$K13*('BASIS - Financial data'!$H$11-'BASIS - Financial data'!$D$11)*(1+M13),$K13*('BASIS - Financial data'!$I$11-'BASIS - Financial data'!$F$11))*(1+M13)</f>
        <v>0</v>
      </c>
      <c r="P13">
        <f t="shared" si="2"/>
        <v>0</v>
      </c>
      <c r="S13" s="3"/>
      <c r="T13" s="3"/>
      <c r="V13" s="3"/>
      <c r="X13"/>
    </row>
    <row r="14" spans="1:24" x14ac:dyDescent="0.25">
      <c r="A14" t="s">
        <v>215</v>
      </c>
      <c r="B14" t="s">
        <v>29</v>
      </c>
      <c r="C14" t="s">
        <v>1</v>
      </c>
      <c r="D14" s="3" t="s">
        <v>231</v>
      </c>
      <c r="E14" s="3">
        <v>1</v>
      </c>
      <c r="F14" s="58">
        <f>'BASIS - Accessiblity of plans'!O14</f>
        <v>0.625</v>
      </c>
      <c r="G14" s="58">
        <f>'BASIS - Accessiblity of plans'!H14</f>
        <v>0.25</v>
      </c>
      <c r="H14">
        <v>3000</v>
      </c>
      <c r="I14" s="6">
        <f t="shared" si="1"/>
        <v>3750</v>
      </c>
      <c r="J14" s="54">
        <v>0</v>
      </c>
      <c r="K14" s="54">
        <v>0</v>
      </c>
      <c r="L14" t="str">
        <f t="shared" si="0"/>
        <v>TRUE</v>
      </c>
      <c r="M14" s="59">
        <f>SUM('INPUT - Infra Projects'!AP3:AP40)</f>
        <v>0</v>
      </c>
      <c r="N14">
        <f>IF(E14=1,J14*('BASIS - Financial data'!E11-'BASIS - Financial data'!D11)*(1+M14),J14*('BASIS - Financial data'!G11-'BASIS - Financial data'!F11))*(1+M14)</f>
        <v>0</v>
      </c>
      <c r="O14" s="3">
        <f>IF($E14=1,$K14*('BASIS - Financial data'!$H$11-'BASIS - Financial data'!$D$11)*(1+M14),$K14*('BASIS - Financial data'!$I$11-'BASIS - Financial data'!$F$11))*(1+M14)</f>
        <v>0</v>
      </c>
      <c r="P14">
        <f t="shared" si="2"/>
        <v>0</v>
      </c>
      <c r="S14" s="3"/>
      <c r="T14" s="3"/>
      <c r="V14" s="3"/>
      <c r="X14"/>
    </row>
    <row r="15" spans="1:24" x14ac:dyDescent="0.25">
      <c r="A15" t="s">
        <v>216</v>
      </c>
      <c r="B15" t="s">
        <v>30</v>
      </c>
      <c r="C15" t="s">
        <v>1</v>
      </c>
      <c r="D15" s="3" t="s">
        <v>202</v>
      </c>
      <c r="E15" s="3">
        <v>1</v>
      </c>
      <c r="F15" s="58">
        <f>'BASIS - Accessiblity of plans'!O15</f>
        <v>0.17499999999999999</v>
      </c>
      <c r="G15" s="58">
        <f>'BASIS - Accessiblity of plans'!H15</f>
        <v>0.14285714285714285</v>
      </c>
      <c r="H15">
        <v>1000</v>
      </c>
      <c r="I15" s="6">
        <f t="shared" si="1"/>
        <v>1250</v>
      </c>
      <c r="J15" s="54">
        <v>0</v>
      </c>
      <c r="K15" s="54">
        <v>0</v>
      </c>
      <c r="L15" t="str">
        <f t="shared" si="0"/>
        <v>TRUE</v>
      </c>
      <c r="M15" s="59">
        <f>SUM('INPUT - Infra Projects'!AP3:AP40)</f>
        <v>0</v>
      </c>
      <c r="N15">
        <f>IF(E15=1,J15*('BASIS - Financial data'!E11-'BASIS - Financial data'!D11)*(1+M15),J15*('BASIS - Financial data'!G11-'BASIS - Financial data'!F11))*(1+M15)</f>
        <v>0</v>
      </c>
      <c r="O15" s="3">
        <f>IF($E15=1,$K15*('BASIS - Financial data'!$H$11-'BASIS - Financial data'!$D$11)*(1+M15),$K15*('BASIS - Financial data'!$I$11-'BASIS - Financial data'!$F$11))*(1+M15)</f>
        <v>0</v>
      </c>
      <c r="P15">
        <f t="shared" si="2"/>
        <v>0</v>
      </c>
      <c r="S15" s="3"/>
      <c r="T15" s="3"/>
      <c r="V15" s="3"/>
      <c r="X15"/>
    </row>
    <row r="16" spans="1:24" x14ac:dyDescent="0.25">
      <c r="A16" t="s">
        <v>217</v>
      </c>
      <c r="B16" t="s">
        <v>31</v>
      </c>
      <c r="C16" t="s">
        <v>1</v>
      </c>
      <c r="D16" s="3" t="s">
        <v>231</v>
      </c>
      <c r="E16" s="3">
        <v>1</v>
      </c>
      <c r="F16" s="58">
        <f>'BASIS - Accessiblity of plans'!O16</f>
        <v>5.9523809523809521E-2</v>
      </c>
      <c r="G16" s="58">
        <f>'BASIS - Accessiblity of plans'!H16</f>
        <v>0.14285714285714285</v>
      </c>
      <c r="H16">
        <v>1000</v>
      </c>
      <c r="I16" s="6">
        <f t="shared" si="1"/>
        <v>1250</v>
      </c>
      <c r="J16" s="54">
        <v>0</v>
      </c>
      <c r="K16" s="54">
        <v>0</v>
      </c>
      <c r="L16" t="str">
        <f t="shared" si="0"/>
        <v>TRUE</v>
      </c>
      <c r="M16" s="59">
        <f>SUM('INPUT - Infra Projects'!AP3:AP40)</f>
        <v>0</v>
      </c>
      <c r="N16">
        <f>IF(E16=1,J16*('BASIS - Financial data'!E11-'BASIS - Financial data'!D11)*(1+M16),J16*('BASIS - Financial data'!G11-'BASIS - Financial data'!F11))*(1+M16)</f>
        <v>0</v>
      </c>
      <c r="O16" s="3">
        <f>IF($E16=1,$K16*('BASIS - Financial data'!$H$11-'BASIS - Financial data'!$D$11)*(1+M16),$K16*('BASIS - Financial data'!$I$11-'BASIS - Financial data'!$F$11))*(1+M16)</f>
        <v>0</v>
      </c>
      <c r="P16">
        <f t="shared" si="2"/>
        <v>0</v>
      </c>
      <c r="S16" s="3"/>
      <c r="T16" s="3"/>
      <c r="V16" s="3"/>
      <c r="X16"/>
    </row>
    <row r="17" spans="1:24" x14ac:dyDescent="0.25">
      <c r="A17" t="s">
        <v>218</v>
      </c>
      <c r="B17" t="s">
        <v>32</v>
      </c>
      <c r="C17" t="s">
        <v>1</v>
      </c>
      <c r="D17" s="3" t="s">
        <v>231</v>
      </c>
      <c r="E17" s="3">
        <v>0</v>
      </c>
      <c r="F17" s="58">
        <f>'BASIS - Accessiblity of plans'!O17</f>
        <v>0.20238095238095238</v>
      </c>
      <c r="G17" s="58">
        <f>'BASIS - Accessiblity of plans'!H17</f>
        <v>0.33333333333333331</v>
      </c>
      <c r="H17">
        <v>844</v>
      </c>
      <c r="I17" s="6">
        <f t="shared" si="1"/>
        <v>1055</v>
      </c>
      <c r="J17" s="54">
        <v>0</v>
      </c>
      <c r="K17" s="54">
        <v>0</v>
      </c>
      <c r="L17" t="str">
        <f t="shared" si="0"/>
        <v>TRUE</v>
      </c>
      <c r="M17" s="59">
        <f>SUM('INPUT - Infra Projects'!AP3:AP40)</f>
        <v>0</v>
      </c>
      <c r="N17">
        <f>IF(E17=1,J17*('BASIS - Financial data'!E11-'BASIS - Financial data'!D11)*(1+M17),J17*('BASIS - Financial data'!G11-'BASIS - Financial data'!F11))*(1+M17)</f>
        <v>0</v>
      </c>
      <c r="O17" s="3">
        <f>IF($E17=1,$K17*('BASIS - Financial data'!$H$11-'BASIS - Financial data'!$D$11)*(1+M17),$K17*('BASIS - Financial data'!$I$11-'BASIS - Financial data'!$F$11))*(1+M17)</f>
        <v>0</v>
      </c>
      <c r="P17">
        <f t="shared" si="2"/>
        <v>0</v>
      </c>
      <c r="S17" s="3"/>
      <c r="U17"/>
      <c r="V17" s="3"/>
      <c r="X17"/>
    </row>
    <row r="18" spans="1:24" x14ac:dyDescent="0.25">
      <c r="K18"/>
      <c r="T18" s="3"/>
      <c r="U18"/>
      <c r="W18" s="3"/>
      <c r="X18"/>
    </row>
    <row r="20" spans="1:24" x14ac:dyDescent="0.25">
      <c r="J20"/>
      <c r="K20"/>
      <c r="T20" s="3"/>
      <c r="U20"/>
      <c r="W20" s="3"/>
      <c r="X20"/>
    </row>
    <row r="21" spans="1:24" x14ac:dyDescent="0.25">
      <c r="J21"/>
      <c r="K21"/>
      <c r="T21" s="3"/>
      <c r="U21"/>
      <c r="W21" s="3"/>
      <c r="X21"/>
    </row>
    <row r="22" spans="1:24" x14ac:dyDescent="0.25">
      <c r="J22"/>
      <c r="K22"/>
      <c r="T22" s="3"/>
      <c r="U22"/>
      <c r="W22" s="3"/>
      <c r="X22"/>
    </row>
    <row r="23" spans="1:24" x14ac:dyDescent="0.25">
      <c r="K23"/>
      <c r="X23"/>
    </row>
    <row r="24" spans="1:24" x14ac:dyDescent="0.25">
      <c r="K24"/>
      <c r="X24"/>
    </row>
    <row r="25" spans="1:24" x14ac:dyDescent="0.25">
      <c r="K25"/>
      <c r="S25" s="3"/>
      <c r="U25"/>
      <c r="V25" s="3"/>
      <c r="X25"/>
    </row>
    <row r="26" spans="1:24" x14ac:dyDescent="0.25">
      <c r="K26"/>
      <c r="S26" s="3"/>
      <c r="U26"/>
      <c r="V26" s="3"/>
      <c r="X26"/>
    </row>
    <row r="27" spans="1:24" x14ac:dyDescent="0.25">
      <c r="K27"/>
      <c r="S27" s="3"/>
      <c r="U27"/>
      <c r="V27" s="3"/>
      <c r="X27"/>
    </row>
    <row r="28" spans="1:24" x14ac:dyDescent="0.25">
      <c r="K28"/>
      <c r="S28" s="3"/>
      <c r="U28"/>
      <c r="V28" s="3"/>
      <c r="X28"/>
    </row>
    <row r="29" spans="1:24" x14ac:dyDescent="0.25">
      <c r="K29"/>
      <c r="S29" s="3"/>
      <c r="U29"/>
      <c r="V29" s="3"/>
      <c r="X29"/>
    </row>
    <row r="30" spans="1:24" x14ac:dyDescent="0.25">
      <c r="K30"/>
      <c r="S30" s="3"/>
      <c r="U30"/>
      <c r="V30" s="3"/>
      <c r="X30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Z45"/>
  <sheetViews>
    <sheetView zoomScale="95" zoomScaleNormal="95" workbookViewId="0">
      <pane xSplit="2" topLeftCell="F1" activePane="topRight" state="frozen"/>
      <selection activeCell="K8" sqref="K8"/>
      <selection pane="topRight" activeCell="X3" sqref="X3"/>
    </sheetView>
  </sheetViews>
  <sheetFormatPr baseColWidth="10" defaultColWidth="9.23046875" defaultRowHeight="14.6" x14ac:dyDescent="0.4"/>
  <cols>
    <col min="1" max="1" width="7.07421875" customWidth="1"/>
    <col min="2" max="2" width="61.921875" customWidth="1"/>
    <col min="3" max="3" width="7.69140625" customWidth="1"/>
    <col min="4" max="5" width="11.3046875" customWidth="1"/>
    <col min="6" max="6" width="20.15234375" bestFit="1" customWidth="1"/>
    <col min="7" max="7" width="10.3046875" style="7" customWidth="1"/>
    <col min="8" max="8" width="10.3046875" style="17" customWidth="1"/>
    <col min="9" max="9" width="25.15234375" customWidth="1"/>
    <col min="15" max="15" width="11.61328125" customWidth="1"/>
    <col min="16" max="16" width="7.53515625" style="44" bestFit="1" customWidth="1"/>
    <col min="17" max="23" width="10.3046875" style="48" customWidth="1"/>
    <col min="24" max="24" width="10.3046875" customWidth="1"/>
    <col min="26" max="26" width="13.3828125" customWidth="1"/>
    <col min="27" max="30" width="16.3828125" customWidth="1"/>
    <col min="31" max="31" width="13.3828125" customWidth="1"/>
    <col min="32" max="35" width="16.3828125" customWidth="1"/>
    <col min="39" max="39" width="15.84375" bestFit="1" customWidth="1"/>
  </cols>
  <sheetData>
    <row r="1" spans="1:52" x14ac:dyDescent="0.4">
      <c r="A1" s="1" t="s">
        <v>172</v>
      </c>
      <c r="B1" s="65" t="s">
        <v>0</v>
      </c>
      <c r="C1" s="30" t="s">
        <v>195</v>
      </c>
      <c r="D1" s="66" t="s">
        <v>183</v>
      </c>
      <c r="E1" s="60"/>
      <c r="F1" s="60"/>
      <c r="G1" s="27" t="s">
        <v>182</v>
      </c>
      <c r="H1" s="45"/>
      <c r="I1" s="45"/>
      <c r="J1" s="45"/>
      <c r="K1" s="27" t="s">
        <v>181</v>
      </c>
      <c r="L1" s="27"/>
      <c r="M1" s="27"/>
      <c r="N1" s="27"/>
      <c r="O1" s="27"/>
      <c r="P1" s="43" t="s">
        <v>239</v>
      </c>
      <c r="Q1" s="42" t="s">
        <v>241</v>
      </c>
      <c r="R1" s="42"/>
      <c r="S1" s="42"/>
      <c r="T1" s="42"/>
      <c r="U1" s="42"/>
      <c r="V1" s="42"/>
      <c r="W1" s="42"/>
      <c r="Z1" s="64" t="s">
        <v>180</v>
      </c>
      <c r="AA1" s="64"/>
      <c r="AB1" s="64"/>
      <c r="AC1" s="64"/>
      <c r="AD1" s="64"/>
      <c r="AE1" s="64" t="s">
        <v>179</v>
      </c>
      <c r="AF1" s="64"/>
      <c r="AG1" s="64"/>
      <c r="AH1" s="64"/>
      <c r="AI1" s="64"/>
      <c r="AJ1" s="1" t="s">
        <v>316</v>
      </c>
      <c r="AL1" s="26" t="s">
        <v>327</v>
      </c>
      <c r="AQ1" t="s">
        <v>328</v>
      </c>
      <c r="AV1" t="s">
        <v>329</v>
      </c>
    </row>
    <row r="2" spans="1:52" x14ac:dyDescent="0.4">
      <c r="B2" s="65"/>
      <c r="C2" s="30"/>
      <c r="D2" s="26" t="s">
        <v>178</v>
      </c>
      <c r="E2" s="26" t="s">
        <v>35</v>
      </c>
      <c r="F2" s="26" t="s">
        <v>177</v>
      </c>
      <c r="G2" s="29" t="s">
        <v>176</v>
      </c>
      <c r="H2" s="28" t="s">
        <v>175</v>
      </c>
      <c r="I2" s="26" t="s">
        <v>174</v>
      </c>
      <c r="J2" s="26" t="s">
        <v>173</v>
      </c>
      <c r="K2" s="64" t="s">
        <v>235</v>
      </c>
      <c r="L2" s="64"/>
      <c r="M2" s="64"/>
      <c r="N2" s="64"/>
      <c r="O2" s="26" t="s">
        <v>236</v>
      </c>
      <c r="P2" s="44" t="s">
        <v>240</v>
      </c>
      <c r="Q2" s="46" t="s">
        <v>26</v>
      </c>
      <c r="R2" s="46" t="s">
        <v>39</v>
      </c>
      <c r="S2" s="46" t="s">
        <v>3</v>
      </c>
      <c r="T2" s="46" t="s">
        <v>4</v>
      </c>
      <c r="U2" s="46" t="s">
        <v>1</v>
      </c>
      <c r="V2" s="46" t="s">
        <v>116</v>
      </c>
      <c r="W2" s="46" t="s">
        <v>80</v>
      </c>
      <c r="X2" t="s">
        <v>242</v>
      </c>
      <c r="Y2" s="27" t="s">
        <v>35</v>
      </c>
      <c r="Z2" s="26" t="s">
        <v>171</v>
      </c>
      <c r="AA2" s="26" t="s">
        <v>170</v>
      </c>
      <c r="AB2" s="26" t="s">
        <v>169</v>
      </c>
      <c r="AC2" s="26" t="s">
        <v>168</v>
      </c>
      <c r="AD2" s="26" t="s">
        <v>167</v>
      </c>
      <c r="AE2" s="26" t="s">
        <v>171</v>
      </c>
      <c r="AF2" s="26" t="s">
        <v>170</v>
      </c>
      <c r="AG2" s="26" t="s">
        <v>169</v>
      </c>
      <c r="AH2" s="26" t="s">
        <v>168</v>
      </c>
      <c r="AI2" s="26" t="s">
        <v>167</v>
      </c>
      <c r="AJ2" s="26" t="s">
        <v>315</v>
      </c>
      <c r="AL2" s="26" t="s">
        <v>26</v>
      </c>
      <c r="AM2" s="26" t="s">
        <v>39</v>
      </c>
      <c r="AN2" s="26" t="s">
        <v>3</v>
      </c>
      <c r="AO2" s="26" t="s">
        <v>4</v>
      </c>
      <c r="AP2" s="26" t="s">
        <v>1</v>
      </c>
      <c r="AQ2" s="26" t="s">
        <v>26</v>
      </c>
      <c r="AR2" s="26" t="s">
        <v>39</v>
      </c>
      <c r="AS2" s="26" t="s">
        <v>3</v>
      </c>
      <c r="AT2" s="26" t="s">
        <v>4</v>
      </c>
      <c r="AU2" s="26" t="s">
        <v>1</v>
      </c>
      <c r="AV2" s="26" t="s">
        <v>26</v>
      </c>
      <c r="AW2" s="26" t="s">
        <v>39</v>
      </c>
      <c r="AX2" s="26" t="s">
        <v>3</v>
      </c>
      <c r="AY2" s="26" t="s">
        <v>4</v>
      </c>
      <c r="AZ2" s="26" t="s">
        <v>1</v>
      </c>
    </row>
    <row r="3" spans="1:52" ht="15" x14ac:dyDescent="0.25">
      <c r="A3">
        <v>1</v>
      </c>
      <c r="B3" s="3" t="s">
        <v>166</v>
      </c>
      <c r="C3" s="3" t="s">
        <v>165</v>
      </c>
      <c r="D3" s="3" t="s">
        <v>160</v>
      </c>
      <c r="E3" s="3" t="s">
        <v>58</v>
      </c>
      <c r="F3" s="3" t="s">
        <v>164</v>
      </c>
      <c r="G3" s="23">
        <v>2</v>
      </c>
      <c r="H3" s="18" t="s">
        <v>64</v>
      </c>
      <c r="I3" s="3" t="s">
        <v>163</v>
      </c>
      <c r="J3" s="3">
        <v>1</v>
      </c>
      <c r="K3" s="3" t="s">
        <v>204</v>
      </c>
      <c r="L3" s="3" t="s">
        <v>232</v>
      </c>
      <c r="M3" s="3"/>
      <c r="N3" s="3"/>
      <c r="P3" s="44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47">
        <v>0</v>
      </c>
      <c r="X3" t="str">
        <f>IF(SUM(Q3:W3)=G3,"TRUE","FALSE")</f>
        <v>FALSE</v>
      </c>
      <c r="Y3" s="3" t="s">
        <v>62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1</v>
      </c>
      <c r="AF3" s="3">
        <v>0</v>
      </c>
      <c r="AG3" s="3">
        <v>1</v>
      </c>
      <c r="AH3" s="3">
        <v>1</v>
      </c>
      <c r="AI3" s="3">
        <v>0</v>
      </c>
      <c r="AJ3" s="3">
        <v>0.01</v>
      </c>
      <c r="AK3">
        <f>AJ3*0.01</f>
        <v>1E-4</v>
      </c>
      <c r="AL3">
        <f>P3*AK3*(Z3+AE3)</f>
        <v>0</v>
      </c>
      <c r="AM3">
        <f>Q3*$AK3*(AA3+AF3)</f>
        <v>0</v>
      </c>
      <c r="AN3">
        <f>R3*$AK3*(AB3+AG3)</f>
        <v>0</v>
      </c>
      <c r="AO3">
        <f>S3*$AK3*(AC3+AH3)</f>
        <v>0</v>
      </c>
      <c r="AP3">
        <f>T3*$AK3*(AD3+AI3)</f>
        <v>0</v>
      </c>
      <c r="AQ3">
        <f>$P3*AE3*$AK3</f>
        <v>0</v>
      </c>
      <c r="AR3">
        <f>$P3*AF3*$AK3</f>
        <v>0</v>
      </c>
      <c r="AS3">
        <f>$P3*AG3*$AK3</f>
        <v>0</v>
      </c>
      <c r="AT3">
        <f>$P3*AH3*$AK3</f>
        <v>0</v>
      </c>
      <c r="AU3">
        <f>$P3*AI3*$AK3</f>
        <v>0</v>
      </c>
      <c r="AV3">
        <f>$P3*Z3*$AK3</f>
        <v>0</v>
      </c>
      <c r="AW3">
        <f>$P3*AA3*$AK3</f>
        <v>0</v>
      </c>
      <c r="AX3">
        <f>$P3*AB3*$AK3</f>
        <v>0</v>
      </c>
      <c r="AY3">
        <f>$P3*AC3*$AK3</f>
        <v>0</v>
      </c>
      <c r="AZ3">
        <f>$P3*AD3*$AK3</f>
        <v>0</v>
      </c>
    </row>
    <row r="4" spans="1:52" ht="15" x14ac:dyDescent="0.25">
      <c r="A4">
        <v>2</v>
      </c>
      <c r="B4" s="3" t="s">
        <v>162</v>
      </c>
      <c r="C4" s="3" t="s">
        <v>161</v>
      </c>
      <c r="D4" s="3" t="s">
        <v>160</v>
      </c>
      <c r="E4" s="3" t="s">
        <v>58</v>
      </c>
      <c r="F4" s="3" t="s">
        <v>159</v>
      </c>
      <c r="G4" s="23">
        <v>35.700000000000003</v>
      </c>
      <c r="H4" s="18" t="s">
        <v>64</v>
      </c>
      <c r="I4" s="3" t="s">
        <v>158</v>
      </c>
      <c r="J4" s="3">
        <v>1</v>
      </c>
      <c r="K4" s="3" t="s">
        <v>202</v>
      </c>
      <c r="L4" s="3" t="s">
        <v>204</v>
      </c>
      <c r="M4" s="3"/>
      <c r="N4" s="3"/>
      <c r="P4" s="44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t="str">
        <f t="shared" ref="X4:X40" si="0">IF(SUM(Q4:W4)=G4,"TRUE","FALSE")</f>
        <v>FALSE</v>
      </c>
      <c r="Y4" s="3" t="s">
        <v>62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1</v>
      </c>
      <c r="AI4" s="3">
        <v>1</v>
      </c>
      <c r="AJ4" s="3">
        <v>0.01</v>
      </c>
      <c r="AK4">
        <f t="shared" ref="AK4:AK40" si="1">AJ4*0.01</f>
        <v>1E-4</v>
      </c>
      <c r="AL4">
        <f t="shared" ref="AL4:AL39" si="2">P4*AK4*(Z4+AE4)</f>
        <v>0</v>
      </c>
      <c r="AM4">
        <f t="shared" ref="AM4:AM40" si="3">Q4*$AK4*(AA4+AF4)</f>
        <v>0</v>
      </c>
      <c r="AN4">
        <f t="shared" ref="AN4:AN40" si="4">R4*$AK4*(AB4+AG4)</f>
        <v>0</v>
      </c>
      <c r="AO4">
        <f t="shared" ref="AO4:AO40" si="5">S4*$AK4*(AC4+AH4)</f>
        <v>0</v>
      </c>
      <c r="AP4">
        <f t="shared" ref="AP4:AP40" si="6">T4*$AK4*(AD4+AI4)</f>
        <v>0</v>
      </c>
      <c r="AQ4">
        <f t="shared" ref="AQ4:AQ40" si="7">$P4*AE4*$AK4</f>
        <v>0</v>
      </c>
      <c r="AR4">
        <f t="shared" ref="AR4:AR40" si="8">$P4*AF4*$AK4</f>
        <v>0</v>
      </c>
      <c r="AS4">
        <f t="shared" ref="AS4:AS40" si="9">$P4*AG4*$AK4</f>
        <v>0</v>
      </c>
      <c r="AT4">
        <f t="shared" ref="AT4:AT40" si="10">$P4*AH4*$AK4</f>
        <v>0</v>
      </c>
      <c r="AU4">
        <f t="shared" ref="AU4:AU40" si="11">$P4*AI4*$AK4</f>
        <v>0</v>
      </c>
      <c r="AV4">
        <f t="shared" ref="AV4:AV40" si="12">$P4*Z4*$AK4</f>
        <v>0</v>
      </c>
      <c r="AW4">
        <f t="shared" ref="AW4:AW40" si="13">$P4*AA4*$AK4</f>
        <v>0</v>
      </c>
      <c r="AX4">
        <f t="shared" ref="AX4:AX40" si="14">$P4*AB4*$AK4</f>
        <v>0</v>
      </c>
      <c r="AY4">
        <f t="shared" ref="AY4:AY40" si="15">$P4*AC4*$AK4</f>
        <v>0</v>
      </c>
      <c r="AZ4">
        <f t="shared" ref="AZ4:AZ40" si="16">$P4*AD4*$AK4</f>
        <v>0</v>
      </c>
    </row>
    <row r="5" spans="1:52" ht="15" x14ac:dyDescent="0.25">
      <c r="A5">
        <v>3</v>
      </c>
      <c r="B5" s="3" t="s">
        <v>157</v>
      </c>
      <c r="C5" s="3" t="s">
        <v>156</v>
      </c>
      <c r="D5" s="3" t="s">
        <v>155</v>
      </c>
      <c r="E5" s="3" t="s">
        <v>58</v>
      </c>
      <c r="F5" s="3" t="s">
        <v>84</v>
      </c>
      <c r="G5" s="41">
        <v>20</v>
      </c>
      <c r="H5" s="24" t="s">
        <v>64</v>
      </c>
      <c r="I5" s="3" t="s">
        <v>154</v>
      </c>
      <c r="J5" s="3">
        <v>1</v>
      </c>
      <c r="K5" s="3" t="s">
        <v>202</v>
      </c>
      <c r="L5" s="3"/>
      <c r="M5" s="3"/>
      <c r="N5" s="3"/>
      <c r="O5" s="3" t="s">
        <v>203</v>
      </c>
      <c r="P5" s="44">
        <v>0</v>
      </c>
      <c r="Q5" s="47">
        <v>0</v>
      </c>
      <c r="R5" s="47"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t="str">
        <f t="shared" si="0"/>
        <v>FALSE</v>
      </c>
      <c r="Y5" s="3" t="s">
        <v>62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  <c r="AI5" s="3">
        <v>1</v>
      </c>
      <c r="AJ5" s="3">
        <v>0.1</v>
      </c>
      <c r="AK5">
        <f t="shared" si="1"/>
        <v>1E-3</v>
      </c>
      <c r="AL5">
        <f t="shared" si="2"/>
        <v>0</v>
      </c>
      <c r="AM5">
        <f t="shared" si="3"/>
        <v>0</v>
      </c>
      <c r="AN5">
        <f t="shared" si="4"/>
        <v>0</v>
      </c>
      <c r="AO5">
        <f t="shared" si="5"/>
        <v>0</v>
      </c>
      <c r="AP5">
        <f t="shared" si="6"/>
        <v>0</v>
      </c>
      <c r="AQ5">
        <f t="shared" si="7"/>
        <v>0</v>
      </c>
      <c r="AR5">
        <f t="shared" si="8"/>
        <v>0</v>
      </c>
      <c r="AS5">
        <f t="shared" si="9"/>
        <v>0</v>
      </c>
      <c r="AT5">
        <f t="shared" si="10"/>
        <v>0</v>
      </c>
      <c r="AU5">
        <f t="shared" si="11"/>
        <v>0</v>
      </c>
      <c r="AV5">
        <f t="shared" si="12"/>
        <v>0</v>
      </c>
      <c r="AW5">
        <f t="shared" si="13"/>
        <v>0</v>
      </c>
      <c r="AX5">
        <f t="shared" si="14"/>
        <v>0</v>
      </c>
      <c r="AY5">
        <f t="shared" si="15"/>
        <v>0</v>
      </c>
      <c r="AZ5">
        <f t="shared" si="16"/>
        <v>0</v>
      </c>
    </row>
    <row r="6" spans="1:52" ht="15" x14ac:dyDescent="0.25">
      <c r="A6">
        <v>4</v>
      </c>
      <c r="B6" s="3" t="s">
        <v>153</v>
      </c>
      <c r="C6" s="3" t="s">
        <v>152</v>
      </c>
      <c r="D6" s="3" t="s">
        <v>151</v>
      </c>
      <c r="E6" s="3" t="s">
        <v>58</v>
      </c>
      <c r="F6" s="3" t="s">
        <v>4</v>
      </c>
      <c r="G6" s="23">
        <v>33</v>
      </c>
      <c r="H6" s="18" t="s">
        <v>64</v>
      </c>
      <c r="I6" s="3" t="s">
        <v>150</v>
      </c>
      <c r="J6" s="3">
        <v>1</v>
      </c>
      <c r="K6" s="3" t="s">
        <v>204</v>
      </c>
      <c r="L6" s="3"/>
      <c r="M6" s="3"/>
      <c r="N6" s="3"/>
      <c r="O6" s="3"/>
      <c r="P6" s="44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t="str">
        <f t="shared" si="0"/>
        <v>FALSE</v>
      </c>
      <c r="Y6" s="3" t="s">
        <v>62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0.02</v>
      </c>
      <c r="AK6">
        <f t="shared" si="1"/>
        <v>2.0000000000000001E-4</v>
      </c>
      <c r="AL6">
        <f t="shared" si="2"/>
        <v>0</v>
      </c>
      <c r="AM6">
        <f t="shared" si="3"/>
        <v>0</v>
      </c>
      <c r="AN6">
        <f t="shared" si="4"/>
        <v>0</v>
      </c>
      <c r="AO6">
        <f t="shared" si="5"/>
        <v>0</v>
      </c>
      <c r="AP6">
        <f t="shared" si="6"/>
        <v>0</v>
      </c>
      <c r="AQ6">
        <f t="shared" si="7"/>
        <v>0</v>
      </c>
      <c r="AR6">
        <f t="shared" si="8"/>
        <v>0</v>
      </c>
      <c r="AS6">
        <f t="shared" si="9"/>
        <v>0</v>
      </c>
      <c r="AT6">
        <f t="shared" si="10"/>
        <v>0</v>
      </c>
      <c r="AU6">
        <f t="shared" si="11"/>
        <v>0</v>
      </c>
      <c r="AV6">
        <f t="shared" si="12"/>
        <v>0</v>
      </c>
      <c r="AW6">
        <f t="shared" si="13"/>
        <v>0</v>
      </c>
      <c r="AX6">
        <f t="shared" si="14"/>
        <v>0</v>
      </c>
      <c r="AY6">
        <f t="shared" si="15"/>
        <v>0</v>
      </c>
      <c r="AZ6">
        <f t="shared" si="16"/>
        <v>0</v>
      </c>
    </row>
    <row r="7" spans="1:52" ht="15" x14ac:dyDescent="0.25">
      <c r="A7">
        <v>5</v>
      </c>
      <c r="B7" s="3" t="s">
        <v>149</v>
      </c>
      <c r="C7" s="3" t="s">
        <v>148</v>
      </c>
      <c r="D7" s="3" t="s">
        <v>74</v>
      </c>
      <c r="E7" s="3" t="s">
        <v>58</v>
      </c>
      <c r="F7" s="3" t="s">
        <v>4</v>
      </c>
      <c r="G7" s="23">
        <v>21</v>
      </c>
      <c r="H7" s="18" t="s">
        <v>64</v>
      </c>
      <c r="I7" s="3" t="s">
        <v>147</v>
      </c>
      <c r="J7" s="3">
        <v>1</v>
      </c>
      <c r="K7" s="3" t="s">
        <v>233</v>
      </c>
      <c r="L7" s="3"/>
      <c r="M7" s="3"/>
      <c r="N7" s="3"/>
      <c r="O7" s="3"/>
      <c r="P7" s="44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t="str">
        <f t="shared" si="0"/>
        <v>FALSE</v>
      </c>
      <c r="Y7" s="3" t="s">
        <v>62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0.05</v>
      </c>
      <c r="AK7">
        <f t="shared" si="1"/>
        <v>5.0000000000000001E-4</v>
      </c>
      <c r="AL7">
        <f t="shared" si="2"/>
        <v>0</v>
      </c>
      <c r="AM7">
        <f t="shared" si="3"/>
        <v>0</v>
      </c>
      <c r="AN7">
        <f t="shared" si="4"/>
        <v>0</v>
      </c>
      <c r="AO7">
        <f t="shared" si="5"/>
        <v>0</v>
      </c>
      <c r="AP7">
        <f t="shared" si="6"/>
        <v>0</v>
      </c>
      <c r="AQ7">
        <f t="shared" si="7"/>
        <v>0</v>
      </c>
      <c r="AR7">
        <f t="shared" si="8"/>
        <v>0</v>
      </c>
      <c r="AS7">
        <f t="shared" si="9"/>
        <v>0</v>
      </c>
      <c r="AT7">
        <f t="shared" si="10"/>
        <v>0</v>
      </c>
      <c r="AU7">
        <f t="shared" si="11"/>
        <v>0</v>
      </c>
      <c r="AV7">
        <f t="shared" si="12"/>
        <v>0</v>
      </c>
      <c r="AW7">
        <f t="shared" si="13"/>
        <v>0</v>
      </c>
      <c r="AX7">
        <f t="shared" si="14"/>
        <v>0</v>
      </c>
      <c r="AY7">
        <f t="shared" si="15"/>
        <v>0</v>
      </c>
      <c r="AZ7">
        <f t="shared" si="16"/>
        <v>0</v>
      </c>
    </row>
    <row r="8" spans="1:52" ht="15" x14ac:dyDescent="0.25">
      <c r="A8">
        <v>6</v>
      </c>
      <c r="B8" s="3" t="s">
        <v>146</v>
      </c>
      <c r="C8" s="3" t="s">
        <v>145</v>
      </c>
      <c r="D8" s="3" t="s">
        <v>94</v>
      </c>
      <c r="E8" s="3" t="s">
        <v>58</v>
      </c>
      <c r="F8" s="3" t="s">
        <v>26</v>
      </c>
      <c r="G8" s="23">
        <v>116</v>
      </c>
      <c r="H8" s="18" t="s">
        <v>64</v>
      </c>
      <c r="I8" s="3" t="s">
        <v>63</v>
      </c>
      <c r="J8" s="3">
        <v>3</v>
      </c>
      <c r="K8" s="3" t="s">
        <v>233</v>
      </c>
      <c r="L8" s="3"/>
      <c r="M8" s="3"/>
      <c r="N8" s="3"/>
      <c r="O8" s="3" t="s">
        <v>203</v>
      </c>
      <c r="P8" s="44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t="str">
        <f t="shared" si="0"/>
        <v>FALSE</v>
      </c>
      <c r="Y8" s="3" t="s">
        <v>94</v>
      </c>
      <c r="Z8" s="3">
        <v>1</v>
      </c>
      <c r="AA8" s="3">
        <v>1</v>
      </c>
      <c r="AB8" s="3">
        <v>1</v>
      </c>
      <c r="AC8" s="3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0.05</v>
      </c>
      <c r="AK8">
        <f t="shared" si="1"/>
        <v>5.0000000000000001E-4</v>
      </c>
      <c r="AL8">
        <f t="shared" si="2"/>
        <v>0</v>
      </c>
      <c r="AM8">
        <f t="shared" si="3"/>
        <v>0</v>
      </c>
      <c r="AN8">
        <f t="shared" si="4"/>
        <v>0</v>
      </c>
      <c r="AO8">
        <f t="shared" si="5"/>
        <v>0</v>
      </c>
      <c r="AP8">
        <f t="shared" si="6"/>
        <v>0</v>
      </c>
      <c r="AQ8">
        <f t="shared" si="7"/>
        <v>0</v>
      </c>
      <c r="AR8">
        <f t="shared" si="8"/>
        <v>0</v>
      </c>
      <c r="AS8">
        <f t="shared" si="9"/>
        <v>0</v>
      </c>
      <c r="AT8">
        <f t="shared" si="10"/>
        <v>0</v>
      </c>
      <c r="AU8">
        <f t="shared" si="11"/>
        <v>0</v>
      </c>
      <c r="AV8">
        <f t="shared" si="12"/>
        <v>0</v>
      </c>
      <c r="AW8">
        <f t="shared" si="13"/>
        <v>0</v>
      </c>
      <c r="AX8">
        <f t="shared" si="14"/>
        <v>0</v>
      </c>
      <c r="AY8">
        <f t="shared" si="15"/>
        <v>0</v>
      </c>
      <c r="AZ8">
        <f t="shared" si="16"/>
        <v>0</v>
      </c>
    </row>
    <row r="9" spans="1:52" ht="15" x14ac:dyDescent="0.25">
      <c r="A9">
        <v>7</v>
      </c>
      <c r="B9" s="3" t="s">
        <v>196</v>
      </c>
      <c r="C9" s="3" t="s">
        <v>144</v>
      </c>
      <c r="D9" s="3" t="s">
        <v>94</v>
      </c>
      <c r="E9" s="3" t="s">
        <v>58</v>
      </c>
      <c r="F9" s="3" t="s">
        <v>197</v>
      </c>
      <c r="G9" s="23">
        <v>100</v>
      </c>
      <c r="H9" s="18" t="s">
        <v>64</v>
      </c>
      <c r="I9" s="3" t="s">
        <v>63</v>
      </c>
      <c r="J9" s="3">
        <v>3</v>
      </c>
      <c r="K9" s="3" t="s">
        <v>232</v>
      </c>
      <c r="L9" s="3"/>
      <c r="M9" s="3"/>
      <c r="N9" s="3"/>
      <c r="O9" s="3" t="s">
        <v>203</v>
      </c>
      <c r="P9" s="44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t="str">
        <f t="shared" si="0"/>
        <v>FALSE</v>
      </c>
      <c r="Y9" s="3" t="s">
        <v>94</v>
      </c>
      <c r="Z9" s="3">
        <v>0</v>
      </c>
      <c r="AA9" s="3">
        <v>0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0.05</v>
      </c>
      <c r="AK9">
        <f t="shared" si="1"/>
        <v>5.0000000000000001E-4</v>
      </c>
      <c r="AL9">
        <f t="shared" si="2"/>
        <v>0</v>
      </c>
      <c r="AM9">
        <f t="shared" si="3"/>
        <v>0</v>
      </c>
      <c r="AN9">
        <f t="shared" si="4"/>
        <v>0</v>
      </c>
      <c r="AO9">
        <f t="shared" si="5"/>
        <v>0</v>
      </c>
      <c r="AP9">
        <f t="shared" si="6"/>
        <v>0</v>
      </c>
      <c r="AQ9">
        <f t="shared" si="7"/>
        <v>0</v>
      </c>
      <c r="AR9">
        <f t="shared" si="8"/>
        <v>0</v>
      </c>
      <c r="AS9">
        <f t="shared" si="9"/>
        <v>0</v>
      </c>
      <c r="AT9">
        <f t="shared" si="10"/>
        <v>0</v>
      </c>
      <c r="AU9">
        <f t="shared" si="11"/>
        <v>0</v>
      </c>
      <c r="AV9">
        <f t="shared" si="12"/>
        <v>0</v>
      </c>
      <c r="AW9">
        <f t="shared" si="13"/>
        <v>0</v>
      </c>
      <c r="AX9">
        <f t="shared" si="14"/>
        <v>0</v>
      </c>
      <c r="AY9">
        <f t="shared" si="15"/>
        <v>0</v>
      </c>
      <c r="AZ9">
        <f t="shared" si="16"/>
        <v>0</v>
      </c>
    </row>
    <row r="10" spans="1:52" ht="15" x14ac:dyDescent="0.25">
      <c r="A10">
        <v>8</v>
      </c>
      <c r="B10" s="3" t="s">
        <v>198</v>
      </c>
      <c r="C10" s="3" t="s">
        <v>144</v>
      </c>
      <c r="D10" s="3" t="s">
        <v>94</v>
      </c>
      <c r="E10" s="3" t="s">
        <v>58</v>
      </c>
      <c r="F10" s="3" t="s">
        <v>197</v>
      </c>
      <c r="G10" s="23">
        <v>100</v>
      </c>
      <c r="H10" s="18" t="s">
        <v>64</v>
      </c>
      <c r="I10" s="3" t="s">
        <v>63</v>
      </c>
      <c r="J10" s="3">
        <v>3</v>
      </c>
      <c r="K10" s="3" t="s">
        <v>232</v>
      </c>
      <c r="L10" s="3"/>
      <c r="M10" s="3"/>
      <c r="N10" s="3"/>
      <c r="O10" s="3" t="s">
        <v>203</v>
      </c>
      <c r="P10" s="44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t="str">
        <f t="shared" si="0"/>
        <v>FALSE</v>
      </c>
      <c r="Y10" s="3" t="s">
        <v>94</v>
      </c>
      <c r="Z10" s="3">
        <v>0</v>
      </c>
      <c r="AA10" s="3">
        <v>0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0.05</v>
      </c>
      <c r="AK10">
        <f t="shared" si="1"/>
        <v>5.0000000000000001E-4</v>
      </c>
      <c r="AL10">
        <f t="shared" si="2"/>
        <v>0</v>
      </c>
      <c r="AM10">
        <f t="shared" si="3"/>
        <v>0</v>
      </c>
      <c r="AN10">
        <f t="shared" si="4"/>
        <v>0</v>
      </c>
      <c r="AO10">
        <f t="shared" si="5"/>
        <v>0</v>
      </c>
      <c r="AP10">
        <f t="shared" si="6"/>
        <v>0</v>
      </c>
      <c r="AQ10">
        <f t="shared" si="7"/>
        <v>0</v>
      </c>
      <c r="AR10">
        <f t="shared" si="8"/>
        <v>0</v>
      </c>
      <c r="AS10">
        <f t="shared" si="9"/>
        <v>0</v>
      </c>
      <c r="AT10">
        <f t="shared" si="10"/>
        <v>0</v>
      </c>
      <c r="AU10">
        <f t="shared" si="11"/>
        <v>0</v>
      </c>
      <c r="AV10">
        <f t="shared" si="12"/>
        <v>0</v>
      </c>
      <c r="AW10">
        <f t="shared" si="13"/>
        <v>0</v>
      </c>
      <c r="AX10">
        <f t="shared" si="14"/>
        <v>0</v>
      </c>
      <c r="AY10">
        <f t="shared" si="15"/>
        <v>0</v>
      </c>
      <c r="AZ10">
        <f t="shared" si="16"/>
        <v>0</v>
      </c>
    </row>
    <row r="11" spans="1:52" ht="15" x14ac:dyDescent="0.25">
      <c r="A11">
        <v>9</v>
      </c>
      <c r="B11" s="3" t="s">
        <v>143</v>
      </c>
      <c r="C11" s="3" t="s">
        <v>142</v>
      </c>
      <c r="D11" s="3" t="s">
        <v>94</v>
      </c>
      <c r="E11" s="3" t="s">
        <v>58</v>
      </c>
      <c r="F11" s="3" t="s">
        <v>141</v>
      </c>
      <c r="G11" s="23">
        <v>45</v>
      </c>
      <c r="H11" s="18" t="s">
        <v>64</v>
      </c>
      <c r="I11" s="3" t="s">
        <v>63</v>
      </c>
      <c r="J11" s="3">
        <v>0.5</v>
      </c>
      <c r="K11" s="3" t="s">
        <v>202</v>
      </c>
      <c r="L11" s="3"/>
      <c r="M11" s="3"/>
      <c r="N11" s="3"/>
      <c r="O11" s="3" t="s">
        <v>203</v>
      </c>
      <c r="P11" s="44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t="str">
        <f t="shared" si="0"/>
        <v>FALSE</v>
      </c>
      <c r="Y11" s="3" t="s">
        <v>94</v>
      </c>
      <c r="Z11" s="3">
        <v>1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0.02</v>
      </c>
      <c r="AK11">
        <f t="shared" si="1"/>
        <v>2.0000000000000001E-4</v>
      </c>
      <c r="AL11">
        <f t="shared" si="2"/>
        <v>0</v>
      </c>
      <c r="AM11">
        <f t="shared" si="3"/>
        <v>0</v>
      </c>
      <c r="AN11">
        <f t="shared" si="4"/>
        <v>0</v>
      </c>
      <c r="AO11">
        <f t="shared" si="5"/>
        <v>0</v>
      </c>
      <c r="AP11">
        <f t="shared" si="6"/>
        <v>0</v>
      </c>
      <c r="AQ11">
        <f t="shared" si="7"/>
        <v>0</v>
      </c>
      <c r="AR11">
        <f t="shared" si="8"/>
        <v>0</v>
      </c>
      <c r="AS11">
        <f t="shared" si="9"/>
        <v>0</v>
      </c>
      <c r="AT11">
        <f t="shared" si="10"/>
        <v>0</v>
      </c>
      <c r="AU11">
        <f t="shared" si="11"/>
        <v>0</v>
      </c>
      <c r="AV11">
        <f t="shared" si="12"/>
        <v>0</v>
      </c>
      <c r="AW11">
        <f t="shared" si="13"/>
        <v>0</v>
      </c>
      <c r="AX11">
        <f t="shared" si="14"/>
        <v>0</v>
      </c>
      <c r="AY11">
        <f t="shared" si="15"/>
        <v>0</v>
      </c>
      <c r="AZ11">
        <f t="shared" si="16"/>
        <v>0</v>
      </c>
    </row>
    <row r="12" spans="1:52" ht="15" x14ac:dyDescent="0.25">
      <c r="A12">
        <v>10</v>
      </c>
      <c r="B12" s="3" t="s">
        <v>140</v>
      </c>
      <c r="C12" s="3" t="s">
        <v>139</v>
      </c>
      <c r="D12" s="3" t="s">
        <v>94</v>
      </c>
      <c r="E12" s="3" t="s">
        <v>58</v>
      </c>
      <c r="F12" s="3" t="s">
        <v>39</v>
      </c>
      <c r="G12" s="23" t="s">
        <v>138</v>
      </c>
      <c r="H12" s="18" t="s">
        <v>64</v>
      </c>
      <c r="I12" s="3" t="s">
        <v>137</v>
      </c>
      <c r="J12" s="3">
        <v>1</v>
      </c>
      <c r="K12" s="3" t="s">
        <v>233</v>
      </c>
      <c r="L12" s="3"/>
      <c r="M12" s="3"/>
      <c r="N12" s="3"/>
      <c r="O12" s="3"/>
      <c r="P12" s="44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t="str">
        <f t="shared" si="0"/>
        <v>FALSE</v>
      </c>
      <c r="Y12" s="3" t="s">
        <v>94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0.05</v>
      </c>
      <c r="AK12">
        <f t="shared" si="1"/>
        <v>5.0000000000000001E-4</v>
      </c>
      <c r="AL12">
        <f t="shared" si="2"/>
        <v>0</v>
      </c>
      <c r="AM12">
        <f t="shared" si="3"/>
        <v>0</v>
      </c>
      <c r="AN12">
        <f t="shared" si="4"/>
        <v>0</v>
      </c>
      <c r="AO12">
        <f t="shared" si="5"/>
        <v>0</v>
      </c>
      <c r="AP12">
        <f t="shared" si="6"/>
        <v>0</v>
      </c>
      <c r="AQ12">
        <f t="shared" si="7"/>
        <v>0</v>
      </c>
      <c r="AR12">
        <f t="shared" si="8"/>
        <v>0</v>
      </c>
      <c r="AS12">
        <f t="shared" si="9"/>
        <v>0</v>
      </c>
      <c r="AT12">
        <f t="shared" si="10"/>
        <v>0</v>
      </c>
      <c r="AU12">
        <f t="shared" si="11"/>
        <v>0</v>
      </c>
      <c r="AV12">
        <f t="shared" si="12"/>
        <v>0</v>
      </c>
      <c r="AW12">
        <f t="shared" si="13"/>
        <v>0</v>
      </c>
      <c r="AX12">
        <f t="shared" si="14"/>
        <v>0</v>
      </c>
      <c r="AY12">
        <f t="shared" si="15"/>
        <v>0</v>
      </c>
      <c r="AZ12">
        <f t="shared" si="16"/>
        <v>0</v>
      </c>
    </row>
    <row r="13" spans="1:52" ht="15" x14ac:dyDescent="0.25">
      <c r="A13">
        <v>11</v>
      </c>
      <c r="B13" s="3" t="s">
        <v>136</v>
      </c>
      <c r="C13" s="3" t="s">
        <v>135</v>
      </c>
      <c r="D13" s="3" t="s">
        <v>94</v>
      </c>
      <c r="E13" s="3" t="s">
        <v>58</v>
      </c>
      <c r="F13" s="3" t="s">
        <v>3</v>
      </c>
      <c r="G13" s="23">
        <v>31</v>
      </c>
      <c r="H13" s="18" t="s">
        <v>64</v>
      </c>
      <c r="I13" s="3" t="s">
        <v>125</v>
      </c>
      <c r="J13" s="3">
        <v>1</v>
      </c>
      <c r="K13" s="3" t="s">
        <v>232</v>
      </c>
      <c r="L13" s="3"/>
      <c r="M13" s="3"/>
      <c r="N13" s="3"/>
      <c r="O13" s="3"/>
      <c r="P13" s="44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t="str">
        <f t="shared" si="0"/>
        <v>FALSE</v>
      </c>
      <c r="Y13" s="3" t="s">
        <v>94</v>
      </c>
      <c r="Z13" s="3">
        <v>0</v>
      </c>
      <c r="AA13" s="3">
        <v>0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0.02</v>
      </c>
      <c r="AK13">
        <f t="shared" si="1"/>
        <v>2.0000000000000001E-4</v>
      </c>
      <c r="AL13">
        <f t="shared" si="2"/>
        <v>0</v>
      </c>
      <c r="AM13">
        <f t="shared" si="3"/>
        <v>0</v>
      </c>
      <c r="AN13">
        <f t="shared" si="4"/>
        <v>0</v>
      </c>
      <c r="AO13">
        <f t="shared" si="5"/>
        <v>0</v>
      </c>
      <c r="AP13">
        <f t="shared" si="6"/>
        <v>0</v>
      </c>
      <c r="AQ13">
        <f t="shared" si="7"/>
        <v>0</v>
      </c>
      <c r="AR13">
        <f t="shared" si="8"/>
        <v>0</v>
      </c>
      <c r="AS13">
        <f t="shared" si="9"/>
        <v>0</v>
      </c>
      <c r="AT13">
        <f t="shared" si="10"/>
        <v>0</v>
      </c>
      <c r="AU13">
        <f t="shared" si="11"/>
        <v>0</v>
      </c>
      <c r="AV13">
        <f t="shared" si="12"/>
        <v>0</v>
      </c>
      <c r="AW13">
        <f t="shared" si="13"/>
        <v>0</v>
      </c>
      <c r="AX13">
        <f t="shared" si="14"/>
        <v>0</v>
      </c>
      <c r="AY13">
        <f t="shared" si="15"/>
        <v>0</v>
      </c>
      <c r="AZ13">
        <f t="shared" si="16"/>
        <v>0</v>
      </c>
    </row>
    <row r="14" spans="1:52" ht="15" x14ac:dyDescent="0.25">
      <c r="A14">
        <v>12</v>
      </c>
      <c r="B14" s="3" t="s">
        <v>134</v>
      </c>
      <c r="C14" s="3" t="s">
        <v>133</v>
      </c>
      <c r="D14" s="3" t="s">
        <v>94</v>
      </c>
      <c r="E14" s="3" t="s">
        <v>58</v>
      </c>
      <c r="F14" s="3" t="s">
        <v>3</v>
      </c>
      <c r="G14" s="23">
        <v>30</v>
      </c>
      <c r="H14" s="18" t="s">
        <v>64</v>
      </c>
      <c r="I14" s="3" t="s">
        <v>80</v>
      </c>
      <c r="J14" s="3">
        <v>1</v>
      </c>
      <c r="K14" s="3" t="s">
        <v>232</v>
      </c>
      <c r="L14" s="3"/>
      <c r="M14" s="3"/>
      <c r="N14" s="3"/>
      <c r="O14" s="3" t="s">
        <v>203</v>
      </c>
      <c r="P14" s="44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t="str">
        <f t="shared" si="0"/>
        <v>FALSE</v>
      </c>
      <c r="Y14" s="3" t="s">
        <v>94</v>
      </c>
      <c r="Z14" s="3">
        <v>0</v>
      </c>
      <c r="AA14" s="3">
        <v>0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0.05</v>
      </c>
      <c r="AK14">
        <f t="shared" si="1"/>
        <v>5.0000000000000001E-4</v>
      </c>
      <c r="AL14">
        <f t="shared" si="2"/>
        <v>0</v>
      </c>
      <c r="AM14">
        <f t="shared" si="3"/>
        <v>0</v>
      </c>
      <c r="AN14">
        <f t="shared" si="4"/>
        <v>0</v>
      </c>
      <c r="AO14">
        <f t="shared" si="5"/>
        <v>0</v>
      </c>
      <c r="AP14">
        <f t="shared" si="6"/>
        <v>0</v>
      </c>
      <c r="AQ14">
        <f t="shared" si="7"/>
        <v>0</v>
      </c>
      <c r="AR14">
        <f t="shared" si="8"/>
        <v>0</v>
      </c>
      <c r="AS14">
        <f t="shared" si="9"/>
        <v>0</v>
      </c>
      <c r="AT14">
        <f t="shared" si="10"/>
        <v>0</v>
      </c>
      <c r="AU14">
        <f t="shared" si="11"/>
        <v>0</v>
      </c>
      <c r="AV14">
        <f t="shared" si="12"/>
        <v>0</v>
      </c>
      <c r="AW14">
        <f t="shared" si="13"/>
        <v>0</v>
      </c>
      <c r="AX14">
        <f t="shared" si="14"/>
        <v>0</v>
      </c>
      <c r="AY14">
        <f t="shared" si="15"/>
        <v>0</v>
      </c>
      <c r="AZ14">
        <f t="shared" si="16"/>
        <v>0</v>
      </c>
    </row>
    <row r="15" spans="1:52" ht="15" x14ac:dyDescent="0.25">
      <c r="A15">
        <v>13</v>
      </c>
      <c r="B15" s="3" t="s">
        <v>132</v>
      </c>
      <c r="C15" s="3" t="s">
        <v>131</v>
      </c>
      <c r="D15" s="3" t="s">
        <v>94</v>
      </c>
      <c r="E15" s="3" t="s">
        <v>58</v>
      </c>
      <c r="F15" s="3" t="s">
        <v>4</v>
      </c>
      <c r="G15" s="23" t="s">
        <v>130</v>
      </c>
      <c r="H15" s="18" t="s">
        <v>73</v>
      </c>
      <c r="I15" s="3" t="s">
        <v>129</v>
      </c>
      <c r="J15" s="3">
        <v>1</v>
      </c>
      <c r="K15" s="3" t="s">
        <v>233</v>
      </c>
      <c r="L15" s="3"/>
      <c r="M15" s="3"/>
      <c r="N15" s="3"/>
      <c r="O15" s="3"/>
      <c r="P15" s="44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t="str">
        <f t="shared" si="0"/>
        <v>FALSE</v>
      </c>
      <c r="Y15" s="3" t="s">
        <v>94</v>
      </c>
      <c r="Z15" s="3">
        <v>0</v>
      </c>
      <c r="AA15" s="3">
        <v>1</v>
      </c>
      <c r="AB15" s="3">
        <v>0</v>
      </c>
      <c r="AC15" s="3">
        <v>1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0.1</v>
      </c>
      <c r="AK15">
        <f t="shared" si="1"/>
        <v>1E-3</v>
      </c>
      <c r="AL15">
        <f t="shared" si="2"/>
        <v>0</v>
      </c>
      <c r="AM15">
        <f t="shared" si="3"/>
        <v>0</v>
      </c>
      <c r="AN15">
        <f t="shared" si="4"/>
        <v>0</v>
      </c>
      <c r="AO15">
        <f t="shared" si="5"/>
        <v>0</v>
      </c>
      <c r="AP15">
        <f t="shared" si="6"/>
        <v>0</v>
      </c>
      <c r="AQ15">
        <f t="shared" si="7"/>
        <v>0</v>
      </c>
      <c r="AR15">
        <f t="shared" si="8"/>
        <v>0</v>
      </c>
      <c r="AS15">
        <f t="shared" si="9"/>
        <v>0</v>
      </c>
      <c r="AT15">
        <f t="shared" si="10"/>
        <v>0</v>
      </c>
      <c r="AU15">
        <f t="shared" si="11"/>
        <v>0</v>
      </c>
      <c r="AV15">
        <f t="shared" si="12"/>
        <v>0</v>
      </c>
      <c r="AW15">
        <f t="shared" si="13"/>
        <v>0</v>
      </c>
      <c r="AX15">
        <f t="shared" si="14"/>
        <v>0</v>
      </c>
      <c r="AY15">
        <f t="shared" si="15"/>
        <v>0</v>
      </c>
      <c r="AZ15">
        <f t="shared" si="16"/>
        <v>0</v>
      </c>
    </row>
    <row r="16" spans="1:52" ht="15" x14ac:dyDescent="0.25">
      <c r="A16">
        <v>14</v>
      </c>
      <c r="B16" s="3" t="s">
        <v>127</v>
      </c>
      <c r="C16" s="3" t="s">
        <v>128</v>
      </c>
      <c r="D16" s="3" t="s">
        <v>94</v>
      </c>
      <c r="E16" s="3" t="s">
        <v>58</v>
      </c>
      <c r="F16" s="3" t="s">
        <v>4</v>
      </c>
      <c r="G16" s="23">
        <v>1.6</v>
      </c>
      <c r="H16" s="18" t="s">
        <v>73</v>
      </c>
      <c r="I16" s="3" t="s">
        <v>120</v>
      </c>
      <c r="J16" s="3">
        <v>0.5</v>
      </c>
      <c r="K16" s="3" t="s">
        <v>204</v>
      </c>
      <c r="L16" s="3"/>
      <c r="M16" s="3"/>
      <c r="N16" s="3"/>
      <c r="O16" s="3"/>
      <c r="P16" s="44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t="str">
        <f t="shared" si="0"/>
        <v>FALSE</v>
      </c>
      <c r="Y16" s="3" t="s">
        <v>94</v>
      </c>
      <c r="Z16" s="3">
        <v>0</v>
      </c>
      <c r="AA16" s="3">
        <v>0</v>
      </c>
      <c r="AB16" s="3">
        <v>0</v>
      </c>
      <c r="AC16" s="3">
        <v>1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0.01</v>
      </c>
      <c r="AK16">
        <f t="shared" si="1"/>
        <v>1E-4</v>
      </c>
      <c r="AL16">
        <f t="shared" si="2"/>
        <v>0</v>
      </c>
      <c r="AM16">
        <f t="shared" si="3"/>
        <v>0</v>
      </c>
      <c r="AN16">
        <f t="shared" si="4"/>
        <v>0</v>
      </c>
      <c r="AO16">
        <f t="shared" si="5"/>
        <v>0</v>
      </c>
      <c r="AP16">
        <f t="shared" si="6"/>
        <v>0</v>
      </c>
      <c r="AQ16">
        <f t="shared" si="7"/>
        <v>0</v>
      </c>
      <c r="AR16">
        <f t="shared" si="8"/>
        <v>0</v>
      </c>
      <c r="AS16">
        <f t="shared" si="9"/>
        <v>0</v>
      </c>
      <c r="AT16">
        <f t="shared" si="10"/>
        <v>0</v>
      </c>
      <c r="AU16">
        <f t="shared" si="11"/>
        <v>0</v>
      </c>
      <c r="AV16">
        <f t="shared" si="12"/>
        <v>0</v>
      </c>
      <c r="AW16">
        <f t="shared" si="13"/>
        <v>0</v>
      </c>
      <c r="AX16">
        <f t="shared" si="14"/>
        <v>0</v>
      </c>
      <c r="AY16">
        <f t="shared" si="15"/>
        <v>0</v>
      </c>
      <c r="AZ16">
        <f t="shared" si="16"/>
        <v>0</v>
      </c>
    </row>
    <row r="17" spans="1:52" ht="15" x14ac:dyDescent="0.25">
      <c r="A17">
        <v>15</v>
      </c>
      <c r="B17" s="3" t="s">
        <v>127</v>
      </c>
      <c r="C17" s="3" t="s">
        <v>126</v>
      </c>
      <c r="D17" s="3" t="s">
        <v>94</v>
      </c>
      <c r="E17" s="3" t="s">
        <v>58</v>
      </c>
      <c r="F17" s="3" t="s">
        <v>3</v>
      </c>
      <c r="G17" s="23">
        <v>1.6</v>
      </c>
      <c r="H17" s="18" t="s">
        <v>73</v>
      </c>
      <c r="I17" s="3" t="s">
        <v>125</v>
      </c>
      <c r="J17" s="3">
        <v>0.5</v>
      </c>
      <c r="K17" s="3" t="s">
        <v>232</v>
      </c>
      <c r="L17" s="3"/>
      <c r="M17" s="3"/>
      <c r="N17" s="3"/>
      <c r="O17" s="3"/>
      <c r="P17" s="44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t="str">
        <f t="shared" si="0"/>
        <v>FALSE</v>
      </c>
      <c r="Y17" s="3" t="s">
        <v>94</v>
      </c>
      <c r="Z17" s="3">
        <v>0</v>
      </c>
      <c r="AA17" s="3">
        <v>0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0.01</v>
      </c>
      <c r="AK17">
        <f t="shared" si="1"/>
        <v>1E-4</v>
      </c>
      <c r="AL17">
        <f t="shared" si="2"/>
        <v>0</v>
      </c>
      <c r="AM17">
        <f t="shared" si="3"/>
        <v>0</v>
      </c>
      <c r="AN17">
        <f t="shared" si="4"/>
        <v>0</v>
      </c>
      <c r="AO17">
        <f t="shared" si="5"/>
        <v>0</v>
      </c>
      <c r="AP17">
        <f t="shared" si="6"/>
        <v>0</v>
      </c>
      <c r="AQ17">
        <f t="shared" si="7"/>
        <v>0</v>
      </c>
      <c r="AR17">
        <f t="shared" si="8"/>
        <v>0</v>
      </c>
      <c r="AS17">
        <f t="shared" si="9"/>
        <v>0</v>
      </c>
      <c r="AT17">
        <f t="shared" si="10"/>
        <v>0</v>
      </c>
      <c r="AU17">
        <f t="shared" si="11"/>
        <v>0</v>
      </c>
      <c r="AV17">
        <f t="shared" si="12"/>
        <v>0</v>
      </c>
      <c r="AW17">
        <f t="shared" si="13"/>
        <v>0</v>
      </c>
      <c r="AX17">
        <f t="shared" si="14"/>
        <v>0</v>
      </c>
      <c r="AY17">
        <f t="shared" si="15"/>
        <v>0</v>
      </c>
      <c r="AZ17">
        <f t="shared" si="16"/>
        <v>0</v>
      </c>
    </row>
    <row r="18" spans="1:52" ht="15" x14ac:dyDescent="0.25">
      <c r="A18">
        <v>16</v>
      </c>
      <c r="B18" s="3" t="s">
        <v>124</v>
      </c>
      <c r="C18" s="3" t="s">
        <v>123</v>
      </c>
      <c r="D18" s="3" t="s">
        <v>94</v>
      </c>
      <c r="E18" s="3" t="s">
        <v>58</v>
      </c>
      <c r="F18" s="3" t="s">
        <v>4</v>
      </c>
      <c r="G18" s="23">
        <v>98</v>
      </c>
      <c r="H18" s="18" t="s">
        <v>56</v>
      </c>
      <c r="I18" s="3" t="s">
        <v>80</v>
      </c>
      <c r="J18" s="3">
        <v>3</v>
      </c>
      <c r="K18" s="3" t="s">
        <v>204</v>
      </c>
      <c r="L18" s="3"/>
      <c r="M18" s="3"/>
      <c r="N18" s="3"/>
      <c r="O18" s="3" t="s">
        <v>203</v>
      </c>
      <c r="P18" s="44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t="str">
        <f t="shared" si="0"/>
        <v>FALSE</v>
      </c>
      <c r="Y18" s="3" t="s">
        <v>94</v>
      </c>
      <c r="Z18" s="3">
        <v>0</v>
      </c>
      <c r="AA18" s="3">
        <v>0</v>
      </c>
      <c r="AB18" s="3">
        <v>1</v>
      </c>
      <c r="AC18" s="3">
        <v>1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0.1</v>
      </c>
      <c r="AK18">
        <f t="shared" si="1"/>
        <v>1E-3</v>
      </c>
      <c r="AL18">
        <f t="shared" si="2"/>
        <v>0</v>
      </c>
      <c r="AM18">
        <f t="shared" si="3"/>
        <v>0</v>
      </c>
      <c r="AN18">
        <f t="shared" si="4"/>
        <v>0</v>
      </c>
      <c r="AO18">
        <f t="shared" si="5"/>
        <v>0</v>
      </c>
      <c r="AP18">
        <f t="shared" si="6"/>
        <v>0</v>
      </c>
      <c r="AQ18">
        <f t="shared" si="7"/>
        <v>0</v>
      </c>
      <c r="AR18">
        <f t="shared" si="8"/>
        <v>0</v>
      </c>
      <c r="AS18">
        <f t="shared" si="9"/>
        <v>0</v>
      </c>
      <c r="AT18">
        <f t="shared" si="10"/>
        <v>0</v>
      </c>
      <c r="AU18">
        <f t="shared" si="11"/>
        <v>0</v>
      </c>
      <c r="AV18">
        <f t="shared" si="12"/>
        <v>0</v>
      </c>
      <c r="AW18">
        <f t="shared" si="13"/>
        <v>0</v>
      </c>
      <c r="AX18">
        <f t="shared" si="14"/>
        <v>0</v>
      </c>
      <c r="AY18">
        <f t="shared" si="15"/>
        <v>0</v>
      </c>
      <c r="AZ18">
        <f t="shared" si="16"/>
        <v>0</v>
      </c>
    </row>
    <row r="19" spans="1:52" ht="15" x14ac:dyDescent="0.25">
      <c r="A19">
        <v>17</v>
      </c>
      <c r="B19" s="3" t="s">
        <v>122</v>
      </c>
      <c r="C19" s="3" t="s">
        <v>121</v>
      </c>
      <c r="D19" s="3" t="s">
        <v>94</v>
      </c>
      <c r="E19" s="3" t="s">
        <v>58</v>
      </c>
      <c r="F19" s="3" t="s">
        <v>4</v>
      </c>
      <c r="G19" s="23">
        <v>11</v>
      </c>
      <c r="H19" s="18" t="s">
        <v>64</v>
      </c>
      <c r="I19" s="3" t="s">
        <v>120</v>
      </c>
      <c r="J19" s="3">
        <v>1</v>
      </c>
      <c r="K19" s="3" t="s">
        <v>204</v>
      </c>
      <c r="L19" s="3"/>
      <c r="M19" s="3"/>
      <c r="N19" s="3"/>
      <c r="O19" s="3"/>
      <c r="P19" s="44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t="str">
        <f t="shared" si="0"/>
        <v>FALSE</v>
      </c>
      <c r="Y19" s="3" t="s">
        <v>94</v>
      </c>
      <c r="Z19" s="3">
        <v>0</v>
      </c>
      <c r="AA19" s="3">
        <v>0</v>
      </c>
      <c r="AB19" s="3">
        <v>0</v>
      </c>
      <c r="AC19" s="3">
        <v>1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0.05</v>
      </c>
      <c r="AK19">
        <f t="shared" si="1"/>
        <v>5.0000000000000001E-4</v>
      </c>
      <c r="AL19">
        <f t="shared" si="2"/>
        <v>0</v>
      </c>
      <c r="AM19">
        <f t="shared" si="3"/>
        <v>0</v>
      </c>
      <c r="AN19">
        <f t="shared" si="4"/>
        <v>0</v>
      </c>
      <c r="AO19">
        <f t="shared" si="5"/>
        <v>0</v>
      </c>
      <c r="AP19">
        <f t="shared" si="6"/>
        <v>0</v>
      </c>
      <c r="AQ19">
        <f t="shared" si="7"/>
        <v>0</v>
      </c>
      <c r="AR19">
        <f t="shared" si="8"/>
        <v>0</v>
      </c>
      <c r="AS19">
        <f t="shared" si="9"/>
        <v>0</v>
      </c>
      <c r="AT19">
        <f t="shared" si="10"/>
        <v>0</v>
      </c>
      <c r="AU19">
        <f t="shared" si="11"/>
        <v>0</v>
      </c>
      <c r="AV19">
        <f t="shared" si="12"/>
        <v>0</v>
      </c>
      <c r="AW19">
        <f t="shared" si="13"/>
        <v>0</v>
      </c>
      <c r="AX19">
        <f t="shared" si="14"/>
        <v>0</v>
      </c>
      <c r="AY19">
        <f t="shared" si="15"/>
        <v>0</v>
      </c>
      <c r="AZ19">
        <f t="shared" si="16"/>
        <v>0</v>
      </c>
    </row>
    <row r="20" spans="1:52" ht="15" x14ac:dyDescent="0.25">
      <c r="A20">
        <v>18</v>
      </c>
      <c r="B20" s="3" t="s">
        <v>119</v>
      </c>
      <c r="C20" s="3" t="s">
        <v>118</v>
      </c>
      <c r="D20" s="3" t="s">
        <v>94</v>
      </c>
      <c r="E20" s="3" t="s">
        <v>58</v>
      </c>
      <c r="F20" s="3" t="s">
        <v>40</v>
      </c>
      <c r="G20" s="23" t="s">
        <v>117</v>
      </c>
      <c r="H20" s="18" t="s">
        <v>64</v>
      </c>
      <c r="I20" s="3" t="s">
        <v>116</v>
      </c>
      <c r="J20" s="3">
        <v>1</v>
      </c>
      <c r="K20" s="3" t="s">
        <v>233</v>
      </c>
      <c r="L20" s="3"/>
      <c r="M20" s="3"/>
      <c r="N20" s="3"/>
      <c r="O20" s="3" t="s">
        <v>203</v>
      </c>
      <c r="P20" s="44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t="str">
        <f t="shared" si="0"/>
        <v>FALSE</v>
      </c>
      <c r="Y20" s="3" t="s">
        <v>94</v>
      </c>
      <c r="Z20" s="3">
        <v>0</v>
      </c>
      <c r="AA20" s="3">
        <v>1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0.1</v>
      </c>
      <c r="AK20">
        <f t="shared" si="1"/>
        <v>1E-3</v>
      </c>
      <c r="AL20">
        <f t="shared" si="2"/>
        <v>0</v>
      </c>
      <c r="AM20">
        <f t="shared" si="3"/>
        <v>0</v>
      </c>
      <c r="AN20">
        <f t="shared" si="4"/>
        <v>0</v>
      </c>
      <c r="AO20">
        <f t="shared" si="5"/>
        <v>0</v>
      </c>
      <c r="AP20">
        <f t="shared" si="6"/>
        <v>0</v>
      </c>
      <c r="AQ20">
        <f t="shared" si="7"/>
        <v>0</v>
      </c>
      <c r="AR20">
        <f t="shared" si="8"/>
        <v>0</v>
      </c>
      <c r="AS20">
        <f t="shared" si="9"/>
        <v>0</v>
      </c>
      <c r="AT20">
        <f t="shared" si="10"/>
        <v>0</v>
      </c>
      <c r="AU20">
        <f t="shared" si="11"/>
        <v>0</v>
      </c>
      <c r="AV20">
        <f t="shared" si="12"/>
        <v>0</v>
      </c>
      <c r="AW20">
        <f t="shared" si="13"/>
        <v>0</v>
      </c>
      <c r="AX20">
        <f t="shared" si="14"/>
        <v>0</v>
      </c>
      <c r="AY20">
        <f t="shared" si="15"/>
        <v>0</v>
      </c>
      <c r="AZ20">
        <f t="shared" si="16"/>
        <v>0</v>
      </c>
    </row>
    <row r="21" spans="1:52" ht="15" x14ac:dyDescent="0.25">
      <c r="A21">
        <v>19</v>
      </c>
      <c r="B21" s="3" t="s">
        <v>115</v>
      </c>
      <c r="C21" s="3" t="s">
        <v>114</v>
      </c>
      <c r="D21" s="3" t="s">
        <v>94</v>
      </c>
      <c r="E21" s="3" t="s">
        <v>58</v>
      </c>
      <c r="F21" s="3" t="s">
        <v>1</v>
      </c>
      <c r="G21" s="23">
        <v>49</v>
      </c>
      <c r="H21" s="18" t="s">
        <v>64</v>
      </c>
      <c r="I21" s="3" t="s">
        <v>80</v>
      </c>
      <c r="J21" s="3">
        <v>3</v>
      </c>
      <c r="K21" s="3" t="s">
        <v>202</v>
      </c>
      <c r="L21" s="3"/>
      <c r="M21" s="3"/>
      <c r="N21" s="3"/>
      <c r="O21" s="3" t="s">
        <v>203</v>
      </c>
      <c r="P21" s="44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t="str">
        <f t="shared" si="0"/>
        <v>FALSE</v>
      </c>
      <c r="Y21" s="3" t="s">
        <v>94</v>
      </c>
      <c r="Z21" s="3">
        <v>1</v>
      </c>
      <c r="AA21" s="3">
        <v>0</v>
      </c>
      <c r="AB21" s="3">
        <v>0</v>
      </c>
      <c r="AC21" s="3">
        <v>0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0.1</v>
      </c>
      <c r="AK21">
        <f t="shared" si="1"/>
        <v>1E-3</v>
      </c>
      <c r="AL21">
        <f t="shared" si="2"/>
        <v>0</v>
      </c>
      <c r="AM21">
        <f t="shared" si="3"/>
        <v>0</v>
      </c>
      <c r="AN21">
        <f t="shared" si="4"/>
        <v>0</v>
      </c>
      <c r="AO21">
        <f t="shared" si="5"/>
        <v>0</v>
      </c>
      <c r="AP21">
        <f t="shared" si="6"/>
        <v>0</v>
      </c>
      <c r="AQ21">
        <f t="shared" si="7"/>
        <v>0</v>
      </c>
      <c r="AR21">
        <f t="shared" si="8"/>
        <v>0</v>
      </c>
      <c r="AS21">
        <f t="shared" si="9"/>
        <v>0</v>
      </c>
      <c r="AT21">
        <f t="shared" si="10"/>
        <v>0</v>
      </c>
      <c r="AU21">
        <f t="shared" si="11"/>
        <v>0</v>
      </c>
      <c r="AV21">
        <f t="shared" si="12"/>
        <v>0</v>
      </c>
      <c r="AW21">
        <f t="shared" si="13"/>
        <v>0</v>
      </c>
      <c r="AX21">
        <f t="shared" si="14"/>
        <v>0</v>
      </c>
      <c r="AY21">
        <f t="shared" si="15"/>
        <v>0</v>
      </c>
      <c r="AZ21">
        <f t="shared" si="16"/>
        <v>0</v>
      </c>
    </row>
    <row r="22" spans="1:52" ht="15" x14ac:dyDescent="0.25">
      <c r="A22">
        <v>20</v>
      </c>
      <c r="B22" s="19" t="s">
        <v>113</v>
      </c>
      <c r="C22" s="3" t="s">
        <v>112</v>
      </c>
      <c r="D22" s="19" t="s">
        <v>94</v>
      </c>
      <c r="E22" s="3" t="s">
        <v>58</v>
      </c>
      <c r="F22" s="19" t="s">
        <v>1</v>
      </c>
      <c r="G22" s="25">
        <v>291</v>
      </c>
      <c r="H22" s="24" t="s">
        <v>64</v>
      </c>
      <c r="I22" s="19" t="s">
        <v>80</v>
      </c>
      <c r="J22" s="19">
        <v>3</v>
      </c>
      <c r="K22" s="19" t="s">
        <v>231</v>
      </c>
      <c r="L22" s="19"/>
      <c r="M22" s="19"/>
      <c r="N22" s="19"/>
      <c r="O22" s="19" t="s">
        <v>203</v>
      </c>
      <c r="P22" s="44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t="str">
        <f t="shared" si="0"/>
        <v>FALSE</v>
      </c>
      <c r="Y22" s="3" t="s">
        <v>94</v>
      </c>
      <c r="Z22" s="19">
        <v>1</v>
      </c>
      <c r="AA22" s="19">
        <v>0</v>
      </c>
      <c r="AB22" s="19">
        <v>0</v>
      </c>
      <c r="AC22" s="19">
        <v>0</v>
      </c>
      <c r="AD22" s="19">
        <v>1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0.1</v>
      </c>
      <c r="AK22">
        <f t="shared" si="1"/>
        <v>1E-3</v>
      </c>
      <c r="AL22">
        <f t="shared" si="2"/>
        <v>0</v>
      </c>
      <c r="AM22">
        <f t="shared" si="3"/>
        <v>0</v>
      </c>
      <c r="AN22">
        <f t="shared" si="4"/>
        <v>0</v>
      </c>
      <c r="AO22">
        <f t="shared" si="5"/>
        <v>0</v>
      </c>
      <c r="AP22">
        <f t="shared" si="6"/>
        <v>0</v>
      </c>
      <c r="AQ22">
        <f t="shared" si="7"/>
        <v>0</v>
      </c>
      <c r="AR22">
        <f t="shared" si="8"/>
        <v>0</v>
      </c>
      <c r="AS22">
        <f t="shared" si="9"/>
        <v>0</v>
      </c>
      <c r="AT22">
        <f t="shared" si="10"/>
        <v>0</v>
      </c>
      <c r="AU22">
        <f t="shared" si="11"/>
        <v>0</v>
      </c>
      <c r="AV22">
        <f t="shared" si="12"/>
        <v>0</v>
      </c>
      <c r="AW22">
        <f t="shared" si="13"/>
        <v>0</v>
      </c>
      <c r="AX22">
        <f t="shared" si="14"/>
        <v>0</v>
      </c>
      <c r="AY22">
        <f t="shared" si="15"/>
        <v>0</v>
      </c>
      <c r="AZ22">
        <f t="shared" si="16"/>
        <v>0</v>
      </c>
    </row>
    <row r="23" spans="1:52" ht="15" x14ac:dyDescent="0.25">
      <c r="A23">
        <v>21</v>
      </c>
      <c r="B23" s="3" t="s">
        <v>111</v>
      </c>
      <c r="C23" s="3" t="s">
        <v>110</v>
      </c>
      <c r="D23" s="3" t="s">
        <v>94</v>
      </c>
      <c r="E23" s="3" t="s">
        <v>58</v>
      </c>
      <c r="F23" s="3" t="s">
        <v>1</v>
      </c>
      <c r="G23" s="23">
        <v>1.5</v>
      </c>
      <c r="H23" s="18" t="s">
        <v>64</v>
      </c>
      <c r="I23" s="3" t="s">
        <v>98</v>
      </c>
      <c r="J23" s="3">
        <v>1</v>
      </c>
      <c r="K23" s="19" t="s">
        <v>231</v>
      </c>
      <c r="L23" s="19"/>
      <c r="M23" s="19"/>
      <c r="N23" s="3"/>
      <c r="O23" s="3"/>
      <c r="P23" s="44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t="str">
        <f t="shared" si="0"/>
        <v>FALSE</v>
      </c>
      <c r="Y23" s="3" t="s">
        <v>94</v>
      </c>
      <c r="Z23" s="3">
        <v>0</v>
      </c>
      <c r="AA23" s="19">
        <v>0</v>
      </c>
      <c r="AB23" s="19">
        <v>0</v>
      </c>
      <c r="AC23" s="19">
        <v>0</v>
      </c>
      <c r="AD23" s="19">
        <v>1</v>
      </c>
      <c r="AE23" s="3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-0.05</v>
      </c>
      <c r="AK23">
        <f t="shared" si="1"/>
        <v>-5.0000000000000001E-4</v>
      </c>
      <c r="AL23">
        <f t="shared" si="2"/>
        <v>0</v>
      </c>
      <c r="AM23">
        <f t="shared" si="3"/>
        <v>0</v>
      </c>
      <c r="AN23">
        <f t="shared" si="4"/>
        <v>0</v>
      </c>
      <c r="AO23">
        <f t="shared" si="5"/>
        <v>0</v>
      </c>
      <c r="AP23">
        <f t="shared" si="6"/>
        <v>0</v>
      </c>
      <c r="AQ23">
        <f t="shared" si="7"/>
        <v>0</v>
      </c>
      <c r="AR23">
        <f t="shared" si="8"/>
        <v>0</v>
      </c>
      <c r="AS23">
        <f t="shared" si="9"/>
        <v>0</v>
      </c>
      <c r="AT23">
        <f t="shared" si="10"/>
        <v>0</v>
      </c>
      <c r="AU23">
        <f t="shared" si="11"/>
        <v>0</v>
      </c>
      <c r="AV23">
        <f t="shared" si="12"/>
        <v>0</v>
      </c>
      <c r="AW23">
        <f t="shared" si="13"/>
        <v>0</v>
      </c>
      <c r="AX23">
        <f t="shared" si="14"/>
        <v>0</v>
      </c>
      <c r="AY23">
        <f t="shared" si="15"/>
        <v>0</v>
      </c>
      <c r="AZ23">
        <f t="shared" si="16"/>
        <v>0</v>
      </c>
    </row>
    <row r="24" spans="1:52" ht="15" x14ac:dyDescent="0.25">
      <c r="A24">
        <v>22</v>
      </c>
      <c r="B24" s="3" t="s">
        <v>109</v>
      </c>
      <c r="C24" s="3" t="s">
        <v>108</v>
      </c>
      <c r="D24" s="3" t="s">
        <v>94</v>
      </c>
      <c r="E24" s="3" t="s">
        <v>58</v>
      </c>
      <c r="F24" s="3" t="s">
        <v>1</v>
      </c>
      <c r="G24" s="23">
        <v>9.5</v>
      </c>
      <c r="H24" s="18" t="s">
        <v>64</v>
      </c>
      <c r="I24" s="3" t="s">
        <v>98</v>
      </c>
      <c r="J24" s="3">
        <v>1</v>
      </c>
      <c r="K24" s="19" t="s">
        <v>202</v>
      </c>
      <c r="L24" s="19"/>
      <c r="M24" s="19"/>
      <c r="N24" s="3"/>
      <c r="O24" s="3"/>
      <c r="P24" s="44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t="str">
        <f t="shared" si="0"/>
        <v>FALSE</v>
      </c>
      <c r="Y24" s="3" t="s">
        <v>94</v>
      </c>
      <c r="Z24" s="3">
        <v>0</v>
      </c>
      <c r="AA24" s="19">
        <v>0</v>
      </c>
      <c r="AB24" s="19">
        <v>0</v>
      </c>
      <c r="AC24" s="19">
        <v>0</v>
      </c>
      <c r="AD24" s="19">
        <v>1</v>
      </c>
      <c r="AE24" s="3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0.1</v>
      </c>
      <c r="AK24">
        <f t="shared" si="1"/>
        <v>1E-3</v>
      </c>
      <c r="AL24">
        <f t="shared" si="2"/>
        <v>0</v>
      </c>
      <c r="AM24">
        <f t="shared" si="3"/>
        <v>0</v>
      </c>
      <c r="AN24">
        <f t="shared" si="4"/>
        <v>0</v>
      </c>
      <c r="AO24">
        <f t="shared" si="5"/>
        <v>0</v>
      </c>
      <c r="AP24">
        <f t="shared" si="6"/>
        <v>0</v>
      </c>
      <c r="AQ24">
        <f t="shared" si="7"/>
        <v>0</v>
      </c>
      <c r="AR24">
        <f t="shared" si="8"/>
        <v>0</v>
      </c>
      <c r="AS24">
        <f t="shared" si="9"/>
        <v>0</v>
      </c>
      <c r="AT24">
        <f t="shared" si="10"/>
        <v>0</v>
      </c>
      <c r="AU24">
        <f t="shared" si="11"/>
        <v>0</v>
      </c>
      <c r="AV24">
        <f t="shared" si="12"/>
        <v>0</v>
      </c>
      <c r="AW24">
        <f t="shared" si="13"/>
        <v>0</v>
      </c>
      <c r="AX24">
        <f t="shared" si="14"/>
        <v>0</v>
      </c>
      <c r="AY24">
        <f t="shared" si="15"/>
        <v>0</v>
      </c>
      <c r="AZ24">
        <f t="shared" si="16"/>
        <v>0</v>
      </c>
    </row>
    <row r="25" spans="1:52" ht="15" x14ac:dyDescent="0.25">
      <c r="A25">
        <v>23</v>
      </c>
      <c r="B25" s="3" t="s">
        <v>107</v>
      </c>
      <c r="C25" s="3" t="s">
        <v>106</v>
      </c>
      <c r="D25" s="3" t="s">
        <v>94</v>
      </c>
      <c r="E25" s="3" t="s">
        <v>58</v>
      </c>
      <c r="F25" s="3" t="s">
        <v>1</v>
      </c>
      <c r="G25" s="23">
        <v>4</v>
      </c>
      <c r="H25" s="18" t="s">
        <v>64</v>
      </c>
      <c r="I25" s="3" t="s">
        <v>80</v>
      </c>
      <c r="J25" s="3">
        <v>1</v>
      </c>
      <c r="K25" s="19" t="s">
        <v>231</v>
      </c>
      <c r="L25" s="19"/>
      <c r="M25" s="19"/>
      <c r="N25" s="3"/>
      <c r="O25" s="3" t="s">
        <v>234</v>
      </c>
      <c r="P25" s="44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t="str">
        <f t="shared" si="0"/>
        <v>FALSE</v>
      </c>
      <c r="Y25" s="3" t="s">
        <v>94</v>
      </c>
      <c r="Z25" s="3">
        <v>0</v>
      </c>
      <c r="AA25" s="19">
        <v>0</v>
      </c>
      <c r="AB25" s="19">
        <v>0</v>
      </c>
      <c r="AC25" s="19">
        <v>0</v>
      </c>
      <c r="AD25" s="19">
        <v>1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-0.05</v>
      </c>
      <c r="AK25">
        <f t="shared" si="1"/>
        <v>-5.0000000000000001E-4</v>
      </c>
      <c r="AL25">
        <f t="shared" si="2"/>
        <v>0</v>
      </c>
      <c r="AM25">
        <f t="shared" si="3"/>
        <v>0</v>
      </c>
      <c r="AN25">
        <f t="shared" si="4"/>
        <v>0</v>
      </c>
      <c r="AO25">
        <f t="shared" si="5"/>
        <v>0</v>
      </c>
      <c r="AP25">
        <f t="shared" si="6"/>
        <v>0</v>
      </c>
      <c r="AQ25">
        <f t="shared" si="7"/>
        <v>0</v>
      </c>
      <c r="AR25">
        <f t="shared" si="8"/>
        <v>0</v>
      </c>
      <c r="AS25">
        <f t="shared" si="9"/>
        <v>0</v>
      </c>
      <c r="AT25">
        <f t="shared" si="10"/>
        <v>0</v>
      </c>
      <c r="AU25">
        <f t="shared" si="11"/>
        <v>0</v>
      </c>
      <c r="AV25">
        <f t="shared" si="12"/>
        <v>0</v>
      </c>
      <c r="AW25">
        <f t="shared" si="13"/>
        <v>0</v>
      </c>
      <c r="AX25">
        <f t="shared" si="14"/>
        <v>0</v>
      </c>
      <c r="AY25">
        <f t="shared" si="15"/>
        <v>0</v>
      </c>
      <c r="AZ25">
        <f t="shared" si="16"/>
        <v>0</v>
      </c>
    </row>
    <row r="26" spans="1:52" ht="15" x14ac:dyDescent="0.25">
      <c r="A26">
        <v>24</v>
      </c>
      <c r="B26" s="3" t="s">
        <v>105</v>
      </c>
      <c r="C26" s="3" t="s">
        <v>104</v>
      </c>
      <c r="D26" s="3" t="s">
        <v>94</v>
      </c>
      <c r="E26" s="3" t="s">
        <v>58</v>
      </c>
      <c r="F26" s="3" t="s">
        <v>1</v>
      </c>
      <c r="G26" s="23">
        <v>144</v>
      </c>
      <c r="H26" s="18" t="s">
        <v>64</v>
      </c>
      <c r="I26" s="3" t="s">
        <v>80</v>
      </c>
      <c r="J26" s="3">
        <v>3</v>
      </c>
      <c r="K26" s="19" t="s">
        <v>231</v>
      </c>
      <c r="L26" s="19" t="s">
        <v>204</v>
      </c>
      <c r="M26" s="19"/>
      <c r="N26" s="19"/>
      <c r="O26" s="3" t="s">
        <v>203</v>
      </c>
      <c r="P26" s="44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t="str">
        <f t="shared" si="0"/>
        <v>FALSE</v>
      </c>
      <c r="Y26" s="3" t="s">
        <v>94</v>
      </c>
      <c r="Z26" s="3">
        <v>1</v>
      </c>
      <c r="AA26" s="19">
        <v>0</v>
      </c>
      <c r="AB26" s="19">
        <v>1</v>
      </c>
      <c r="AC26" s="19">
        <v>1</v>
      </c>
      <c r="AD26" s="19">
        <v>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0.1</v>
      </c>
      <c r="AK26">
        <f t="shared" si="1"/>
        <v>1E-3</v>
      </c>
      <c r="AL26">
        <f t="shared" si="2"/>
        <v>0</v>
      </c>
      <c r="AM26">
        <f t="shared" si="3"/>
        <v>0</v>
      </c>
      <c r="AN26">
        <f t="shared" si="4"/>
        <v>0</v>
      </c>
      <c r="AO26">
        <f t="shared" si="5"/>
        <v>0</v>
      </c>
      <c r="AP26">
        <f t="shared" si="6"/>
        <v>0</v>
      </c>
      <c r="AQ26">
        <f t="shared" si="7"/>
        <v>0</v>
      </c>
      <c r="AR26">
        <f t="shared" si="8"/>
        <v>0</v>
      </c>
      <c r="AS26">
        <f t="shared" si="9"/>
        <v>0</v>
      </c>
      <c r="AT26">
        <f t="shared" si="10"/>
        <v>0</v>
      </c>
      <c r="AU26">
        <f t="shared" si="11"/>
        <v>0</v>
      </c>
      <c r="AV26">
        <f t="shared" si="12"/>
        <v>0</v>
      </c>
      <c r="AW26">
        <f t="shared" si="13"/>
        <v>0</v>
      </c>
      <c r="AX26">
        <f t="shared" si="14"/>
        <v>0</v>
      </c>
      <c r="AY26">
        <f t="shared" si="15"/>
        <v>0</v>
      </c>
      <c r="AZ26">
        <f t="shared" si="16"/>
        <v>0</v>
      </c>
    </row>
    <row r="27" spans="1:52" ht="15" x14ac:dyDescent="0.25">
      <c r="A27">
        <v>25</v>
      </c>
      <c r="B27" s="3" t="s">
        <v>103</v>
      </c>
      <c r="C27" s="3" t="s">
        <v>102</v>
      </c>
      <c r="D27" s="3" t="s">
        <v>94</v>
      </c>
      <c r="E27" s="3" t="s">
        <v>58</v>
      </c>
      <c r="F27" s="3" t="s">
        <v>1</v>
      </c>
      <c r="G27" s="23">
        <v>16.5</v>
      </c>
      <c r="H27" s="18" t="s">
        <v>64</v>
      </c>
      <c r="I27" s="3" t="s">
        <v>80</v>
      </c>
      <c r="J27" s="3">
        <v>3</v>
      </c>
      <c r="K27" s="19" t="s">
        <v>231</v>
      </c>
      <c r="L27" s="19"/>
      <c r="M27" s="19"/>
      <c r="N27" s="3"/>
      <c r="O27" s="3" t="s">
        <v>203</v>
      </c>
      <c r="P27" s="44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t="str">
        <f t="shared" si="0"/>
        <v>FALSE</v>
      </c>
      <c r="Y27" s="3" t="s">
        <v>94</v>
      </c>
      <c r="Z27" s="3">
        <v>0</v>
      </c>
      <c r="AA27" s="19">
        <v>0</v>
      </c>
      <c r="AB27" s="19">
        <v>0</v>
      </c>
      <c r="AC27" s="19">
        <v>0</v>
      </c>
      <c r="AD27" s="19">
        <v>1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0.05</v>
      </c>
      <c r="AK27">
        <f t="shared" si="1"/>
        <v>5.0000000000000001E-4</v>
      </c>
      <c r="AL27">
        <f t="shared" si="2"/>
        <v>0</v>
      </c>
      <c r="AM27">
        <f t="shared" si="3"/>
        <v>0</v>
      </c>
      <c r="AN27">
        <f t="shared" si="4"/>
        <v>0</v>
      </c>
      <c r="AO27">
        <f t="shared" si="5"/>
        <v>0</v>
      </c>
      <c r="AP27">
        <f t="shared" si="6"/>
        <v>0</v>
      </c>
      <c r="AQ27">
        <f t="shared" si="7"/>
        <v>0</v>
      </c>
      <c r="AR27">
        <f t="shared" si="8"/>
        <v>0</v>
      </c>
      <c r="AS27">
        <f t="shared" si="9"/>
        <v>0</v>
      </c>
      <c r="AT27">
        <f t="shared" si="10"/>
        <v>0</v>
      </c>
      <c r="AU27">
        <f t="shared" si="11"/>
        <v>0</v>
      </c>
      <c r="AV27">
        <f t="shared" si="12"/>
        <v>0</v>
      </c>
      <c r="AW27">
        <f t="shared" si="13"/>
        <v>0</v>
      </c>
      <c r="AX27">
        <f t="shared" si="14"/>
        <v>0</v>
      </c>
      <c r="AY27">
        <f t="shared" si="15"/>
        <v>0</v>
      </c>
      <c r="AZ27">
        <f t="shared" si="16"/>
        <v>0</v>
      </c>
    </row>
    <row r="28" spans="1:52" ht="15" x14ac:dyDescent="0.25">
      <c r="A28">
        <v>26</v>
      </c>
      <c r="B28" s="3" t="s">
        <v>101</v>
      </c>
      <c r="C28" s="3" t="s">
        <v>100</v>
      </c>
      <c r="D28" s="3" t="s">
        <v>94</v>
      </c>
      <c r="E28" s="3" t="s">
        <v>58</v>
      </c>
      <c r="F28" s="3" t="s">
        <v>1</v>
      </c>
      <c r="G28" s="23" t="s">
        <v>99</v>
      </c>
      <c r="H28" s="18" t="s">
        <v>64</v>
      </c>
      <c r="I28" s="3" t="s">
        <v>98</v>
      </c>
      <c r="J28" s="19">
        <v>1</v>
      </c>
      <c r="K28" s="19" t="s">
        <v>231</v>
      </c>
      <c r="L28" s="19"/>
      <c r="M28" s="19"/>
      <c r="N28" s="19"/>
      <c r="O28" s="19"/>
      <c r="P28" s="44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t="str">
        <f t="shared" si="0"/>
        <v>FALSE</v>
      </c>
      <c r="Y28" s="3" t="s">
        <v>94</v>
      </c>
      <c r="Z28" s="19">
        <v>0</v>
      </c>
      <c r="AA28" s="19">
        <v>0</v>
      </c>
      <c r="AB28" s="19">
        <v>0</v>
      </c>
      <c r="AC28" s="19">
        <v>0</v>
      </c>
      <c r="AD28" s="19">
        <v>1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0.01</v>
      </c>
      <c r="AK28">
        <f t="shared" si="1"/>
        <v>1E-4</v>
      </c>
      <c r="AL28">
        <f t="shared" si="2"/>
        <v>0</v>
      </c>
      <c r="AM28">
        <f t="shared" si="3"/>
        <v>0</v>
      </c>
      <c r="AN28">
        <f t="shared" si="4"/>
        <v>0</v>
      </c>
      <c r="AO28">
        <f t="shared" si="5"/>
        <v>0</v>
      </c>
      <c r="AP28">
        <f t="shared" si="6"/>
        <v>0</v>
      </c>
      <c r="AQ28">
        <f t="shared" si="7"/>
        <v>0</v>
      </c>
      <c r="AR28">
        <f t="shared" si="8"/>
        <v>0</v>
      </c>
      <c r="AS28">
        <f t="shared" si="9"/>
        <v>0</v>
      </c>
      <c r="AT28">
        <f t="shared" si="10"/>
        <v>0</v>
      </c>
      <c r="AU28">
        <f t="shared" si="11"/>
        <v>0</v>
      </c>
      <c r="AV28">
        <f t="shared" si="12"/>
        <v>0</v>
      </c>
      <c r="AW28">
        <f t="shared" si="13"/>
        <v>0</v>
      </c>
      <c r="AX28">
        <f t="shared" si="14"/>
        <v>0</v>
      </c>
      <c r="AY28">
        <f t="shared" si="15"/>
        <v>0</v>
      </c>
      <c r="AZ28">
        <f t="shared" si="16"/>
        <v>0</v>
      </c>
    </row>
    <row r="29" spans="1:52" ht="15" x14ac:dyDescent="0.25">
      <c r="A29">
        <v>27</v>
      </c>
      <c r="B29" s="3" t="s">
        <v>97</v>
      </c>
      <c r="C29" s="3" t="s">
        <v>96</v>
      </c>
      <c r="D29" s="3" t="s">
        <v>94</v>
      </c>
      <c r="E29" s="3" t="s">
        <v>58</v>
      </c>
      <c r="F29" s="3" t="s">
        <v>95</v>
      </c>
      <c r="G29" s="23">
        <v>66.5</v>
      </c>
      <c r="H29" s="18" t="s">
        <v>64</v>
      </c>
      <c r="I29" s="3" t="s">
        <v>80</v>
      </c>
      <c r="J29" s="3">
        <v>1</v>
      </c>
      <c r="K29" s="19" t="s">
        <v>204</v>
      </c>
      <c r="L29" s="19"/>
      <c r="M29" s="19"/>
      <c r="N29" s="3"/>
      <c r="O29" s="19" t="s">
        <v>203</v>
      </c>
      <c r="P29" s="44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t="str">
        <f t="shared" si="0"/>
        <v>FALSE</v>
      </c>
      <c r="Y29" s="3" t="s">
        <v>94</v>
      </c>
      <c r="Z29" s="19">
        <v>1</v>
      </c>
      <c r="AA29" s="19">
        <v>0</v>
      </c>
      <c r="AB29" s="19">
        <v>1</v>
      </c>
      <c r="AC29" s="19">
        <v>1</v>
      </c>
      <c r="AD29" s="19">
        <v>1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0.05</v>
      </c>
      <c r="AK29">
        <f t="shared" si="1"/>
        <v>5.0000000000000001E-4</v>
      </c>
      <c r="AL29">
        <f t="shared" si="2"/>
        <v>0</v>
      </c>
      <c r="AM29">
        <f t="shared" si="3"/>
        <v>0</v>
      </c>
      <c r="AN29">
        <f t="shared" si="4"/>
        <v>0</v>
      </c>
      <c r="AO29">
        <f t="shared" si="5"/>
        <v>0</v>
      </c>
      <c r="AP29">
        <f t="shared" si="6"/>
        <v>0</v>
      </c>
      <c r="AQ29">
        <f t="shared" si="7"/>
        <v>0</v>
      </c>
      <c r="AR29">
        <f t="shared" si="8"/>
        <v>0</v>
      </c>
      <c r="AS29">
        <f t="shared" si="9"/>
        <v>0</v>
      </c>
      <c r="AT29">
        <f t="shared" si="10"/>
        <v>0</v>
      </c>
      <c r="AU29">
        <f t="shared" si="11"/>
        <v>0</v>
      </c>
      <c r="AV29">
        <f t="shared" si="12"/>
        <v>0</v>
      </c>
      <c r="AW29">
        <f t="shared" si="13"/>
        <v>0</v>
      </c>
      <c r="AX29">
        <f t="shared" si="14"/>
        <v>0</v>
      </c>
      <c r="AY29">
        <f t="shared" si="15"/>
        <v>0</v>
      </c>
      <c r="AZ29">
        <f t="shared" si="16"/>
        <v>0</v>
      </c>
    </row>
    <row r="30" spans="1:52" ht="15" x14ac:dyDescent="0.25">
      <c r="A30">
        <v>28</v>
      </c>
      <c r="B30" s="3" t="s">
        <v>93</v>
      </c>
      <c r="C30" s="3" t="s">
        <v>92</v>
      </c>
      <c r="D30" s="3" t="s">
        <v>66</v>
      </c>
      <c r="E30" s="3" t="s">
        <v>58</v>
      </c>
      <c r="F30" s="3" t="s">
        <v>3</v>
      </c>
      <c r="G30" s="23" t="s">
        <v>91</v>
      </c>
      <c r="H30" s="18" t="s">
        <v>64</v>
      </c>
      <c r="I30" s="3" t="s">
        <v>80</v>
      </c>
      <c r="J30" s="3">
        <v>1</v>
      </c>
      <c r="K30" s="19" t="s">
        <v>232</v>
      </c>
      <c r="L30" s="19"/>
      <c r="M30" s="19"/>
      <c r="N30" s="3"/>
      <c r="O30" s="19" t="s">
        <v>203</v>
      </c>
      <c r="P30" s="44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t="str">
        <f t="shared" si="0"/>
        <v>FALSE</v>
      </c>
      <c r="Y30" s="3" t="s">
        <v>62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1</v>
      </c>
      <c r="AH30" s="19">
        <v>0</v>
      </c>
      <c r="AI30" s="19">
        <v>0</v>
      </c>
      <c r="AJ30" s="19">
        <v>0.05</v>
      </c>
      <c r="AK30">
        <f t="shared" si="1"/>
        <v>5.0000000000000001E-4</v>
      </c>
      <c r="AL30">
        <f t="shared" si="2"/>
        <v>0</v>
      </c>
      <c r="AM30">
        <f t="shared" si="3"/>
        <v>0</v>
      </c>
      <c r="AN30">
        <f t="shared" si="4"/>
        <v>0</v>
      </c>
      <c r="AO30">
        <f t="shared" si="5"/>
        <v>0</v>
      </c>
      <c r="AP30">
        <f t="shared" si="6"/>
        <v>0</v>
      </c>
      <c r="AQ30">
        <f t="shared" si="7"/>
        <v>0</v>
      </c>
      <c r="AR30">
        <f t="shared" si="8"/>
        <v>0</v>
      </c>
      <c r="AS30">
        <f t="shared" si="9"/>
        <v>0</v>
      </c>
      <c r="AT30">
        <f t="shared" si="10"/>
        <v>0</v>
      </c>
      <c r="AU30">
        <f t="shared" si="11"/>
        <v>0</v>
      </c>
      <c r="AV30">
        <f t="shared" si="12"/>
        <v>0</v>
      </c>
      <c r="AW30">
        <f t="shared" si="13"/>
        <v>0</v>
      </c>
      <c r="AX30">
        <f t="shared" si="14"/>
        <v>0</v>
      </c>
      <c r="AY30">
        <f t="shared" si="15"/>
        <v>0</v>
      </c>
      <c r="AZ30">
        <f t="shared" si="16"/>
        <v>0</v>
      </c>
    </row>
    <row r="31" spans="1:52" ht="15" x14ac:dyDescent="0.25">
      <c r="A31">
        <v>29</v>
      </c>
      <c r="B31" s="3" t="s">
        <v>90</v>
      </c>
      <c r="C31" s="3" t="s">
        <v>89</v>
      </c>
      <c r="D31" s="3" t="s">
        <v>66</v>
      </c>
      <c r="E31" s="3" t="s">
        <v>58</v>
      </c>
      <c r="F31" s="3" t="s">
        <v>3</v>
      </c>
      <c r="G31" s="23">
        <v>0.4</v>
      </c>
      <c r="H31" s="18" t="s">
        <v>73</v>
      </c>
      <c r="I31" s="3" t="s">
        <v>80</v>
      </c>
      <c r="J31" s="3">
        <v>0.5</v>
      </c>
      <c r="K31" s="19" t="s">
        <v>232</v>
      </c>
      <c r="L31" s="19"/>
      <c r="M31" s="19"/>
      <c r="N31" s="3"/>
      <c r="O31" s="19" t="s">
        <v>234</v>
      </c>
      <c r="P31" s="44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t="str">
        <f t="shared" si="0"/>
        <v>FALSE</v>
      </c>
      <c r="Y31" s="3" t="s">
        <v>62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1</v>
      </c>
      <c r="AH31" s="19">
        <v>1</v>
      </c>
      <c r="AI31" s="19">
        <v>0</v>
      </c>
      <c r="AJ31" s="19">
        <v>0.02</v>
      </c>
      <c r="AK31">
        <f t="shared" si="1"/>
        <v>2.0000000000000001E-4</v>
      </c>
      <c r="AL31">
        <f t="shared" si="2"/>
        <v>0</v>
      </c>
      <c r="AM31">
        <f t="shared" si="3"/>
        <v>0</v>
      </c>
      <c r="AN31">
        <f t="shared" si="4"/>
        <v>0</v>
      </c>
      <c r="AO31">
        <f t="shared" si="5"/>
        <v>0</v>
      </c>
      <c r="AP31">
        <f t="shared" si="6"/>
        <v>0</v>
      </c>
      <c r="AQ31">
        <f t="shared" si="7"/>
        <v>0</v>
      </c>
      <c r="AR31">
        <f t="shared" si="8"/>
        <v>0</v>
      </c>
      <c r="AS31">
        <f t="shared" si="9"/>
        <v>0</v>
      </c>
      <c r="AT31">
        <f t="shared" si="10"/>
        <v>0</v>
      </c>
      <c r="AU31">
        <f t="shared" si="11"/>
        <v>0</v>
      </c>
      <c r="AV31">
        <f t="shared" si="12"/>
        <v>0</v>
      </c>
      <c r="AW31">
        <f t="shared" si="13"/>
        <v>0</v>
      </c>
      <c r="AX31">
        <f t="shared" si="14"/>
        <v>0</v>
      </c>
      <c r="AY31">
        <f t="shared" si="15"/>
        <v>0</v>
      </c>
      <c r="AZ31">
        <f t="shared" si="16"/>
        <v>0</v>
      </c>
    </row>
    <row r="32" spans="1:52" ht="15" x14ac:dyDescent="0.25">
      <c r="A32">
        <v>30</v>
      </c>
      <c r="B32" s="3" t="s">
        <v>88</v>
      </c>
      <c r="C32" s="3" t="s">
        <v>87</v>
      </c>
      <c r="D32" s="3" t="s">
        <v>66</v>
      </c>
      <c r="E32" s="3" t="s">
        <v>65</v>
      </c>
      <c r="F32" s="3" t="s">
        <v>1</v>
      </c>
      <c r="G32" s="22">
        <v>0.8</v>
      </c>
      <c r="H32" s="18" t="s">
        <v>73</v>
      </c>
      <c r="I32" s="3" t="s">
        <v>80</v>
      </c>
      <c r="J32" s="3">
        <v>0.5</v>
      </c>
      <c r="K32" s="19" t="s">
        <v>204</v>
      </c>
      <c r="L32" s="19"/>
      <c r="M32" s="19"/>
      <c r="N32" s="3"/>
      <c r="O32" s="19" t="s">
        <v>234</v>
      </c>
      <c r="P32" s="44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t="str">
        <f t="shared" si="0"/>
        <v>FALSE</v>
      </c>
      <c r="Y32" s="3" t="s">
        <v>62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1</v>
      </c>
      <c r="AH32" s="19">
        <v>1</v>
      </c>
      <c r="AI32" s="19">
        <v>1</v>
      </c>
      <c r="AJ32" s="19">
        <v>0.02</v>
      </c>
      <c r="AK32">
        <f t="shared" si="1"/>
        <v>2.0000000000000001E-4</v>
      </c>
      <c r="AL32">
        <f t="shared" si="2"/>
        <v>0</v>
      </c>
      <c r="AM32">
        <f t="shared" si="3"/>
        <v>0</v>
      </c>
      <c r="AN32">
        <f t="shared" si="4"/>
        <v>0</v>
      </c>
      <c r="AO32">
        <f t="shared" si="5"/>
        <v>0</v>
      </c>
      <c r="AP32">
        <f t="shared" si="6"/>
        <v>0</v>
      </c>
      <c r="AQ32">
        <f t="shared" si="7"/>
        <v>0</v>
      </c>
      <c r="AR32">
        <f t="shared" si="8"/>
        <v>0</v>
      </c>
      <c r="AS32">
        <f t="shared" si="9"/>
        <v>0</v>
      </c>
      <c r="AT32">
        <f t="shared" si="10"/>
        <v>0</v>
      </c>
      <c r="AU32">
        <f t="shared" si="11"/>
        <v>0</v>
      </c>
      <c r="AV32">
        <f t="shared" si="12"/>
        <v>0</v>
      </c>
      <c r="AW32">
        <f t="shared" si="13"/>
        <v>0</v>
      </c>
      <c r="AX32">
        <f t="shared" si="14"/>
        <v>0</v>
      </c>
      <c r="AY32">
        <f t="shared" si="15"/>
        <v>0</v>
      </c>
      <c r="AZ32">
        <f t="shared" si="16"/>
        <v>0</v>
      </c>
    </row>
    <row r="33" spans="1:52" s="2" customFormat="1" ht="15" x14ac:dyDescent="0.25">
      <c r="A33" s="2">
        <v>31</v>
      </c>
      <c r="B33" s="2" t="s">
        <v>86</v>
      </c>
      <c r="C33" s="2" t="s">
        <v>85</v>
      </c>
      <c r="D33" s="2" t="s">
        <v>66</v>
      </c>
      <c r="E33" s="2" t="s">
        <v>65</v>
      </c>
      <c r="F33" s="2" t="s">
        <v>84</v>
      </c>
      <c r="G33" s="10"/>
      <c r="H33" s="37" t="s">
        <v>56</v>
      </c>
      <c r="I33" s="2" t="s">
        <v>63</v>
      </c>
      <c r="J33" s="2">
        <v>0.5</v>
      </c>
      <c r="K33" s="2" t="s">
        <v>202</v>
      </c>
      <c r="L33" s="2" t="s">
        <v>231</v>
      </c>
      <c r="N33" s="2" t="s">
        <v>231</v>
      </c>
      <c r="O33" s="2" t="s">
        <v>234</v>
      </c>
      <c r="P33" s="44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t="str">
        <f t="shared" si="0"/>
        <v>TRUE</v>
      </c>
      <c r="Y33" s="2" t="s">
        <v>62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38">
        <v>0</v>
      </c>
      <c r="AG33" s="38">
        <v>0</v>
      </c>
      <c r="AH33" s="38">
        <v>0</v>
      </c>
      <c r="AI33" s="38">
        <v>1</v>
      </c>
      <c r="AJ33" s="2">
        <v>0.05</v>
      </c>
      <c r="AK33">
        <f t="shared" si="1"/>
        <v>5.0000000000000001E-4</v>
      </c>
      <c r="AL33">
        <f t="shared" si="2"/>
        <v>0</v>
      </c>
      <c r="AM33">
        <f t="shared" si="3"/>
        <v>0</v>
      </c>
      <c r="AN33">
        <f t="shared" si="4"/>
        <v>0</v>
      </c>
      <c r="AO33">
        <f t="shared" si="5"/>
        <v>0</v>
      </c>
      <c r="AP33">
        <f t="shared" si="6"/>
        <v>0</v>
      </c>
      <c r="AQ33">
        <f t="shared" si="7"/>
        <v>0</v>
      </c>
      <c r="AR33">
        <f t="shared" si="8"/>
        <v>0</v>
      </c>
      <c r="AS33">
        <f t="shared" si="9"/>
        <v>0</v>
      </c>
      <c r="AT33">
        <f t="shared" si="10"/>
        <v>0</v>
      </c>
      <c r="AU33">
        <f t="shared" si="11"/>
        <v>0</v>
      </c>
      <c r="AV33">
        <f t="shared" si="12"/>
        <v>0</v>
      </c>
      <c r="AW33">
        <f t="shared" si="13"/>
        <v>0</v>
      </c>
      <c r="AX33">
        <f t="shared" si="14"/>
        <v>0</v>
      </c>
      <c r="AY33">
        <f t="shared" si="15"/>
        <v>0</v>
      </c>
      <c r="AZ33">
        <f t="shared" si="16"/>
        <v>0</v>
      </c>
    </row>
    <row r="34" spans="1:52" ht="15" x14ac:dyDescent="0.25">
      <c r="A34">
        <v>32</v>
      </c>
      <c r="B34" s="3" t="s">
        <v>83</v>
      </c>
      <c r="C34" s="3" t="s">
        <v>82</v>
      </c>
      <c r="D34" s="3" t="s">
        <v>81</v>
      </c>
      <c r="E34" s="3" t="s">
        <v>58</v>
      </c>
      <c r="F34" s="3" t="s">
        <v>4</v>
      </c>
      <c r="G34" s="15">
        <v>0.4</v>
      </c>
      <c r="H34" s="18" t="s">
        <v>73</v>
      </c>
      <c r="I34" s="3" t="s">
        <v>80</v>
      </c>
      <c r="J34" s="3">
        <v>0.5</v>
      </c>
      <c r="K34" s="19" t="s">
        <v>231</v>
      </c>
      <c r="L34" s="19"/>
      <c r="M34" s="19"/>
      <c r="N34" s="3"/>
      <c r="O34" s="19" t="s">
        <v>234</v>
      </c>
      <c r="P34" s="44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t="str">
        <f t="shared" si="0"/>
        <v>FALSE</v>
      </c>
      <c r="Y34" s="3" t="s">
        <v>62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19">
        <v>0</v>
      </c>
      <c r="AG34" s="19">
        <v>1</v>
      </c>
      <c r="AH34" s="19">
        <v>1</v>
      </c>
      <c r="AI34" s="19">
        <v>0</v>
      </c>
      <c r="AJ34" s="19">
        <v>0.02</v>
      </c>
      <c r="AK34">
        <f t="shared" si="1"/>
        <v>2.0000000000000001E-4</v>
      </c>
      <c r="AL34">
        <f t="shared" si="2"/>
        <v>0</v>
      </c>
      <c r="AM34">
        <f t="shared" si="3"/>
        <v>0</v>
      </c>
      <c r="AN34">
        <f t="shared" si="4"/>
        <v>0</v>
      </c>
      <c r="AO34">
        <f t="shared" si="5"/>
        <v>0</v>
      </c>
      <c r="AP34">
        <f t="shared" si="6"/>
        <v>0</v>
      </c>
      <c r="AQ34">
        <f t="shared" si="7"/>
        <v>0</v>
      </c>
      <c r="AR34">
        <f t="shared" si="8"/>
        <v>0</v>
      </c>
      <c r="AS34">
        <f t="shared" si="9"/>
        <v>0</v>
      </c>
      <c r="AT34">
        <f t="shared" si="10"/>
        <v>0</v>
      </c>
      <c r="AU34">
        <f t="shared" si="11"/>
        <v>0</v>
      </c>
      <c r="AV34">
        <f t="shared" si="12"/>
        <v>0</v>
      </c>
      <c r="AW34">
        <f t="shared" si="13"/>
        <v>0</v>
      </c>
      <c r="AX34">
        <f t="shared" si="14"/>
        <v>0</v>
      </c>
      <c r="AY34">
        <f t="shared" si="15"/>
        <v>0</v>
      </c>
      <c r="AZ34">
        <f t="shared" si="16"/>
        <v>0</v>
      </c>
    </row>
    <row r="35" spans="1:52" s="2" customFormat="1" ht="15" x14ac:dyDescent="0.25">
      <c r="A35" s="2">
        <v>33</v>
      </c>
      <c r="B35" s="2" t="s">
        <v>79</v>
      </c>
      <c r="C35" s="2" t="s">
        <v>78</v>
      </c>
      <c r="D35" s="2" t="s">
        <v>66</v>
      </c>
      <c r="E35" s="2" t="s">
        <v>65</v>
      </c>
      <c r="F35" s="2" t="s">
        <v>77</v>
      </c>
      <c r="G35" s="10"/>
      <c r="H35" s="37" t="s">
        <v>73</v>
      </c>
      <c r="I35" s="2" t="s">
        <v>63</v>
      </c>
      <c r="J35" s="2">
        <v>0.5</v>
      </c>
      <c r="K35" s="2" t="s">
        <v>202</v>
      </c>
      <c r="L35" s="2" t="s">
        <v>231</v>
      </c>
      <c r="M35" s="2" t="s">
        <v>204</v>
      </c>
      <c r="N35" s="2" t="s">
        <v>232</v>
      </c>
      <c r="O35" s="2" t="s">
        <v>234</v>
      </c>
      <c r="P35" s="44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t="str">
        <f t="shared" si="0"/>
        <v>TRUE</v>
      </c>
      <c r="Y35" s="2" t="s">
        <v>62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0.1</v>
      </c>
      <c r="AK35">
        <f t="shared" si="1"/>
        <v>1E-3</v>
      </c>
      <c r="AL35">
        <f t="shared" si="2"/>
        <v>0</v>
      </c>
      <c r="AM35">
        <f t="shared" si="3"/>
        <v>0</v>
      </c>
      <c r="AN35">
        <f t="shared" si="4"/>
        <v>0</v>
      </c>
      <c r="AO35">
        <f t="shared" si="5"/>
        <v>0</v>
      </c>
      <c r="AP35">
        <f t="shared" si="6"/>
        <v>0</v>
      </c>
      <c r="AQ35">
        <f t="shared" si="7"/>
        <v>0</v>
      </c>
      <c r="AR35">
        <f t="shared" si="8"/>
        <v>0</v>
      </c>
      <c r="AS35">
        <f t="shared" si="9"/>
        <v>0</v>
      </c>
      <c r="AT35">
        <f t="shared" si="10"/>
        <v>0</v>
      </c>
      <c r="AU35">
        <f t="shared" si="11"/>
        <v>0</v>
      </c>
      <c r="AV35">
        <f t="shared" si="12"/>
        <v>0</v>
      </c>
      <c r="AW35">
        <f t="shared" si="13"/>
        <v>0</v>
      </c>
      <c r="AX35">
        <f t="shared" si="14"/>
        <v>0</v>
      </c>
      <c r="AY35">
        <f t="shared" si="15"/>
        <v>0</v>
      </c>
      <c r="AZ35">
        <f t="shared" si="16"/>
        <v>0</v>
      </c>
    </row>
    <row r="36" spans="1:52" s="2" customFormat="1" ht="15" x14ac:dyDescent="0.25">
      <c r="A36" s="2">
        <v>34</v>
      </c>
      <c r="B36" s="2" t="s">
        <v>76</v>
      </c>
      <c r="C36" s="2" t="s">
        <v>75</v>
      </c>
      <c r="D36" s="2" t="s">
        <v>66</v>
      </c>
      <c r="E36" s="2" t="s">
        <v>65</v>
      </c>
      <c r="F36" s="2" t="s">
        <v>1</v>
      </c>
      <c r="G36" s="10"/>
      <c r="H36" s="37" t="s">
        <v>73</v>
      </c>
      <c r="I36" s="2" t="s">
        <v>63</v>
      </c>
      <c r="J36" s="2">
        <v>0.5</v>
      </c>
      <c r="K36" s="38" t="s">
        <v>202</v>
      </c>
      <c r="O36" s="38" t="s">
        <v>234</v>
      </c>
      <c r="P36" s="44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t="str">
        <f t="shared" si="0"/>
        <v>TRUE</v>
      </c>
      <c r="Y36" s="2" t="s">
        <v>62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</v>
      </c>
      <c r="AJ36" s="2">
        <v>0.05</v>
      </c>
      <c r="AK36">
        <f t="shared" si="1"/>
        <v>5.0000000000000001E-4</v>
      </c>
      <c r="AL36">
        <f t="shared" si="2"/>
        <v>0</v>
      </c>
      <c r="AM36">
        <f t="shared" si="3"/>
        <v>0</v>
      </c>
      <c r="AN36">
        <f t="shared" si="4"/>
        <v>0</v>
      </c>
      <c r="AO36">
        <f t="shared" si="5"/>
        <v>0</v>
      </c>
      <c r="AP36">
        <f t="shared" si="6"/>
        <v>0</v>
      </c>
      <c r="AQ36">
        <f t="shared" si="7"/>
        <v>0</v>
      </c>
      <c r="AR36">
        <f t="shared" si="8"/>
        <v>0</v>
      </c>
      <c r="AS36">
        <f t="shared" si="9"/>
        <v>0</v>
      </c>
      <c r="AT36">
        <f t="shared" si="10"/>
        <v>0</v>
      </c>
      <c r="AU36">
        <f t="shared" si="11"/>
        <v>0</v>
      </c>
      <c r="AV36">
        <f t="shared" si="12"/>
        <v>0</v>
      </c>
      <c r="AW36">
        <f t="shared" si="13"/>
        <v>0</v>
      </c>
      <c r="AX36">
        <f t="shared" si="14"/>
        <v>0</v>
      </c>
      <c r="AY36">
        <f t="shared" si="15"/>
        <v>0</v>
      </c>
      <c r="AZ36">
        <f t="shared" si="16"/>
        <v>0</v>
      </c>
    </row>
    <row r="37" spans="1:52" ht="15" x14ac:dyDescent="0.25">
      <c r="A37">
        <v>35</v>
      </c>
      <c r="B37" s="3" t="s">
        <v>72</v>
      </c>
      <c r="C37" s="3" t="s">
        <v>71</v>
      </c>
      <c r="D37" s="3" t="s">
        <v>66</v>
      </c>
      <c r="E37" s="3" t="s">
        <v>58</v>
      </c>
      <c r="F37" t="s">
        <v>1</v>
      </c>
      <c r="G37" s="7">
        <v>30</v>
      </c>
      <c r="H37" s="17" t="s">
        <v>56</v>
      </c>
      <c r="I37" s="3" t="s">
        <v>63</v>
      </c>
      <c r="J37" s="3">
        <v>3</v>
      </c>
      <c r="K37" t="s">
        <v>231</v>
      </c>
      <c r="L37" s="3"/>
      <c r="M37" s="3"/>
      <c r="N37" s="3"/>
      <c r="O37" t="s">
        <v>203</v>
      </c>
      <c r="P37" s="44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t="str">
        <f t="shared" si="0"/>
        <v>FALSE</v>
      </c>
      <c r="Y37" s="3" t="s">
        <v>62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19">
        <v>0</v>
      </c>
      <c r="AG37" s="19">
        <v>0</v>
      </c>
      <c r="AH37" s="19">
        <v>0</v>
      </c>
      <c r="AI37" s="19">
        <v>1</v>
      </c>
      <c r="AJ37" s="2">
        <v>0.05</v>
      </c>
      <c r="AK37">
        <f t="shared" si="1"/>
        <v>5.0000000000000001E-4</v>
      </c>
      <c r="AL37">
        <f t="shared" si="2"/>
        <v>0</v>
      </c>
      <c r="AM37">
        <f t="shared" si="3"/>
        <v>0</v>
      </c>
      <c r="AN37">
        <f t="shared" si="4"/>
        <v>0</v>
      </c>
      <c r="AO37">
        <f t="shared" si="5"/>
        <v>0</v>
      </c>
      <c r="AP37">
        <f t="shared" si="6"/>
        <v>0</v>
      </c>
      <c r="AQ37">
        <f t="shared" si="7"/>
        <v>0</v>
      </c>
      <c r="AR37">
        <f t="shared" si="8"/>
        <v>0</v>
      </c>
      <c r="AS37">
        <f t="shared" si="9"/>
        <v>0</v>
      </c>
      <c r="AT37">
        <f t="shared" si="10"/>
        <v>0</v>
      </c>
      <c r="AU37">
        <f t="shared" si="11"/>
        <v>0</v>
      </c>
      <c r="AV37">
        <f t="shared" si="12"/>
        <v>0</v>
      </c>
      <c r="AW37">
        <f t="shared" si="13"/>
        <v>0</v>
      </c>
      <c r="AX37">
        <f t="shared" si="14"/>
        <v>0</v>
      </c>
      <c r="AY37">
        <f t="shared" si="15"/>
        <v>0</v>
      </c>
      <c r="AZ37">
        <f t="shared" si="16"/>
        <v>0</v>
      </c>
    </row>
    <row r="38" spans="1:52" ht="15" x14ac:dyDescent="0.25">
      <c r="A38">
        <v>36</v>
      </c>
      <c r="B38" s="21" t="s">
        <v>70</v>
      </c>
      <c r="C38" s="3" t="s">
        <v>69</v>
      </c>
      <c r="D38" s="3" t="s">
        <v>66</v>
      </c>
      <c r="E38" s="3" t="s">
        <v>58</v>
      </c>
      <c r="F38" t="s">
        <v>3</v>
      </c>
      <c r="G38" s="20">
        <v>3.2</v>
      </c>
      <c r="H38" s="17" t="s">
        <v>64</v>
      </c>
      <c r="I38" s="3" t="s">
        <v>63</v>
      </c>
      <c r="J38" s="3">
        <v>1</v>
      </c>
      <c r="K38" s="3" t="s">
        <v>232</v>
      </c>
      <c r="L38" s="3"/>
      <c r="M38" s="3"/>
      <c r="N38" s="3"/>
      <c r="O38" s="3" t="s">
        <v>234</v>
      </c>
      <c r="P38" s="44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t="str">
        <f t="shared" si="0"/>
        <v>FALSE</v>
      </c>
      <c r="Y38" s="3" t="s">
        <v>62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19">
        <v>0</v>
      </c>
      <c r="AG38" s="19">
        <v>1</v>
      </c>
      <c r="AH38" s="19">
        <v>0</v>
      </c>
      <c r="AI38" s="19">
        <v>0</v>
      </c>
      <c r="AJ38" s="2">
        <v>0.02</v>
      </c>
      <c r="AK38">
        <f t="shared" si="1"/>
        <v>2.0000000000000001E-4</v>
      </c>
      <c r="AL38">
        <f t="shared" si="2"/>
        <v>0</v>
      </c>
      <c r="AM38">
        <f t="shared" si="3"/>
        <v>0</v>
      </c>
      <c r="AN38">
        <f t="shared" si="4"/>
        <v>0</v>
      </c>
      <c r="AO38">
        <f t="shared" si="5"/>
        <v>0</v>
      </c>
      <c r="AP38">
        <f t="shared" si="6"/>
        <v>0</v>
      </c>
      <c r="AQ38">
        <f t="shared" si="7"/>
        <v>0</v>
      </c>
      <c r="AR38">
        <f t="shared" si="8"/>
        <v>0</v>
      </c>
      <c r="AS38">
        <f t="shared" si="9"/>
        <v>0</v>
      </c>
      <c r="AT38">
        <f t="shared" si="10"/>
        <v>0</v>
      </c>
      <c r="AU38">
        <f t="shared" si="11"/>
        <v>0</v>
      </c>
      <c r="AV38">
        <f t="shared" si="12"/>
        <v>0</v>
      </c>
      <c r="AW38">
        <f t="shared" si="13"/>
        <v>0</v>
      </c>
      <c r="AX38">
        <f t="shared" si="14"/>
        <v>0</v>
      </c>
      <c r="AY38">
        <f t="shared" si="15"/>
        <v>0</v>
      </c>
      <c r="AZ38">
        <f t="shared" si="16"/>
        <v>0</v>
      </c>
    </row>
    <row r="39" spans="1:52" ht="15" x14ac:dyDescent="0.25">
      <c r="A39">
        <v>37</v>
      </c>
      <c r="B39" s="3" t="s">
        <v>68</v>
      </c>
      <c r="C39" s="3" t="s">
        <v>67</v>
      </c>
      <c r="D39" s="3" t="s">
        <v>66</v>
      </c>
      <c r="E39" s="3" t="s">
        <v>65</v>
      </c>
      <c r="F39" t="s">
        <v>3</v>
      </c>
      <c r="G39" s="20">
        <v>5.8</v>
      </c>
      <c r="H39" s="17" t="s">
        <v>64</v>
      </c>
      <c r="I39" s="3" t="s">
        <v>63</v>
      </c>
      <c r="J39" s="3">
        <v>0.5</v>
      </c>
      <c r="K39" s="3" t="s">
        <v>232</v>
      </c>
      <c r="L39" s="3"/>
      <c r="M39" s="3"/>
      <c r="N39" s="3"/>
      <c r="O39" s="3" t="s">
        <v>234</v>
      </c>
      <c r="P39" s="44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t="str">
        <f t="shared" si="0"/>
        <v>FALSE</v>
      </c>
      <c r="Y39" s="3" t="s">
        <v>62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19">
        <v>0</v>
      </c>
      <c r="AG39" s="19">
        <v>1</v>
      </c>
      <c r="AH39" s="19">
        <v>0</v>
      </c>
      <c r="AI39" s="19">
        <v>0</v>
      </c>
      <c r="AJ39" s="2">
        <v>0.05</v>
      </c>
      <c r="AK39">
        <f t="shared" si="1"/>
        <v>5.0000000000000001E-4</v>
      </c>
      <c r="AL39">
        <f t="shared" si="2"/>
        <v>0</v>
      </c>
      <c r="AM39">
        <f t="shared" si="3"/>
        <v>0</v>
      </c>
      <c r="AN39">
        <f t="shared" si="4"/>
        <v>0</v>
      </c>
      <c r="AO39">
        <f t="shared" si="5"/>
        <v>0</v>
      </c>
      <c r="AP39">
        <f t="shared" si="6"/>
        <v>0</v>
      </c>
      <c r="AQ39">
        <f t="shared" si="7"/>
        <v>0</v>
      </c>
      <c r="AR39">
        <f t="shared" si="8"/>
        <v>0</v>
      </c>
      <c r="AS39">
        <f t="shared" si="9"/>
        <v>0</v>
      </c>
      <c r="AT39">
        <f t="shared" si="10"/>
        <v>0</v>
      </c>
      <c r="AU39">
        <f t="shared" si="11"/>
        <v>0</v>
      </c>
      <c r="AV39">
        <f t="shared" si="12"/>
        <v>0</v>
      </c>
      <c r="AW39">
        <f t="shared" si="13"/>
        <v>0</v>
      </c>
      <c r="AX39">
        <f t="shared" si="14"/>
        <v>0</v>
      </c>
      <c r="AY39">
        <f t="shared" si="15"/>
        <v>0</v>
      </c>
      <c r="AZ39">
        <f t="shared" si="16"/>
        <v>0</v>
      </c>
    </row>
    <row r="40" spans="1:52" ht="15" x14ac:dyDescent="0.25">
      <c r="A40">
        <v>38</v>
      </c>
      <c r="B40" s="3" t="s">
        <v>61</v>
      </c>
      <c r="C40" s="3" t="s">
        <v>60</v>
      </c>
      <c r="D40" s="3" t="s">
        <v>59</v>
      </c>
      <c r="E40" s="3" t="s">
        <v>58</v>
      </c>
      <c r="F40" t="s">
        <v>57</v>
      </c>
      <c r="G40" s="20">
        <v>1000</v>
      </c>
      <c r="H40" s="17" t="s">
        <v>56</v>
      </c>
      <c r="I40" s="3" t="s">
        <v>55</v>
      </c>
      <c r="J40" s="3">
        <v>5</v>
      </c>
      <c r="K40" s="3" t="s">
        <v>202</v>
      </c>
      <c r="L40" s="3"/>
      <c r="M40" s="3"/>
      <c r="N40" s="3"/>
      <c r="O40" s="3" t="s">
        <v>203</v>
      </c>
      <c r="P40" s="44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t="str">
        <f t="shared" si="0"/>
        <v>FALSE</v>
      </c>
      <c r="Y40" s="3" t="s">
        <v>54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</v>
      </c>
      <c r="AF40" s="19">
        <v>1</v>
      </c>
      <c r="AG40" s="19">
        <v>1</v>
      </c>
      <c r="AH40" s="19">
        <v>1</v>
      </c>
      <c r="AI40" s="19">
        <v>1</v>
      </c>
      <c r="AJ40" s="2">
        <v>0.1</v>
      </c>
      <c r="AK40">
        <f t="shared" si="1"/>
        <v>1E-3</v>
      </c>
      <c r="AL40">
        <f>P40*AK40*(Z40+AE40)</f>
        <v>0</v>
      </c>
      <c r="AM40">
        <f t="shared" si="3"/>
        <v>0</v>
      </c>
      <c r="AN40">
        <f t="shared" si="4"/>
        <v>0</v>
      </c>
      <c r="AO40">
        <f t="shared" si="5"/>
        <v>0</v>
      </c>
      <c r="AP40">
        <f t="shared" si="6"/>
        <v>0</v>
      </c>
      <c r="AQ40">
        <f t="shared" si="7"/>
        <v>0</v>
      </c>
      <c r="AR40">
        <f t="shared" si="8"/>
        <v>0</v>
      </c>
      <c r="AS40">
        <f t="shared" si="9"/>
        <v>0</v>
      </c>
      <c r="AT40">
        <f t="shared" si="10"/>
        <v>0</v>
      </c>
      <c r="AU40">
        <f t="shared" si="11"/>
        <v>0</v>
      </c>
      <c r="AV40">
        <f t="shared" si="12"/>
        <v>0</v>
      </c>
      <c r="AW40">
        <f t="shared" si="13"/>
        <v>0</v>
      </c>
      <c r="AX40">
        <f t="shared" si="14"/>
        <v>0</v>
      </c>
      <c r="AY40">
        <f t="shared" si="15"/>
        <v>0</v>
      </c>
      <c r="AZ40">
        <f t="shared" si="16"/>
        <v>0</v>
      </c>
    </row>
    <row r="41" spans="1:52" ht="15" x14ac:dyDescent="0.25">
      <c r="G41" s="7">
        <f>SUM(G3:G40)</f>
        <v>2268.5</v>
      </c>
    </row>
    <row r="43" spans="1:52" ht="15" x14ac:dyDescent="0.25">
      <c r="B43" s="3"/>
      <c r="C43" s="3"/>
      <c r="D43" s="3"/>
      <c r="E43" s="3"/>
      <c r="F43" s="3"/>
      <c r="G43" s="15"/>
      <c r="H43" s="18"/>
      <c r="I43" s="3"/>
      <c r="J43" s="3"/>
      <c r="K43" s="3"/>
      <c r="L43" s="3"/>
      <c r="M43" s="3"/>
      <c r="N43" s="3"/>
      <c r="O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52" ht="15" x14ac:dyDescent="0.25">
      <c r="B44" s="3"/>
      <c r="C44" s="3"/>
      <c r="D44" s="3"/>
      <c r="E44" s="3"/>
      <c r="F44" s="3"/>
      <c r="G44" s="15"/>
      <c r="H44" s="18"/>
      <c r="I44" s="3"/>
      <c r="J44" s="3"/>
      <c r="K44" s="3"/>
      <c r="L44" s="3"/>
      <c r="M44" s="3"/>
      <c r="N44" s="3"/>
      <c r="O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52" ht="15" x14ac:dyDescent="0.25">
      <c r="B45" s="3"/>
      <c r="C45" s="3"/>
      <c r="D45" s="3"/>
      <c r="E45" s="3"/>
      <c r="F45" s="3"/>
      <c r="G45" s="15"/>
      <c r="H45" s="18"/>
      <c r="I45" s="3"/>
      <c r="J45" s="3"/>
      <c r="K45" s="3"/>
      <c r="L45" s="3"/>
      <c r="M45" s="3"/>
      <c r="N45" s="3"/>
      <c r="O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</sheetData>
  <mergeCells count="5">
    <mergeCell ref="Z1:AD1"/>
    <mergeCell ref="AE1:AI1"/>
    <mergeCell ref="B1:B2"/>
    <mergeCell ref="D1:F1"/>
    <mergeCell ref="K2:N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5"/>
  <sheetViews>
    <sheetView workbookViewId="0">
      <pane xSplit="1" topLeftCell="B1" activePane="topRight" state="frozen"/>
      <selection pane="topRight" activeCell="R23" sqref="R23"/>
    </sheetView>
  </sheetViews>
  <sheetFormatPr baseColWidth="10" defaultColWidth="9.23046875" defaultRowHeight="14.6" x14ac:dyDescent="0.4"/>
  <cols>
    <col min="2" max="2" width="34.3828125" customWidth="1"/>
    <col min="3" max="3" width="15.84375" bestFit="1" customWidth="1"/>
    <col min="4" max="7" width="15.84375" customWidth="1"/>
    <col min="8" max="8" width="13.3046875" bestFit="1" customWidth="1"/>
    <col min="9" max="18" width="13.3046875" customWidth="1"/>
    <col min="19" max="19" width="13.3828125" bestFit="1" customWidth="1"/>
    <col min="20" max="22" width="13.3828125" customWidth="1"/>
    <col min="23" max="23" width="13.3046875" customWidth="1"/>
    <col min="24" max="24" width="22.84375" customWidth="1"/>
    <col min="25" max="25" width="18.84375" bestFit="1" customWidth="1"/>
    <col min="26" max="26" width="17.53515625" bestFit="1" customWidth="1"/>
    <col min="27" max="27" width="10.53515625" bestFit="1" customWidth="1"/>
  </cols>
  <sheetData>
    <row r="1" spans="1:28" ht="15" x14ac:dyDescent="0.25">
      <c r="A1" t="s">
        <v>172</v>
      </c>
      <c r="B1" s="1" t="s">
        <v>186</v>
      </c>
      <c r="C1" s="66" t="s">
        <v>220</v>
      </c>
      <c r="D1" s="66"/>
      <c r="E1" s="66"/>
      <c r="F1" s="66"/>
      <c r="G1" s="66"/>
      <c r="H1" s="66" t="s">
        <v>228</v>
      </c>
      <c r="I1" s="66"/>
      <c r="J1" s="66"/>
      <c r="K1" s="66"/>
      <c r="L1" s="66"/>
      <c r="M1" s="66"/>
      <c r="N1" s="66"/>
      <c r="O1" s="35"/>
      <c r="P1" s="35"/>
      <c r="Q1" s="35"/>
      <c r="R1" s="35"/>
      <c r="S1" s="39" t="s">
        <v>229</v>
      </c>
      <c r="T1" s="39"/>
      <c r="U1" s="39"/>
      <c r="V1" s="40"/>
      <c r="W1" s="40"/>
      <c r="X1" s="1" t="s">
        <v>265</v>
      </c>
    </row>
    <row r="2" spans="1:28" ht="15" x14ac:dyDescent="0.25">
      <c r="B2" s="1" t="s">
        <v>224</v>
      </c>
      <c r="X2" t="s">
        <v>266</v>
      </c>
      <c r="Y2" t="s">
        <v>267</v>
      </c>
      <c r="Z2" t="s">
        <v>272</v>
      </c>
      <c r="AA2" t="s">
        <v>273</v>
      </c>
      <c r="AB2" t="s">
        <v>192</v>
      </c>
    </row>
    <row r="3" spans="1:28" ht="15" x14ac:dyDescent="0.25">
      <c r="A3" t="s">
        <v>202</v>
      </c>
      <c r="B3" t="s">
        <v>221</v>
      </c>
      <c r="C3" t="s">
        <v>200</v>
      </c>
      <c r="D3" t="s">
        <v>26</v>
      </c>
      <c r="E3" t="s">
        <v>116</v>
      </c>
      <c r="H3" s="36">
        <v>2</v>
      </c>
      <c r="I3">
        <v>3</v>
      </c>
      <c r="J3">
        <v>9</v>
      </c>
      <c r="K3">
        <v>19</v>
      </c>
      <c r="L3">
        <v>22</v>
      </c>
      <c r="M3" s="36">
        <v>31</v>
      </c>
      <c r="N3" s="36">
        <v>33</v>
      </c>
      <c r="O3">
        <v>34</v>
      </c>
      <c r="P3">
        <v>38</v>
      </c>
      <c r="S3" t="s">
        <v>213</v>
      </c>
      <c r="T3" t="s">
        <v>214</v>
      </c>
      <c r="U3" t="s">
        <v>216</v>
      </c>
      <c r="X3" s="2"/>
      <c r="Y3" s="2"/>
      <c r="Z3" s="3">
        <f>'INPUT - Housing per plan '!P12+'INPUT - Housing per plan '!P13+'INPUT - Housing per plan '!P15</f>
        <v>0</v>
      </c>
      <c r="AA3" s="7">
        <f>'INPUT - Infra Projects'!G4+'INPUT - Infra Projects'!G5+'INPUT - Infra Projects'!G11+'INPUT - Infra Projects'!G21+'INPUT - Infra Projects'!G24+'INPUT - Infra Projects'!G33+'INPUT - Infra Projects'!G35+'INPUT - Infra Projects'!G36+'INPUT - Infra Projects'!G40</f>
        <v>1159.2</v>
      </c>
      <c r="AB3" s="7">
        <f>Z3-AA3</f>
        <v>-1159.2</v>
      </c>
    </row>
    <row r="4" spans="1:28" ht="15" x14ac:dyDescent="0.25">
      <c r="A4" t="s">
        <v>231</v>
      </c>
      <c r="B4" t="s">
        <v>226</v>
      </c>
      <c r="C4" t="s">
        <v>200</v>
      </c>
      <c r="D4" t="s">
        <v>116</v>
      </c>
      <c r="H4">
        <v>20</v>
      </c>
      <c r="I4">
        <v>21</v>
      </c>
      <c r="J4">
        <v>23</v>
      </c>
      <c r="K4" s="36">
        <v>24</v>
      </c>
      <c r="L4">
        <v>25</v>
      </c>
      <c r="M4">
        <v>26</v>
      </c>
      <c r="N4" s="36">
        <v>31</v>
      </c>
      <c r="O4" s="36">
        <v>33</v>
      </c>
      <c r="P4">
        <v>35</v>
      </c>
      <c r="S4" t="s">
        <v>215</v>
      </c>
      <c r="T4" t="s">
        <v>217</v>
      </c>
      <c r="U4" t="s">
        <v>218</v>
      </c>
      <c r="X4" s="2"/>
      <c r="Y4" s="2"/>
      <c r="Z4" s="3">
        <f>'INPUT - Housing per plan '!P14+'INPUT - Housing per plan '!P16+'INPUT - Housing per plan '!P17</f>
        <v>0</v>
      </c>
      <c r="AA4" s="7">
        <f>'INPUT - Infra Projects'!G22+'INPUT - Infra Projects'!G23+'INPUT - Infra Projects'!G25+'INPUT - Infra Projects'!G26+'INPUT - Infra Projects'!G27+'INPUT - Infra Projects'!G28+'INPUT - Infra Projects'!G33+'INPUT - Infra Projects'!G35+'INPUT - Infra Projects'!G37</f>
        <v>488.5</v>
      </c>
      <c r="AB4" s="7">
        <f t="shared" ref="AB4:AB7" si="0">Z4-AA4</f>
        <v>-488.5</v>
      </c>
    </row>
    <row r="5" spans="1:28" ht="15" x14ac:dyDescent="0.25">
      <c r="A5" t="s">
        <v>204</v>
      </c>
      <c r="B5" t="s">
        <v>222</v>
      </c>
      <c r="C5" t="s">
        <v>4</v>
      </c>
      <c r="D5" t="s">
        <v>116</v>
      </c>
      <c r="H5" s="36">
        <v>1</v>
      </c>
      <c r="I5" s="36">
        <v>2</v>
      </c>
      <c r="J5">
        <v>4</v>
      </c>
      <c r="K5">
        <v>14</v>
      </c>
      <c r="L5">
        <v>16</v>
      </c>
      <c r="M5">
        <v>17</v>
      </c>
      <c r="N5" s="36">
        <v>24</v>
      </c>
      <c r="O5">
        <v>27</v>
      </c>
      <c r="P5">
        <v>30</v>
      </c>
      <c r="Q5">
        <v>32</v>
      </c>
      <c r="R5" s="36">
        <v>33</v>
      </c>
      <c r="S5" t="s">
        <v>205</v>
      </c>
      <c r="T5" t="s">
        <v>206</v>
      </c>
      <c r="U5" t="s">
        <v>207</v>
      </c>
      <c r="V5" t="s">
        <v>208</v>
      </c>
      <c r="W5" t="s">
        <v>209</v>
      </c>
      <c r="X5" s="2"/>
      <c r="Y5" s="2"/>
      <c r="Z5" s="3">
        <f>'INPUT - Housing per plan '!P4+'INPUT - Housing per plan '!P5+'INPUT - Housing per plan '!P6+'INPUT - Housing per plan '!P7+'INPUT - Housing per plan '!P8</f>
        <v>0</v>
      </c>
      <c r="AA5" s="7">
        <f>'INPUT - Infra Projects'!G3+'INPUT - Infra Projects'!G4+'INPUT - Infra Projects'!G6+'INPUT - Infra Projects'!G16+'INPUT - Infra Projects'!G18+'INPUT - Infra Projects'!G19+'INPUT - Infra Projects'!G26+'INPUT - Infra Projects'!G29+'INPUT - Infra Projects'!G32+'INPUT - Infra Projects'!G34+'INPUT - Infra Projects'!G35</f>
        <v>393</v>
      </c>
      <c r="AB5" s="7">
        <f t="shared" si="0"/>
        <v>-393</v>
      </c>
    </row>
    <row r="6" spans="1:28" ht="15" x14ac:dyDescent="0.25">
      <c r="A6" t="s">
        <v>232</v>
      </c>
      <c r="B6" t="s">
        <v>3</v>
      </c>
      <c r="C6" t="s">
        <v>3</v>
      </c>
      <c r="D6" t="s">
        <v>116</v>
      </c>
      <c r="H6" s="3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 s="36">
        <v>33</v>
      </c>
      <c r="Q6">
        <v>36</v>
      </c>
      <c r="R6">
        <v>37</v>
      </c>
      <c r="S6" t="s">
        <v>201</v>
      </c>
      <c r="X6" s="2"/>
      <c r="Y6" s="9"/>
      <c r="Z6" s="3">
        <f>'INPUT - Housing per plan '!P3</f>
        <v>0</v>
      </c>
      <c r="AA6" s="7">
        <f>'INPUT - Infra Projects'!G3+'INPUT - Infra Projects'!G9+'INPUT - Infra Projects'!G10+'INPUT - Infra Projects'!G13+'INPUT - Infra Projects'!G14+'INPUT - Infra Projects'!G17+'INPUT - Infra Projects'!G30+'INPUT - Infra Projects'!G31+'INPUT - Infra Projects'!G35+'INPUT - Infra Projects'!G38+'INPUT - Infra Projects'!G39</f>
        <v>284.89999999999998</v>
      </c>
      <c r="AB6" s="7">
        <f t="shared" si="0"/>
        <v>-284.89999999999998</v>
      </c>
    </row>
    <row r="7" spans="1:28" ht="15" x14ac:dyDescent="0.25">
      <c r="A7" t="s">
        <v>233</v>
      </c>
      <c r="B7" t="s">
        <v>219</v>
      </c>
      <c r="C7" t="s">
        <v>39</v>
      </c>
      <c r="D7" t="s">
        <v>26</v>
      </c>
      <c r="E7" t="s">
        <v>4</v>
      </c>
      <c r="F7" t="s">
        <v>3</v>
      </c>
      <c r="G7" t="s">
        <v>116</v>
      </c>
      <c r="H7">
        <v>5</v>
      </c>
      <c r="I7">
        <v>6</v>
      </c>
      <c r="J7">
        <v>10</v>
      </c>
      <c r="K7">
        <v>13</v>
      </c>
      <c r="L7">
        <v>18</v>
      </c>
      <c r="S7" t="s">
        <v>210</v>
      </c>
      <c r="T7" t="s">
        <v>211</v>
      </c>
      <c r="U7" t="s">
        <v>212</v>
      </c>
      <c r="X7" s="2"/>
      <c r="Y7" s="2"/>
      <c r="Z7" s="3">
        <f>'INPUT - Housing per plan '!P9+'INPUT - Housing per plan '!P10+'INPUT - Housing per plan '!P11</f>
        <v>0</v>
      </c>
      <c r="AA7" s="7">
        <f>'INPUT - Infra Projects'!G7+'INPUT - Infra Projects'!G8+'INPUT - Infra Projects'!G12+'INPUT - Infra Projects'!G15+'INPUT - Infra Projects'!G20</f>
        <v>203</v>
      </c>
      <c r="AB7" s="7">
        <f t="shared" si="0"/>
        <v>-203</v>
      </c>
    </row>
    <row r="8" spans="1:28" ht="15" x14ac:dyDescent="0.25">
      <c r="X8" s="3"/>
      <c r="Y8" s="3"/>
      <c r="Z8" s="3"/>
    </row>
    <row r="9" spans="1:28" ht="15" x14ac:dyDescent="0.25">
      <c r="B9" s="1" t="s">
        <v>225</v>
      </c>
      <c r="X9" s="3"/>
      <c r="Y9" s="3"/>
      <c r="Z9" s="3"/>
    </row>
    <row r="10" spans="1:28" x14ac:dyDescent="0.4">
      <c r="A10" t="s">
        <v>203</v>
      </c>
      <c r="B10" s="67" t="s">
        <v>223</v>
      </c>
      <c r="C10" s="67" t="s">
        <v>116</v>
      </c>
      <c r="D10" s="68" t="s">
        <v>80</v>
      </c>
      <c r="E10" s="67"/>
      <c r="F10" s="67"/>
      <c r="G10" s="67"/>
      <c r="H10">
        <v>6</v>
      </c>
      <c r="I10">
        <v>7</v>
      </c>
      <c r="J10">
        <v>8</v>
      </c>
      <c r="K10">
        <v>9</v>
      </c>
      <c r="L10">
        <v>12</v>
      </c>
      <c r="M10">
        <v>16</v>
      </c>
      <c r="N10">
        <v>18</v>
      </c>
      <c r="O10">
        <v>19</v>
      </c>
      <c r="P10">
        <v>20</v>
      </c>
      <c r="Q10">
        <v>24</v>
      </c>
      <c r="R10">
        <v>25</v>
      </c>
      <c r="X10" s="3"/>
      <c r="Y10" s="3"/>
      <c r="Z10" s="3"/>
    </row>
    <row r="11" spans="1:28" x14ac:dyDescent="0.4">
      <c r="B11" s="67"/>
      <c r="C11" s="67"/>
      <c r="D11" s="68"/>
      <c r="E11" s="67"/>
      <c r="F11" s="67"/>
      <c r="G11" s="67"/>
      <c r="H11">
        <v>27</v>
      </c>
      <c r="I11">
        <v>28</v>
      </c>
      <c r="J11">
        <v>35</v>
      </c>
      <c r="K11">
        <v>3</v>
      </c>
      <c r="X11" s="3"/>
      <c r="Y11" s="3"/>
      <c r="Z11" s="3"/>
    </row>
    <row r="12" spans="1:28" ht="15" x14ac:dyDescent="0.25">
      <c r="A12" t="s">
        <v>234</v>
      </c>
      <c r="B12" t="s">
        <v>227</v>
      </c>
      <c r="C12" t="s">
        <v>116</v>
      </c>
      <c r="D12" t="s">
        <v>80</v>
      </c>
      <c r="H12">
        <v>23</v>
      </c>
      <c r="I12">
        <v>29</v>
      </c>
      <c r="J12">
        <v>30</v>
      </c>
      <c r="K12">
        <v>31</v>
      </c>
      <c r="L12">
        <v>32</v>
      </c>
      <c r="M12">
        <v>33</v>
      </c>
      <c r="N12">
        <v>34</v>
      </c>
      <c r="O12">
        <v>36</v>
      </c>
      <c r="P12">
        <v>37</v>
      </c>
      <c r="X12" s="3"/>
      <c r="Y12" s="3"/>
      <c r="Z12" s="3"/>
    </row>
    <row r="15" spans="1:28" ht="15" x14ac:dyDescent="0.25">
      <c r="B15" s="36" t="s">
        <v>230</v>
      </c>
    </row>
  </sheetData>
  <mergeCells count="8"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7"/>
  <sheetViews>
    <sheetView workbookViewId="0">
      <selection activeCell="E2" sqref="E2"/>
    </sheetView>
  </sheetViews>
  <sheetFormatPr baseColWidth="10" defaultColWidth="9.23046875" defaultRowHeight="14.6" x14ac:dyDescent="0.4"/>
  <cols>
    <col min="1" max="1" width="25" bestFit="1" customWidth="1"/>
    <col min="2" max="2" width="25" customWidth="1"/>
    <col min="3" max="3" width="18.3828125" bestFit="1" customWidth="1"/>
    <col min="4" max="4" width="15.15234375" bestFit="1" customWidth="1"/>
  </cols>
  <sheetData>
    <row r="1" spans="1:5" x14ac:dyDescent="0.25">
      <c r="A1" s="1" t="s">
        <v>5</v>
      </c>
      <c r="B1" s="52" t="s">
        <v>238</v>
      </c>
      <c r="C1" s="1" t="s">
        <v>188</v>
      </c>
      <c r="D1" s="1" t="s">
        <v>189</v>
      </c>
      <c r="E1" s="1" t="s">
        <v>190</v>
      </c>
    </row>
    <row r="2" spans="1:5" s="2" customFormat="1" x14ac:dyDescent="0.25">
      <c r="A2" s="2" t="s">
        <v>26</v>
      </c>
      <c r="C2" s="2">
        <f>SUM('INPUT - Infra Projects'!AQ3:AQ40)</f>
        <v>0</v>
      </c>
      <c r="D2" s="2">
        <f>SUM('INPUT - Infra Projects'!AV3:AV40)</f>
        <v>0</v>
      </c>
      <c r="E2" s="2">
        <f>SUM(C2:D2)</f>
        <v>0</v>
      </c>
    </row>
    <row r="3" spans="1:5" x14ac:dyDescent="0.25">
      <c r="A3" t="s">
        <v>39</v>
      </c>
      <c r="B3" s="2"/>
      <c r="C3">
        <f>SUM('INPUT - Infra Projects'!AR3:AR40)</f>
        <v>0</v>
      </c>
      <c r="D3">
        <f>SUM('INPUT - Infra Projects'!AW3:AW40)</f>
        <v>0</v>
      </c>
      <c r="E3">
        <f t="shared" ref="E3:E6" si="0">SUM(C3:D3)</f>
        <v>0</v>
      </c>
    </row>
    <row r="4" spans="1:5" x14ac:dyDescent="0.25">
      <c r="A4" t="s">
        <v>3</v>
      </c>
      <c r="B4" s="2"/>
      <c r="C4">
        <f>SUM('INPUT - Infra Projects'!AS3:AS40)</f>
        <v>0</v>
      </c>
      <c r="D4">
        <f>SUM('INPUT - Infra Projects'!AX3:AX40)</f>
        <v>0</v>
      </c>
      <c r="E4">
        <f t="shared" si="0"/>
        <v>0</v>
      </c>
    </row>
    <row r="5" spans="1:5" x14ac:dyDescent="0.25">
      <c r="A5" t="s">
        <v>4</v>
      </c>
      <c r="B5" s="2"/>
      <c r="C5">
        <f>SUM('INPUT - Infra Projects'!AT3:AT40)</f>
        <v>0</v>
      </c>
      <c r="D5">
        <f>SUM('INPUT - Infra Projects'!AY3:AY40)</f>
        <v>0</v>
      </c>
      <c r="E5">
        <f t="shared" si="0"/>
        <v>0</v>
      </c>
    </row>
    <row r="6" spans="1:5" x14ac:dyDescent="0.25">
      <c r="A6" t="s">
        <v>1</v>
      </c>
      <c r="B6" s="2"/>
      <c r="C6">
        <f>SUM('INPUT - Infra Projects'!AU3:AU40)</f>
        <v>0</v>
      </c>
      <c r="D6">
        <f>SUM('INPUT - Infra Projects'!AZ3:AZ40)</f>
        <v>0</v>
      </c>
      <c r="E6">
        <f t="shared" si="0"/>
        <v>0</v>
      </c>
    </row>
    <row r="7" spans="1:5" x14ac:dyDescent="0.25">
      <c r="A7" t="s">
        <v>187</v>
      </c>
      <c r="B7" s="2"/>
      <c r="C7">
        <f>SUM(C2:C6)/5</f>
        <v>0</v>
      </c>
      <c r="D7">
        <f t="shared" ref="D7:E7" si="1">SUM(D2:D6)/5</f>
        <v>0</v>
      </c>
      <c r="E7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Geo-Col</cp:lastModifiedBy>
  <dcterms:created xsi:type="dcterms:W3CDTF">2018-06-21T09:33:50Z</dcterms:created>
  <dcterms:modified xsi:type="dcterms:W3CDTF">2018-09-05T23:01:00Z</dcterms:modified>
</cp:coreProperties>
</file>