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meida1201/Downloads/"/>
    </mc:Choice>
  </mc:AlternateContent>
  <xr:revisionPtr revIDLastSave="0" documentId="13_ncr:1_{61BCCF02-A701-9645-A7AE-F9B500BE5098}" xr6:coauthVersionLast="47" xr6:coauthVersionMax="47" xr10:uidLastSave="{00000000-0000-0000-0000-000000000000}"/>
  <bookViews>
    <workbookView xWindow="0" yWindow="780" windowWidth="34200" windowHeight="19780" tabRatio="345" xr2:uid="{D63472A4-8300-4934-9C87-0EC792DCF89D}"/>
  </bookViews>
  <sheets>
    <sheet name="APP" sheetId="1" r:id="rId1"/>
    <sheet name="TabelaPerfis" sheetId="2" r:id="rId2"/>
  </sheets>
  <definedNames>
    <definedName name="_xlchart.v1.0" hidden="1">APP!$B$36:$B$41</definedName>
    <definedName name="_xlchart.v1.1" hidden="1">APP!$C$35</definedName>
    <definedName name="_xlchart.v1.10" hidden="1">APP!$C$35</definedName>
    <definedName name="_xlchart.v1.11" hidden="1">APP!$C$36:$C$41</definedName>
    <definedName name="_xlchart.v1.12" hidden="1">APP!$B$36:$B$41</definedName>
    <definedName name="_xlchart.v1.13" hidden="1">APP!$C$35</definedName>
    <definedName name="_xlchart.v1.14" hidden="1">APP!$C$36:$C$41</definedName>
    <definedName name="_xlchart.v1.2" hidden="1">APP!$C$36:$C$41</definedName>
    <definedName name="_xlchart.v1.3" hidden="1">APP!$B$36:$B$41</definedName>
    <definedName name="_xlchart.v1.4" hidden="1">APP!$C$35</definedName>
    <definedName name="_xlchart.v1.5" hidden="1">APP!$C$36:$C$41</definedName>
    <definedName name="_xlchart.v1.6" hidden="1">APP!$B$36:$B$41</definedName>
    <definedName name="_xlchart.v1.7" hidden="1">APP!$C$35</definedName>
    <definedName name="_xlchart.v1.8" hidden="1">APP!$C$36:$C$41</definedName>
    <definedName name="_xlchart.v1.9" hidden="1">APP!$B$36:$B$41</definedName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20" i="1"/>
  <c r="D21" i="1" s="1"/>
  <c r="H4" i="2"/>
  <c r="D14" i="1" l="1"/>
  <c r="C36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<sst xmlns="http://schemas.openxmlformats.org/spreadsheetml/2006/main" count="71" uniqueCount="34">
  <si>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</si>
  <si>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Quanto em 20 Anos ?</t>
  </si>
  <si>
    <t>Quanto em 30 Anos ?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</si>
  <si>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</si>
  <si>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</si>
  <si>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</si>
  <si>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</si>
  <si>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</si>
  <si>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</si>
  <si>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</si>
  <si>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</si>
  <si>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</si>
  <si>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</si>
  <si>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</si>
  <si>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</si>
  <si>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</si>
  <si>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</si>
  <si>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</si>
  <si>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</si>
  <si>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</si>
  <si>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</si>
  <si>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</si>
  <si>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</si>
  <si>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</si>
  <si>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Agressivo-PAPEL</t>
  </si>
  <si>
    <t>Quanto em 2 Anos?</t>
  </si>
  <si>
    <t>Quanto em 5 Anos?</t>
  </si>
  <si>
    <t>Quanto em 10 Anos?</t>
  </si>
  <si>
    <t>Dividendos Mensais</t>
  </si>
  <si>
    <t>Anos de Investimento</t>
  </si>
  <si>
    <t>Patrimônio Acumulado</t>
  </si>
  <si>
    <t>Taxa de Rendimento Mensal</t>
  </si>
  <si>
    <t>Investimento Mensal</t>
  </si>
  <si>
    <t xml:space="preserve"> 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</si>
</sst>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2B16"/>
        <bgColor indexed="64"/>
      </patternFill>
    </fill>
    <fill>
      <patternFill patternType="solid">
        <fgColor rgb="FFE8886C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7" fillId="3" borderId="5" xfId="0" applyFont="1" applyFill="1" applyBorder="1" applyAlignment="1">
      <alignment horizontal="left" indent="3"/>
    </xf>
    <xf numFmtId="0" fontId="7" fillId="3" borderId="8" xfId="0" applyFont="1" applyFill="1" applyBorder="1" applyAlignment="1">
      <alignment horizontal="left" indent="3"/>
    </xf>
    <xf numFmtId="0" fontId="7" fillId="3" borderId="11" xfId="0" applyFont="1" applyFill="1" applyBorder="1" applyAlignment="1">
      <alignment horizontal="left" indent="3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7" fillId="4" borderId="14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7" fillId="4" borderId="17" xfId="0" applyFont="1" applyFill="1" applyBorder="1" applyAlignment="1">
      <alignment horizontal="left" indent="3"/>
    </xf>
    <xf numFmtId="0" fontId="7" fillId="4" borderId="18" xfId="0" applyFont="1" applyFill="1" applyBorder="1" applyAlignment="1">
      <alignment horizontal="left" indent="3"/>
    </xf>
    <xf numFmtId="0" fontId="10" fillId="3" borderId="20" xfId="0" applyFont="1" applyFill="1" applyBorder="1" applyAlignment="1">
      <alignment horizontal="left" indent="3"/>
    </xf>
    <xf numFmtId="0" fontId="10" fillId="3" borderId="21" xfId="0" applyFont="1" applyFill="1" applyBorder="1" applyAlignment="1">
      <alignment horizontal="left" indent="3"/>
    </xf>
    <xf numFmtId="0" fontId="7" fillId="4" borderId="20" xfId="0" applyFont="1" applyFill="1" applyBorder="1" applyAlignment="1">
      <alignment horizontal="left" indent="3"/>
    </xf>
    <xf numFmtId="0" fontId="7" fillId="4" borderId="21" xfId="0" applyFont="1" applyFill="1" applyBorder="1" applyAlignment="1">
      <alignment horizontal="left" indent="3"/>
    </xf>
    <xf numFmtId="0" fontId="10" fillId="3" borderId="17" xfId="0" applyFont="1" applyFill="1" applyBorder="1" applyAlignment="1">
      <alignment horizontal="left" indent="3"/>
    </xf>
    <xf numFmtId="0" fontId="10" fillId="3" borderId="18" xfId="0" applyFont="1" applyFill="1" applyBorder="1" applyAlignment="1">
      <alignment horizontal="left" indent="3"/>
    </xf>
    <xf numFmtId="0" fontId="0" fillId="0" borderId="0" xfId="0" applyFill="1" applyBorder="1" applyAlignment="1"/>
    <xf numFmtId="0" fontId="6" fillId="7" borderId="2" xfId="0" applyFont="1" applyFill="1" applyBorder="1" applyAlignment="1">
      <alignment horizontal="center" vertical="center"/>
    </xf>
    <xf numFmtId="0" fontId="4" fillId="8" borderId="0" xfId="3" applyFont="1" applyFill="1"/>
    <xf numFmtId="0" fontId="4" fillId="8" borderId="0" xfId="3" applyFont="1" applyFill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9" fontId="4" fillId="8" borderId="0" xfId="2" applyFon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8" fillId="0" borderId="16" xfId="1" applyNumberFormat="1" applyFont="1" applyBorder="1" applyAlignment="1">
      <alignment horizontal="center" vertical="center"/>
    </xf>
    <xf numFmtId="10" fontId="8" fillId="0" borderId="19" xfId="0" applyNumberFormat="1" applyFont="1" applyBorder="1" applyAlignment="1">
      <alignment horizontal="center" vertical="center"/>
    </xf>
    <xf numFmtId="164" fontId="8" fillId="4" borderId="22" xfId="0" applyNumberFormat="1" applyFont="1" applyFill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0" fontId="9" fillId="0" borderId="19" xfId="0" applyNumberFormat="1" applyFont="1" applyBorder="1" applyAlignment="1">
      <alignment horizontal="center" vertical="center"/>
    </xf>
    <xf numFmtId="8" fontId="9" fillId="3" borderId="19" xfId="0" applyNumberFormat="1" applyFont="1" applyFill="1" applyBorder="1" applyAlignment="1">
      <alignment horizontal="center" vertical="center"/>
    </xf>
    <xf numFmtId="8" fontId="9" fillId="3" borderId="22" xfId="0" applyNumberFormat="1" applyFont="1" applyFill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/>
    </xf>
    <xf numFmtId="164" fontId="8" fillId="3" borderId="10" xfId="0" applyNumberFormat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164" fontId="8" fillId="3" borderId="13" xfId="0" applyNumberFormat="1" applyFont="1" applyFill="1" applyBorder="1" applyAlignment="1">
      <alignment horizontal="center" vertical="center"/>
    </xf>
    <xf numFmtId="164" fontId="4" fillId="8" borderId="0" xfId="0" applyNumberFormat="1" applyFont="1" applyFill="1" applyAlignment="1">
      <alignment horizontal="center"/>
    </xf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8886C"/>
      <color rgb="FFB82B16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99-2646-AB2D-96C91D1073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99-2646-AB2D-96C91D1073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99-2646-AB2D-96C91D1073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99-2646-AB2D-96C91D1073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99-2646-AB2D-96C91D1073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99-2646-AB2D-96C91D1073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0.1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1060660</xdr:colOff>
      <xdr:row>1</xdr:row>
      <xdr:rowOff>1</xdr:rowOff>
    </xdr:from>
    <xdr:to>
      <xdr:col>3</xdr:col>
      <xdr:colOff>272143</xdr:colOff>
      <xdr:row>8</xdr:row>
      <xdr:rowOff>97692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D43C61-1651-70F6-9442-865D3DCD37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2581" b="875"/>
        <a:stretch>
          <a:fillRect/>
        </a:stretch>
      </xdr:blipFill>
      <xdr:spPr>
        <a:xfrm>
          <a:off x="1479341" y="188408"/>
          <a:ext cx="4110055" cy="1416537"/>
        </a:xfrm>
        <a:prstGeom prst="rect">
          <a:avLst/>
        </a:prstGeom>
        <a:effectLst>
          <a:glow rad="101600">
            <a:srgbClr val="B82B16">
              <a:alpha val="60000"/>
            </a:srgb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2:H42"/>
  <sheetViews>
    <sheetView showGridLines="0" tabSelected="1" topLeftCell="A19" zoomScale="182" zoomScaleNormal="110" workbookViewId="0">
      <selection activeCell="C38" sqref="C38"/>
    </sheetView>
  </sheetViews>
  <sheetFormatPr baseColWidth="10" defaultColWidth="0" defaultRowHeight="15" x14ac:dyDescent="0.2"/>
  <cols>
    <col min="1" max="1" width="5.5" customWidth="1"/>
    <col min="2" max="2" width="46.83203125" customWidth="1"/>
    <col min="3" max="3" width="17.5" bestFit="1" customWidth="1"/>
    <col min="4" max="4" width="15" customWidth="1"/>
    <col min="5" max="8" width="3.5" customWidth="1"/>
    <col min="9" max="16384" width="8.6640625" hidden="1"/>
  </cols>
  <sheetData>
    <row r="2" spans="2:4" x14ac:dyDescent="0.2">
      <c r="B2" s="29"/>
      <c r="C2" s="29"/>
      <c r="D2" s="29"/>
    </row>
    <row r="3" spans="2:4" x14ac:dyDescent="0.2">
      <c r="B3" s="29"/>
      <c r="C3" s="29"/>
      <c r="D3" s="29"/>
    </row>
    <row r="4" spans="2:4" x14ac:dyDescent="0.2">
      <c r="B4" s="29"/>
      <c r="C4" s="29"/>
      <c r="D4" s="29"/>
    </row>
    <row r="5" spans="2:4" x14ac:dyDescent="0.2">
      <c r="B5" s="29"/>
      <c r="C5" s="29"/>
      <c r="D5" s="29"/>
    </row>
    <row r="6" spans="2:4" x14ac:dyDescent="0.2">
      <c r="B6" s="29"/>
      <c r="C6" s="29"/>
      <c r="D6" s="29"/>
    </row>
    <row r="7" spans="2:4" x14ac:dyDescent="0.2">
      <c r="B7" s="29"/>
      <c r="C7" s="29"/>
      <c r="D7" s="29"/>
    </row>
    <row r="8" spans="2:4" x14ac:dyDescent="0.2">
      <c r="B8" s="29"/>
      <c r="C8" s="29"/>
      <c r="D8" s="29"/>
    </row>
    <row r="10" spans="2:4" ht="16" thickBot="1" x14ac:dyDescent="0.25"/>
    <row r="11" spans="2:4" ht="26" x14ac:dyDescent="0.2">
      <c r="B11" s="39" t="s">
        <v>6</v>
      </c>
      <c r="C11" s="40"/>
      <c r="D11" s="41"/>
    </row>
    <row r="12" spans="2:4" ht="16" x14ac:dyDescent="0.2">
      <c r="B12" s="19" t="s">
        <v>5</v>
      </c>
      <c r="C12" s="20"/>
      <c r="D12" s="45">
        <v>5000</v>
      </c>
    </row>
    <row r="13" spans="2:4" ht="16" x14ac:dyDescent="0.2">
      <c r="B13" s="21" t="s">
        <v>4</v>
      </c>
      <c r="C13" s="22"/>
      <c r="D13" s="46">
        <v>6.4999999999999997E-3</v>
      </c>
    </row>
    <row r="14" spans="2:4" ht="17" thickBot="1" x14ac:dyDescent="0.25">
      <c r="B14" s="25" t="s">
        <v>23</v>
      </c>
      <c r="C14" s="26"/>
      <c r="D14" s="47">
        <f>D12*30%</f>
        <v>1500</v>
      </c>
    </row>
    <row r="15" spans="2:4" ht="16" thickBot="1" x14ac:dyDescent="0.25"/>
    <row r="16" spans="2:4" ht="28.5" customHeight="1" x14ac:dyDescent="0.2">
      <c r="B16" s="42" t="s">
        <v>0</v>
      </c>
      <c r="C16" s="43"/>
      <c r="D16" s="44"/>
    </row>
    <row r="17" spans="1:6" ht="16" x14ac:dyDescent="0.2">
      <c r="B17" s="19" t="s">
        <v>32</v>
      </c>
      <c r="C17" s="20"/>
      <c r="D17" s="48">
        <v>650</v>
      </c>
    </row>
    <row r="18" spans="1:6" ht="16" x14ac:dyDescent="0.2">
      <c r="B18" s="21" t="s">
        <v>29</v>
      </c>
      <c r="C18" s="22"/>
      <c r="D18" s="49">
        <v>15</v>
      </c>
    </row>
    <row r="19" spans="1:6" ht="16" x14ac:dyDescent="0.2">
      <c r="B19" s="21" t="s">
        <v>31</v>
      </c>
      <c r="C19" s="22"/>
      <c r="D19" s="50">
        <v>1.0500000000000001E-2</v>
      </c>
    </row>
    <row r="20" spans="1:6" ht="16" x14ac:dyDescent="0.2">
      <c r="B20" s="27" t="s">
        <v>30</v>
      </c>
      <c r="C20" s="28"/>
      <c r="D20" s="51">
        <f>FV(taxa_mensal,qtd_anos*12,aporte*-1)</f>
        <v>343847.80017456115</v>
      </c>
    </row>
    <row r="21" spans="1:6" ht="17" thickBot="1" x14ac:dyDescent="0.25">
      <c r="B21" s="23" t="s">
        <v>28</v>
      </c>
      <c r="C21" s="24"/>
      <c r="D21" s="52">
        <f>patrimonio*rendimento_carteira</f>
        <v>2235.0107011346472</v>
      </c>
      <c r="F21" s="3"/>
    </row>
    <row r="22" spans="1:6" ht="16" thickBot="1" x14ac:dyDescent="0.25"/>
    <row r="23" spans="1:6" ht="26" x14ac:dyDescent="0.2">
      <c r="B23" s="42" t="s">
        <v>33</v>
      </c>
      <c r="C23" s="43"/>
      <c r="D23" s="30" t="s">
        <v>3</v>
      </c>
    </row>
    <row r="24" spans="1:6" ht="16" x14ac:dyDescent="0.2">
      <c r="A24" s="1">
        <v>2</v>
      </c>
      <c r="B24" s="5" t="s">
        <v>25</v>
      </c>
      <c r="C24" s="53">
        <f>FV($D$19,$A24*12,$D$17*-1)</f>
        <v>17637.087789505211</v>
      </c>
      <c r="D24" s="54">
        <f>C24*rendimento_carteira</f>
        <v>114.64107063178386</v>
      </c>
    </row>
    <row r="25" spans="1:6" ht="16" x14ac:dyDescent="0.2">
      <c r="A25" s="1">
        <v>5</v>
      </c>
      <c r="B25" s="6" t="s">
        <v>26</v>
      </c>
      <c r="C25" s="55">
        <f>FV($D$19,$A25*12,$D$17*-1)</f>
        <v>53947.129540353606</v>
      </c>
      <c r="D25" s="56">
        <f>C25*rendimento_carteira</f>
        <v>350.65634201229841</v>
      </c>
    </row>
    <row r="26" spans="1:6" ht="16" x14ac:dyDescent="0.2">
      <c r="A26" s="1">
        <v>10</v>
      </c>
      <c r="B26" s="6" t="s">
        <v>27</v>
      </c>
      <c r="C26" s="55">
        <f>FV($D$19,$A26*12,$D$17*-1)</f>
        <v>154906.68100264377</v>
      </c>
      <c r="D26" s="56">
        <f>C26*rendimento_carteira</f>
        <v>1006.8934265171845</v>
      </c>
    </row>
    <row r="27" spans="1:6" ht="16" x14ac:dyDescent="0.2">
      <c r="A27" s="1">
        <v>20</v>
      </c>
      <c r="B27" s="6" t="s">
        <v>1</v>
      </c>
      <c r="C27" s="55">
        <f>FV($D$19,$A27*12,$D$17*-1)</f>
        <v>697442.34370094258</v>
      </c>
      <c r="D27" s="56">
        <f>C27*rendimento_carteira</f>
        <v>4533.3752340561268</v>
      </c>
    </row>
    <row r="28" spans="1:6" ht="17" thickBot="1" x14ac:dyDescent="0.25">
      <c r="A28" s="1">
        <v>30</v>
      </c>
      <c r="B28" s="7" t="s">
        <v>2</v>
      </c>
      <c r="C28" s="57">
        <f>FV($D$19,$A28*12,$D$17*-1)</f>
        <v>2597585.9875664953</v>
      </c>
      <c r="D28" s="58">
        <f>C28*rendimento_carteira</f>
        <v>16884.308919182218</v>
      </c>
    </row>
    <row r="32" spans="1:6" x14ac:dyDescent="0.2">
      <c r="B32" s="31" t="s">
        <v>11</v>
      </c>
      <c r="C32" s="32" t="s">
        <v>8</v>
      </c>
      <c r="D32" s="31"/>
    </row>
    <row r="33" spans="2:4" x14ac:dyDescent="0.2">
      <c r="B33" s="8" t="s">
        <v>10</v>
      </c>
      <c r="C33" s="9">
        <f>aporte</f>
        <v>650</v>
      </c>
      <c r="D33" s="8"/>
    </row>
    <row r="35" spans="2:4" x14ac:dyDescent="0.2">
      <c r="B35" s="10" t="s">
        <v>12</v>
      </c>
      <c r="C35" s="10" t="s">
        <v>13</v>
      </c>
      <c r="D35" s="10" t="s">
        <v>14</v>
      </c>
    </row>
    <row r="36" spans="2:4" x14ac:dyDescent="0.2">
      <c r="B36" s="2" t="s">
        <v>15</v>
      </c>
      <c r="C36" s="4">
        <f>VLOOKUP($C$32&amp;"-"&amp;B36,TabelaPerfis!$A:$D,4,FALSE)</f>
        <v>0.3</v>
      </c>
      <c r="D36" s="59">
        <f>C36*$C$33</f>
        <v>195</v>
      </c>
    </row>
    <row r="37" spans="2:4" x14ac:dyDescent="0.2">
      <c r="B37" s="2" t="s">
        <v>16</v>
      </c>
      <c r="C37" s="4">
        <f>VLOOKUP($C$32&amp;"-"&amp;B37,TabelaPerfis!$A:$D,4,FALSE)</f>
        <v>0.35</v>
      </c>
      <c r="D37" s="59">
        <f t="shared" ref="D37:D41" si="0">C37*$C$33</f>
        <v>227.49999999999997</v>
      </c>
    </row>
    <row r="38" spans="2:4" x14ac:dyDescent="0.2">
      <c r="B38" s="2" t="s">
        <v>17</v>
      </c>
      <c r="C38" s="4">
        <f>VLOOKUP($C$32&amp;"-"&amp;B38,TabelaPerfis!$A:$D,4,FALSE)</f>
        <v>0.1</v>
      </c>
      <c r="D38" s="59">
        <f t="shared" si="0"/>
        <v>65</v>
      </c>
    </row>
    <row r="39" spans="2:4" x14ac:dyDescent="0.2">
      <c r="B39" s="2" t="s">
        <v>18</v>
      </c>
      <c r="C39" s="4">
        <f>VLOOKUP($C$32&amp;"-"&amp;B39,TabelaPerfis!$A:$D,4,FALSE)</f>
        <v>0.05</v>
      </c>
      <c r="D39" s="59">
        <f t="shared" si="0"/>
        <v>32.5</v>
      </c>
    </row>
    <row r="40" spans="2:4" x14ac:dyDescent="0.2">
      <c r="B40" s="2" t="s">
        <v>19</v>
      </c>
      <c r="C40" s="4">
        <f>VLOOKUP($C$32&amp;"-"&amp;B40,TabelaPerfis!$A:$D,4,FALSE)</f>
        <v>0.1</v>
      </c>
      <c r="D40" s="59">
        <f t="shared" si="0"/>
        <v>65</v>
      </c>
    </row>
    <row r="41" spans="2:4" x14ac:dyDescent="0.2">
      <c r="B41" s="2" t="s">
        <v>20</v>
      </c>
      <c r="C41" s="4">
        <f>VLOOKUP($C$32&amp;"-"&amp;B41,TabelaPerfis!$A:$D,4,FALSE)</f>
        <v>0.1</v>
      </c>
      <c r="D41" s="59">
        <f t="shared" si="0"/>
        <v>65</v>
      </c>
    </row>
    <row r="42" spans="2:4" x14ac:dyDescent="0.2">
      <c r="B42" s="11"/>
      <c r="C42" s="11"/>
      <c r="D42" s="12">
        <f>SUM(D36:D41)</f>
        <v>650</v>
      </c>
    </row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H4" sqref="H4"/>
    </sheetView>
  </sheetViews>
  <sheetFormatPr baseColWidth="10" defaultColWidth="8.83203125" defaultRowHeight="15" x14ac:dyDescent="0.2"/>
  <cols>
    <col min="1" max="1" width="29.1640625" bestFit="1" customWidth="1"/>
    <col min="2" max="2" width="11.5" bestFit="1" customWidth="1"/>
    <col min="3" max="3" width="17.6640625" bestFit="1" customWidth="1"/>
    <col min="7" max="7" width="15.33203125" bestFit="1" customWidth="1"/>
  </cols>
  <sheetData>
    <row r="2" spans="1:8" x14ac:dyDescent="0.2">
      <c r="A2" s="33" t="s">
        <v>22</v>
      </c>
      <c r="B2" s="33" t="s">
        <v>11</v>
      </c>
      <c r="C2" s="34" t="s">
        <v>12</v>
      </c>
      <c r="D2" s="34" t="s">
        <v>21</v>
      </c>
    </row>
    <row r="3" spans="1:8" x14ac:dyDescent="0.2">
      <c r="A3" t="str">
        <f>B3&amp;"-"&amp;C3</f>
        <v>Conservador-PAPEL</v>
      </c>
      <c r="B3" t="s">
        <v>7</v>
      </c>
      <c r="C3" s="2" t="s">
        <v>15</v>
      </c>
      <c r="D3" s="4">
        <v>0.3</v>
      </c>
      <c r="H3" t="s">
        <v>21</v>
      </c>
    </row>
    <row r="4" spans="1:8" x14ac:dyDescent="0.2">
      <c r="A4" t="str">
        <f t="shared" ref="A4:A20" si="0">B4&amp;"-"&amp;C4</f>
        <v>Conservador-TIJOLO</v>
      </c>
      <c r="B4" t="s">
        <v>7</v>
      </c>
      <c r="C4" s="2" t="s">
        <v>16</v>
      </c>
      <c r="D4" s="4">
        <v>0.45</v>
      </c>
      <c r="G4" s="31" t="s">
        <v>24</v>
      </c>
      <c r="H4" s="35">
        <f>VLOOKUP(G4,$A:$D,4,FALSE)</f>
        <v>0.48</v>
      </c>
    </row>
    <row r="5" spans="1:8" x14ac:dyDescent="0.2">
      <c r="A5" t="str">
        <f t="shared" si="0"/>
        <v>Conservador-HÍBRIDOS</v>
      </c>
      <c r="B5" t="s">
        <v>7</v>
      </c>
      <c r="C5" s="2" t="s">
        <v>17</v>
      </c>
      <c r="D5" s="4">
        <v>0.13</v>
      </c>
    </row>
    <row r="6" spans="1:8" x14ac:dyDescent="0.2">
      <c r="A6" t="str">
        <f t="shared" si="0"/>
        <v>Conservador-FOFs</v>
      </c>
      <c r="B6" t="s">
        <v>7</v>
      </c>
      <c r="C6" s="2" t="s">
        <v>18</v>
      </c>
      <c r="D6" s="4">
        <v>0.12</v>
      </c>
    </row>
    <row r="7" spans="1:8" x14ac:dyDescent="0.2">
      <c r="A7" t="str">
        <f t="shared" si="0"/>
        <v>Conservador-DESENVOLVIMENTO</v>
      </c>
      <c r="B7" t="s">
        <v>7</v>
      </c>
      <c r="C7" s="2" t="s">
        <v>19</v>
      </c>
      <c r="D7" s="4">
        <v>0</v>
      </c>
    </row>
    <row r="8" spans="1:8" ht="16" thickBot="1" x14ac:dyDescent="0.25">
      <c r="A8" s="13" t="str">
        <f t="shared" si="0"/>
        <v>Conservador-HOTELARIAS</v>
      </c>
      <c r="B8" s="13" t="s">
        <v>7</v>
      </c>
      <c r="C8" s="14" t="s">
        <v>20</v>
      </c>
      <c r="D8" s="15">
        <v>0</v>
      </c>
    </row>
    <row r="9" spans="1:8" x14ac:dyDescent="0.2">
      <c r="A9" t="str">
        <f t="shared" si="0"/>
        <v>Moderado-PAPEL</v>
      </c>
      <c r="B9" t="s">
        <v>8</v>
      </c>
      <c r="C9" s="2" t="s">
        <v>15</v>
      </c>
      <c r="D9" s="4">
        <v>0.3</v>
      </c>
    </row>
    <row r="10" spans="1:8" x14ac:dyDescent="0.2">
      <c r="A10" s="36" t="str">
        <f t="shared" si="0"/>
        <v>Moderado-TIJOLO</v>
      </c>
      <c r="B10" s="36" t="s">
        <v>8</v>
      </c>
      <c r="C10" s="37" t="s">
        <v>16</v>
      </c>
      <c r="D10" s="38">
        <v>0.35</v>
      </c>
    </row>
    <row r="11" spans="1:8" x14ac:dyDescent="0.2">
      <c r="A11" t="str">
        <f t="shared" si="0"/>
        <v>Moderado-HÍBRIDOS</v>
      </c>
      <c r="B11" t="s">
        <v>8</v>
      </c>
      <c r="C11" s="2" t="s">
        <v>17</v>
      </c>
      <c r="D11" s="4">
        <v>0.1</v>
      </c>
    </row>
    <row r="12" spans="1:8" x14ac:dyDescent="0.2">
      <c r="A12" t="str">
        <f t="shared" si="0"/>
        <v>Moderado-FOFs</v>
      </c>
      <c r="B12" t="s">
        <v>8</v>
      </c>
      <c r="C12" s="2" t="s">
        <v>18</v>
      </c>
      <c r="D12" s="4">
        <v>0.05</v>
      </c>
    </row>
    <row r="13" spans="1:8" x14ac:dyDescent="0.2">
      <c r="A13" t="str">
        <f t="shared" si="0"/>
        <v>Moderado-DESENVOLVIMENTO</v>
      </c>
      <c r="B13" t="s">
        <v>8</v>
      </c>
      <c r="C13" s="2" t="s">
        <v>19</v>
      </c>
      <c r="D13" s="4">
        <v>0.1</v>
      </c>
    </row>
    <row r="14" spans="1:8" ht="16" thickBot="1" x14ac:dyDescent="0.25">
      <c r="A14" s="13" t="str">
        <f t="shared" si="0"/>
        <v>Moderado-HOTELARIAS</v>
      </c>
      <c r="B14" s="13" t="s">
        <v>8</v>
      </c>
      <c r="C14" s="14" t="s">
        <v>20</v>
      </c>
      <c r="D14" s="15">
        <v>0.1</v>
      </c>
    </row>
    <row r="15" spans="1:8" x14ac:dyDescent="0.2">
      <c r="A15" s="16" t="str">
        <f t="shared" si="0"/>
        <v>Agressivo-PAPEL</v>
      </c>
      <c r="B15" s="16" t="s">
        <v>9</v>
      </c>
      <c r="C15" s="17" t="s">
        <v>15</v>
      </c>
      <c r="D15" s="18">
        <v>0.48</v>
      </c>
    </row>
    <row r="16" spans="1:8" x14ac:dyDescent="0.2">
      <c r="A16" t="str">
        <f t="shared" si="0"/>
        <v>Agressivo-TIJOLO</v>
      </c>
      <c r="B16" t="s">
        <v>9</v>
      </c>
      <c r="C16" s="2" t="s">
        <v>16</v>
      </c>
      <c r="D16" s="4">
        <v>0.1</v>
      </c>
    </row>
    <row r="17" spans="1:4" x14ac:dyDescent="0.2">
      <c r="A17" t="str">
        <f t="shared" si="0"/>
        <v>Agressivo-HÍBRIDOS</v>
      </c>
      <c r="B17" t="s">
        <v>9</v>
      </c>
      <c r="C17" s="2" t="s">
        <v>17</v>
      </c>
      <c r="D17" s="4">
        <v>0.05</v>
      </c>
    </row>
    <row r="18" spans="1:4" x14ac:dyDescent="0.2">
      <c r="A18" t="str">
        <f t="shared" si="0"/>
        <v>Agressivo-FOFs</v>
      </c>
      <c r="B18" t="s">
        <v>9</v>
      </c>
      <c r="C18" s="2" t="s">
        <v>18</v>
      </c>
      <c r="D18" s="4">
        <v>0.05</v>
      </c>
    </row>
    <row r="19" spans="1:4" x14ac:dyDescent="0.2">
      <c r="A19" t="str">
        <f t="shared" si="0"/>
        <v>Agressivo-DESENVOLVIMENTO</v>
      </c>
      <c r="B19" t="s">
        <v>9</v>
      </c>
      <c r="C19" s="2" t="s">
        <v>19</v>
      </c>
      <c r="D19" s="4">
        <v>0.22</v>
      </c>
    </row>
    <row r="20" spans="1:4" x14ac:dyDescent="0.2">
      <c r="A20" t="str">
        <f t="shared" si="0"/>
        <v>Agressivo-HOTELARIAS</v>
      </c>
      <c r="B20" t="s">
        <v>9</v>
      </c>
      <c r="C20" s="2" t="s">
        <v>20</v>
      </c>
      <c r="D20" s="4">
        <v>0.1</v>
      </c>
    </row>
    <row r="21" spans="1:4" x14ac:dyDescent="0.2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APP</vt:lpstr>
      <vt:lpstr>TabelaPerfis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Jaime Almeida</cp:lastModifiedBy>
  <dcterms:created xsi:type="dcterms:W3CDTF">2025-04-16T18:38:03Z</dcterms:created>
  <dcterms:modified xsi:type="dcterms:W3CDTF">2025-06-16T19:44:42Z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