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" sheetId="1" r:id="rId4"/>
    <sheet state="visible" name="Despesas" sheetId="2" r:id="rId5"/>
    <sheet state="visible" name="Renda" sheetId="3" r:id="rId6"/>
    <sheet state="visible" name="Locatário" sheetId="4" r:id="rId7"/>
    <sheet state="visible" name="Fila de locadores" sheetId="5" r:id="rId8"/>
    <sheet state="visible" name="Dados das Motos" sheetId="6" r:id="rId9"/>
  </sheets>
  <definedNames>
    <definedName hidden="1" localSheetId="1" name="_xlnm._FilterDatabase">Despesas!$A$1:$G$21</definedName>
    <definedName hidden="1" localSheetId="2" name="_xlnm._FilterDatabase">Renda!$A$1:$H$7</definedName>
    <definedName hidden="1" localSheetId="5" name="_xlnm._FilterDatabase">'Dados das Motos'!$A$1:$O$3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Renda total - Despesas</t>
      </text>
    </comment>
    <comment authorId="0" ref="C26">
      <text>
        <t xml:space="preserve">Esse total inclui o "Saldo inicial" da guia "Configuração".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36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78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<sst xmlns="http://schemas.openxmlformats.org/spreadsheetml/2006/main" count="292" uniqueCount="163">
  <si>
    <t>SOBRE ESTA PÁGINA</t>
  </si>
  <si>
    <t>OBSERVAÇÃO</t>
  </si>
  <si>
    <t>Esta página gera um resumo dos seus gastos com base nos dados nas guias "Despesas" e "Renda".</t>
  </si>
  <si>
    <t>Não edite esta página.</t>
  </si>
  <si>
    <t>Ela contém fórmulas e será atualizada automaticamente.</t>
  </si>
  <si>
    <t>Resumo</t>
  </si>
  <si>
    <t>Total</t>
  </si>
  <si>
    <t>Média</t>
  </si>
  <si>
    <t>Renda</t>
  </si>
  <si>
    <t>Despesas</t>
  </si>
  <si>
    <t>Economia líquida</t>
  </si>
  <si>
    <t>Saldo final</t>
  </si>
  <si>
    <t>Nº da linha</t>
  </si>
  <si>
    <t>Renda por moto</t>
  </si>
  <si>
    <t>Despesas por item</t>
  </si>
  <si>
    <t>Despesas por moto</t>
  </si>
  <si>
    <t>ID</t>
  </si>
  <si>
    <t>Veículo</t>
  </si>
  <si>
    <t>Data</t>
  </si>
  <si>
    <t>Tipo de Despesa</t>
  </si>
  <si>
    <t>Valor</t>
  </si>
  <si>
    <t>Pagador</t>
  </si>
  <si>
    <t>Observação</t>
  </si>
  <si>
    <t>SYF1C42</t>
  </si>
  <si>
    <t>Compra da moto</t>
  </si>
  <si>
    <t>Jamerson</t>
  </si>
  <si>
    <t>O veículo foi adquirido do Sr. Douglas em 10/01/2025, com pagamento de R$ 13.000,00</t>
  </si>
  <si>
    <t>KYN9J41</t>
  </si>
  <si>
    <t>Gustavo</t>
  </si>
  <si>
    <t>O veículo foi adquirido do Sr. Juarez Ribeiro em 16/01/2025. O pagamento, no valor de R$ 10.000,00</t>
  </si>
  <si>
    <t>GRT</t>
  </si>
  <si>
    <t>DUDA transf.</t>
  </si>
  <si>
    <t>IPVA</t>
  </si>
  <si>
    <t>Óleo</t>
  </si>
  <si>
    <t xml:space="preserve">Data de troca: 29/01/2025 Km: </t>
  </si>
  <si>
    <t>Relação da moto</t>
  </si>
  <si>
    <t>Revisão</t>
  </si>
  <si>
    <t xml:space="preserve">Relação trocada, cabos lubrificados, direção e marchas ajustadas, além da correção de vazamento de óleo do motor Km: </t>
  </si>
  <si>
    <t xml:space="preserve">Data de troca: 01/01/2025 Km: </t>
  </si>
  <si>
    <t>Regularizando o pagamento da SYF1C42 no valor de R$ 1.000, referente ao saldo restante da compra da moto por R$ 14.000. Foi dado R$ 13.000 de entrada, e o valor final foi quitado na entrega do documento</t>
  </si>
  <si>
    <t>Bateria nova</t>
  </si>
  <si>
    <t>Chave reserva</t>
  </si>
  <si>
    <t>Taxa vistoria seguro</t>
  </si>
  <si>
    <t xml:space="preserve">Seta </t>
  </si>
  <si>
    <t>Caixa da Empresa</t>
  </si>
  <si>
    <t>Seta esquerda</t>
  </si>
  <si>
    <t>Combustivel</t>
  </si>
  <si>
    <t>Combustivel no dia do resgate</t>
  </si>
  <si>
    <t>Pneu furado</t>
  </si>
  <si>
    <t>Conserto do pneu dianteiro e traseiro no dia do resgate</t>
  </si>
  <si>
    <t/>
  </si>
  <si>
    <t>Locatário</t>
  </si>
  <si>
    <t>Valor Recebido</t>
  </si>
  <si>
    <t>Referência</t>
  </si>
  <si>
    <t>Forma de Pagamento</t>
  </si>
  <si>
    <t>JOHNNY WELLINGTON CARNEIRO TAVARES JUNIOR</t>
  </si>
  <si>
    <t>Caução</t>
  </si>
  <si>
    <t>Cartão de crédito</t>
  </si>
  <si>
    <t>Foi pago R$ 300,00 e o restante do caução parcelado durante as proximas 3 semanas</t>
  </si>
  <si>
    <t>ANDERSON MOREIRA LIMA</t>
  </si>
  <si>
    <t>PIX</t>
  </si>
  <si>
    <t>Semanal</t>
  </si>
  <si>
    <t>Segunda parcela do caução</t>
  </si>
  <si>
    <t>Pagou semanal de 350 e taxa de 35 por atraso</t>
  </si>
  <si>
    <t>Quitou o caução</t>
  </si>
  <si>
    <t>Nome</t>
  </si>
  <si>
    <t>CPF</t>
  </si>
  <si>
    <t>RG</t>
  </si>
  <si>
    <t>CNH</t>
  </si>
  <si>
    <t>Telefone</t>
  </si>
  <si>
    <t>contato de emergencia</t>
  </si>
  <si>
    <t>Endereço</t>
  </si>
  <si>
    <t>CEP</t>
  </si>
  <si>
    <t>Placa da Moto Alugada</t>
  </si>
  <si>
    <t>Data de Início da Locação</t>
  </si>
  <si>
    <t>Data de Fim da Locação</t>
  </si>
  <si>
    <t>Km da moto na data</t>
  </si>
  <si>
    <t>Status do Pagamento</t>
  </si>
  <si>
    <t>143.985.447-55</t>
  </si>
  <si>
    <t xml:space="preserve">ESTRADA DA PEDRA, 1700 - GUARATIBA - RIO DE JANEIRO </t>
  </si>
  <si>
    <t>23030-380</t>
  </si>
  <si>
    <t>Caução pago</t>
  </si>
  <si>
    <t>145.525.957-84</t>
  </si>
  <si>
    <t>(21)96808-6416 Rita de Cassia (Mãe) (21)97915-0930 Luana De Lemos (Esposa)</t>
  </si>
  <si>
    <t xml:space="preserve">AV. JOÃO XXIII, 1050 BL 08 APT  401 MIKONOS - SANTA CRUZ - RIO DE JANEIRO </t>
  </si>
  <si>
    <t>23560-903</t>
  </si>
  <si>
    <t>Caução parcial</t>
  </si>
  <si>
    <t>Id</t>
  </si>
  <si>
    <t>IDENTIFICAÇÃO</t>
  </si>
  <si>
    <t>OBJETIVO</t>
  </si>
  <si>
    <t>HISTÓRICO SEMANAL</t>
  </si>
  <si>
    <t>ANDAMENTO</t>
  </si>
  <si>
    <t>Instagram/Facebook</t>
  </si>
  <si>
    <t>Felipe Cardoso</t>
  </si>
  <si>
    <t>https://www.instagram.com/2767_felipe/?utm_source=ig_web_button_share_sheet</t>
  </si>
  <si>
    <t>Keven Dantas</t>
  </si>
  <si>
    <t>https://www.instagram.com/kevendantasbfr/?utm_source=ig_web_button_share_sheet</t>
  </si>
  <si>
    <t>Eduardo Araújo</t>
  </si>
  <si>
    <t>https://www.instagram.com/eduaraujorj/?utm_source=ig_web_button_share_sheet</t>
  </si>
  <si>
    <t>Bruno Gonçalves Gomes</t>
  </si>
  <si>
    <t>https://www.facebook.com/bruno.goncalvesgomes.35</t>
  </si>
  <si>
    <t>Bruno Torres</t>
  </si>
  <si>
    <t>https://www.instagram.com/brunotorresoficial?utm_source=ig_web_button_share_sheet&amp;igsh=ZDNlZDc0MzIxNw==</t>
  </si>
  <si>
    <t>Flavio Conceicao</t>
  </si>
  <si>
    <t>https://www.instagram.com/flavio.conceicao.tdb?utm_source=ig_web_button_share_sheet&amp;igsh=ZDNlZDc0MzIxNw==</t>
  </si>
  <si>
    <t>Rodrigo Santos</t>
  </si>
  <si>
    <t>https://www.instagram.com/rodrigo_sannx?utm_source=ig_web_button_share_sheet&amp;igsh=ZDNlZDc0MzIxNw==</t>
  </si>
  <si>
    <t>Anderson Barros</t>
  </si>
  <si>
    <t>https://www.instagram.com/euandersonbarros11/?utm_source=ig_web_button_share_sheet</t>
  </si>
  <si>
    <t>Braz lima</t>
  </si>
  <si>
    <t>060.415.307-43</t>
  </si>
  <si>
    <t>RUA PEDRO PREREIRA DA SILVA N° 722 - CASA 103 - SANTA CRUZ - RIO DE JANEIRO CEP 060.415.307-43</t>
  </si>
  <si>
    <t>14089S162</t>
  </si>
  <si>
    <t>USO PESSOAL. TRABALHA COM INSULFILM DE AUTOMOTIVOS E RESIDENCIAS. QUER ALUGAR POIS O CUSTO DE COMBUSTÍVEL E ENGARRAFAMENTOS SÃO MENORES.</t>
  </si>
  <si>
    <t>-</t>
  </si>
  <si>
    <t>05/02/25 - TEM INTERESSE NA CG. COMBINAMOS COM O BRAZ PARA ELE IR VER A MOTO AMANHÃ 06/02/25 ÁS 10H NA PRAÇA DO PEDRINHO COM O JAMERSON. 06/02/05 -  O CLIENTE NÃO COMPARECEU NO LOCAL E HORARIO E TAMBEM NÃO DEU NENHUM PARECER. VAMOS PASSAR ADIANTE PARA O PROXIMO CLIENTE DA FILA.</t>
  </si>
  <si>
    <t>https://www.instagram.com/lima.brazde/?utm_source=ig_web_button_share_sheet</t>
  </si>
  <si>
    <t>Johnny Tavares</t>
  </si>
  <si>
    <t>2198662-9070</t>
  </si>
  <si>
    <t>AV. JOÃO XXIII, 1050 BL 08 APT  401 MIKONOS - SANTA CRUZ - RIO DE JANEIRO CEP 23560-903</t>
  </si>
  <si>
    <t>MOTORISTA DE APLICATIVO</t>
  </si>
  <si>
    <t>https://drive.google.com/file/d/11Cu0_Z5rX1IB6mVEDnFOpfZcyXqFaDaP/view?usp=sharing</t>
  </si>
  <si>
    <t xml:space="preserve">05/02/25 - APRESENTOU COMPROVANTE DE RESIDENCIA DE REALEAGO, MAS ESTAMOS DANDO PREFERENCIA PARA CLIENTES PROXIMO DA REGIÃO DE SANTA CRUZ. ELE FICOU DE ENVIAR O COMPROVANTE DE RESIDENCIA COMPROVANDO QUE MORA EM SANTA CRUZ. POR ENQUATO VAMOS DEIXAR ELE EM STANDBY. </t>
  </si>
  <si>
    <t>https://www.instagram.com/johnnytavaresjr21/?fbclid=IwY2xjawIJy3VleHRuA2FlbQIxMAABHTaWbbM4SW1Ucd0he1TcsHH4OuQ3SzBXynPubL-X_N70dx9VEl7WT0TcdA_aem_ioe8IEAzMfRiX3a7vltddA</t>
  </si>
  <si>
    <t>Mauricio Barbosa</t>
  </si>
  <si>
    <t>123.827.187-14</t>
  </si>
  <si>
    <t>RUA DAS AMOREIRAS N 140, BL 2 AP 103 - COSMOS - RIO DE JANEIRO - CEP 23.056-630</t>
  </si>
  <si>
    <t>https://drive.google.com/drive/folders/1Gy7baGZ9E8bqRhNOeJYFHCP7uYSllwIh</t>
  </si>
  <si>
    <t>05/02/25 - TEM INTERESSE NA CG. ESTAMOS AGUARDANDO O ANDAMENTO O COM CLIENTE BRAZ, CASO ELE DESISTA PASSAREMOS PARA O MAURICIO. CASO CONTRARIO FAREMOS A OFERTA DA YAMAHA COM PLANO DE COMPRA.</t>
  </si>
  <si>
    <t>https://www.instagram.com/mauricio_b.f/?fbclid=IwY2xjawILPqJleHRuA2FlbQIxMAABHfunqOCNqEhzvSYiITwn7qxnviavD5z69ETDqEGE84B7SN8VfI0wlNZ7Ug_aem__oI-Jm4g9fLwcwFVhp4C9g</t>
  </si>
  <si>
    <t>Leandro Bezerra</t>
  </si>
  <si>
    <t>https://www.facebook.com/leandro.bezerra.1232</t>
  </si>
  <si>
    <t>ANDERSON LIMA</t>
  </si>
  <si>
    <t>ESTRADA DA PEDRA, 1700 - GUARATIBA - RIO DE JANEIRO CEP 23030-380</t>
  </si>
  <si>
    <t>Renavam</t>
  </si>
  <si>
    <t>Placa</t>
  </si>
  <si>
    <t>Marca/Modelo</t>
  </si>
  <si>
    <t>Ano</t>
  </si>
  <si>
    <t>Chassi</t>
  </si>
  <si>
    <t>Cor</t>
  </si>
  <si>
    <t>Tipo de Combustível</t>
  </si>
  <si>
    <t>Potência/Cilindrada</t>
  </si>
  <si>
    <t>Dono Antigo</t>
  </si>
  <si>
    <t>CPF Dono Antigo</t>
  </si>
  <si>
    <t>Data de Compra</t>
  </si>
  <si>
    <t>Valor FIPE</t>
  </si>
  <si>
    <t>Fotos</t>
  </si>
  <si>
    <t>HONDA/CG 160 START</t>
  </si>
  <si>
    <t>23/24</t>
  </si>
  <si>
    <t>9C2KC2500RR028495</t>
  </si>
  <si>
    <t>VERMELHA</t>
  </si>
  <si>
    <t>GASOLINA</t>
  </si>
  <si>
    <t>0CV/149</t>
  </si>
  <si>
    <t>BRUNO CESAR SOUZA DA COSTA</t>
  </si>
  <si>
    <t>114.967.617-58</t>
  </si>
  <si>
    <t>Veículo em excelentes condições, com a quilometragem atual de aproximadamente 2.500 km rodados.</t>
  </si>
  <si>
    <t>YAMAHA/YS150 FAZER SED</t>
  </si>
  <si>
    <t>17/18</t>
  </si>
  <si>
    <t>9C6RG3810J0015498</t>
  </si>
  <si>
    <t>ALCOOL/GASOLINA</t>
  </si>
  <si>
    <t>JUAREZ RIBEIRO DE SOUZA FILHO</t>
  </si>
  <si>
    <t>738.321.897-34</t>
  </si>
  <si>
    <t>O veículo teve o painel substituído. Atualmente, possui 1.700 km rodados. O antigo proprietário informou que, no momento da troca, o veículo registrava 35.000 km.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</si>
</sst>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"/>
    <numFmt numFmtId="165" formatCode="mmm&quot; '&quot;yy"/>
    <numFmt numFmtId="166" formatCode="[$R$]#,##0"/>
    <numFmt numFmtId="167" formatCode="dd/MM/yyyy"/>
    <numFmt numFmtId="168" formatCode="[$R$ -416]#,##0.00"/>
    <numFmt numFmtId="169" formatCode="dd/mm/yyyy"/>
    <numFmt numFmtId="170" formatCode="#,##0 &quot;km&quot;"/>
  </numFmts>
  <fonts count="2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Lato"/>
    </font>
    <font>
      <sz val="10.0"/>
      <color theme="1"/>
      <name val="Lato"/>
    </font>
    <font>
      <b/>
      <sz val="10.0"/>
      <color rgb="FF222222"/>
      <name val="Lato"/>
    </font>
    <font>
      <sz val="10.0"/>
      <color rgb="FF434343"/>
      <name val="Lato"/>
    </font>
    <font>
      <b/>
      <sz val="18.0"/>
      <color rgb="FFF46524"/>
      <name val="Raleway"/>
    </font>
    <font>
      <b/>
      <sz val="10.0"/>
      <color rgb="FF334960"/>
      <name val="Lato"/>
    </font>
    <font>
      <b/>
      <i/>
      <sz val="10.0"/>
      <color rgb="FF666666"/>
      <name val="Lato"/>
    </font>
    <font>
      <sz val="10.0"/>
      <color rgb="FF576475"/>
      <name val="Lato"/>
    </font>
    <font>
      <i/>
      <sz val="10.0"/>
      <color rgb="FF6C7687"/>
      <name val="Lato"/>
    </font>
    <font>
      <sz val="10.0"/>
      <color rgb="FFF46524"/>
      <name val="Lato"/>
    </font>
    <font>
      <b/>
      <i/>
      <sz val="10.0"/>
      <color rgb="FFB7B7B7"/>
      <name val="Lato"/>
    </font>
    <font>
      <sz val="10.0"/>
      <color rgb="FFFFFFFF"/>
      <name val="Arial"/>
    </font>
    <font>
      <sz val="10.0"/>
      <color rgb="FFB7B7B7"/>
      <name val="Lato"/>
    </font>
    <font>
      <sz val="10.0"/>
      <color theme="0"/>
      <name val="Arial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Roboto"/>
    </font>
    <font>
      <u/>
      <color rgb="FF0000FF"/>
      <name val="Calibri"/>
      <scheme val="minor"/>
    </font>
    <font>
      <u/>
      <color rgb="FF0000FF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4">
    <border/>
    <border>
      <bottom style="dotted">
        <color rgb="FFA7B0B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4" fontId="3" numFmtId="0" xfId="0" applyAlignment="1" applyFill="1" applyFont="1">
      <alignment readingOrder="0" vertical="top"/>
    </xf>
    <xf borderId="0" fillId="4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2" fillId="0" fontId="1" numFmtId="0" xfId="0" applyBorder="1" applyFont="1"/>
    <xf borderId="0" fillId="0" fontId="6" numFmtId="0" xfId="0" applyAlignment="1" applyFont="1">
      <alignment readingOrder="0"/>
    </xf>
    <xf borderId="3" fillId="0" fontId="1" numFmtId="164" xfId="0" applyBorder="1" applyFont="1" applyNumberFormat="1"/>
    <xf borderId="4" fillId="4" fontId="7" numFmtId="165" xfId="0" applyAlignment="1" applyBorder="1" applyFont="1" applyNumberFormat="1">
      <alignment horizontal="right" readingOrder="0"/>
    </xf>
    <xf borderId="4" fillId="4" fontId="8" numFmtId="0" xfId="0" applyAlignment="1" applyBorder="1" applyFont="1">
      <alignment horizontal="right" readingOrder="0"/>
    </xf>
    <xf borderId="0" fillId="0" fontId="7" numFmtId="0" xfId="0" applyFont="1"/>
    <xf borderId="0" fillId="0" fontId="9" numFmtId="166" xfId="0" applyAlignment="1" applyFont="1" applyNumberFormat="1">
      <alignment horizontal="right"/>
    </xf>
    <xf borderId="5" fillId="0" fontId="10" numFmtId="166" xfId="0" applyAlignment="1" applyBorder="1" applyFont="1" applyNumberFormat="1">
      <alignment horizontal="right"/>
    </xf>
    <xf borderId="0" fillId="0" fontId="1" numFmtId="164" xfId="0" applyFont="1" applyNumberFormat="1"/>
    <xf borderId="6" fillId="0" fontId="7" numFmtId="0" xfId="0" applyAlignment="1" applyBorder="1" applyFont="1">
      <alignment vertical="top"/>
    </xf>
    <xf borderId="6" fillId="0" fontId="9" numFmtId="166" xfId="0" applyAlignment="1" applyBorder="1" applyFont="1" applyNumberFormat="1">
      <alignment horizontal="right" vertical="top"/>
    </xf>
    <xf borderId="7" fillId="0" fontId="10" numFmtId="166" xfId="0" applyAlignment="1" applyBorder="1" applyFont="1" applyNumberFormat="1">
      <alignment horizontal="right" vertical="top"/>
    </xf>
    <xf borderId="8" fillId="0" fontId="10" numFmtId="166" xfId="0" applyAlignment="1" applyBorder="1" applyFont="1" applyNumberFormat="1">
      <alignment horizontal="right" vertical="top"/>
    </xf>
    <xf borderId="0" fillId="0" fontId="1" numFmtId="164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11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/>
    </xf>
    <xf borderId="0" fillId="0" fontId="1" numFmtId="164" xfId="0" applyAlignment="1" applyFont="1" applyNumberFormat="1">
      <alignment vertical="bottom"/>
    </xf>
    <xf borderId="0" fillId="0" fontId="4" numFmtId="0" xfId="0" applyFont="1"/>
    <xf borderId="0" fillId="4" fontId="1" numFmtId="165" xfId="0" applyFont="1" applyNumberFormat="1"/>
    <xf borderId="0" fillId="0" fontId="12" numFmtId="0" xfId="0" applyAlignment="1" applyFont="1">
      <alignment horizontal="right" readingOrder="0"/>
    </xf>
    <xf borderId="3" fillId="0" fontId="13" numFmtId="164" xfId="0" applyBorder="1" applyFont="1" applyNumberFormat="1"/>
    <xf borderId="5" fillId="0" fontId="14" numFmtId="0" xfId="0" applyAlignment="1" applyBorder="1" applyFont="1">
      <alignment horizontal="right" readingOrder="0"/>
    </xf>
    <xf borderId="9" fillId="0" fontId="7" numFmtId="164" xfId="0" applyAlignment="1" applyBorder="1" applyFont="1" applyNumberFormat="1">
      <alignment readingOrder="0"/>
    </xf>
    <xf borderId="5" fillId="0" fontId="9" numFmtId="166" xfId="0" applyAlignment="1" applyBorder="1" applyFont="1" applyNumberFormat="1">
      <alignment horizontal="right" readingOrder="0"/>
    </xf>
    <xf borderId="5" fillId="0" fontId="10" numFmtId="166" xfId="0" applyAlignment="1" applyBorder="1" applyFont="1" applyNumberFormat="1">
      <alignment horizontal="right" readingOrder="0"/>
    </xf>
    <xf borderId="5" fillId="0" fontId="1" numFmtId="164" xfId="0" applyBorder="1" applyFont="1" applyNumberFormat="1"/>
    <xf borderId="3" fillId="0" fontId="15" numFmtId="0" xfId="0" applyBorder="1" applyFont="1"/>
    <xf borderId="10" fillId="0" fontId="7" numFmtId="164" xfId="0" applyAlignment="1" applyBorder="1" applyFont="1" applyNumberFormat="1">
      <alignment readingOrder="0"/>
    </xf>
    <xf borderId="10" fillId="0" fontId="9" numFmtId="166" xfId="0" applyAlignment="1" applyBorder="1" applyFont="1" applyNumberFormat="1">
      <alignment horizontal="right" readingOrder="0"/>
    </xf>
    <xf borderId="5" fillId="0" fontId="1" numFmtId="0" xfId="0" applyBorder="1" applyFont="1"/>
    <xf borderId="10" fillId="0" fontId="10" numFmtId="166" xfId="0" applyAlignment="1" applyBorder="1" applyFont="1" applyNumberFormat="1">
      <alignment horizontal="right" readingOrder="0"/>
    </xf>
    <xf borderId="11" fillId="0" fontId="1" numFmtId="166" xfId="0" applyBorder="1" applyFont="1" applyNumberFormat="1"/>
    <xf borderId="9" fillId="0" fontId="1" numFmtId="166" xfId="0" applyBorder="1" applyFont="1" applyNumberFormat="1"/>
    <xf borderId="0" fillId="0" fontId="1" numFmtId="166" xfId="0" applyFont="1" applyNumberFormat="1"/>
    <xf borderId="0" fillId="0" fontId="7" numFmtId="164" xfId="0" applyAlignment="1" applyFont="1" applyNumberFormat="1">
      <alignment readingOrder="0"/>
    </xf>
    <xf borderId="0" fillId="0" fontId="9" numFmtId="166" xfId="0" applyAlignment="1" applyFont="1" applyNumberFormat="1">
      <alignment horizontal="right" readingOrder="0"/>
    </xf>
    <xf borderId="0" fillId="0" fontId="10" numFmtId="166" xfId="0" applyAlignment="1" applyFont="1" applyNumberFormat="1">
      <alignment horizontal="right" readingOrder="0"/>
    </xf>
    <xf borderId="12" fillId="0" fontId="16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readingOrder="0" vertical="center"/>
    </xf>
    <xf borderId="12" fillId="0" fontId="16" numFmtId="167" xfId="0" applyAlignment="1" applyBorder="1" applyFont="1" applyNumberFormat="1">
      <alignment horizontal="center" vertical="center"/>
    </xf>
    <xf borderId="12" fillId="0" fontId="16" numFmtId="168" xfId="0" applyAlignment="1" applyBorder="1" applyFont="1" applyNumberFormat="1">
      <alignment horizontal="center" vertical="center"/>
    </xf>
    <xf borderId="12" fillId="0" fontId="16" numFmtId="168" xfId="0" applyAlignment="1" applyBorder="1" applyFont="1" applyNumberFormat="1">
      <alignment horizontal="center" readingOrder="0" vertical="center"/>
    </xf>
    <xf borderId="12" fillId="0" fontId="16" numFmtId="0" xfId="0" applyAlignment="1" applyBorder="1" applyFont="1">
      <alignment horizontal="center" shrinkToFit="0" vertical="top" wrapText="1"/>
    </xf>
    <xf borderId="0" fillId="0" fontId="17" numFmtId="0" xfId="0" applyAlignment="1" applyFont="1">
      <alignment horizontal="center" readingOrder="0" vertical="center"/>
    </xf>
    <xf borderId="0" fillId="0" fontId="17" numFmtId="167" xfId="0" applyAlignment="1" applyFont="1" applyNumberFormat="1">
      <alignment readingOrder="0" vertical="center"/>
    </xf>
    <xf borderId="0" fillId="0" fontId="17" numFmtId="0" xfId="0" applyAlignment="1" applyFont="1">
      <alignment readingOrder="0" vertical="center"/>
    </xf>
    <xf borderId="0" fillId="0" fontId="17" numFmtId="168" xfId="0" applyAlignment="1" applyFont="1" applyNumberFormat="1">
      <alignment readingOrder="0" vertical="center"/>
    </xf>
    <xf borderId="0" fillId="0" fontId="17" numFmtId="168" xfId="0" applyAlignment="1" applyFont="1" applyNumberFormat="1">
      <alignment horizontal="center" readingOrder="0" vertical="center"/>
    </xf>
    <xf borderId="0" fillId="0" fontId="17" numFmtId="0" xfId="0" applyAlignment="1" applyFont="1">
      <alignment readingOrder="0" shrinkToFit="0" wrapText="1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shrinkToFit="0" wrapText="1"/>
    </xf>
    <xf borderId="0" fillId="0" fontId="17" numFmtId="169" xfId="0" applyAlignment="1" applyFont="1" applyNumberFormat="1">
      <alignment readingOrder="0" vertical="center"/>
    </xf>
    <xf borderId="0" fillId="0" fontId="17" numFmtId="167" xfId="0" applyAlignment="1" applyFont="1" applyNumberFormat="1">
      <alignment vertical="center"/>
    </xf>
    <xf borderId="0" fillId="0" fontId="17" numFmtId="0" xfId="0" applyAlignment="1" applyFont="1">
      <alignment vertical="center"/>
    </xf>
    <xf borderId="0" fillId="0" fontId="17" numFmtId="168" xfId="0" applyAlignment="1" applyFont="1" applyNumberFormat="1">
      <alignment vertical="center"/>
    </xf>
    <xf borderId="0" fillId="0" fontId="17" numFmtId="168" xfId="0" applyAlignment="1" applyFont="1" applyNumberFormat="1">
      <alignment horizontal="center" vertical="center"/>
    </xf>
    <xf borderId="12" fillId="0" fontId="16" numFmtId="167" xfId="0" applyAlignment="1" applyBorder="1" applyFont="1" applyNumberFormat="1">
      <alignment horizontal="center" vertical="top"/>
    </xf>
    <xf borderId="12" fillId="0" fontId="16" numFmtId="0" xfId="0" applyAlignment="1" applyBorder="1" applyFont="1">
      <alignment horizontal="center" vertical="top"/>
    </xf>
    <xf borderId="12" fillId="0" fontId="16" numFmtId="168" xfId="0" applyAlignment="1" applyBorder="1" applyFont="1" applyNumberFormat="1">
      <alignment horizontal="center" vertical="top"/>
    </xf>
    <xf borderId="12" fillId="0" fontId="16" numFmtId="0" xfId="0" applyAlignment="1" applyBorder="1" applyFont="1">
      <alignment horizontal="center" readingOrder="0" vertical="top"/>
    </xf>
    <xf borderId="0" fillId="0" fontId="17" numFmtId="167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17" numFmtId="168" xfId="0" applyAlignment="1" applyFont="1" applyNumberFormat="1">
      <alignment readingOrder="0"/>
    </xf>
    <xf borderId="0" fillId="0" fontId="17" numFmtId="0" xfId="0" applyFont="1"/>
    <xf borderId="0" fillId="0" fontId="17" numFmtId="167" xfId="0" applyFont="1" applyNumberFormat="1"/>
    <xf borderId="0" fillId="0" fontId="17" numFmtId="168" xfId="0" applyFont="1" applyNumberFormat="1"/>
    <xf borderId="13" fillId="0" fontId="16" numFmtId="0" xfId="0" applyAlignment="1" applyBorder="1" applyFont="1">
      <alignment horizontal="center" readingOrder="0" vertical="top"/>
    </xf>
    <xf borderId="12" fillId="0" fontId="16" numFmtId="170" xfId="0" applyAlignment="1" applyBorder="1" applyFont="1" applyNumberFormat="1">
      <alignment horizontal="center" readingOrder="0" vertical="top"/>
    </xf>
    <xf borderId="0" fillId="0" fontId="17" numFmtId="0" xfId="0" applyAlignment="1" applyFont="1">
      <alignment horizontal="center" readingOrder="0"/>
    </xf>
    <xf borderId="0" fillId="0" fontId="17" numFmtId="169" xfId="0" applyAlignment="1" applyFont="1" applyNumberFormat="1">
      <alignment readingOrder="0"/>
    </xf>
    <xf borderId="0" fillId="0" fontId="17" numFmtId="170" xfId="0" applyAlignment="1" applyFont="1" applyNumberFormat="1">
      <alignment readingOrder="0"/>
    </xf>
    <xf borderId="0" fillId="4" fontId="18" numFmtId="0" xfId="0" applyAlignment="1" applyFont="1">
      <alignment horizontal="center" readingOrder="0" shrinkToFit="0" vertical="bottom" wrapText="1"/>
    </xf>
    <xf borderId="0" fillId="4" fontId="18" numFmtId="0" xfId="0" applyAlignment="1" applyFont="1">
      <alignment horizontal="left" readingOrder="0" shrinkToFit="0" vertical="bottom" wrapText="1"/>
    </xf>
    <xf borderId="0" fillId="0" fontId="17" numFmtId="0" xfId="0" applyAlignment="1" applyFont="1">
      <alignment horizontal="center"/>
    </xf>
    <xf borderId="0" fillId="0" fontId="17" numFmtId="170" xfId="0" applyFont="1" applyNumberFormat="1"/>
    <xf borderId="0" fillId="4" fontId="19" numFmtId="0" xfId="0" applyAlignment="1" applyFont="1">
      <alignment horizontal="center" shrinkToFit="0" vertical="bottom" wrapText="1"/>
    </xf>
    <xf borderId="0" fillId="4" fontId="19" numFmtId="0" xfId="0" applyAlignment="1" applyFont="1">
      <alignment shrinkToFit="0" vertical="bottom" wrapText="1"/>
    </xf>
    <xf borderId="0" fillId="0" fontId="16" numFmtId="0" xfId="0" applyAlignment="1" applyFont="1">
      <alignment horizontal="center" readingOrder="0" vertical="top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readingOrder="0" shrinkToFit="0" vertical="bottom" wrapText="1"/>
    </xf>
    <xf borderId="0" fillId="0" fontId="17" numFmtId="0" xfId="0" applyAlignment="1" applyFont="1">
      <alignment horizontal="left" readingOrder="0" vertical="bottom"/>
    </xf>
    <xf borderId="0" fillId="0" fontId="17" numFmtId="0" xfId="0" applyAlignment="1" applyFont="1">
      <alignment horizontal="center" readingOrder="0" shrinkToFit="0" vertical="bottom" wrapText="1"/>
    </xf>
    <xf borderId="0" fillId="0" fontId="17" numFmtId="0" xfId="0" applyAlignment="1" applyFont="1">
      <alignment horizontal="left" readingOrder="0"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24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/>
    </xf>
    <xf borderId="12" fillId="5" fontId="16" numFmtId="0" xfId="0" applyAlignment="1" applyBorder="1" applyFill="1" applyFont="1">
      <alignment horizontal="center" shrinkToFit="0" vertical="center" wrapText="1"/>
    </xf>
    <xf borderId="12" fillId="5" fontId="16" numFmtId="0" xfId="0" applyAlignment="1" applyBorder="1" applyFont="1">
      <alignment horizontal="center" readingOrder="0" shrinkToFit="0" vertical="center" wrapText="1"/>
    </xf>
    <xf borderId="12" fillId="5" fontId="16" numFmtId="168" xfId="0" applyAlignment="1" applyBorder="1" applyFont="1" applyNumberFormat="1">
      <alignment horizontal="center" readingOrder="0" shrinkToFit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4" fontId="17" numFmtId="0" xfId="0" applyAlignment="1" applyFont="1">
      <alignment horizontal="center" readingOrder="0" vertical="center"/>
    </xf>
    <xf borderId="0" fillId="4" fontId="17" numFmtId="0" xfId="0" applyAlignment="1" applyFont="1">
      <alignment readingOrder="0" vertical="center"/>
    </xf>
    <xf borderId="0" fillId="4" fontId="17" numFmtId="169" xfId="0" applyAlignment="1" applyFont="1" applyNumberFormat="1">
      <alignment readingOrder="0" vertical="center"/>
    </xf>
    <xf borderId="0" fillId="4" fontId="17" numFmtId="168" xfId="0" applyAlignment="1" applyFont="1" applyNumberFormat="1">
      <alignment readingOrder="0" vertical="center"/>
    </xf>
    <xf borderId="0" fillId="4" fontId="17" numFmtId="0" xfId="0" applyAlignment="1" applyFont="1">
      <alignment readingOrder="0" shrinkToFit="0" vertical="center" wrapText="1"/>
    </xf>
    <xf borderId="0" fillId="6" fontId="17" numFmtId="0" xfId="0" applyAlignment="1" applyFill="1" applyFont="1">
      <alignment horizontal="center" readingOrder="0" vertical="center"/>
    </xf>
    <xf borderId="0" fillId="6" fontId="17" numFmtId="0" xfId="0" applyAlignment="1" applyFont="1">
      <alignment readingOrder="0" vertical="center"/>
    </xf>
    <xf borderId="0" fillId="6" fontId="17" numFmtId="169" xfId="0" applyAlignment="1" applyFont="1" applyNumberFormat="1">
      <alignment readingOrder="0" vertical="center"/>
    </xf>
    <xf borderId="0" fillId="6" fontId="17" numFmtId="168" xfId="0" applyAlignment="1" applyFont="1" applyNumberFormat="1">
      <alignment readingOrder="0" vertical="center"/>
    </xf>
    <xf borderId="0" fillId="6" fontId="17" numFmtId="0" xfId="0" applyAlignment="1" applyFont="1">
      <alignment readingOrder="0" shrinkToFit="0" vertical="center" wrapText="1"/>
    </xf>
    <xf borderId="0" fillId="4" fontId="17" numFmtId="0" xfId="0" applyAlignment="1" applyFont="1">
      <alignment vertical="center"/>
    </xf>
    <xf borderId="0" fillId="4" fontId="17" numFmtId="168" xfId="0" applyAlignment="1" applyFont="1" applyNumberFormat="1">
      <alignment vertical="center"/>
    </xf>
    <xf borderId="0" fillId="4" fontId="17" numFmtId="0" xfId="0" applyAlignment="1" applyFont="1">
      <alignment shrinkToFit="0" vertical="center" wrapText="1"/>
    </xf>
    <xf borderId="0" fillId="6" fontId="17" numFmtId="0" xfId="0" applyAlignment="1" applyFont="1">
      <alignment vertical="center"/>
    </xf>
    <xf borderId="0" fillId="6" fontId="17" numFmtId="168" xfId="0" applyAlignment="1" applyFont="1" applyNumberFormat="1">
      <alignment vertical="center"/>
    </xf>
    <xf borderId="0" fillId="6" fontId="17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2"/>
          <c:order val="2"/>
          <c:tx>
            <c:strRef>
              <c:f>Resumo!$C$26</c:f>
            </c:strRef>
          </c:tx>
          <c:spPr>
            <a:solidFill>
              <a:srgbClr val="999999">
                <a:alpha val="10000"/>
              </a:srgbClr>
            </a:solidFill>
            <a:ln cmpd="sng" w="9525">
              <a:solidFill>
                <a:srgbClr val="999999"/>
              </a:solidFill>
            </a:ln>
          </c:spPr>
          <c:cat>
            <c:strRef>
              <c:f>Resumo!$D$22:$O$22</c:f>
            </c:strRef>
          </c:cat>
          <c:val>
            <c:numRef>
              <c:f>Resumo!$D$26:$O$26</c:f>
              <c:numCache/>
            </c:numRef>
          </c:val>
        </c:ser>
        <c:axId val="203769025"/>
        <c:axId val="205983811"/>
      </c:areaChart>
      <c:lineChart>
        <c:ser>
          <c:idx val="0"/>
          <c:order val="0"/>
          <c:tx>
            <c:strRef>
              <c:f>Resumo!$C$23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circle"/>
            <c:size val="2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cat>
            <c:strRef>
              <c:f>Resumo!$D$22:$O$22</c:f>
            </c:strRef>
          </c:cat>
          <c:val>
            <c:numRef>
              <c:f>Resumo!$D$23:$O$23</c:f>
              <c:numCache/>
            </c:numRef>
          </c:val>
          <c:smooth val="0"/>
        </c:ser>
        <c:ser>
          <c:idx val="1"/>
          <c:order val="1"/>
          <c:tx>
            <c:strRef>
              <c:f>Resumo!$C$24</c:f>
            </c:strRef>
          </c:tx>
          <c:spPr>
            <a:ln cmpd="sng" w="9525">
              <a:solidFill>
                <a:srgbClr val="C0504D"/>
              </a:solidFill>
            </a:ln>
          </c:spPr>
          <c:marker>
            <c:symbol val="circle"/>
            <c:size val="2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cat>
            <c:strRef>
              <c:f>Resumo!$D$22:$O$22</c:f>
            </c:strRef>
          </c:cat>
          <c:val>
            <c:numRef>
              <c:f>Resumo!$D$24:$O$24</c:f>
              <c:numCache/>
            </c:numRef>
          </c:val>
          <c:smooth val="0"/>
        </c:ser>
        <c:axId val="203769025"/>
        <c:axId val="205983811"/>
      </c:lineChart>
      <c:catAx>
        <c:axId val="203769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+mn-lt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+mn-lt"/>
              </a:defRPr>
            </a:pPr>
          </a:p>
        </c:txPr>
        <c:crossAx val="205983811"/>
      </c:catAx>
      <c:valAx>
        <c:axId val="205983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+mn-lt"/>
              </a:defRPr>
            </a:pPr>
          </a:p>
        </c:txPr>
        <c:crossAx val="203769025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+mn-lt"/>
              </a:defRPr>
            </a:pPr>
            <a:r>
              <a:rPr b="1" i="0" sz="1200">
                <a:solidFill>
                  <a:srgbClr val="434343"/>
                </a:solidFill>
                <a:latin typeface="+mn-lt"/>
              </a:rPr>
              <a:t>Valor médio gasto por categoria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Resumo!$C$44:$C$74</c:f>
            </c:strRef>
          </c:cat>
          <c:val>
            <c:numRef>
              <c:f>Resumo!$Q$44:$Q$58</c:f>
              <c:numCache/>
            </c:numRef>
          </c:val>
        </c:ser>
        <c:axId val="634252843"/>
        <c:axId val="1333117901"/>
      </c:barChart>
      <c:catAx>
        <c:axId val="634252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434343"/>
                </a:solidFill>
                <a:latin typeface="+mn-lt"/>
              </a:defRPr>
            </a:pPr>
          </a:p>
        </c:txPr>
        <c:crossAx val="1333117901"/>
      </c:catAx>
      <c:valAx>
        <c:axId val="133311790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.##0,00;(#.##0,00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900">
                <a:solidFill>
                  <a:srgbClr val="434343"/>
                </a:solidFill>
                <a:latin typeface="+mn-lt"/>
              </a:defRPr>
            </a:pPr>
          </a:p>
        </c:txPr>
        <c:crossAx val="634252843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+mn-lt"/>
              </a:defRPr>
            </a:pPr>
            <a:r>
              <a:rPr b="1" i="0" sz="1200">
                <a:solidFill>
                  <a:srgbClr val="434343"/>
                </a:solidFill>
                <a:latin typeface="+mn-lt"/>
              </a:rPr>
              <a:t>Renda x Despesas por moto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Despesas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Resumo!$C$78:$C$81</c:f>
            </c:strRef>
          </c:cat>
          <c:val>
            <c:numRef>
              <c:f>Resumo!$P$78:$P$81</c:f>
              <c:numCache/>
            </c:numRef>
          </c:val>
        </c:ser>
        <c:ser>
          <c:idx val="1"/>
          <c:order val="1"/>
          <c:tx>
            <c:v>Renda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Resumo!$C$78:$C$81</c:f>
            </c:strRef>
          </c:cat>
          <c:val>
            <c:numRef>
              <c:f>Resumo!$P$36:$P$41</c:f>
              <c:numCache/>
            </c:numRef>
          </c:val>
        </c:ser>
        <c:axId val="346543385"/>
        <c:axId val="1421535522"/>
      </c:barChart>
      <c:catAx>
        <c:axId val="3465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1" sz="1200">
                <a:solidFill>
                  <a:srgbClr val="434343"/>
                </a:solidFill>
                <a:latin typeface="+mn-lt"/>
              </a:defRPr>
            </a:pPr>
          </a:p>
        </c:txPr>
        <c:crossAx val="1421535522"/>
      </c:catAx>
      <c:valAx>
        <c:axId val="142153552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+mn-lt"/>
              </a:defRPr>
            </a:pPr>
          </a:p>
        </c:txPr>
        <c:crossAx val="346543385"/>
      </c:valAx>
    </c:plotArea>
    <c:legend>
      <c:legendPos val="t"/>
      <c:legendEntry>
        <c:idx val="0"/>
        <c:txPr>
          <a:bodyPr/>
          <a:lstStyle/>
          <a:p>
            <a:pPr lvl="0">
              <a:defRPr b="1" i="1"/>
            </a:pPr>
          </a:p>
        </c:txPr>
      </c:legendEntry>
      <c:legendEntry>
        <c:idx val="1"/>
        <c:txPr>
          <a:bodyPr/>
          <a:lstStyle/>
          <a:p>
            <a:pPr lvl="0">
              <a:defRPr b="1" i="1"/>
            </a:pPr>
          </a:p>
        </c:txPr>
      </c:legendEntry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+mn-lt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5</xdr:row>
      <xdr:rowOff>38100</xdr:rowOff>
    </xdr:from>
    <xdr:ext cx="14430375" cy="28765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123825</xdr:colOff>
      <xdr:row>80</xdr:row>
      <xdr:rowOff>114300</xdr:rowOff>
    </xdr:from>
    <xdr:ext cx="8248650" cy="33909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685800</xdr:colOff>
      <xdr:row>80</xdr:row>
      <xdr:rowOff>114300</xdr:rowOff>
    </xdr:from>
    <xdr:ext cx="5991225" cy="33909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johnnytavaresjr21/?fbclid=IwY2xjawIJy3VleHRuA2FlbQIxMAABHTaWbbM4SW1Ucd0he1TcsHH4OuQ3SzBXynPubL-X_N70dx9VEl7WT0TcdA_aem_ioe8IEAzMfRiX3a7vltddA" TargetMode="External"/><Relationship Id="rId10" Type="http://schemas.openxmlformats.org/officeDocument/2006/relationships/hyperlink" Target="https://drive.google.com/file/d/11Cu0_Z5rX1IB6mVEDnFOpfZcyXqFaDaP/view?usp=sharing" TargetMode="External"/><Relationship Id="rId13" Type="http://schemas.openxmlformats.org/officeDocument/2006/relationships/hyperlink" Target="https://www.instagram.com/mauricio_b.f/?fbclid=IwY2xjawILPqJleHRuA2FlbQIxMAABHfunqOCNqEhzvSYiITwn7qxnviavD5z69ETDqEGE84B7SN8VfI0wlNZ7Ug_aem__oI-Jm4g9fLwcwFVhp4C9g" TargetMode="External"/><Relationship Id="rId12" Type="http://schemas.openxmlformats.org/officeDocument/2006/relationships/hyperlink" Target="https://drive.google.com/drive/folders/1Gy7baGZ9E8bqRhNOeJYFHCP7uYSllwIh" TargetMode="External"/><Relationship Id="rId1" Type="http://schemas.openxmlformats.org/officeDocument/2006/relationships/hyperlink" Target="https://www.instagram.com/2767_felipe/?utm_source=ig_web_button_share_sheet" TargetMode="External"/><Relationship Id="rId2" Type="http://schemas.openxmlformats.org/officeDocument/2006/relationships/hyperlink" Target="https://www.instagram.com/kevendantasbfr/?utm_source=ig_web_button_share_sheet" TargetMode="External"/><Relationship Id="rId3" Type="http://schemas.openxmlformats.org/officeDocument/2006/relationships/hyperlink" Target="https://www.instagram.com/eduaraujorj/?utm_source=ig_web_button_share_sheet" TargetMode="External"/><Relationship Id="rId4" Type="http://schemas.openxmlformats.org/officeDocument/2006/relationships/hyperlink" Target="https://www.facebook.com/bruno.goncalvesgomes.35" TargetMode="External"/><Relationship Id="rId9" Type="http://schemas.openxmlformats.org/officeDocument/2006/relationships/hyperlink" Target="https://www.instagram.com/lima.brazde/?utm_source=ig_web_button_share_sheet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www.facebook.com/leandro.bezerra.1232" TargetMode="External"/><Relationship Id="rId5" Type="http://schemas.openxmlformats.org/officeDocument/2006/relationships/hyperlink" Target="https://www.instagram.com/brunotorresoficial?utm_source=ig_web_button_share_sheet&amp;igsh=ZDNlZDc0MzIxNw==" TargetMode="External"/><Relationship Id="rId6" Type="http://schemas.openxmlformats.org/officeDocument/2006/relationships/hyperlink" Target="https://www.instagram.com/flavio.conceicao.tdb?utm_source=ig_web_button_share_sheet&amp;igsh=ZDNlZDc0MzIxNw==" TargetMode="External"/><Relationship Id="rId7" Type="http://schemas.openxmlformats.org/officeDocument/2006/relationships/hyperlink" Target="https://www.instagram.com/rodrigo_sannx?utm_source=ig_web_button_share_sheet&amp;igsh=ZDNlZDc0MzIxNw==" TargetMode="External"/><Relationship Id="rId8" Type="http://schemas.openxmlformats.org/officeDocument/2006/relationships/hyperlink" Target="https://www.instagram.com/euandersonbarros11/?utm_source=ig_web_button_share_shee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0.14"/>
    <col hidden="1" min="2" max="2" width="14.43"/>
    <col customWidth="1" min="3" max="3" width="17.86"/>
    <col customWidth="1" min="4" max="4" width="12.86"/>
    <col customWidth="1" min="18" max="18" width="9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</row>
    <row r="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</row>
    <row r="3">
      <c r="A3" s="5"/>
      <c r="B3" s="5"/>
      <c r="C3" s="6" t="s">
        <v>0</v>
      </c>
      <c r="D3" s="7"/>
      <c r="E3" s="7"/>
      <c r="F3" s="7"/>
      <c r="G3" s="7"/>
      <c r="H3" s="7"/>
      <c r="I3" s="7"/>
      <c r="J3" s="7"/>
      <c r="K3" s="6" t="s">
        <v>1</v>
      </c>
      <c r="L3" s="7"/>
      <c r="M3" s="7"/>
      <c r="N3" s="5"/>
      <c r="O3" s="5"/>
      <c r="P3" s="5"/>
      <c r="Q3" s="5"/>
      <c r="R3" s="5"/>
    </row>
    <row r="4">
      <c r="A4" s="5"/>
      <c r="B4" s="5"/>
      <c r="C4" s="8" t="s">
        <v>2</v>
      </c>
      <c r="D4" s="5"/>
      <c r="E4" s="5"/>
      <c r="F4" s="5"/>
      <c r="G4" s="5"/>
      <c r="H4" s="5"/>
      <c r="I4" s="5"/>
      <c r="J4" s="5"/>
      <c r="K4" s="9" t="s">
        <v>3</v>
      </c>
      <c r="L4" s="10"/>
      <c r="M4" s="10"/>
      <c r="N4" s="5"/>
      <c r="O4" s="5"/>
      <c r="P4" s="5"/>
      <c r="Q4" s="5"/>
      <c r="R4" s="5"/>
    </row>
    <row r="5">
      <c r="A5" s="5"/>
      <c r="B5" s="5"/>
      <c r="C5" s="11"/>
      <c r="D5" s="12"/>
      <c r="E5" s="13"/>
      <c r="F5" s="13"/>
      <c r="G5" s="13"/>
      <c r="H5" s="13"/>
      <c r="I5" s="7"/>
      <c r="J5" s="13"/>
      <c r="K5" s="14" t="s">
        <v>4</v>
      </c>
      <c r="L5" s="13"/>
      <c r="M5" s="13"/>
      <c r="N5" s="13"/>
      <c r="O5" s="13"/>
      <c r="P5" s="13"/>
      <c r="Q5" s="13"/>
      <c r="R5" s="13"/>
    </row>
    <row r="6" ht="29.2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5"/>
      <c r="B21" s="5"/>
      <c r="C21" s="16" t="s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5"/>
      <c r="B22" s="5"/>
      <c r="C22" s="17"/>
      <c r="D22" s="18">
        <v>45658.0</v>
      </c>
      <c r="E22" s="18">
        <v>45689.0</v>
      </c>
      <c r="F22" s="18">
        <v>45717.0</v>
      </c>
      <c r="G22" s="18">
        <v>45748.0</v>
      </c>
      <c r="H22" s="18">
        <v>45778.0</v>
      </c>
      <c r="I22" s="18">
        <v>45809.0</v>
      </c>
      <c r="J22" s="18">
        <v>45839.0</v>
      </c>
      <c r="K22" s="18">
        <v>45870.0</v>
      </c>
      <c r="L22" s="18">
        <v>45901.0</v>
      </c>
      <c r="M22" s="18">
        <v>45931.0</v>
      </c>
      <c r="N22" s="18">
        <v>45962.0</v>
      </c>
      <c r="O22" s="18">
        <v>45992.0</v>
      </c>
      <c r="P22" s="19" t="s">
        <v>6</v>
      </c>
      <c r="Q22" s="19" t="s">
        <v>7</v>
      </c>
      <c r="R22" s="5"/>
    </row>
    <row r="23">
      <c r="A23" s="5"/>
      <c r="B23" s="5"/>
      <c r="C23" s="20" t="s">
        <v>8</v>
      </c>
      <c r="D23" s="21">
        <f t="shared" ref="D23:O23" si="1">SUM(D31:D32)</f>
        <v>0</v>
      </c>
      <c r="E23" s="21">
        <f t="shared" si="1"/>
        <v>1200</v>
      </c>
      <c r="F23" s="21">
        <f t="shared" si="1"/>
        <v>485</v>
      </c>
      <c r="G23" s="21">
        <f t="shared" si="1"/>
        <v>0</v>
      </c>
      <c r="H23" s="21">
        <f t="shared" si="1"/>
        <v>0</v>
      </c>
      <c r="I23" s="21">
        <f t="shared" si="1"/>
        <v>0</v>
      </c>
      <c r="J23" s="21">
        <f t="shared" si="1"/>
        <v>0</v>
      </c>
      <c r="K23" s="21">
        <f t="shared" si="1"/>
        <v>0</v>
      </c>
      <c r="L23" s="21">
        <f t="shared" si="1"/>
        <v>0</v>
      </c>
      <c r="M23" s="21">
        <f t="shared" si="1"/>
        <v>0</v>
      </c>
      <c r="N23" s="21">
        <f t="shared" si="1"/>
        <v>0</v>
      </c>
      <c r="O23" s="21">
        <f t="shared" si="1"/>
        <v>0</v>
      </c>
      <c r="P23" s="22">
        <f t="shared" ref="P23:P25" si="3">SUM(D23:O23)</f>
        <v>1685</v>
      </c>
      <c r="Q23" s="22">
        <f t="shared" ref="Q23:Q25" si="4">IFERROR(AVERAGEIF(D23:O23, "&gt;0", D23:O23), 0)</f>
        <v>842.5</v>
      </c>
      <c r="R23" s="23"/>
    </row>
    <row r="24">
      <c r="A24" s="13"/>
      <c r="B24" s="13"/>
      <c r="C24" s="24" t="s">
        <v>9</v>
      </c>
      <c r="D24" s="25">
        <f t="shared" ref="D24:O24" si="2">SUM(D44:D58)</f>
        <v>24368.89</v>
      </c>
      <c r="E24" s="25">
        <f t="shared" si="2"/>
        <v>1638.91</v>
      </c>
      <c r="F24" s="25">
        <f t="shared" si="2"/>
        <v>90</v>
      </c>
      <c r="G24" s="25">
        <f t="shared" si="2"/>
        <v>0</v>
      </c>
      <c r="H24" s="25">
        <f t="shared" si="2"/>
        <v>0</v>
      </c>
      <c r="I24" s="25">
        <f t="shared" si="2"/>
        <v>0</v>
      </c>
      <c r="J24" s="25">
        <f t="shared" si="2"/>
        <v>0</v>
      </c>
      <c r="K24" s="25">
        <f t="shared" si="2"/>
        <v>0</v>
      </c>
      <c r="L24" s="25">
        <f t="shared" si="2"/>
        <v>0</v>
      </c>
      <c r="M24" s="25">
        <f t="shared" si="2"/>
        <v>0</v>
      </c>
      <c r="N24" s="25">
        <f t="shared" si="2"/>
        <v>0</v>
      </c>
      <c r="O24" s="25">
        <f t="shared" si="2"/>
        <v>0</v>
      </c>
      <c r="P24" s="26">
        <f t="shared" si="3"/>
        <v>26097.8</v>
      </c>
      <c r="Q24" s="27">
        <f t="shared" si="4"/>
        <v>8699.266667</v>
      </c>
      <c r="R24" s="28"/>
    </row>
    <row r="25">
      <c r="A25" s="7"/>
      <c r="B25" s="7"/>
      <c r="C25" s="29" t="s">
        <v>10</v>
      </c>
      <c r="D25" s="30">
        <f t="shared" ref="D25:O25" si="5">D23-D24</f>
        <v>-24368.89</v>
      </c>
      <c r="E25" s="30">
        <f t="shared" si="5"/>
        <v>-438.91</v>
      </c>
      <c r="F25" s="31">
        <f t="shared" si="5"/>
        <v>395</v>
      </c>
      <c r="G25" s="31">
        <f t="shared" si="5"/>
        <v>0</v>
      </c>
      <c r="H25" s="31">
        <f t="shared" si="5"/>
        <v>0</v>
      </c>
      <c r="I25" s="31">
        <f t="shared" si="5"/>
        <v>0</v>
      </c>
      <c r="J25" s="31">
        <f t="shared" si="5"/>
        <v>0</v>
      </c>
      <c r="K25" s="31">
        <f t="shared" si="5"/>
        <v>0</v>
      </c>
      <c r="L25" s="31">
        <f t="shared" si="5"/>
        <v>0</v>
      </c>
      <c r="M25" s="31">
        <f t="shared" si="5"/>
        <v>0</v>
      </c>
      <c r="N25" s="31">
        <f t="shared" si="5"/>
        <v>0</v>
      </c>
      <c r="O25" s="31">
        <f t="shared" si="5"/>
        <v>0</v>
      </c>
      <c r="P25" s="31">
        <f t="shared" si="3"/>
        <v>-24412.8</v>
      </c>
      <c r="Q25" s="31">
        <f t="shared" si="4"/>
        <v>395</v>
      </c>
      <c r="R25" s="32"/>
    </row>
    <row r="26">
      <c r="A26" s="5"/>
      <c r="B26" s="5"/>
      <c r="C26" s="33" t="s">
        <v>11</v>
      </c>
      <c r="D26" s="31">
        <f>D23-D24</f>
        <v>-24368.89</v>
      </c>
      <c r="E26" s="31">
        <f t="shared" ref="E26:O26" si="6">(D26+E23)-E24</f>
        <v>-24807.8</v>
      </c>
      <c r="F26" s="31">
        <f t="shared" si="6"/>
        <v>-24412.8</v>
      </c>
      <c r="G26" s="31">
        <f t="shared" si="6"/>
        <v>-24412.8</v>
      </c>
      <c r="H26" s="31">
        <f t="shared" si="6"/>
        <v>-24412.8</v>
      </c>
      <c r="I26" s="31">
        <f t="shared" si="6"/>
        <v>-24412.8</v>
      </c>
      <c r="J26" s="31">
        <f t="shared" si="6"/>
        <v>-24412.8</v>
      </c>
      <c r="K26" s="31">
        <f t="shared" si="6"/>
        <v>-24412.8</v>
      </c>
      <c r="L26" s="31">
        <f t="shared" si="6"/>
        <v>-24412.8</v>
      </c>
      <c r="M26" s="31">
        <f t="shared" si="6"/>
        <v>-24412.8</v>
      </c>
      <c r="N26" s="31">
        <f t="shared" si="6"/>
        <v>-24412.8</v>
      </c>
      <c r="O26" s="31">
        <f t="shared" si="6"/>
        <v>-24412.8</v>
      </c>
      <c r="P26" s="31"/>
      <c r="Q26" s="31" t="str">
        <f>IFERROR(AVERAGEIF(D26:O26, "&gt;0", D26:O26))</f>
        <v/>
      </c>
      <c r="R26" s="23"/>
    </row>
    <row r="27">
      <c r="A27" s="5"/>
      <c r="B27" s="5"/>
      <c r="C27" s="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5"/>
      <c r="B29" s="5"/>
      <c r="C29" s="16" t="s">
        <v>8</v>
      </c>
      <c r="D29" s="5"/>
      <c r="E29" s="5"/>
      <c r="F29" s="5"/>
      <c r="G29" s="5"/>
      <c r="H29" s="5"/>
      <c r="I29" s="5"/>
      <c r="J29" s="34"/>
      <c r="K29" s="5"/>
      <c r="L29" s="5"/>
      <c r="M29" s="5"/>
      <c r="N29" s="5"/>
      <c r="O29" s="5"/>
      <c r="P29" s="5"/>
      <c r="Q29" s="5"/>
      <c r="R29" s="5"/>
    </row>
    <row r="30">
      <c r="A30" s="5"/>
      <c r="B30" s="35" t="s">
        <v>12</v>
      </c>
      <c r="C30" s="36"/>
      <c r="D30" s="18">
        <v>45658.0</v>
      </c>
      <c r="E30" s="18">
        <v>45689.0</v>
      </c>
      <c r="F30" s="18">
        <v>45717.0</v>
      </c>
      <c r="G30" s="18">
        <v>45748.0</v>
      </c>
      <c r="H30" s="18">
        <v>45778.0</v>
      </c>
      <c r="I30" s="18">
        <v>45809.0</v>
      </c>
      <c r="J30" s="18">
        <v>45839.0</v>
      </c>
      <c r="K30" s="18">
        <v>45870.0</v>
      </c>
      <c r="L30" s="18">
        <v>45901.0</v>
      </c>
      <c r="M30" s="18">
        <v>45931.0</v>
      </c>
      <c r="N30" s="18">
        <v>45962.0</v>
      </c>
      <c r="O30" s="18">
        <v>45992.0</v>
      </c>
      <c r="P30" s="19" t="s">
        <v>6</v>
      </c>
      <c r="Q30" s="19" t="s">
        <v>7</v>
      </c>
      <c r="R30" s="5"/>
    </row>
    <row r="31">
      <c r="A31" s="5"/>
      <c r="B31" s="37">
        <f t="array" ref="B31:B32">iferror(match(C31:C32,Renda!F:F,0))</f>
        <v>2</v>
      </c>
      <c r="C31" s="38" t="str">
        <f>IFERROR(__xludf.DUMMYFUNCTION("SORT(UNIQUE(Renda!F2:F100), 1, TRUE)
"),"Caução")</f>
        <v>Caução</v>
      </c>
      <c r="D31" s="39">
        <f>SUMIFS(Renda!$E:$E, Renda!$F:$F, $C31, Renda!$C:$C, "&gt;="&amp;EOMONTH(D$30,-1)+1, Renda!$C:$C, "&lt;="&amp;EOMONTH(D$30,0))</f>
        <v>0</v>
      </c>
      <c r="E31" s="39">
        <f>SUMIFS(Renda!$E:$E, Renda!$F:$F, $C31, Renda!$C:$C, "&gt;="&amp;EOMONTH(E$30,-1)+1, Renda!$C:$C, "&lt;="&amp;EOMONTH(E$30,0))</f>
        <v>900</v>
      </c>
      <c r="F31" s="39">
        <f>SUMIFS(Renda!$E:$E, Renda!$F:$F, $C31, Renda!$C:$C, "&gt;="&amp;EOMONTH(F$30,-1)+1, Renda!$C:$C, "&lt;="&amp;EOMONTH(F$30,0))</f>
        <v>100</v>
      </c>
      <c r="G31" s="39">
        <f>SUMIFS(Renda!$E:$E, Renda!$F:$F, $C31, Renda!$C:$C, "&gt;="&amp;EOMONTH(G$30,-1)+1, Renda!$C:$C, "&lt;="&amp;EOMONTH(G$30,0))</f>
        <v>0</v>
      </c>
      <c r="H31" s="39">
        <f>SUMIFS(Renda!$E:$E, Renda!$F:$F, $C31, Renda!$C:$C, "&gt;="&amp;EOMONTH(H$30,-1)+1, Renda!$C:$C, "&lt;="&amp;EOMONTH(H$30,0))</f>
        <v>0</v>
      </c>
      <c r="I31" s="39">
        <f>SUMIFS(Renda!$E:$E, Renda!$F:$F, $C31, Renda!$C:$C, "&gt;="&amp;EOMONTH(I$30,-1)+1, Renda!$C:$C, "&lt;="&amp;EOMONTH(I$30,0))</f>
        <v>0</v>
      </c>
      <c r="J31" s="39">
        <f>SUMIFS(Renda!$E:$E, Renda!$F:$F, $C31, Renda!$C:$C, "&gt;="&amp;EOMONTH(J$30,-1)+1, Renda!$C:$C, "&lt;="&amp;EOMONTH(J$30,0))</f>
        <v>0</v>
      </c>
      <c r="K31" s="39">
        <f>SUMIFS(Renda!$E:$E, Renda!$F:$F, $C31, Renda!$C:$C, "&gt;="&amp;EOMONTH(K$30,-1)+1, Renda!$C:$C, "&lt;="&amp;EOMONTH(K$30,0))</f>
        <v>0</v>
      </c>
      <c r="L31" s="39">
        <f>SUMIFS(Renda!$E:$E, Renda!$F:$F, $C31, Renda!$C:$C, "&gt;="&amp;EOMONTH(L$30,-1)+1, Renda!$C:$C, "&lt;="&amp;EOMONTH(L$30,0))</f>
        <v>0</v>
      </c>
      <c r="M31" s="39">
        <f>SUMIFS(Renda!$E:$E, Renda!$F:$F, $C31, Renda!$C:$C, "&gt;="&amp;EOMONTH(M$30,-1)+1, Renda!$C:$C, "&lt;="&amp;EOMONTH(M$30,0))</f>
        <v>0</v>
      </c>
      <c r="N31" s="39">
        <f>SUMIFS(Renda!$E:$E, Renda!$F:$F, $C31, Renda!$C:$C, "&gt;="&amp;EOMONTH(N$30,-1)+1, Renda!$C:$C, "&lt;="&amp;EOMONTH(N$30,0))</f>
        <v>0</v>
      </c>
      <c r="O31" s="39">
        <f>SUMIFS(Renda!$E:$E, Renda!$F:$F, $C31, Renda!$C:$C, "&gt;="&amp;EOMONTH(O$30,-1)+1, Renda!$C:$C, "&lt;="&amp;EOMONTH(O$30,0))</f>
        <v>0</v>
      </c>
      <c r="P31" s="40">
        <f t="shared" ref="P31:P32" si="7">SUM(D31:O31)</f>
        <v>1000</v>
      </c>
      <c r="Q31" s="22">
        <f t="shared" ref="Q31:Q32" si="8">IFERROR(AVERAGEIF(D31:O31, "&gt;0", D31:O31), 0)</f>
        <v>500</v>
      </c>
      <c r="R31" s="41"/>
    </row>
    <row r="32">
      <c r="A32" s="5"/>
      <c r="B32" s="37">
        <v>4.0</v>
      </c>
      <c r="C32" s="38" t="str">
        <f>IFERROR(__xludf.DUMMYFUNCTION("""COMPUTED_VALUE"""),"Semanal")</f>
        <v>Semanal</v>
      </c>
      <c r="D32" s="39">
        <f>SUMIFS(Renda!$E:$E, Renda!$F:$F, $C32, Renda!$C:$C, "&gt;="&amp;EOMONTH(D$30,-1)+1, Renda!$C:$C, "&lt;="&amp;EOMONTH(D$30,0))</f>
        <v>0</v>
      </c>
      <c r="E32" s="39">
        <f>SUMIFS(Renda!$E:$E, Renda!$F:$F, $C32, Renda!$C:$C, "&gt;="&amp;EOMONTH(E$30,-1)+1, Renda!$C:$C, "&lt;="&amp;EOMONTH(E$30,0))</f>
        <v>300</v>
      </c>
      <c r="F32" s="39">
        <f>SUMIFS(Renda!$E:$E, Renda!$F:$F, $C32, Renda!$C:$C, "&gt;="&amp;EOMONTH(F$30,-1)+1, Renda!$C:$C, "&lt;="&amp;EOMONTH(F$30,0))</f>
        <v>385</v>
      </c>
      <c r="G32" s="39">
        <f>SUMIFS(Renda!$E:$E, Renda!$F:$F, $C32, Renda!$C:$C, "&gt;="&amp;EOMONTH(G$30,-1)+1, Renda!$C:$C, "&lt;="&amp;EOMONTH(G$30,0))</f>
        <v>0</v>
      </c>
      <c r="H32" s="39">
        <f>SUMIFS(Renda!$E:$E, Renda!$F:$F, $C32, Renda!$C:$C, "&gt;="&amp;EOMONTH(H$30,-1)+1, Renda!$C:$C, "&lt;="&amp;EOMONTH(H$30,0))</f>
        <v>0</v>
      </c>
      <c r="I32" s="39">
        <f>SUMIFS(Renda!$E:$E, Renda!$F:$F, $C32, Renda!$C:$C, "&gt;="&amp;EOMONTH(I$30,-1)+1, Renda!$C:$C, "&lt;="&amp;EOMONTH(I$30,0))</f>
        <v>0</v>
      </c>
      <c r="J32" s="39">
        <f>SUMIFS(Renda!$E:$E, Renda!$F:$F, $C32, Renda!$C:$C, "&gt;="&amp;EOMONTH(J$30,-1)+1, Renda!$C:$C, "&lt;="&amp;EOMONTH(J$30,0))</f>
        <v>0</v>
      </c>
      <c r="K32" s="39">
        <f>SUMIFS(Renda!$E:$E, Renda!$F:$F, $C32, Renda!$C:$C, "&gt;="&amp;EOMONTH(K$30,-1)+1, Renda!$C:$C, "&lt;="&amp;EOMONTH(K$30,0))</f>
        <v>0</v>
      </c>
      <c r="L32" s="39">
        <f>SUMIFS(Renda!$E:$E, Renda!$F:$F, $C32, Renda!$C:$C, "&gt;="&amp;EOMONTH(L$30,-1)+1, Renda!$C:$C, "&lt;="&amp;EOMONTH(L$30,0))</f>
        <v>0</v>
      </c>
      <c r="M32" s="39">
        <f>SUMIFS(Renda!$E:$E, Renda!$F:$F, $C32, Renda!$C:$C, "&gt;="&amp;EOMONTH(M$30,-1)+1, Renda!$C:$C, "&lt;="&amp;EOMONTH(M$30,0))</f>
        <v>0</v>
      </c>
      <c r="N32" s="39">
        <f>SUMIFS(Renda!$E:$E, Renda!$F:$F, $C32, Renda!$C:$C, "&gt;="&amp;EOMONTH(N$30,-1)+1, Renda!$C:$C, "&lt;="&amp;EOMONTH(N$30,0))</f>
        <v>0</v>
      </c>
      <c r="O32" s="39">
        <f>SUMIFS(Renda!$E:$E, Renda!$F:$F, $C32, Renda!$C:$C, "&gt;="&amp;EOMONTH(O$30,-1)+1, Renda!$C:$C, "&lt;="&amp;EOMONTH(O$30,0))</f>
        <v>0</v>
      </c>
      <c r="P32" s="40">
        <f t="shared" si="7"/>
        <v>685</v>
      </c>
      <c r="Q32" s="22">
        <f t="shared" si="8"/>
        <v>342.5</v>
      </c>
      <c r="R32" s="41"/>
    </row>
    <row r="33">
      <c r="A33" s="5"/>
      <c r="B33" s="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23"/>
    </row>
    <row r="34">
      <c r="A34" s="5"/>
      <c r="B34" s="5"/>
      <c r="C34" s="16" t="s">
        <v>13</v>
      </c>
      <c r="D34" s="5"/>
      <c r="E34" s="5"/>
      <c r="F34" s="5"/>
      <c r="G34" s="5"/>
      <c r="H34" s="5"/>
      <c r="I34" s="5"/>
      <c r="J34" s="34"/>
      <c r="K34" s="5"/>
      <c r="L34" s="5"/>
      <c r="M34" s="5"/>
      <c r="N34" s="5"/>
      <c r="O34" s="5"/>
      <c r="P34" s="5"/>
      <c r="Q34" s="5"/>
      <c r="R34" s="5"/>
    </row>
    <row r="35">
      <c r="A35" s="5"/>
      <c r="B35" s="35" t="s">
        <v>12</v>
      </c>
      <c r="C35" s="36"/>
      <c r="D35" s="18">
        <v>45658.0</v>
      </c>
      <c r="E35" s="18">
        <v>45689.0</v>
      </c>
      <c r="F35" s="18">
        <v>45717.0</v>
      </c>
      <c r="G35" s="18">
        <v>45748.0</v>
      </c>
      <c r="H35" s="18">
        <v>45778.0</v>
      </c>
      <c r="I35" s="18">
        <v>45809.0</v>
      </c>
      <c r="J35" s="18">
        <v>45839.0</v>
      </c>
      <c r="K35" s="18">
        <v>45870.0</v>
      </c>
      <c r="L35" s="18">
        <v>45901.0</v>
      </c>
      <c r="M35" s="18">
        <v>45931.0</v>
      </c>
      <c r="N35" s="18">
        <v>45962.0</v>
      </c>
      <c r="O35" s="18">
        <v>45992.0</v>
      </c>
      <c r="P35" s="19" t="s">
        <v>6</v>
      </c>
      <c r="Q35" s="19" t="s">
        <v>7</v>
      </c>
      <c r="R35" s="5"/>
    </row>
    <row r="36">
      <c r="A36" s="5"/>
      <c r="B36" s="37">
        <f t="array" ref="B36:B41">iferror(match(C36:C41,Renda!B:B,0))</f>
        <v>2</v>
      </c>
      <c r="C36" s="38" t="str">
        <f>IFERROR(__xludf.DUMMYFUNCTION("SORT(UNIQUE(Renda!B2:B100), 1, TRUE)
"),"KYN9J41")</f>
        <v>KYN9J41</v>
      </c>
      <c r="D36" s="39">
        <f>SUMIFS(Renda!$E:$E, Renda!$B:$B, $C36, Renda!$C:$C, "&gt;="&amp;EOMONTH(D$30,-1)+1, Renda!$C:$C, "&lt;="&amp;EOMONTH(D$30,0))</f>
        <v>0</v>
      </c>
      <c r="E36" s="39">
        <f>SUMIFS(Renda!$E:$E, Renda!$B:$B, $C36, Renda!$C:$C, "&gt;="&amp;EOMONTH(E$30,-1)+1, Renda!$C:$C, "&lt;="&amp;EOMONTH(E$30,0))</f>
        <v>700</v>
      </c>
      <c r="F36" s="39">
        <f>SUMIFS(Renda!$E:$E, Renda!$B:$B, $C36, Renda!$C:$C, "&gt;="&amp;EOMONTH(F$30,-1)+1, Renda!$C:$C, "&lt;="&amp;EOMONTH(F$30,0))</f>
        <v>485</v>
      </c>
      <c r="G36" s="39">
        <f>SUMIFS(Renda!$E:$E, Renda!$B:$B, $C36, Renda!$C:$C, "&gt;="&amp;EOMONTH(G$30,-1)+1, Renda!$C:$C, "&lt;="&amp;EOMONTH(G$30,0))</f>
        <v>0</v>
      </c>
      <c r="H36" s="39">
        <f>SUMIFS(Renda!$E:$E, Renda!$B:$B, $C36, Renda!$C:$C, "&gt;="&amp;EOMONTH(H$30,-1)+1, Renda!$C:$C, "&lt;="&amp;EOMONTH(H$30,0))</f>
        <v>0</v>
      </c>
      <c r="I36" s="39">
        <f>SUMIFS(Renda!$E:$E, Renda!$B:$B, $C36, Renda!$C:$C, "&gt;="&amp;EOMONTH(I$30,-1)+1, Renda!$C:$C, "&lt;="&amp;EOMONTH(I$30,0))</f>
        <v>0</v>
      </c>
      <c r="J36" s="39">
        <f>SUMIFS(Renda!$E:$E, Renda!$B:$B, $C36, Renda!$C:$C, "&gt;="&amp;EOMONTH(J$30,-1)+1, Renda!$C:$C, "&lt;="&amp;EOMONTH(J$30,0))</f>
        <v>0</v>
      </c>
      <c r="K36" s="39">
        <f>SUMIFS(Renda!$E:$E, Renda!$B:$B, $C36, Renda!$C:$C, "&gt;="&amp;EOMONTH(K$30,-1)+1, Renda!$C:$C, "&lt;="&amp;EOMONTH(K$30,0))</f>
        <v>0</v>
      </c>
      <c r="L36" s="39">
        <f>SUMIFS(Renda!$E:$E, Renda!$B:$B, $C36, Renda!$C:$C, "&gt;="&amp;EOMONTH(L$30,-1)+1, Renda!$C:$C, "&lt;="&amp;EOMONTH(L$30,0))</f>
        <v>0</v>
      </c>
      <c r="M36" s="39">
        <f>SUMIFS(Renda!$E:$E, Renda!$B:$B, $C36, Renda!$C:$C, "&gt;="&amp;EOMONTH(M$30,-1)+1, Renda!$C:$C, "&lt;="&amp;EOMONTH(M$30,0))</f>
        <v>0</v>
      </c>
      <c r="N36" s="39">
        <f>SUMIFS(Renda!$E:$E, Renda!$B:$B, $C36, Renda!$C:$C, "&gt;="&amp;EOMONTH(N$30,-1)+1, Renda!$C:$C, "&lt;="&amp;EOMONTH(N$30,0))</f>
        <v>0</v>
      </c>
      <c r="O36" s="39">
        <f>SUMIFS(Renda!$E:$E, Renda!$B:$B, $C36, Renda!$C:$C, "&gt;="&amp;EOMONTH(O$30,-1)+1, Renda!$C:$C, "&lt;="&amp;EOMONTH(O$30,0))</f>
        <v>0</v>
      </c>
      <c r="P36" s="40">
        <f t="shared" ref="P36:P37" si="9">SUM(D36:O36)</f>
        <v>1185</v>
      </c>
      <c r="Q36" s="22">
        <f t="shared" ref="Q36:Q37" si="10">IFERROR(AVERAGEIF(D36:O36, "&gt;0", D36:O36), 0)</f>
        <v>592.5</v>
      </c>
      <c r="R36" s="41"/>
    </row>
    <row r="37">
      <c r="A37" s="5"/>
      <c r="B37" s="37">
        <v>3.0</v>
      </c>
      <c r="C37" s="38" t="str">
        <f>IFERROR(__xludf.DUMMYFUNCTION("""COMPUTED_VALUE"""),"SYF1C42")</f>
        <v>SYF1C42</v>
      </c>
      <c r="D37" s="39">
        <f>SUMIFS(Renda!$E:$E, Renda!$B:$B, $C37, Renda!$C:$C, "&gt;="&amp;EOMONTH(D$30,-1)+1, Renda!$C:$C, "&lt;="&amp;EOMONTH(D$30,0))</f>
        <v>0</v>
      </c>
      <c r="E37" s="39">
        <f>SUMIFS(Renda!$E:$E, Renda!$B:$B, $C37, Renda!$C:$C, "&gt;="&amp;EOMONTH(E$30,-1)+1, Renda!$C:$C, "&lt;="&amp;EOMONTH(E$30,0))</f>
        <v>500</v>
      </c>
      <c r="F37" s="39">
        <f>SUMIFS(Renda!$E:$E, Renda!$B:$B, $C37, Renda!$C:$C, "&gt;="&amp;EOMONTH(F$30,-1)+1, Renda!$C:$C, "&lt;="&amp;EOMONTH(F$30,0))</f>
        <v>0</v>
      </c>
      <c r="G37" s="39">
        <f>SUMIFS(Renda!$E:$E, Renda!$B:$B, $C37, Renda!$C:$C, "&gt;="&amp;EOMONTH(G$30,-1)+1, Renda!$C:$C, "&lt;="&amp;EOMONTH(G$30,0))</f>
        <v>0</v>
      </c>
      <c r="H37" s="39">
        <f>SUMIFS(Renda!$E:$E, Renda!$B:$B, $C37, Renda!$C:$C, "&gt;="&amp;EOMONTH(H$30,-1)+1, Renda!$C:$C, "&lt;="&amp;EOMONTH(H$30,0))</f>
        <v>0</v>
      </c>
      <c r="I37" s="39">
        <f>SUMIFS(Renda!$E:$E, Renda!$B:$B, $C37, Renda!$C:$C, "&gt;="&amp;EOMONTH(I$30,-1)+1, Renda!$C:$C, "&lt;="&amp;EOMONTH(I$30,0))</f>
        <v>0</v>
      </c>
      <c r="J37" s="39">
        <f>SUMIFS(Renda!$E:$E, Renda!$B:$B, $C37, Renda!$C:$C, "&gt;="&amp;EOMONTH(J$30,-1)+1, Renda!$C:$C, "&lt;="&amp;EOMONTH(J$30,0))</f>
        <v>0</v>
      </c>
      <c r="K37" s="39">
        <f>SUMIFS(Renda!$E:$E, Renda!$B:$B, $C37, Renda!$C:$C, "&gt;="&amp;EOMONTH(K$30,-1)+1, Renda!$C:$C, "&lt;="&amp;EOMONTH(K$30,0))</f>
        <v>0</v>
      </c>
      <c r="L37" s="39">
        <f>SUMIFS(Renda!$E:$E, Renda!$B:$B, $C37, Renda!$C:$C, "&gt;="&amp;EOMONTH(L$30,-1)+1, Renda!$C:$C, "&lt;="&amp;EOMONTH(L$30,0))</f>
        <v>0</v>
      </c>
      <c r="M37" s="39">
        <f>SUMIFS(Renda!$E:$E, Renda!$B:$B, $C37, Renda!$C:$C, "&gt;="&amp;EOMONTH(M$30,-1)+1, Renda!$C:$C, "&lt;="&amp;EOMONTH(M$30,0))</f>
        <v>0</v>
      </c>
      <c r="N37" s="39">
        <f>SUMIFS(Renda!$E:$E, Renda!$B:$B, $C37, Renda!$C:$C, "&gt;="&amp;EOMONTH(N$30,-1)+1, Renda!$C:$C, "&lt;="&amp;EOMONTH(N$30,0))</f>
        <v>0</v>
      </c>
      <c r="O37" s="39">
        <f>SUMIFS(Renda!$E:$E, Renda!$B:$B, $C37, Renda!$C:$C, "&gt;="&amp;EOMONTH(O$30,-1)+1, Renda!$C:$C, "&lt;="&amp;EOMONTH(O$30,0))</f>
        <v>0</v>
      </c>
      <c r="P37" s="40">
        <f t="shared" si="9"/>
        <v>500</v>
      </c>
      <c r="Q37" s="22">
        <f t="shared" si="10"/>
        <v>500</v>
      </c>
      <c r="R37" s="41"/>
    </row>
    <row r="38">
      <c r="A38" s="5"/>
      <c r="B38" s="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23"/>
    </row>
    <row r="39">
      <c r="A39" s="5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23"/>
    </row>
    <row r="40">
      <c r="A40" s="5"/>
      <c r="B40" s="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5"/>
    </row>
    <row r="41">
      <c r="A41" s="5"/>
      <c r="B41" s="5"/>
      <c r="C41" s="5"/>
      <c r="D41" s="5"/>
      <c r="E41" s="34"/>
      <c r="F41" s="34"/>
      <c r="G41" s="7"/>
      <c r="H41" s="7"/>
      <c r="I41" s="7"/>
      <c r="J41" s="7"/>
      <c r="K41" s="7"/>
      <c r="L41" s="7"/>
      <c r="M41" s="7"/>
      <c r="N41" s="7"/>
      <c r="O41" s="7"/>
      <c r="P41" s="41"/>
      <c r="Q41" s="41"/>
      <c r="R41" s="5"/>
    </row>
    <row r="42">
      <c r="A42" s="5"/>
      <c r="B42" s="5"/>
      <c r="C42" s="16" t="s">
        <v>14</v>
      </c>
      <c r="D42" s="5"/>
      <c r="E42" s="34"/>
      <c r="F42" s="34"/>
      <c r="G42" s="7"/>
      <c r="H42" s="7"/>
      <c r="I42" s="7"/>
      <c r="J42" s="7"/>
      <c r="K42" s="7"/>
      <c r="L42" s="7"/>
      <c r="M42" s="7"/>
      <c r="N42" s="7"/>
      <c r="O42" s="7"/>
      <c r="P42" s="41"/>
      <c r="Q42" s="41"/>
      <c r="R42" s="5"/>
    </row>
    <row r="43">
      <c r="A43" s="5"/>
      <c r="B43" s="35" t="s">
        <v>12</v>
      </c>
      <c r="C43" s="42"/>
      <c r="D43" s="18">
        <v>45658.0</v>
      </c>
      <c r="E43" s="18">
        <v>45689.0</v>
      </c>
      <c r="F43" s="18">
        <v>45717.0</v>
      </c>
      <c r="G43" s="18">
        <v>45748.0</v>
      </c>
      <c r="H43" s="18">
        <v>45778.0</v>
      </c>
      <c r="I43" s="18">
        <v>45809.0</v>
      </c>
      <c r="J43" s="18">
        <v>45839.0</v>
      </c>
      <c r="K43" s="18">
        <v>45870.0</v>
      </c>
      <c r="L43" s="18">
        <v>45901.0</v>
      </c>
      <c r="M43" s="18">
        <v>45931.0</v>
      </c>
      <c r="N43" s="18">
        <v>45962.0</v>
      </c>
      <c r="O43" s="18">
        <v>45992.0</v>
      </c>
      <c r="P43" s="19" t="s">
        <v>6</v>
      </c>
      <c r="Q43" s="19" t="s">
        <v>7</v>
      </c>
      <c r="R43" s="5"/>
    </row>
    <row r="44">
      <c r="A44" s="5"/>
      <c r="B44" s="37">
        <f t="array" ref="B44:B55">iferror(match(C44:C55,Despesas!D:D,0))</f>
        <v>14</v>
      </c>
      <c r="C44" s="43" t="str">
        <f>IFERROR(__xludf.DUMMYFUNCTION("SORT(UNIQUE(Despesas!D2:D100), 1, TRUE)
"),"Bateria nova")</f>
        <v>Bateria nova</v>
      </c>
      <c r="D44" s="44">
        <f>IF($C44&lt;&gt;"", SUMIFS(Despesas!$E:$E, Despesas!$D:$D, $C44, Despesas!$C:$C, "&gt;="&amp;EOMONTH(D$30,-1)+1, Despesas!$C:$C, "&lt;="&amp;EOMONTH(D$43,0)), "")
</f>
        <v>0</v>
      </c>
      <c r="E44" s="44">
        <f>IF($C44&lt;&gt;"", SUMIFS(Despesas!$E:$E, Despesas!$D:$D, $C44, Despesas!$C:$C, "&gt;="&amp;EOMONTH(E$30,-1)+1, Despesas!$C:$C, "&lt;="&amp;EOMONTH(E$43,0)), "")
</f>
        <v>180</v>
      </c>
      <c r="F44" s="44">
        <f>IF($C44&lt;&gt;"", SUMIFS(Despesas!$E:$E, Despesas!$D:$D, $C44, Despesas!$C:$C, "&gt;="&amp;EOMONTH(F$30,-1)+1, Despesas!$C:$C, "&lt;="&amp;EOMONTH(F$43,0)), "")
</f>
        <v>0</v>
      </c>
      <c r="G44" s="44">
        <f>IF($C44&lt;&gt;"", SUMIFS(Despesas!$E:$E, Despesas!$D:$D, $C44, Despesas!$C:$C, "&gt;="&amp;EOMONTH(G$30,-1)+1, Despesas!$C:$C, "&lt;="&amp;EOMONTH(G$43,0)), "")
</f>
        <v>0</v>
      </c>
      <c r="H44" s="44">
        <f>IF($C44&lt;&gt;"", SUMIFS(Despesas!$E:$E, Despesas!$D:$D, $C44, Despesas!$C:$C, "&gt;="&amp;EOMONTH(H$30,-1)+1, Despesas!$C:$C, "&lt;="&amp;EOMONTH(H$43,0)), "")
</f>
        <v>0</v>
      </c>
      <c r="I44" s="44">
        <f>IF($C44&lt;&gt;"", SUMIFS(Despesas!$E:$E, Despesas!$D:$D, $C44, Despesas!$C:$C, "&gt;="&amp;EOMONTH(I$30,-1)+1, Despesas!$C:$C, "&lt;="&amp;EOMONTH(I$43,0)), "")
</f>
        <v>0</v>
      </c>
      <c r="J44" s="44">
        <f>IF($C44&lt;&gt;"", SUMIFS(Despesas!$E:$E, Despesas!$D:$D, $C44, Despesas!$C:$C, "&gt;="&amp;EOMONTH(J$30,-1)+1, Despesas!$C:$C, "&lt;="&amp;EOMONTH(J$43,0)), "")
</f>
        <v>0</v>
      </c>
      <c r="K44" s="44">
        <f>IF($C44&lt;&gt;"", SUMIFS(Despesas!$E:$E, Despesas!$D:$D, $C44, Despesas!$C:$C, "&gt;="&amp;EOMONTH(K$30,-1)+1, Despesas!$C:$C, "&lt;="&amp;EOMONTH(K$43,0)), "")
</f>
        <v>0</v>
      </c>
      <c r="L44" s="44">
        <f>IF($C44&lt;&gt;"", SUMIFS(Despesas!$E:$E, Despesas!$D:$D, $C44, Despesas!$C:$C, "&gt;="&amp;EOMONTH(L$30,-1)+1, Despesas!$C:$C, "&lt;="&amp;EOMONTH(L$43,0)), "")
</f>
        <v>0</v>
      </c>
      <c r="M44" s="44">
        <f>IF($C44&lt;&gt;"", SUMIFS(Despesas!$E:$E, Despesas!$D:$D, $C44, Despesas!$C:$C, "&gt;="&amp;EOMONTH(M$30,-1)+1, Despesas!$C:$C, "&lt;="&amp;EOMONTH(M$43,0)), "")
</f>
        <v>0</v>
      </c>
      <c r="N44" s="44">
        <f>IF($C44&lt;&gt;"", SUMIFS(Despesas!$E:$E, Despesas!$D:$D, $C44, Despesas!$C:$C, "&gt;="&amp;EOMONTH(N$30,-1)+1, Despesas!$C:$C, "&lt;="&amp;EOMONTH(N$43,0)), "")
</f>
        <v>0</v>
      </c>
      <c r="O44" s="44">
        <f>IF($C44&lt;&gt;"", SUMIFS(Despesas!$E:$E, Despesas!$D:$D, $C44, Despesas!$C:$C, "&gt;="&amp;EOMONTH(O$30,-1)+1, Despesas!$C:$C, "&lt;="&amp;EOMONTH(O$43,0)), "")
</f>
        <v>0</v>
      </c>
      <c r="P44" s="40">
        <f t="shared" ref="P44:P53" si="11">SUM(D44:O44)</f>
        <v>180</v>
      </c>
      <c r="Q44" s="22">
        <f t="shared" ref="Q44:Q53" si="12">IFERROR(AVERAGEIF(D44:O44, "&gt;0", D44:O44), 0)</f>
        <v>180</v>
      </c>
      <c r="R44" s="45"/>
    </row>
    <row r="45">
      <c r="A45" s="5"/>
      <c r="B45" s="37">
        <v>15.0</v>
      </c>
      <c r="C45" s="43" t="str">
        <f>IFERROR(__xludf.DUMMYFUNCTION("""COMPUTED_VALUE"""),"Chave reserva")</f>
        <v>Chave reserva</v>
      </c>
      <c r="D45" s="44">
        <f>IF($C45&lt;&gt;"", SUMIFS(Despesas!$E:$E, Despesas!$D:$D, $C45, Despesas!$C:$C, "&gt;="&amp;EOMONTH(D$30,-1)+1, Despesas!$C:$C, "&lt;="&amp;EOMONTH(D$43,0)), "")
</f>
        <v>0</v>
      </c>
      <c r="E45" s="44">
        <f>IF($C45&lt;&gt;"", SUMIFS(Despesas!$E:$E, Despesas!$D:$D, $C45, Despesas!$C:$C, "&gt;="&amp;EOMONTH(E$30,-1)+1, Despesas!$C:$C, "&lt;="&amp;EOMONTH(E$43,0)), "")
</f>
        <v>100</v>
      </c>
      <c r="F45" s="44">
        <f>IF($C45&lt;&gt;"", SUMIFS(Despesas!$E:$E, Despesas!$D:$D, $C45, Despesas!$C:$C, "&gt;="&amp;EOMONTH(F$30,-1)+1, Despesas!$C:$C, "&lt;="&amp;EOMONTH(F$43,0)), "")
</f>
        <v>0</v>
      </c>
      <c r="G45" s="44">
        <f>IF($C45&lt;&gt;"", SUMIFS(Despesas!$E:$E, Despesas!$D:$D, $C45, Despesas!$C:$C, "&gt;="&amp;EOMONTH(G$30,-1)+1, Despesas!$C:$C, "&lt;="&amp;EOMONTH(G$43,0)), "")
</f>
        <v>0</v>
      </c>
      <c r="H45" s="44">
        <f>IF($C45&lt;&gt;"", SUMIFS(Despesas!$E:$E, Despesas!$D:$D, $C45, Despesas!$C:$C, "&gt;="&amp;EOMONTH(H$30,-1)+1, Despesas!$C:$C, "&lt;="&amp;EOMONTH(H$43,0)), "")
</f>
        <v>0</v>
      </c>
      <c r="I45" s="44">
        <f>IF($C45&lt;&gt;"", SUMIFS(Despesas!$E:$E, Despesas!$D:$D, $C45, Despesas!$C:$C, "&gt;="&amp;EOMONTH(I$30,-1)+1, Despesas!$C:$C, "&lt;="&amp;EOMONTH(I$43,0)), "")
</f>
        <v>0</v>
      </c>
      <c r="J45" s="44">
        <f>IF($C45&lt;&gt;"", SUMIFS(Despesas!$E:$E, Despesas!$D:$D, $C45, Despesas!$C:$C, "&gt;="&amp;EOMONTH(J$30,-1)+1, Despesas!$C:$C, "&lt;="&amp;EOMONTH(J$43,0)), "")
</f>
        <v>0</v>
      </c>
      <c r="K45" s="44">
        <f>IF($C45&lt;&gt;"", SUMIFS(Despesas!$E:$E, Despesas!$D:$D, $C45, Despesas!$C:$C, "&gt;="&amp;EOMONTH(K$30,-1)+1, Despesas!$C:$C, "&lt;="&amp;EOMONTH(K$43,0)), "")
</f>
        <v>0</v>
      </c>
      <c r="L45" s="44">
        <f>IF($C45&lt;&gt;"", SUMIFS(Despesas!$E:$E, Despesas!$D:$D, $C45, Despesas!$C:$C, "&gt;="&amp;EOMONTH(L$30,-1)+1, Despesas!$C:$C, "&lt;="&amp;EOMONTH(L$43,0)), "")
</f>
        <v>0</v>
      </c>
      <c r="M45" s="44">
        <f>IF($C45&lt;&gt;"", SUMIFS(Despesas!$E:$E, Despesas!$D:$D, $C45, Despesas!$C:$C, "&gt;="&amp;EOMONTH(M$30,-1)+1, Despesas!$C:$C, "&lt;="&amp;EOMONTH(M$43,0)), "")
</f>
        <v>0</v>
      </c>
      <c r="N45" s="44">
        <f>IF($C45&lt;&gt;"", SUMIFS(Despesas!$E:$E, Despesas!$D:$D, $C45, Despesas!$C:$C, "&gt;="&amp;EOMONTH(N$30,-1)+1, Despesas!$C:$C, "&lt;="&amp;EOMONTH(N$43,0)), "")
</f>
        <v>0</v>
      </c>
      <c r="O45" s="44">
        <f>IF($C45&lt;&gt;"", SUMIFS(Despesas!$E:$E, Despesas!$D:$D, $C45, Despesas!$C:$C, "&gt;="&amp;EOMONTH(O$30,-1)+1, Despesas!$C:$C, "&lt;="&amp;EOMONTH(O$43,0)), "")
</f>
        <v>0</v>
      </c>
      <c r="P45" s="40">
        <f t="shared" si="11"/>
        <v>100</v>
      </c>
      <c r="Q45" s="22">
        <f t="shared" si="12"/>
        <v>100</v>
      </c>
      <c r="R45" s="45"/>
    </row>
    <row r="46">
      <c r="A46" s="5"/>
      <c r="B46" s="37">
        <v>20.0</v>
      </c>
      <c r="C46" s="43" t="str">
        <f>IFERROR(__xludf.DUMMYFUNCTION("""COMPUTED_VALUE"""),"Combustivel")</f>
        <v>Combustivel</v>
      </c>
      <c r="D46" s="44">
        <f>IF($C46&lt;&gt;"", SUMIFS(Despesas!$E:$E, Despesas!$D:$D, $C46, Despesas!$C:$C, "&gt;="&amp;EOMONTH(D$30,-1)+1, Despesas!$C:$C, "&lt;="&amp;EOMONTH(D$43,0)), "")
</f>
        <v>0</v>
      </c>
      <c r="E46" s="44">
        <f>IF($C46&lt;&gt;"", SUMIFS(Despesas!$E:$E, Despesas!$D:$D, $C46, Despesas!$C:$C, "&gt;="&amp;EOMONTH(E$30,-1)+1, Despesas!$C:$C, "&lt;="&amp;EOMONTH(E$43,0)), "")
</f>
        <v>0</v>
      </c>
      <c r="F46" s="44">
        <f>IF($C46&lt;&gt;"", SUMIFS(Despesas!$E:$E, Despesas!$D:$D, $C46, Despesas!$C:$C, "&gt;="&amp;EOMONTH(F$30,-1)+1, Despesas!$C:$C, "&lt;="&amp;EOMONTH(F$43,0)), "")
</f>
        <v>30</v>
      </c>
      <c r="G46" s="44">
        <f>IF($C46&lt;&gt;"", SUMIFS(Despesas!$E:$E, Despesas!$D:$D, $C46, Despesas!$C:$C, "&gt;="&amp;EOMONTH(G$30,-1)+1, Despesas!$C:$C, "&lt;="&amp;EOMONTH(G$43,0)), "")
</f>
        <v>0</v>
      </c>
      <c r="H46" s="44">
        <f>IF($C46&lt;&gt;"", SUMIFS(Despesas!$E:$E, Despesas!$D:$D, $C46, Despesas!$C:$C, "&gt;="&amp;EOMONTH(H$30,-1)+1, Despesas!$C:$C, "&lt;="&amp;EOMONTH(H$43,0)), "")
</f>
        <v>0</v>
      </c>
      <c r="I46" s="44">
        <f>IF($C46&lt;&gt;"", SUMIFS(Despesas!$E:$E, Despesas!$D:$D, $C46, Despesas!$C:$C, "&gt;="&amp;EOMONTH(I$30,-1)+1, Despesas!$C:$C, "&lt;="&amp;EOMONTH(I$43,0)), "")
</f>
        <v>0</v>
      </c>
      <c r="J46" s="44">
        <f>IF($C46&lt;&gt;"", SUMIFS(Despesas!$E:$E, Despesas!$D:$D, $C46, Despesas!$C:$C, "&gt;="&amp;EOMONTH(J$30,-1)+1, Despesas!$C:$C, "&lt;="&amp;EOMONTH(J$43,0)), "")
</f>
        <v>0</v>
      </c>
      <c r="K46" s="44">
        <f>IF($C46&lt;&gt;"", SUMIFS(Despesas!$E:$E, Despesas!$D:$D, $C46, Despesas!$C:$C, "&gt;="&amp;EOMONTH(K$30,-1)+1, Despesas!$C:$C, "&lt;="&amp;EOMONTH(K$43,0)), "")
</f>
        <v>0</v>
      </c>
      <c r="L46" s="44">
        <f>IF($C46&lt;&gt;"", SUMIFS(Despesas!$E:$E, Despesas!$D:$D, $C46, Despesas!$C:$C, "&gt;="&amp;EOMONTH(L$30,-1)+1, Despesas!$C:$C, "&lt;="&amp;EOMONTH(L$43,0)), "")
</f>
        <v>0</v>
      </c>
      <c r="M46" s="44">
        <f>IF($C46&lt;&gt;"", SUMIFS(Despesas!$E:$E, Despesas!$D:$D, $C46, Despesas!$C:$C, "&gt;="&amp;EOMONTH(M$30,-1)+1, Despesas!$C:$C, "&lt;="&amp;EOMONTH(M$43,0)), "")
</f>
        <v>0</v>
      </c>
      <c r="N46" s="44">
        <f>IF($C46&lt;&gt;"", SUMIFS(Despesas!$E:$E, Despesas!$D:$D, $C46, Despesas!$C:$C, "&gt;="&amp;EOMONTH(N$30,-1)+1, Despesas!$C:$C, "&lt;="&amp;EOMONTH(N$43,0)), "")
</f>
        <v>0</v>
      </c>
      <c r="O46" s="44">
        <f>IF($C46&lt;&gt;"", SUMIFS(Despesas!$E:$E, Despesas!$D:$D, $C46, Despesas!$C:$C, "&gt;="&amp;EOMONTH(O$30,-1)+1, Despesas!$C:$C, "&lt;="&amp;EOMONTH(O$43,0)), "")
</f>
        <v>0</v>
      </c>
      <c r="P46" s="40">
        <f t="shared" si="11"/>
        <v>30</v>
      </c>
      <c r="Q46" s="22">
        <f t="shared" si="12"/>
        <v>30</v>
      </c>
      <c r="R46" s="45"/>
    </row>
    <row r="47">
      <c r="A47" s="5"/>
      <c r="B47" s="37">
        <v>2.0</v>
      </c>
      <c r="C47" s="43" t="str">
        <f>IFERROR(__xludf.DUMMYFUNCTION("""COMPUTED_VALUE"""),"Compra da moto")</f>
        <v>Compra da moto</v>
      </c>
      <c r="D47" s="44">
        <f>IF($C47&lt;&gt;"", SUMIFS(Despesas!$E:$E, Despesas!$D:$D, $C47, Despesas!$C:$C, "&gt;="&amp;EOMONTH(D$30,-1)+1, Despesas!$C:$C, "&lt;="&amp;EOMONTH(D$43,0)), "")
</f>
        <v>23000</v>
      </c>
      <c r="E47" s="44">
        <f>IF($C47&lt;&gt;"", SUMIFS(Despesas!$E:$E, Despesas!$D:$D, $C47, Despesas!$C:$C, "&gt;="&amp;EOMONTH(E$30,-1)+1, Despesas!$C:$C, "&lt;="&amp;EOMONTH(E$43,0)), "")
</f>
        <v>1000</v>
      </c>
      <c r="F47" s="44">
        <f>IF($C47&lt;&gt;"", SUMIFS(Despesas!$E:$E, Despesas!$D:$D, $C47, Despesas!$C:$C, "&gt;="&amp;EOMONTH(F$30,-1)+1, Despesas!$C:$C, "&lt;="&amp;EOMONTH(F$43,0)), "")
</f>
        <v>0</v>
      </c>
      <c r="G47" s="44">
        <f>IF($C47&lt;&gt;"", SUMIFS(Despesas!$E:$E, Despesas!$D:$D, $C47, Despesas!$C:$C, "&gt;="&amp;EOMONTH(G$30,-1)+1, Despesas!$C:$C, "&lt;="&amp;EOMONTH(G$43,0)), "")
</f>
        <v>0</v>
      </c>
      <c r="H47" s="44">
        <f>IF($C47&lt;&gt;"", SUMIFS(Despesas!$E:$E, Despesas!$D:$D, $C47, Despesas!$C:$C, "&gt;="&amp;EOMONTH(H$30,-1)+1, Despesas!$C:$C, "&lt;="&amp;EOMONTH(H$43,0)), "")
</f>
        <v>0</v>
      </c>
      <c r="I47" s="44">
        <f>IF($C47&lt;&gt;"", SUMIFS(Despesas!$E:$E, Despesas!$D:$D, $C47, Despesas!$C:$C, "&gt;="&amp;EOMONTH(I$30,-1)+1, Despesas!$C:$C, "&lt;="&amp;EOMONTH(I$43,0)), "")
</f>
        <v>0</v>
      </c>
      <c r="J47" s="44">
        <f>IF($C47&lt;&gt;"", SUMIFS(Despesas!$E:$E, Despesas!$D:$D, $C47, Despesas!$C:$C, "&gt;="&amp;EOMONTH(J$30,-1)+1, Despesas!$C:$C, "&lt;="&amp;EOMONTH(J$43,0)), "")
</f>
        <v>0</v>
      </c>
      <c r="K47" s="44">
        <f>IF($C47&lt;&gt;"", SUMIFS(Despesas!$E:$E, Despesas!$D:$D, $C47, Despesas!$C:$C, "&gt;="&amp;EOMONTH(K$30,-1)+1, Despesas!$C:$C, "&lt;="&amp;EOMONTH(K$43,0)), "")
</f>
        <v>0</v>
      </c>
      <c r="L47" s="44">
        <f>IF($C47&lt;&gt;"", SUMIFS(Despesas!$E:$E, Despesas!$D:$D, $C47, Despesas!$C:$C, "&gt;="&amp;EOMONTH(L$30,-1)+1, Despesas!$C:$C, "&lt;="&amp;EOMONTH(L$43,0)), "")
</f>
        <v>0</v>
      </c>
      <c r="M47" s="44">
        <f>IF($C47&lt;&gt;"", SUMIFS(Despesas!$E:$E, Despesas!$D:$D, $C47, Despesas!$C:$C, "&gt;="&amp;EOMONTH(M$30,-1)+1, Despesas!$C:$C, "&lt;="&amp;EOMONTH(M$43,0)), "")
</f>
        <v>0</v>
      </c>
      <c r="N47" s="44">
        <f>IF($C47&lt;&gt;"", SUMIFS(Despesas!$E:$E, Despesas!$D:$D, $C47, Despesas!$C:$C, "&gt;="&amp;EOMONTH(N$30,-1)+1, Despesas!$C:$C, "&lt;="&amp;EOMONTH(N$43,0)), "")
</f>
        <v>0</v>
      </c>
      <c r="O47" s="44">
        <f>IF($C47&lt;&gt;"", SUMIFS(Despesas!$E:$E, Despesas!$D:$D, $C47, Despesas!$C:$C, "&gt;="&amp;EOMONTH(O$30,-1)+1, Despesas!$C:$C, "&lt;="&amp;EOMONTH(O$43,0)), "")
</f>
        <v>0</v>
      </c>
      <c r="P47" s="40">
        <f t="shared" si="11"/>
        <v>24000</v>
      </c>
      <c r="Q47" s="22">
        <f t="shared" si="12"/>
        <v>12000</v>
      </c>
      <c r="R47" s="45"/>
    </row>
    <row r="48">
      <c r="A48" s="5"/>
      <c r="B48" s="37">
        <v>5.0</v>
      </c>
      <c r="C48" s="43" t="str">
        <f>IFERROR(__xludf.DUMMYFUNCTION("""COMPUTED_VALUE"""),"DUDA transf.")</f>
        <v>DUDA transf.</v>
      </c>
      <c r="D48" s="44">
        <f>IF($C48&lt;&gt;"", SUMIFS(Despesas!$E:$E, Despesas!$D:$D, $C48, Despesas!$C:$C, "&gt;="&amp;EOMONTH(D$30,-1)+1, Despesas!$C:$C, "&lt;="&amp;EOMONTH(D$43,0)), "")
</f>
        <v>200.91</v>
      </c>
      <c r="E48" s="44">
        <f>IF($C48&lt;&gt;"", SUMIFS(Despesas!$E:$E, Despesas!$D:$D, $C48, Despesas!$C:$C, "&gt;="&amp;EOMONTH(E$30,-1)+1, Despesas!$C:$C, "&lt;="&amp;EOMONTH(E$43,0)), "")
</f>
        <v>200.91</v>
      </c>
      <c r="F48" s="44">
        <f>IF($C48&lt;&gt;"", SUMIFS(Despesas!$E:$E, Despesas!$D:$D, $C48, Despesas!$C:$C, "&gt;="&amp;EOMONTH(F$30,-1)+1, Despesas!$C:$C, "&lt;="&amp;EOMONTH(F$43,0)), "")
</f>
        <v>0</v>
      </c>
      <c r="G48" s="44">
        <f>IF($C48&lt;&gt;"", SUMIFS(Despesas!$E:$E, Despesas!$D:$D, $C48, Despesas!$C:$C, "&gt;="&amp;EOMONTH(G$30,-1)+1, Despesas!$C:$C, "&lt;="&amp;EOMONTH(G$43,0)), "")
</f>
        <v>0</v>
      </c>
      <c r="H48" s="44">
        <f>IF($C48&lt;&gt;"", SUMIFS(Despesas!$E:$E, Despesas!$D:$D, $C48, Despesas!$C:$C, "&gt;="&amp;EOMONTH(H$30,-1)+1, Despesas!$C:$C, "&lt;="&amp;EOMONTH(H$43,0)), "")
</f>
        <v>0</v>
      </c>
      <c r="I48" s="44">
        <f>IF($C48&lt;&gt;"", SUMIFS(Despesas!$E:$E, Despesas!$D:$D, $C48, Despesas!$C:$C, "&gt;="&amp;EOMONTH(I$30,-1)+1, Despesas!$C:$C, "&lt;="&amp;EOMONTH(I$43,0)), "")
</f>
        <v>0</v>
      </c>
      <c r="J48" s="44">
        <f>IF($C48&lt;&gt;"", SUMIFS(Despesas!$E:$E, Despesas!$D:$D, $C48, Despesas!$C:$C, "&gt;="&amp;EOMONTH(J$30,-1)+1, Despesas!$C:$C, "&lt;="&amp;EOMONTH(J$43,0)), "")
</f>
        <v>0</v>
      </c>
      <c r="K48" s="44">
        <f>IF($C48&lt;&gt;"", SUMIFS(Despesas!$E:$E, Despesas!$D:$D, $C48, Despesas!$C:$C, "&gt;="&amp;EOMONTH(K$30,-1)+1, Despesas!$C:$C, "&lt;="&amp;EOMONTH(K$43,0)), "")
</f>
        <v>0</v>
      </c>
      <c r="L48" s="44">
        <f>IF($C48&lt;&gt;"", SUMIFS(Despesas!$E:$E, Despesas!$D:$D, $C48, Despesas!$C:$C, "&gt;="&amp;EOMONTH(L$30,-1)+1, Despesas!$C:$C, "&lt;="&amp;EOMONTH(L$43,0)), "")
</f>
        <v>0</v>
      </c>
      <c r="M48" s="44">
        <f>IF($C48&lt;&gt;"", SUMIFS(Despesas!$E:$E, Despesas!$D:$D, $C48, Despesas!$C:$C, "&gt;="&amp;EOMONTH(M$30,-1)+1, Despesas!$C:$C, "&lt;="&amp;EOMONTH(M$43,0)), "")
</f>
        <v>0</v>
      </c>
      <c r="N48" s="44">
        <f>IF($C48&lt;&gt;"", SUMIFS(Despesas!$E:$E, Despesas!$D:$D, $C48, Despesas!$C:$C, "&gt;="&amp;EOMONTH(N$30,-1)+1, Despesas!$C:$C, "&lt;="&amp;EOMONTH(N$43,0)), "")
</f>
        <v>0</v>
      </c>
      <c r="O48" s="44">
        <f>IF($C48&lt;&gt;"", SUMIFS(Despesas!$E:$E, Despesas!$D:$D, $C48, Despesas!$C:$C, "&gt;="&amp;EOMONTH(O$30,-1)+1, Despesas!$C:$C, "&lt;="&amp;EOMONTH(O$43,0)), "")
</f>
        <v>0</v>
      </c>
      <c r="P48" s="40">
        <f t="shared" si="11"/>
        <v>401.82</v>
      </c>
      <c r="Q48" s="22">
        <f t="shared" si="12"/>
        <v>200.91</v>
      </c>
      <c r="R48" s="45"/>
    </row>
    <row r="49">
      <c r="A49" s="5"/>
      <c r="B49" s="37">
        <v>4.0</v>
      </c>
      <c r="C49" s="43" t="str">
        <f>IFERROR(__xludf.DUMMYFUNCTION("""COMPUTED_VALUE"""),"GRT")</f>
        <v>GRT</v>
      </c>
      <c r="D49" s="44">
        <f>IF($C49&lt;&gt;"", SUMIFS(Despesas!$E:$E, Despesas!$D:$D, $C49, Despesas!$C:$C, "&gt;="&amp;EOMONTH(D$30,-1)+1, Despesas!$C:$C, "&lt;="&amp;EOMONTH(D$43,0)), "")
</f>
        <v>562.58</v>
      </c>
      <c r="E49" s="44">
        <f>IF($C49&lt;&gt;"", SUMIFS(Despesas!$E:$E, Despesas!$D:$D, $C49, Despesas!$C:$C, "&gt;="&amp;EOMONTH(E$30,-1)+1, Despesas!$C:$C, "&lt;="&amp;EOMONTH(E$43,0)), "")
</f>
        <v>0</v>
      </c>
      <c r="F49" s="44">
        <f>IF($C49&lt;&gt;"", SUMIFS(Despesas!$E:$E, Despesas!$D:$D, $C49, Despesas!$C:$C, "&gt;="&amp;EOMONTH(F$30,-1)+1, Despesas!$C:$C, "&lt;="&amp;EOMONTH(F$43,0)), "")
</f>
        <v>0</v>
      </c>
      <c r="G49" s="44">
        <f>IF($C49&lt;&gt;"", SUMIFS(Despesas!$E:$E, Despesas!$D:$D, $C49, Despesas!$C:$C, "&gt;="&amp;EOMONTH(G$30,-1)+1, Despesas!$C:$C, "&lt;="&amp;EOMONTH(G$43,0)), "")
</f>
        <v>0</v>
      </c>
      <c r="H49" s="44">
        <f>IF($C49&lt;&gt;"", SUMIFS(Despesas!$E:$E, Despesas!$D:$D, $C49, Despesas!$C:$C, "&gt;="&amp;EOMONTH(H$30,-1)+1, Despesas!$C:$C, "&lt;="&amp;EOMONTH(H$43,0)), "")
</f>
        <v>0</v>
      </c>
      <c r="I49" s="44">
        <f>IF($C49&lt;&gt;"", SUMIFS(Despesas!$E:$E, Despesas!$D:$D, $C49, Despesas!$C:$C, "&gt;="&amp;EOMONTH(I$30,-1)+1, Despesas!$C:$C, "&lt;="&amp;EOMONTH(I$43,0)), "")
</f>
        <v>0</v>
      </c>
      <c r="J49" s="44">
        <f>IF($C49&lt;&gt;"", SUMIFS(Despesas!$E:$E, Despesas!$D:$D, $C49, Despesas!$C:$C, "&gt;="&amp;EOMONTH(J$30,-1)+1, Despesas!$C:$C, "&lt;="&amp;EOMONTH(J$43,0)), "")
</f>
        <v>0</v>
      </c>
      <c r="K49" s="44">
        <f>IF($C49&lt;&gt;"", SUMIFS(Despesas!$E:$E, Despesas!$D:$D, $C49, Despesas!$C:$C, "&gt;="&amp;EOMONTH(K$30,-1)+1, Despesas!$C:$C, "&lt;="&amp;EOMONTH(K$43,0)), "")
</f>
        <v>0</v>
      </c>
      <c r="L49" s="44">
        <f>IF($C49&lt;&gt;"", SUMIFS(Despesas!$E:$E, Despesas!$D:$D, $C49, Despesas!$C:$C, "&gt;="&amp;EOMONTH(L$30,-1)+1, Despesas!$C:$C, "&lt;="&amp;EOMONTH(L$43,0)), "")
</f>
        <v>0</v>
      </c>
      <c r="M49" s="44">
        <f>IF($C49&lt;&gt;"", SUMIFS(Despesas!$E:$E, Despesas!$D:$D, $C49, Despesas!$C:$C, "&gt;="&amp;EOMONTH(M$30,-1)+1, Despesas!$C:$C, "&lt;="&amp;EOMONTH(M$43,0)), "")
</f>
        <v>0</v>
      </c>
      <c r="N49" s="44">
        <f>IF($C49&lt;&gt;"", SUMIFS(Despesas!$E:$E, Despesas!$D:$D, $C49, Despesas!$C:$C, "&gt;="&amp;EOMONTH(N$30,-1)+1, Despesas!$C:$C, "&lt;="&amp;EOMONTH(N$43,0)), "")
</f>
        <v>0</v>
      </c>
      <c r="O49" s="44">
        <f>IF($C49&lt;&gt;"", SUMIFS(Despesas!$E:$E, Despesas!$D:$D, $C49, Despesas!$C:$C, "&gt;="&amp;EOMONTH(O$30,-1)+1, Despesas!$C:$C, "&lt;="&amp;EOMONTH(O$43,0)), "")
</f>
        <v>0</v>
      </c>
      <c r="P49" s="40">
        <f t="shared" si="11"/>
        <v>562.58</v>
      </c>
      <c r="Q49" s="22">
        <f t="shared" si="12"/>
        <v>562.58</v>
      </c>
      <c r="R49" s="45"/>
    </row>
    <row r="50">
      <c r="A50" s="5"/>
      <c r="B50" s="37">
        <v>6.0</v>
      </c>
      <c r="C50" s="43" t="str">
        <f>IFERROR(__xludf.DUMMYFUNCTION("""COMPUTED_VALUE"""),"IPVA")</f>
        <v>IPVA</v>
      </c>
      <c r="D50" s="44">
        <f>IF($C50&lt;&gt;"", SUMIFS(Despesas!$E:$E, Despesas!$D:$D, $C50, Despesas!$C:$C, "&gt;="&amp;EOMONTH(D$30,-1)+1, Despesas!$C:$C, "&lt;="&amp;EOMONTH(D$43,0)), "")
</f>
        <v>270.4</v>
      </c>
      <c r="E50" s="44">
        <f>IF($C50&lt;&gt;"", SUMIFS(Despesas!$E:$E, Despesas!$D:$D, $C50, Despesas!$C:$C, "&gt;="&amp;EOMONTH(E$30,-1)+1, Despesas!$C:$C, "&lt;="&amp;EOMONTH(E$43,0)), "")
</f>
        <v>0</v>
      </c>
      <c r="F50" s="44">
        <f>IF($C50&lt;&gt;"", SUMIFS(Despesas!$E:$E, Despesas!$D:$D, $C50, Despesas!$C:$C, "&gt;="&amp;EOMONTH(F$30,-1)+1, Despesas!$C:$C, "&lt;="&amp;EOMONTH(F$43,0)), "")
</f>
        <v>0</v>
      </c>
      <c r="G50" s="44">
        <f>IF($C50&lt;&gt;"", SUMIFS(Despesas!$E:$E, Despesas!$D:$D, $C50, Despesas!$C:$C, "&gt;="&amp;EOMONTH(G$30,-1)+1, Despesas!$C:$C, "&lt;="&amp;EOMONTH(G$43,0)), "")
</f>
        <v>0</v>
      </c>
      <c r="H50" s="44">
        <f>IF($C50&lt;&gt;"", SUMIFS(Despesas!$E:$E, Despesas!$D:$D, $C50, Despesas!$C:$C, "&gt;="&amp;EOMONTH(H$30,-1)+1, Despesas!$C:$C, "&lt;="&amp;EOMONTH(H$43,0)), "")
</f>
        <v>0</v>
      </c>
      <c r="I50" s="44">
        <f>IF($C50&lt;&gt;"", SUMIFS(Despesas!$E:$E, Despesas!$D:$D, $C50, Despesas!$C:$C, "&gt;="&amp;EOMONTH(I$30,-1)+1, Despesas!$C:$C, "&lt;="&amp;EOMONTH(I$43,0)), "")
</f>
        <v>0</v>
      </c>
      <c r="J50" s="44">
        <f>IF($C50&lt;&gt;"", SUMIFS(Despesas!$E:$E, Despesas!$D:$D, $C50, Despesas!$C:$C, "&gt;="&amp;EOMONTH(J$30,-1)+1, Despesas!$C:$C, "&lt;="&amp;EOMONTH(J$43,0)), "")
</f>
        <v>0</v>
      </c>
      <c r="K50" s="44">
        <f>IF($C50&lt;&gt;"", SUMIFS(Despesas!$E:$E, Despesas!$D:$D, $C50, Despesas!$C:$C, "&gt;="&amp;EOMONTH(K$30,-1)+1, Despesas!$C:$C, "&lt;="&amp;EOMONTH(K$43,0)), "")
</f>
        <v>0</v>
      </c>
      <c r="L50" s="44">
        <f>IF($C50&lt;&gt;"", SUMIFS(Despesas!$E:$E, Despesas!$D:$D, $C50, Despesas!$C:$C, "&gt;="&amp;EOMONTH(L$30,-1)+1, Despesas!$C:$C, "&lt;="&amp;EOMONTH(L$43,0)), "")
</f>
        <v>0</v>
      </c>
      <c r="M50" s="44">
        <f>IF($C50&lt;&gt;"", SUMIFS(Despesas!$E:$E, Despesas!$D:$D, $C50, Despesas!$C:$C, "&gt;="&amp;EOMONTH(M$30,-1)+1, Despesas!$C:$C, "&lt;="&amp;EOMONTH(M$43,0)), "")
</f>
        <v>0</v>
      </c>
      <c r="N50" s="44">
        <f>IF($C50&lt;&gt;"", SUMIFS(Despesas!$E:$E, Despesas!$D:$D, $C50, Despesas!$C:$C, "&gt;="&amp;EOMONTH(N$30,-1)+1, Despesas!$C:$C, "&lt;="&amp;EOMONTH(N$43,0)), "")
</f>
        <v>0</v>
      </c>
      <c r="O50" s="44">
        <f>IF($C50&lt;&gt;"", SUMIFS(Despesas!$E:$E, Despesas!$D:$D, $C50, Despesas!$C:$C, "&gt;="&amp;EOMONTH(O$30,-1)+1, Despesas!$C:$C, "&lt;="&amp;EOMONTH(O$43,0)), "")
</f>
        <v>0</v>
      </c>
      <c r="P50" s="40">
        <f t="shared" si="11"/>
        <v>270.4</v>
      </c>
      <c r="Q50" s="22">
        <f t="shared" si="12"/>
        <v>270.4</v>
      </c>
      <c r="R50" s="45"/>
    </row>
    <row r="51">
      <c r="A51" s="5"/>
      <c r="B51" s="37">
        <v>8.0</v>
      </c>
      <c r="C51" s="43" t="str">
        <f>IFERROR(__xludf.DUMMYFUNCTION("""COMPUTED_VALUE"""),"Óleo")</f>
        <v>Óleo</v>
      </c>
      <c r="D51" s="44">
        <f>IF($C51&lt;&gt;"", SUMIFS(Despesas!$E:$E, Despesas!$D:$D, $C51, Despesas!$C:$C, "&gt;="&amp;EOMONTH(D$30,-1)+1, Despesas!$C:$C, "&lt;="&amp;EOMONTH(D$43,0)), "")
</f>
        <v>40</v>
      </c>
      <c r="E51" s="44">
        <f>IF($C51&lt;&gt;"", SUMIFS(Despesas!$E:$E, Despesas!$D:$D, $C51, Despesas!$C:$C, "&gt;="&amp;EOMONTH(E$30,-1)+1, Despesas!$C:$C, "&lt;="&amp;EOMONTH(E$43,0)), "")
</f>
        <v>33</v>
      </c>
      <c r="F51" s="44">
        <f>IF($C51&lt;&gt;"", SUMIFS(Despesas!$E:$E, Despesas!$D:$D, $C51, Despesas!$C:$C, "&gt;="&amp;EOMONTH(F$30,-1)+1, Despesas!$C:$C, "&lt;="&amp;EOMONTH(F$43,0)), "")
</f>
        <v>0</v>
      </c>
      <c r="G51" s="44">
        <f>IF($C51&lt;&gt;"", SUMIFS(Despesas!$E:$E, Despesas!$D:$D, $C51, Despesas!$C:$C, "&gt;="&amp;EOMONTH(G$30,-1)+1, Despesas!$C:$C, "&lt;="&amp;EOMONTH(G$43,0)), "")
</f>
        <v>0</v>
      </c>
      <c r="H51" s="44">
        <f>IF($C51&lt;&gt;"", SUMIFS(Despesas!$E:$E, Despesas!$D:$D, $C51, Despesas!$C:$C, "&gt;="&amp;EOMONTH(H$30,-1)+1, Despesas!$C:$C, "&lt;="&amp;EOMONTH(H$43,0)), "")
</f>
        <v>0</v>
      </c>
      <c r="I51" s="44">
        <f>IF($C51&lt;&gt;"", SUMIFS(Despesas!$E:$E, Despesas!$D:$D, $C51, Despesas!$C:$C, "&gt;="&amp;EOMONTH(I$30,-1)+1, Despesas!$C:$C, "&lt;="&amp;EOMONTH(I$43,0)), "")
</f>
        <v>0</v>
      </c>
      <c r="J51" s="44">
        <f>IF($C51&lt;&gt;"", SUMIFS(Despesas!$E:$E, Despesas!$D:$D, $C51, Despesas!$C:$C, "&gt;="&amp;EOMONTH(J$30,-1)+1, Despesas!$C:$C, "&lt;="&amp;EOMONTH(J$43,0)), "")
</f>
        <v>0</v>
      </c>
      <c r="K51" s="44">
        <f>IF($C51&lt;&gt;"", SUMIFS(Despesas!$E:$E, Despesas!$D:$D, $C51, Despesas!$C:$C, "&gt;="&amp;EOMONTH(K$30,-1)+1, Despesas!$C:$C, "&lt;="&amp;EOMONTH(K$43,0)), "")
</f>
        <v>0</v>
      </c>
      <c r="L51" s="44">
        <f>IF($C51&lt;&gt;"", SUMIFS(Despesas!$E:$E, Despesas!$D:$D, $C51, Despesas!$C:$C, "&gt;="&amp;EOMONTH(L$30,-1)+1, Despesas!$C:$C, "&lt;="&amp;EOMONTH(L$43,0)), "")
</f>
        <v>0</v>
      </c>
      <c r="M51" s="44">
        <f>IF($C51&lt;&gt;"", SUMIFS(Despesas!$E:$E, Despesas!$D:$D, $C51, Despesas!$C:$C, "&gt;="&amp;EOMONTH(M$30,-1)+1, Despesas!$C:$C, "&lt;="&amp;EOMONTH(M$43,0)), "")
</f>
        <v>0</v>
      </c>
      <c r="N51" s="44">
        <f>IF($C51&lt;&gt;"", SUMIFS(Despesas!$E:$E, Despesas!$D:$D, $C51, Despesas!$C:$C, "&gt;="&amp;EOMONTH(N$30,-1)+1, Despesas!$C:$C, "&lt;="&amp;EOMONTH(N$43,0)), "")
</f>
        <v>0</v>
      </c>
      <c r="O51" s="44">
        <f>IF($C51&lt;&gt;"", SUMIFS(Despesas!$E:$E, Despesas!$D:$D, $C51, Despesas!$C:$C, "&gt;="&amp;EOMONTH(O$30,-1)+1, Despesas!$C:$C, "&lt;="&amp;EOMONTH(O$43,0)), "")
</f>
        <v>0</v>
      </c>
      <c r="P51" s="40">
        <f t="shared" si="11"/>
        <v>73</v>
      </c>
      <c r="Q51" s="22">
        <f t="shared" si="12"/>
        <v>36.5</v>
      </c>
      <c r="R51" s="45"/>
    </row>
    <row r="52">
      <c r="A52" s="5"/>
      <c r="B52" s="37">
        <v>21.0</v>
      </c>
      <c r="C52" s="43" t="str">
        <f>IFERROR(__xludf.DUMMYFUNCTION("""COMPUTED_VALUE"""),"Pneu furado")</f>
        <v>Pneu furado</v>
      </c>
      <c r="D52" s="44">
        <f>IF($C52&lt;&gt;"", SUMIFS(Despesas!$E:$E, Despesas!$D:$D, $C52, Despesas!$C:$C, "&gt;="&amp;EOMONTH(D$30,-1)+1, Despesas!$C:$C, "&lt;="&amp;EOMONTH(D$43,0)), "")
</f>
        <v>0</v>
      </c>
      <c r="E52" s="44">
        <f>IF($C52&lt;&gt;"", SUMIFS(Despesas!$E:$E, Despesas!$D:$D, $C52, Despesas!$C:$C, "&gt;="&amp;EOMONTH(E$30,-1)+1, Despesas!$C:$C, "&lt;="&amp;EOMONTH(E$43,0)), "")
</f>
        <v>0</v>
      </c>
      <c r="F52" s="44">
        <f>IF($C52&lt;&gt;"", SUMIFS(Despesas!$E:$E, Despesas!$D:$D, $C52, Despesas!$C:$C, "&gt;="&amp;EOMONTH(F$30,-1)+1, Despesas!$C:$C, "&lt;="&amp;EOMONTH(F$43,0)), "")
</f>
        <v>60</v>
      </c>
      <c r="G52" s="44">
        <f>IF($C52&lt;&gt;"", SUMIFS(Despesas!$E:$E, Despesas!$D:$D, $C52, Despesas!$C:$C, "&gt;="&amp;EOMONTH(G$30,-1)+1, Despesas!$C:$C, "&lt;="&amp;EOMONTH(G$43,0)), "")
</f>
        <v>0</v>
      </c>
      <c r="H52" s="44">
        <f>IF($C52&lt;&gt;"", SUMIFS(Despesas!$E:$E, Despesas!$D:$D, $C52, Despesas!$C:$C, "&gt;="&amp;EOMONTH(H$30,-1)+1, Despesas!$C:$C, "&lt;="&amp;EOMONTH(H$43,0)), "")
</f>
        <v>0</v>
      </c>
      <c r="I52" s="44">
        <f>IF($C52&lt;&gt;"", SUMIFS(Despesas!$E:$E, Despesas!$D:$D, $C52, Despesas!$C:$C, "&gt;="&amp;EOMONTH(I$30,-1)+1, Despesas!$C:$C, "&lt;="&amp;EOMONTH(I$43,0)), "")
</f>
        <v>0</v>
      </c>
      <c r="J52" s="44">
        <f>IF($C52&lt;&gt;"", SUMIFS(Despesas!$E:$E, Despesas!$D:$D, $C52, Despesas!$C:$C, "&gt;="&amp;EOMONTH(J$30,-1)+1, Despesas!$C:$C, "&lt;="&amp;EOMONTH(J$43,0)), "")
</f>
        <v>0</v>
      </c>
      <c r="K52" s="44">
        <f>IF($C52&lt;&gt;"", SUMIFS(Despesas!$E:$E, Despesas!$D:$D, $C52, Despesas!$C:$C, "&gt;="&amp;EOMONTH(K$30,-1)+1, Despesas!$C:$C, "&lt;="&amp;EOMONTH(K$43,0)), "")
</f>
        <v>0</v>
      </c>
      <c r="L52" s="44">
        <f>IF($C52&lt;&gt;"", SUMIFS(Despesas!$E:$E, Despesas!$D:$D, $C52, Despesas!$C:$C, "&gt;="&amp;EOMONTH(L$30,-1)+1, Despesas!$C:$C, "&lt;="&amp;EOMONTH(L$43,0)), "")
</f>
        <v>0</v>
      </c>
      <c r="M52" s="44">
        <f>IF($C52&lt;&gt;"", SUMIFS(Despesas!$E:$E, Despesas!$D:$D, $C52, Despesas!$C:$C, "&gt;="&amp;EOMONTH(M$30,-1)+1, Despesas!$C:$C, "&lt;="&amp;EOMONTH(M$43,0)), "")
</f>
        <v>0</v>
      </c>
      <c r="N52" s="44">
        <f>IF($C52&lt;&gt;"", SUMIFS(Despesas!$E:$E, Despesas!$D:$D, $C52, Despesas!$C:$C, "&gt;="&amp;EOMONTH(N$30,-1)+1, Despesas!$C:$C, "&lt;="&amp;EOMONTH(N$43,0)), "")
</f>
        <v>0</v>
      </c>
      <c r="O52" s="44">
        <f>IF($C52&lt;&gt;"", SUMIFS(Despesas!$E:$E, Despesas!$D:$D, $C52, Despesas!$C:$C, "&gt;="&amp;EOMONTH(O$30,-1)+1, Despesas!$C:$C, "&lt;="&amp;EOMONTH(O$43,0)), "")
</f>
        <v>0</v>
      </c>
      <c r="P52" s="40">
        <f t="shared" si="11"/>
        <v>60</v>
      </c>
      <c r="Q52" s="22">
        <f t="shared" si="12"/>
        <v>60</v>
      </c>
      <c r="R52" s="45"/>
    </row>
    <row r="53">
      <c r="A53" s="5"/>
      <c r="B53" s="37">
        <v>9.0</v>
      </c>
      <c r="C53" s="43" t="str">
        <f>IFERROR(__xludf.DUMMYFUNCTION("""COMPUTED_VALUE"""),"Relação da moto")</f>
        <v>Relação da moto</v>
      </c>
      <c r="D53" s="44">
        <f>IF($C53&lt;&gt;"", SUMIFS(Despesas!$E:$E, Despesas!$D:$D, $C53, Despesas!$C:$C, "&gt;="&amp;EOMONTH(D$30,-1)+1, Despesas!$C:$C, "&lt;="&amp;EOMONTH(D$43,0)), "")
</f>
        <v>145</v>
      </c>
      <c r="E53" s="44">
        <f>IF($C53&lt;&gt;"", SUMIFS(Despesas!$E:$E, Despesas!$D:$D, $C53, Despesas!$C:$C, "&gt;="&amp;EOMONTH(E$30,-1)+1, Despesas!$C:$C, "&lt;="&amp;EOMONTH(E$43,0)), "")
</f>
        <v>0</v>
      </c>
      <c r="F53" s="44">
        <f>IF($C53&lt;&gt;"", SUMIFS(Despesas!$E:$E, Despesas!$D:$D, $C53, Despesas!$C:$C, "&gt;="&amp;EOMONTH(F$30,-1)+1, Despesas!$C:$C, "&lt;="&amp;EOMONTH(F$43,0)), "")
</f>
        <v>0</v>
      </c>
      <c r="G53" s="44">
        <f>IF($C53&lt;&gt;"", SUMIFS(Despesas!$E:$E, Despesas!$D:$D, $C53, Despesas!$C:$C, "&gt;="&amp;EOMONTH(G$30,-1)+1, Despesas!$C:$C, "&lt;="&amp;EOMONTH(G$43,0)), "")
</f>
        <v>0</v>
      </c>
      <c r="H53" s="44">
        <f>IF($C53&lt;&gt;"", SUMIFS(Despesas!$E:$E, Despesas!$D:$D, $C53, Despesas!$C:$C, "&gt;="&amp;EOMONTH(H$30,-1)+1, Despesas!$C:$C, "&lt;="&amp;EOMONTH(H$43,0)), "")
</f>
        <v>0</v>
      </c>
      <c r="I53" s="44">
        <f>IF($C53&lt;&gt;"", SUMIFS(Despesas!$E:$E, Despesas!$D:$D, $C53, Despesas!$C:$C, "&gt;="&amp;EOMONTH(I$30,-1)+1, Despesas!$C:$C, "&lt;="&amp;EOMONTH(I$43,0)), "")
</f>
        <v>0</v>
      </c>
      <c r="J53" s="44">
        <f>IF($C53&lt;&gt;"", SUMIFS(Despesas!$E:$E, Despesas!$D:$D, $C53, Despesas!$C:$C, "&gt;="&amp;EOMONTH(J$30,-1)+1, Despesas!$C:$C, "&lt;="&amp;EOMONTH(J$43,0)), "")
</f>
        <v>0</v>
      </c>
      <c r="K53" s="44">
        <f>IF($C53&lt;&gt;"", SUMIFS(Despesas!$E:$E, Despesas!$D:$D, $C53, Despesas!$C:$C, "&gt;="&amp;EOMONTH(K$30,-1)+1, Despesas!$C:$C, "&lt;="&amp;EOMONTH(K$43,0)), "")
</f>
        <v>0</v>
      </c>
      <c r="L53" s="44">
        <f>IF($C53&lt;&gt;"", SUMIFS(Despesas!$E:$E, Despesas!$D:$D, $C53, Despesas!$C:$C, "&gt;="&amp;EOMONTH(L$30,-1)+1, Despesas!$C:$C, "&lt;="&amp;EOMONTH(L$43,0)), "")
</f>
        <v>0</v>
      </c>
      <c r="M53" s="44">
        <f>IF($C53&lt;&gt;"", SUMIFS(Despesas!$E:$E, Despesas!$D:$D, $C53, Despesas!$C:$C, "&gt;="&amp;EOMONTH(M$30,-1)+1, Despesas!$C:$C, "&lt;="&amp;EOMONTH(M$43,0)), "")
</f>
        <v>0</v>
      </c>
      <c r="N53" s="44">
        <f>IF($C53&lt;&gt;"", SUMIFS(Despesas!$E:$E, Despesas!$D:$D, $C53, Despesas!$C:$C, "&gt;="&amp;EOMONTH(N$30,-1)+1, Despesas!$C:$C, "&lt;="&amp;EOMONTH(N$43,0)), "")
</f>
        <v>0</v>
      </c>
      <c r="O53" s="44">
        <f>IF($C53&lt;&gt;"", SUMIFS(Despesas!$E:$E, Despesas!$D:$D, $C53, Despesas!$C:$C, "&gt;="&amp;EOMONTH(O$30,-1)+1, Despesas!$C:$C, "&lt;="&amp;EOMONTH(O$43,0)), "")
</f>
        <v>0</v>
      </c>
      <c r="P53" s="40">
        <f t="shared" si="11"/>
        <v>145</v>
      </c>
      <c r="Q53" s="22">
        <f t="shared" si="12"/>
        <v>145</v>
      </c>
      <c r="R53" s="45"/>
    </row>
    <row r="54">
      <c r="A54" s="5"/>
      <c r="B54" s="37">
        <v>10.0</v>
      </c>
      <c r="C54" s="43" t="str">
        <f>IFERROR(__xludf.DUMMYFUNCTION("""COMPUTED_VALUE"""),"Revisão")</f>
        <v>Revisão</v>
      </c>
      <c r="D54" s="44">
        <f>IF($C54&lt;&gt;"", SUMIFS(Despesas!$E:$E, Despesas!$D:$D, $C54, Despesas!$C:$C, "&gt;="&amp;EOMONTH(D$30,-1)+1, Despesas!$C:$C, "&lt;="&amp;EOMONTH(D$43,0)), "")
</f>
        <v>150</v>
      </c>
      <c r="E54" s="44">
        <f>IF($C54&lt;&gt;"", SUMIFS(Despesas!$E:$E, Despesas!$D:$D, $C54, Despesas!$C:$C, "&gt;="&amp;EOMONTH(E$30,-1)+1, Despesas!$C:$C, "&lt;="&amp;EOMONTH(E$43,0)), "")
</f>
        <v>0</v>
      </c>
      <c r="F54" s="44">
        <f>IF($C54&lt;&gt;"", SUMIFS(Despesas!$E:$E, Despesas!$D:$D, $C54, Despesas!$C:$C, "&gt;="&amp;EOMONTH(F$30,-1)+1, Despesas!$C:$C, "&lt;="&amp;EOMONTH(F$43,0)), "")
</f>
        <v>0</v>
      </c>
      <c r="G54" s="44">
        <f>IF($C54&lt;&gt;"", SUMIFS(Despesas!$E:$E, Despesas!$D:$D, $C54, Despesas!$C:$C, "&gt;="&amp;EOMONTH(G$30,-1)+1, Despesas!$C:$C, "&lt;="&amp;EOMONTH(G$43,0)), "")
</f>
        <v>0</v>
      </c>
      <c r="H54" s="44">
        <f>IF($C54&lt;&gt;"", SUMIFS(Despesas!$E:$E, Despesas!$D:$D, $C54, Despesas!$C:$C, "&gt;="&amp;EOMONTH(H$30,-1)+1, Despesas!$C:$C, "&lt;="&amp;EOMONTH(H$43,0)), "")
</f>
        <v>0</v>
      </c>
      <c r="I54" s="44">
        <f>IF($C54&lt;&gt;"", SUMIFS(Despesas!$E:$E, Despesas!$D:$D, $C54, Despesas!$C:$C, "&gt;="&amp;EOMONTH(I$30,-1)+1, Despesas!$C:$C, "&lt;="&amp;EOMONTH(I$43,0)), "")
</f>
        <v>0</v>
      </c>
      <c r="J54" s="44">
        <f>IF($C54&lt;&gt;"", SUMIFS(Despesas!$E:$E, Despesas!$D:$D, $C54, Despesas!$C:$C, "&gt;="&amp;EOMONTH(J$30,-1)+1, Despesas!$C:$C, "&lt;="&amp;EOMONTH(J$43,0)), "")
</f>
        <v>0</v>
      </c>
      <c r="K54" s="44">
        <f>IF($C54&lt;&gt;"", SUMIFS(Despesas!$E:$E, Despesas!$D:$D, $C54, Despesas!$C:$C, "&gt;="&amp;EOMONTH(K$30,-1)+1, Despesas!$C:$C, "&lt;="&amp;EOMONTH(K$43,0)), "")
</f>
        <v>0</v>
      </c>
      <c r="L54" s="44">
        <f>IF($C54&lt;&gt;"", SUMIFS(Despesas!$E:$E, Despesas!$D:$D, $C54, Despesas!$C:$C, "&gt;="&amp;EOMONTH(L$30,-1)+1, Despesas!$C:$C, "&lt;="&amp;EOMONTH(L$43,0)), "")
</f>
        <v>0</v>
      </c>
      <c r="M54" s="44">
        <f>IF($C54&lt;&gt;"", SUMIFS(Despesas!$E:$E, Despesas!$D:$D, $C54, Despesas!$C:$C, "&gt;="&amp;EOMONTH(M$30,-1)+1, Despesas!$C:$C, "&lt;="&amp;EOMONTH(M$43,0)), "")
</f>
        <v>0</v>
      </c>
      <c r="N54" s="44">
        <f>IF($C54&lt;&gt;"", SUMIFS(Despesas!$E:$E, Despesas!$D:$D, $C54, Despesas!$C:$C, "&gt;="&amp;EOMONTH(N$30,-1)+1, Despesas!$C:$C, "&lt;="&amp;EOMONTH(N$43,0)), "")
</f>
        <v>0</v>
      </c>
      <c r="O54" s="44">
        <f>IF($C54&lt;&gt;"", SUMIFS(Despesas!$E:$E, Despesas!$D:$D, $C54, Despesas!$C:$C, "&gt;="&amp;EOMONTH(O$30,-1)+1, Despesas!$C:$C, "&lt;="&amp;EOMONTH(O$43,0)), "")
</f>
        <v>0</v>
      </c>
      <c r="P54" s="46"/>
      <c r="Q54" s="46"/>
      <c r="R54" s="45"/>
    </row>
    <row r="55">
      <c r="A55" s="5"/>
      <c r="B55" s="45">
        <v>19.0</v>
      </c>
      <c r="C55" s="43" t="str">
        <f>IFERROR(__xludf.DUMMYFUNCTION("""COMPUTED_VALUE"""),"Seta ")</f>
        <v>Seta </v>
      </c>
      <c r="D55" s="44">
        <f>IF($C55&lt;&gt;"", SUMIFS(Despesas!$E:$E, Despesas!$D:$D, $C55, Despesas!$C:$C, "&gt;="&amp;EOMONTH(D$30,-1)+1, Despesas!$C:$C, "&lt;="&amp;EOMONTH(D$43,0)), "")
</f>
        <v>0</v>
      </c>
      <c r="E55" s="44">
        <f>IF($C55&lt;&gt;"", SUMIFS(Despesas!$E:$E, Despesas!$D:$D, $C55, Despesas!$C:$C, "&gt;="&amp;EOMONTH(E$30,-1)+1, Despesas!$C:$C, "&lt;="&amp;EOMONTH(E$43,0)), "")
</f>
        <v>25</v>
      </c>
      <c r="F55" s="44">
        <f>IF($C55&lt;&gt;"", SUMIFS(Despesas!$E:$E, Despesas!$D:$D, $C55, Despesas!$C:$C, "&gt;="&amp;EOMONTH(F$30,-1)+1, Despesas!$C:$C, "&lt;="&amp;EOMONTH(F$43,0)), "")
</f>
        <v>0</v>
      </c>
      <c r="G55" s="44">
        <f>IF($C55&lt;&gt;"", SUMIFS(Despesas!$E:$E, Despesas!$D:$D, $C55, Despesas!$C:$C, "&gt;="&amp;EOMONTH(G$30,-1)+1, Despesas!$C:$C, "&lt;="&amp;EOMONTH(G$43,0)), "")
</f>
        <v>0</v>
      </c>
      <c r="H55" s="44">
        <f>IF($C55&lt;&gt;"", SUMIFS(Despesas!$E:$E, Despesas!$D:$D, $C55, Despesas!$C:$C, "&gt;="&amp;EOMONTH(H$30,-1)+1, Despesas!$C:$C, "&lt;="&amp;EOMONTH(H$43,0)), "")
</f>
        <v>0</v>
      </c>
      <c r="I55" s="44">
        <f>IF($C55&lt;&gt;"", SUMIFS(Despesas!$E:$E, Despesas!$D:$D, $C55, Despesas!$C:$C, "&gt;="&amp;EOMONTH(I$30,-1)+1, Despesas!$C:$C, "&lt;="&amp;EOMONTH(I$43,0)), "")
</f>
        <v>0</v>
      </c>
      <c r="J55" s="44">
        <f>IF($C55&lt;&gt;"", SUMIFS(Despesas!$E:$E, Despesas!$D:$D, $C55, Despesas!$C:$C, "&gt;="&amp;EOMONTH(J$30,-1)+1, Despesas!$C:$C, "&lt;="&amp;EOMONTH(J$43,0)), "")
</f>
        <v>0</v>
      </c>
      <c r="K55" s="44">
        <f>IF($C55&lt;&gt;"", SUMIFS(Despesas!$E:$E, Despesas!$D:$D, $C55, Despesas!$C:$C, "&gt;="&amp;EOMONTH(K$30,-1)+1, Despesas!$C:$C, "&lt;="&amp;EOMONTH(K$43,0)), "")
</f>
        <v>0</v>
      </c>
      <c r="L55" s="44">
        <f>IF($C55&lt;&gt;"", SUMIFS(Despesas!$E:$E, Despesas!$D:$D, $C55, Despesas!$C:$C, "&gt;="&amp;EOMONTH(L$30,-1)+1, Despesas!$C:$C, "&lt;="&amp;EOMONTH(L$43,0)), "")
</f>
        <v>0</v>
      </c>
      <c r="M55" s="44">
        <f>IF($C55&lt;&gt;"", SUMIFS(Despesas!$E:$E, Despesas!$D:$D, $C55, Despesas!$C:$C, "&gt;="&amp;EOMONTH(M$30,-1)+1, Despesas!$C:$C, "&lt;="&amp;EOMONTH(M$43,0)), "")
</f>
        <v>0</v>
      </c>
      <c r="N55" s="44">
        <f>IF($C55&lt;&gt;"", SUMIFS(Despesas!$E:$E, Despesas!$D:$D, $C55, Despesas!$C:$C, "&gt;="&amp;EOMONTH(N$30,-1)+1, Despesas!$C:$C, "&lt;="&amp;EOMONTH(N$43,0)), "")
</f>
        <v>0</v>
      </c>
      <c r="O55" s="44">
        <f>IF($C55&lt;&gt;"", SUMIFS(Despesas!$E:$E, Despesas!$D:$D, $C55, Despesas!$C:$C, "&gt;="&amp;EOMONTH(O$30,-1)+1, Despesas!$C:$C, "&lt;="&amp;EOMONTH(O$43,0)), "")
</f>
        <v>0</v>
      </c>
      <c r="P55" s="47"/>
      <c r="Q55" s="47"/>
      <c r="R55" s="45"/>
    </row>
    <row r="56">
      <c r="A56" s="5"/>
      <c r="B56" s="45"/>
      <c r="C56" s="43" t="str">
        <f>IFERROR(__xludf.DUMMYFUNCTION("""COMPUTED_VALUE"""),"Taxa vistoria seguro")</f>
        <v>Taxa vistoria seguro</v>
      </c>
      <c r="D56" s="44">
        <f>IF($C56&lt;&gt;"", SUMIFS(Despesas!$E:$E, Despesas!$D:$D, $C56, Despesas!$C:$C, "&gt;="&amp;EOMONTH(D$30,-1)+1, Despesas!$C:$C, "&lt;="&amp;EOMONTH(D$43,0)), "")
</f>
        <v>0</v>
      </c>
      <c r="E56" s="44">
        <f>IF($C56&lt;&gt;"", SUMIFS(Despesas!$E:$E, Despesas!$D:$D, $C56, Despesas!$C:$C, "&gt;="&amp;EOMONTH(E$30,-1)+1, Despesas!$C:$C, "&lt;="&amp;EOMONTH(E$43,0)), "")
</f>
        <v>100</v>
      </c>
      <c r="F56" s="44">
        <f>IF($C56&lt;&gt;"", SUMIFS(Despesas!$E:$E, Despesas!$D:$D, $C56, Despesas!$C:$C, "&gt;="&amp;EOMONTH(F$30,-1)+1, Despesas!$C:$C, "&lt;="&amp;EOMONTH(F$43,0)), "")
</f>
        <v>0</v>
      </c>
      <c r="G56" s="44">
        <f>IF($C56&lt;&gt;"", SUMIFS(Despesas!$E:$E, Despesas!$D:$D, $C56, Despesas!$C:$C, "&gt;="&amp;EOMONTH(G$30,-1)+1, Despesas!$C:$C, "&lt;="&amp;EOMONTH(G$43,0)), "")
</f>
        <v>0</v>
      </c>
      <c r="H56" s="44">
        <f>IF($C56&lt;&gt;"", SUMIFS(Despesas!$E:$E, Despesas!$D:$D, $C56, Despesas!$C:$C, "&gt;="&amp;EOMONTH(H$30,-1)+1, Despesas!$C:$C, "&lt;="&amp;EOMONTH(H$43,0)), "")
</f>
        <v>0</v>
      </c>
      <c r="I56" s="44">
        <f>IF($C56&lt;&gt;"", SUMIFS(Despesas!$E:$E, Despesas!$D:$D, $C56, Despesas!$C:$C, "&gt;="&amp;EOMONTH(I$30,-1)+1, Despesas!$C:$C, "&lt;="&amp;EOMONTH(I$43,0)), "")
</f>
        <v>0</v>
      </c>
      <c r="J56" s="44">
        <f>IF($C56&lt;&gt;"", SUMIFS(Despesas!$E:$E, Despesas!$D:$D, $C56, Despesas!$C:$C, "&gt;="&amp;EOMONTH(J$30,-1)+1, Despesas!$C:$C, "&lt;="&amp;EOMONTH(J$43,0)), "")
</f>
        <v>0</v>
      </c>
      <c r="K56" s="44">
        <f>IF($C56&lt;&gt;"", SUMIFS(Despesas!$E:$E, Despesas!$D:$D, $C56, Despesas!$C:$C, "&gt;="&amp;EOMONTH(K$30,-1)+1, Despesas!$C:$C, "&lt;="&amp;EOMONTH(K$43,0)), "")
</f>
        <v>0</v>
      </c>
      <c r="L56" s="44">
        <f>IF($C56&lt;&gt;"", SUMIFS(Despesas!$E:$E, Despesas!$D:$D, $C56, Despesas!$C:$C, "&gt;="&amp;EOMONTH(L$30,-1)+1, Despesas!$C:$C, "&lt;="&amp;EOMONTH(L$43,0)), "")
</f>
        <v>0</v>
      </c>
      <c r="M56" s="44">
        <f>IF($C56&lt;&gt;"", SUMIFS(Despesas!$E:$E, Despesas!$D:$D, $C56, Despesas!$C:$C, "&gt;="&amp;EOMONTH(M$30,-1)+1, Despesas!$C:$C, "&lt;="&amp;EOMONTH(M$43,0)), "")
</f>
        <v>0</v>
      </c>
      <c r="N56" s="44">
        <f>IF($C56&lt;&gt;"", SUMIFS(Despesas!$E:$E, Despesas!$D:$D, $C56, Despesas!$C:$C, "&gt;="&amp;EOMONTH(N$30,-1)+1, Despesas!$C:$C, "&lt;="&amp;EOMONTH(N$43,0)), "")
</f>
        <v>0</v>
      </c>
      <c r="O56" s="44">
        <f>IF($C56&lt;&gt;"", SUMIFS(Despesas!$E:$E, Despesas!$D:$D, $C56, Despesas!$C:$C, "&gt;="&amp;EOMONTH(O$30,-1)+1, Despesas!$C:$C, "&lt;="&amp;EOMONTH(O$43,0)), "")
</f>
        <v>0</v>
      </c>
      <c r="P56" s="47"/>
      <c r="Q56" s="47"/>
      <c r="R56" s="45"/>
    </row>
    <row r="57" hidden="1">
      <c r="A57" s="5"/>
      <c r="B57" s="45"/>
      <c r="C57" s="43"/>
      <c r="D57" s="44" t="str">
        <f>IF($C57&lt;&gt;"", SUMIFS(Despesas!$E:$E, Despesas!$D:$D, $C57, Despesas!$C:$C, "&gt;="&amp;EOMONTH(D$30,-1)+1, Despesas!$C:$C, "&lt;="&amp;EOMONTH(D$43,0)), "")
</f>
        <v/>
      </c>
      <c r="E57" s="44" t="str">
        <f>IF($C57&lt;&gt;"", SUMIFS(Despesas!$E:$E, Despesas!$D:$D, $C57, Despesas!$C:$C, "&gt;="&amp;EOMONTH(E$30,-1)+1, Despesas!$C:$C, "&lt;="&amp;EOMONTH(E$43,0)), "")
</f>
        <v/>
      </c>
      <c r="F57" s="44" t="str">
        <f>IF($C57&lt;&gt;"", SUMIFS(Despesas!$E:$E, Despesas!$D:$D, $C57, Despesas!$C:$C, "&gt;="&amp;EOMONTH(F$30,-1)+1, Despesas!$C:$C, "&lt;="&amp;EOMONTH(F$43,0)), "")
</f>
        <v/>
      </c>
      <c r="G57" s="44" t="str">
        <f>IF($C57&lt;&gt;"", SUMIFS(Despesas!$E:$E, Despesas!$D:$D, $C57, Despesas!$C:$C, "&gt;="&amp;EOMONTH(G$30,-1)+1, Despesas!$C:$C, "&lt;="&amp;EOMONTH(G$43,0)), "")
</f>
        <v/>
      </c>
      <c r="H57" s="44" t="str">
        <f>IF($C57&lt;&gt;"", SUMIFS(Despesas!$E:$E, Despesas!$D:$D, $C57, Despesas!$C:$C, "&gt;="&amp;EOMONTH(H$30,-1)+1, Despesas!$C:$C, "&lt;="&amp;EOMONTH(H$43,0)), "")
</f>
        <v/>
      </c>
      <c r="I57" s="44" t="str">
        <f>IF($C57&lt;&gt;"", SUMIFS(Despesas!$E:$E, Despesas!$D:$D, $C57, Despesas!$C:$C, "&gt;="&amp;EOMONTH(I$30,-1)+1, Despesas!$C:$C, "&lt;="&amp;EOMONTH(I$43,0)), "")
</f>
        <v/>
      </c>
      <c r="J57" s="44" t="str">
        <f>IF($C57&lt;&gt;"", SUMIFS(Despesas!$E:$E, Despesas!$D:$D, $C57, Despesas!$C:$C, "&gt;="&amp;EOMONTH(J$30,-1)+1, Despesas!$C:$C, "&lt;="&amp;EOMONTH(J$43,0)), "")
</f>
        <v/>
      </c>
      <c r="K57" s="44" t="str">
        <f>IF($C57&lt;&gt;"", SUMIFS(Despesas!$E:$E, Despesas!$D:$D, $C57, Despesas!$C:$C, "&gt;="&amp;EOMONTH(K$30,-1)+1, Despesas!$C:$C, "&lt;="&amp;EOMONTH(K$43,0)), "")
</f>
        <v/>
      </c>
      <c r="L57" s="44" t="str">
        <f>IF($C57&lt;&gt;"", SUMIFS(Despesas!$E:$E, Despesas!$D:$D, $C57, Despesas!$C:$C, "&gt;="&amp;EOMONTH(L$30,-1)+1, Despesas!$C:$C, "&lt;="&amp;EOMONTH(L$43,0)), "")
</f>
        <v/>
      </c>
      <c r="M57" s="44" t="str">
        <f>IF($C57&lt;&gt;"", SUMIFS(Despesas!$E:$E, Despesas!$D:$D, $C57, Despesas!$C:$C, "&gt;="&amp;EOMONTH(M$30,-1)+1, Despesas!$C:$C, "&lt;="&amp;EOMONTH(M$43,0)), "")
</f>
        <v/>
      </c>
      <c r="N57" s="44" t="str">
        <f>IF($C57&lt;&gt;"", SUMIFS(Despesas!$E:$E, Despesas!$D:$D, $C57, Despesas!$C:$C, "&gt;="&amp;EOMONTH(N$30,-1)+1, Despesas!$C:$C, "&lt;="&amp;EOMONTH(N$43,0)), "")
</f>
        <v/>
      </c>
      <c r="O57" s="44" t="str">
        <f>IF($C57&lt;&gt;"", SUMIFS(Despesas!$E:$E, Despesas!$D:$D, $C57, Despesas!$C:$C, "&gt;="&amp;EOMONTH(O$30,-1)+1, Despesas!$C:$C, "&lt;="&amp;EOMONTH(O$43,0)), "")
</f>
        <v/>
      </c>
      <c r="P57" s="47"/>
      <c r="Q57" s="47"/>
      <c r="R57" s="45"/>
    </row>
    <row r="58" hidden="1">
      <c r="A58" s="5"/>
      <c r="B58" s="45"/>
      <c r="C58" s="43"/>
      <c r="D58" s="44" t="str">
        <f>IF($C58&lt;&gt;"", SUMIFS(Despesas!$E:$E, Despesas!$D:$D, $C58, Despesas!$C:$C, "&gt;="&amp;EOMONTH(D$30,-1)+1, Despesas!$C:$C, "&lt;="&amp;EOMONTH(D$43,0)), "")
</f>
        <v/>
      </c>
      <c r="E58" s="44" t="str">
        <f>IF($C58&lt;&gt;"", SUMIFS(Despesas!$E:$E, Despesas!$D:$D, $C58, Despesas!$C:$C, "&gt;="&amp;EOMONTH(E$30,-1)+1, Despesas!$C:$C, "&lt;="&amp;EOMONTH(E$43,0)), "")
</f>
        <v/>
      </c>
      <c r="F58" s="44" t="str">
        <f>IF($C58&lt;&gt;"", SUMIFS(Despesas!$E:$E, Despesas!$D:$D, $C58, Despesas!$C:$C, "&gt;="&amp;EOMONTH(F$30,-1)+1, Despesas!$C:$C, "&lt;="&amp;EOMONTH(F$43,0)), "")
</f>
        <v/>
      </c>
      <c r="G58" s="44" t="str">
        <f>IF($C58&lt;&gt;"", SUMIFS(Despesas!$E:$E, Despesas!$D:$D, $C58, Despesas!$C:$C, "&gt;="&amp;EOMONTH(G$30,-1)+1, Despesas!$C:$C, "&lt;="&amp;EOMONTH(G$43,0)), "")
</f>
        <v/>
      </c>
      <c r="H58" s="44" t="str">
        <f>IF($C58&lt;&gt;"", SUMIFS(Despesas!$E:$E, Despesas!$D:$D, $C58, Despesas!$C:$C, "&gt;="&amp;EOMONTH(H$30,-1)+1, Despesas!$C:$C, "&lt;="&amp;EOMONTH(H$43,0)), "")
</f>
        <v/>
      </c>
      <c r="I58" s="44" t="str">
        <f>IF($C58&lt;&gt;"", SUMIFS(Despesas!$E:$E, Despesas!$D:$D, $C58, Despesas!$C:$C, "&gt;="&amp;EOMONTH(I$30,-1)+1, Despesas!$C:$C, "&lt;="&amp;EOMONTH(I$43,0)), "")
</f>
        <v/>
      </c>
      <c r="J58" s="44" t="str">
        <f>IF($C58&lt;&gt;"", SUMIFS(Despesas!$E:$E, Despesas!$D:$D, $C58, Despesas!$C:$C, "&gt;="&amp;EOMONTH(J$30,-1)+1, Despesas!$C:$C, "&lt;="&amp;EOMONTH(J$43,0)), "")
</f>
        <v/>
      </c>
      <c r="K58" s="44" t="str">
        <f>IF($C58&lt;&gt;"", SUMIFS(Despesas!$E:$E, Despesas!$D:$D, $C58, Despesas!$C:$C, "&gt;="&amp;EOMONTH(K$30,-1)+1, Despesas!$C:$C, "&lt;="&amp;EOMONTH(K$43,0)), "")
</f>
        <v/>
      </c>
      <c r="L58" s="44" t="str">
        <f>IF($C58&lt;&gt;"", SUMIFS(Despesas!$E:$E, Despesas!$D:$D, $C58, Despesas!$C:$C, "&gt;="&amp;EOMONTH(L$30,-1)+1, Despesas!$C:$C, "&lt;="&amp;EOMONTH(L$43,0)), "")
</f>
        <v/>
      </c>
      <c r="M58" s="44" t="str">
        <f>IF($C58&lt;&gt;"", SUMIFS(Despesas!$E:$E, Despesas!$D:$D, $C58, Despesas!$C:$C, "&gt;="&amp;EOMONTH(M$30,-1)+1, Despesas!$C:$C, "&lt;="&amp;EOMONTH(M$43,0)), "")
</f>
        <v/>
      </c>
      <c r="N58" s="44" t="str">
        <f>IF($C58&lt;&gt;"", SUMIFS(Despesas!$E:$E, Despesas!$D:$D, $C58, Despesas!$C:$C, "&gt;="&amp;EOMONTH(N$30,-1)+1, Despesas!$C:$C, "&lt;="&amp;EOMONTH(N$43,0)), "")
</f>
        <v/>
      </c>
      <c r="O58" s="44" t="str">
        <f>IF($C58&lt;&gt;"", SUMIFS(Despesas!$E:$E, Despesas!$D:$D, $C58, Despesas!$C:$C, "&gt;="&amp;EOMONTH(O$30,-1)+1, Despesas!$C:$C, "&lt;="&amp;EOMONTH(O$43,0)), "")
</f>
        <v/>
      </c>
      <c r="P58" s="47"/>
      <c r="Q58" s="47"/>
      <c r="R58" s="45"/>
    </row>
    <row r="59" hidden="1">
      <c r="A59" s="5"/>
      <c r="B59" s="45"/>
      <c r="C59" s="43"/>
      <c r="D59" s="44" t="str">
        <f>IF($C59&lt;&gt;"", SUMIFS(Despesas!$E:$E, Despesas!$D:$D, $C59, Despesas!$C:$C, "&gt;="&amp;EOMONTH(D$30,-1)+1, Despesas!$C:$C, "&lt;="&amp;EOMONTH(D$43,0)), "")
</f>
        <v/>
      </c>
      <c r="E59" s="44" t="str">
        <f>IF($C59&lt;&gt;"", SUMIFS(Despesas!$E:$E, Despesas!$D:$D, $C59, Despesas!$C:$C, "&gt;="&amp;EOMONTH(E$30,-1)+1, Despesas!$C:$C, "&lt;="&amp;EOMONTH(E$43,0)), "")
</f>
        <v/>
      </c>
      <c r="F59" s="44" t="str">
        <f>IF($C59&lt;&gt;"", SUMIFS(Despesas!$E:$E, Despesas!$D:$D, $C59, Despesas!$C:$C, "&gt;="&amp;EOMONTH(F$30,-1)+1, Despesas!$C:$C, "&lt;="&amp;EOMONTH(F$43,0)), "")
</f>
        <v/>
      </c>
      <c r="G59" s="44" t="str">
        <f>IF($C59&lt;&gt;"", SUMIFS(Despesas!$E:$E, Despesas!$D:$D, $C59, Despesas!$C:$C, "&gt;="&amp;EOMONTH(G$30,-1)+1, Despesas!$C:$C, "&lt;="&amp;EOMONTH(G$43,0)), "")
</f>
        <v/>
      </c>
      <c r="H59" s="44" t="str">
        <f>IF($C59&lt;&gt;"", SUMIFS(Despesas!$E:$E, Despesas!$D:$D, $C59, Despesas!$C:$C, "&gt;="&amp;EOMONTH(H$30,-1)+1, Despesas!$C:$C, "&lt;="&amp;EOMONTH(H$43,0)), "")
</f>
        <v/>
      </c>
      <c r="I59" s="44" t="str">
        <f>IF($C59&lt;&gt;"", SUMIFS(Despesas!$E:$E, Despesas!$D:$D, $C59, Despesas!$C:$C, "&gt;="&amp;EOMONTH(I$30,-1)+1, Despesas!$C:$C, "&lt;="&amp;EOMONTH(I$43,0)), "")
</f>
        <v/>
      </c>
      <c r="J59" s="44" t="str">
        <f>IF($C59&lt;&gt;"", SUMIFS(Despesas!$E:$E, Despesas!$D:$D, $C59, Despesas!$C:$C, "&gt;="&amp;EOMONTH(J$30,-1)+1, Despesas!$C:$C, "&lt;="&amp;EOMONTH(J$43,0)), "")
</f>
        <v/>
      </c>
      <c r="K59" s="44" t="str">
        <f>IF($C59&lt;&gt;"", SUMIFS(Despesas!$E:$E, Despesas!$D:$D, $C59, Despesas!$C:$C, "&gt;="&amp;EOMONTH(K$30,-1)+1, Despesas!$C:$C, "&lt;="&amp;EOMONTH(K$43,0)), "")
</f>
        <v/>
      </c>
      <c r="L59" s="44" t="str">
        <f>IF($C59&lt;&gt;"", SUMIFS(Despesas!$E:$E, Despesas!$D:$D, $C59, Despesas!$C:$C, "&gt;="&amp;EOMONTH(L$30,-1)+1, Despesas!$C:$C, "&lt;="&amp;EOMONTH(L$43,0)), "")
</f>
        <v/>
      </c>
      <c r="M59" s="44" t="str">
        <f>IF($C59&lt;&gt;"", SUMIFS(Despesas!$E:$E, Despesas!$D:$D, $C59, Despesas!$C:$C, "&gt;="&amp;EOMONTH(M$30,-1)+1, Despesas!$C:$C, "&lt;="&amp;EOMONTH(M$43,0)), "")
</f>
        <v/>
      </c>
      <c r="N59" s="44" t="str">
        <f>IF($C59&lt;&gt;"", SUMIFS(Despesas!$E:$E, Despesas!$D:$D, $C59, Despesas!$C:$C, "&gt;="&amp;EOMONTH(N$30,-1)+1, Despesas!$C:$C, "&lt;="&amp;EOMONTH(N$43,0)), "")
</f>
        <v/>
      </c>
      <c r="O59" s="44" t="str">
        <f>IF($C59&lt;&gt;"", SUMIFS(Despesas!$E:$E, Despesas!$D:$D, $C59, Despesas!$C:$C, "&gt;="&amp;EOMONTH(O$30,-1)+1, Despesas!$C:$C, "&lt;="&amp;EOMONTH(O$43,0)), "")
</f>
        <v/>
      </c>
      <c r="P59" s="48"/>
      <c r="Q59" s="48"/>
      <c r="R59" s="45"/>
    </row>
    <row r="60" hidden="1">
      <c r="A60" s="5"/>
      <c r="B60" s="5"/>
      <c r="C60" s="43"/>
      <c r="D60" s="44" t="str">
        <f>IF($C60&lt;&gt;"", SUMIFS(Despesas!$E:$E, Despesas!$D:$D, $C60, Despesas!$C:$C, "&gt;="&amp;EOMONTH(D$30,-1)+1, Despesas!$C:$C, "&lt;="&amp;EOMONTH(D$43,0)), "")
</f>
        <v/>
      </c>
      <c r="E60" s="44" t="str">
        <f>IF($C60&lt;&gt;"", SUMIFS(Despesas!$E:$E, Despesas!$D:$D, $C60, Despesas!$C:$C, "&gt;="&amp;EOMONTH(E$30,-1)+1, Despesas!$C:$C, "&lt;="&amp;EOMONTH(E$43,0)), "")
</f>
        <v/>
      </c>
      <c r="F60" s="44" t="str">
        <f>IF($C60&lt;&gt;"", SUMIFS(Despesas!$E:$E, Despesas!$D:$D, $C60, Despesas!$C:$C, "&gt;="&amp;EOMONTH(F$30,-1)+1, Despesas!$C:$C, "&lt;="&amp;EOMONTH(F$43,0)), "")
</f>
        <v/>
      </c>
      <c r="G60" s="44" t="str">
        <f>IF($C60&lt;&gt;"", SUMIFS(Despesas!$E:$E, Despesas!$D:$D, $C60, Despesas!$C:$C, "&gt;="&amp;EOMONTH(G$30,-1)+1, Despesas!$C:$C, "&lt;="&amp;EOMONTH(G$43,0)), "")
</f>
        <v/>
      </c>
      <c r="H60" s="44" t="str">
        <f>IF($C60&lt;&gt;"", SUMIFS(Despesas!$E:$E, Despesas!$D:$D, $C60, Despesas!$C:$C, "&gt;="&amp;EOMONTH(H$30,-1)+1, Despesas!$C:$C, "&lt;="&amp;EOMONTH(H$43,0)), "")
</f>
        <v/>
      </c>
      <c r="I60" s="44" t="str">
        <f>IF($C60&lt;&gt;"", SUMIFS(Despesas!$E:$E, Despesas!$D:$D, $C60, Despesas!$C:$C, "&gt;="&amp;EOMONTH(I$30,-1)+1, Despesas!$C:$C, "&lt;="&amp;EOMONTH(I$43,0)), "")
</f>
        <v/>
      </c>
      <c r="J60" s="44" t="str">
        <f>IF($C60&lt;&gt;"", SUMIFS(Despesas!$E:$E, Despesas!$D:$D, $C60, Despesas!$C:$C, "&gt;="&amp;EOMONTH(J$30,-1)+1, Despesas!$C:$C, "&lt;="&amp;EOMONTH(J$43,0)), "")
</f>
        <v/>
      </c>
      <c r="K60" s="44" t="str">
        <f>IF($C60&lt;&gt;"", SUMIFS(Despesas!$E:$E, Despesas!$D:$D, $C60, Despesas!$C:$C, "&gt;="&amp;EOMONTH(K$30,-1)+1, Despesas!$C:$C, "&lt;="&amp;EOMONTH(K$43,0)), "")
</f>
        <v/>
      </c>
      <c r="L60" s="44" t="str">
        <f>IF($C60&lt;&gt;"", SUMIFS(Despesas!$E:$E, Despesas!$D:$D, $C60, Despesas!$C:$C, "&gt;="&amp;EOMONTH(L$30,-1)+1, Despesas!$C:$C, "&lt;="&amp;EOMONTH(L$43,0)), "")
</f>
        <v/>
      </c>
      <c r="M60" s="44" t="str">
        <f>IF($C60&lt;&gt;"", SUMIFS(Despesas!$E:$E, Despesas!$D:$D, $C60, Despesas!$C:$C, "&gt;="&amp;EOMONTH(M$30,-1)+1, Despesas!$C:$C, "&lt;="&amp;EOMONTH(M$43,0)), "")
</f>
        <v/>
      </c>
      <c r="N60" s="44" t="str">
        <f>IF($C60&lt;&gt;"", SUMIFS(Despesas!$E:$E, Despesas!$D:$D, $C60, Despesas!$C:$C, "&gt;="&amp;EOMONTH(N$30,-1)+1, Despesas!$C:$C, "&lt;="&amp;EOMONTH(N$43,0)), "")
</f>
        <v/>
      </c>
      <c r="O60" s="44" t="str">
        <f>IF($C60&lt;&gt;"", SUMIFS(Despesas!$E:$E, Despesas!$D:$D, $C60, Despesas!$C:$C, "&gt;="&amp;EOMONTH(O$30,-1)+1, Despesas!$C:$C, "&lt;="&amp;EOMONTH(O$43,0)), "")
</f>
        <v/>
      </c>
      <c r="P60" s="49"/>
      <c r="Q60" s="49"/>
      <c r="R60" s="5"/>
    </row>
    <row r="61" hidden="1">
      <c r="A61" s="5"/>
      <c r="B61" s="5"/>
      <c r="C61" s="43"/>
      <c r="D61" s="44" t="str">
        <f>IF($C61&lt;&gt;"", SUMIFS(Despesas!$E:$E, Despesas!$D:$D, $C61, Despesas!$C:$C, "&gt;="&amp;EOMONTH(D$30,-1)+1, Despesas!$C:$C, "&lt;="&amp;EOMONTH(D$43,0)), "")
</f>
        <v/>
      </c>
      <c r="E61" s="44" t="str">
        <f>IF($C61&lt;&gt;"", SUMIFS(Despesas!$E:$E, Despesas!$D:$D, $C61, Despesas!$C:$C, "&gt;="&amp;EOMONTH(E$30,-1)+1, Despesas!$C:$C, "&lt;="&amp;EOMONTH(E$43,0)), "")
</f>
        <v/>
      </c>
      <c r="F61" s="44" t="str">
        <f>IF($C61&lt;&gt;"", SUMIFS(Despesas!$E:$E, Despesas!$D:$D, $C61, Despesas!$C:$C, "&gt;="&amp;EOMONTH(F$30,-1)+1, Despesas!$C:$C, "&lt;="&amp;EOMONTH(F$43,0)), "")
</f>
        <v/>
      </c>
      <c r="G61" s="44" t="str">
        <f>IF($C61&lt;&gt;"", SUMIFS(Despesas!$E:$E, Despesas!$D:$D, $C61, Despesas!$C:$C, "&gt;="&amp;EOMONTH(G$30,-1)+1, Despesas!$C:$C, "&lt;="&amp;EOMONTH(G$43,0)), "")
</f>
        <v/>
      </c>
      <c r="H61" s="44" t="str">
        <f>IF($C61&lt;&gt;"", SUMIFS(Despesas!$E:$E, Despesas!$D:$D, $C61, Despesas!$C:$C, "&gt;="&amp;EOMONTH(H$30,-1)+1, Despesas!$C:$C, "&lt;="&amp;EOMONTH(H$43,0)), "")
</f>
        <v/>
      </c>
      <c r="I61" s="44" t="str">
        <f>IF($C61&lt;&gt;"", SUMIFS(Despesas!$E:$E, Despesas!$D:$D, $C61, Despesas!$C:$C, "&gt;="&amp;EOMONTH(I$30,-1)+1, Despesas!$C:$C, "&lt;="&amp;EOMONTH(I$43,0)), "")
</f>
        <v/>
      </c>
      <c r="J61" s="44" t="str">
        <f>IF($C61&lt;&gt;"", SUMIFS(Despesas!$E:$E, Despesas!$D:$D, $C61, Despesas!$C:$C, "&gt;="&amp;EOMONTH(J$30,-1)+1, Despesas!$C:$C, "&lt;="&amp;EOMONTH(J$43,0)), "")
</f>
        <v/>
      </c>
      <c r="K61" s="44" t="str">
        <f>IF($C61&lt;&gt;"", SUMIFS(Despesas!$E:$E, Despesas!$D:$D, $C61, Despesas!$C:$C, "&gt;="&amp;EOMONTH(K$30,-1)+1, Despesas!$C:$C, "&lt;="&amp;EOMONTH(K$43,0)), "")
</f>
        <v/>
      </c>
      <c r="L61" s="44" t="str">
        <f>IF($C61&lt;&gt;"", SUMIFS(Despesas!$E:$E, Despesas!$D:$D, $C61, Despesas!$C:$C, "&gt;="&amp;EOMONTH(L$30,-1)+1, Despesas!$C:$C, "&lt;="&amp;EOMONTH(L$43,0)), "")
</f>
        <v/>
      </c>
      <c r="M61" s="44" t="str">
        <f>IF($C61&lt;&gt;"", SUMIFS(Despesas!$E:$E, Despesas!$D:$D, $C61, Despesas!$C:$C, "&gt;="&amp;EOMONTH(M$30,-1)+1, Despesas!$C:$C, "&lt;="&amp;EOMONTH(M$43,0)), "")
</f>
        <v/>
      </c>
      <c r="N61" s="44" t="str">
        <f>IF($C61&lt;&gt;"", SUMIFS(Despesas!$E:$E, Despesas!$D:$D, $C61, Despesas!$C:$C, "&gt;="&amp;EOMONTH(N$30,-1)+1, Despesas!$C:$C, "&lt;="&amp;EOMONTH(N$43,0)), "")
</f>
        <v/>
      </c>
      <c r="O61" s="44" t="str">
        <f>IF($C61&lt;&gt;"", SUMIFS(Despesas!$E:$E, Despesas!$D:$D, $C61, Despesas!$C:$C, "&gt;="&amp;EOMONTH(O$30,-1)+1, Despesas!$C:$C, "&lt;="&amp;EOMONTH(O$43,0)), "")
</f>
        <v/>
      </c>
      <c r="P61" s="23"/>
      <c r="Q61" s="23"/>
      <c r="R61" s="5"/>
    </row>
    <row r="62" hidden="1">
      <c r="A62" s="5"/>
      <c r="B62" s="5"/>
      <c r="C62" s="43"/>
      <c r="D62" s="44" t="str">
        <f>IF($C62&lt;&gt;"", SUMIFS(Despesas!$E:$E, Despesas!$D:$D, $C62, Despesas!$C:$C, "&gt;="&amp;EOMONTH(D$30,-1)+1, Despesas!$C:$C, "&lt;="&amp;EOMONTH(D$43,0)), "")
</f>
        <v/>
      </c>
      <c r="E62" s="44" t="str">
        <f>IF($C62&lt;&gt;"", SUMIFS(Despesas!$E:$E, Despesas!$D:$D, $C62, Despesas!$C:$C, "&gt;="&amp;EOMONTH(E$30,-1)+1, Despesas!$C:$C, "&lt;="&amp;EOMONTH(E$43,0)), "")
</f>
        <v/>
      </c>
      <c r="F62" s="44" t="str">
        <f>IF($C62&lt;&gt;"", SUMIFS(Despesas!$E:$E, Despesas!$D:$D, $C62, Despesas!$C:$C, "&gt;="&amp;EOMONTH(F$30,-1)+1, Despesas!$C:$C, "&lt;="&amp;EOMONTH(F$43,0)), "")
</f>
        <v/>
      </c>
      <c r="G62" s="44" t="str">
        <f>IF($C62&lt;&gt;"", SUMIFS(Despesas!$E:$E, Despesas!$D:$D, $C62, Despesas!$C:$C, "&gt;="&amp;EOMONTH(G$30,-1)+1, Despesas!$C:$C, "&lt;="&amp;EOMONTH(G$43,0)), "")
</f>
        <v/>
      </c>
      <c r="H62" s="44" t="str">
        <f>IF($C62&lt;&gt;"", SUMIFS(Despesas!$E:$E, Despesas!$D:$D, $C62, Despesas!$C:$C, "&gt;="&amp;EOMONTH(H$30,-1)+1, Despesas!$C:$C, "&lt;="&amp;EOMONTH(H$43,0)), "")
</f>
        <v/>
      </c>
      <c r="I62" s="44" t="str">
        <f>IF($C62&lt;&gt;"", SUMIFS(Despesas!$E:$E, Despesas!$D:$D, $C62, Despesas!$C:$C, "&gt;="&amp;EOMONTH(I$30,-1)+1, Despesas!$C:$C, "&lt;="&amp;EOMONTH(I$43,0)), "")
</f>
        <v/>
      </c>
      <c r="J62" s="44" t="str">
        <f>IF($C62&lt;&gt;"", SUMIFS(Despesas!$E:$E, Despesas!$D:$D, $C62, Despesas!$C:$C, "&gt;="&amp;EOMONTH(J$30,-1)+1, Despesas!$C:$C, "&lt;="&amp;EOMONTH(J$43,0)), "")
</f>
        <v/>
      </c>
      <c r="K62" s="44" t="str">
        <f>IF($C62&lt;&gt;"", SUMIFS(Despesas!$E:$E, Despesas!$D:$D, $C62, Despesas!$C:$C, "&gt;="&amp;EOMONTH(K$30,-1)+1, Despesas!$C:$C, "&lt;="&amp;EOMONTH(K$43,0)), "")
</f>
        <v/>
      </c>
      <c r="L62" s="44" t="str">
        <f>IF($C62&lt;&gt;"", SUMIFS(Despesas!$E:$E, Despesas!$D:$D, $C62, Despesas!$C:$C, "&gt;="&amp;EOMONTH(L$30,-1)+1, Despesas!$C:$C, "&lt;="&amp;EOMONTH(L$43,0)), "")
</f>
        <v/>
      </c>
      <c r="M62" s="44" t="str">
        <f>IF($C62&lt;&gt;"", SUMIFS(Despesas!$E:$E, Despesas!$D:$D, $C62, Despesas!$C:$C, "&gt;="&amp;EOMONTH(M$30,-1)+1, Despesas!$C:$C, "&lt;="&amp;EOMONTH(M$43,0)), "")
</f>
        <v/>
      </c>
      <c r="N62" s="44" t="str">
        <f>IF($C62&lt;&gt;"", SUMIFS(Despesas!$E:$E, Despesas!$D:$D, $C62, Despesas!$C:$C, "&gt;="&amp;EOMONTH(N$30,-1)+1, Despesas!$C:$C, "&lt;="&amp;EOMONTH(N$43,0)), "")
</f>
        <v/>
      </c>
      <c r="O62" s="44" t="str">
        <f>IF($C62&lt;&gt;"", SUMIFS(Despesas!$E:$E, Despesas!$D:$D, $C62, Despesas!$C:$C, "&gt;="&amp;EOMONTH(O$30,-1)+1, Despesas!$C:$C, "&lt;="&amp;EOMONTH(O$43,0)), "")
</f>
        <v/>
      </c>
      <c r="P62" s="23"/>
      <c r="Q62" s="23"/>
      <c r="R62" s="5"/>
    </row>
    <row r="63" hidden="1">
      <c r="A63" s="5"/>
      <c r="B63" s="5"/>
      <c r="C63" s="43"/>
      <c r="D63" s="44" t="str">
        <f>IF($C63&lt;&gt;"", SUMIFS(Despesas!$E:$E, Despesas!$D:$D, $C63, Despesas!$C:$C, "&gt;="&amp;EOMONTH(D$30,-1)+1, Despesas!$C:$C, "&lt;="&amp;EOMONTH(D$43,0)), "")
</f>
        <v/>
      </c>
      <c r="E63" s="44" t="str">
        <f>IF($C63&lt;&gt;"", SUMIFS(Despesas!$E:$E, Despesas!$D:$D, $C63, Despesas!$C:$C, "&gt;="&amp;EOMONTH(E$30,-1)+1, Despesas!$C:$C, "&lt;="&amp;EOMONTH(E$43,0)), "")
</f>
        <v/>
      </c>
      <c r="F63" s="44" t="str">
        <f>IF($C63&lt;&gt;"", SUMIFS(Despesas!$E:$E, Despesas!$D:$D, $C63, Despesas!$C:$C, "&gt;="&amp;EOMONTH(F$30,-1)+1, Despesas!$C:$C, "&lt;="&amp;EOMONTH(F$43,0)), "")
</f>
        <v/>
      </c>
      <c r="G63" s="44" t="str">
        <f>IF($C63&lt;&gt;"", SUMIFS(Despesas!$E:$E, Despesas!$D:$D, $C63, Despesas!$C:$C, "&gt;="&amp;EOMONTH(G$30,-1)+1, Despesas!$C:$C, "&lt;="&amp;EOMONTH(G$43,0)), "")
</f>
        <v/>
      </c>
      <c r="H63" s="44" t="str">
        <f>IF($C63&lt;&gt;"", SUMIFS(Despesas!$E:$E, Despesas!$D:$D, $C63, Despesas!$C:$C, "&gt;="&amp;EOMONTH(H$30,-1)+1, Despesas!$C:$C, "&lt;="&amp;EOMONTH(H$43,0)), "")
</f>
        <v/>
      </c>
      <c r="I63" s="44" t="str">
        <f>IF($C63&lt;&gt;"", SUMIFS(Despesas!$E:$E, Despesas!$D:$D, $C63, Despesas!$C:$C, "&gt;="&amp;EOMONTH(I$30,-1)+1, Despesas!$C:$C, "&lt;="&amp;EOMONTH(I$43,0)), "")
</f>
        <v/>
      </c>
      <c r="J63" s="44" t="str">
        <f>IF($C63&lt;&gt;"", SUMIFS(Despesas!$E:$E, Despesas!$D:$D, $C63, Despesas!$C:$C, "&gt;="&amp;EOMONTH(J$30,-1)+1, Despesas!$C:$C, "&lt;="&amp;EOMONTH(J$43,0)), "")
</f>
        <v/>
      </c>
      <c r="K63" s="44" t="str">
        <f>IF($C63&lt;&gt;"", SUMIFS(Despesas!$E:$E, Despesas!$D:$D, $C63, Despesas!$C:$C, "&gt;="&amp;EOMONTH(K$30,-1)+1, Despesas!$C:$C, "&lt;="&amp;EOMONTH(K$43,0)), "")
</f>
        <v/>
      </c>
      <c r="L63" s="44" t="str">
        <f>IF($C63&lt;&gt;"", SUMIFS(Despesas!$E:$E, Despesas!$D:$D, $C63, Despesas!$C:$C, "&gt;="&amp;EOMONTH(L$30,-1)+1, Despesas!$C:$C, "&lt;="&amp;EOMONTH(L$43,0)), "")
</f>
        <v/>
      </c>
      <c r="M63" s="44" t="str">
        <f>IF($C63&lt;&gt;"", SUMIFS(Despesas!$E:$E, Despesas!$D:$D, $C63, Despesas!$C:$C, "&gt;="&amp;EOMONTH(M$30,-1)+1, Despesas!$C:$C, "&lt;="&amp;EOMONTH(M$43,0)), "")
</f>
        <v/>
      </c>
      <c r="N63" s="44" t="str">
        <f>IF($C63&lt;&gt;"", SUMIFS(Despesas!$E:$E, Despesas!$D:$D, $C63, Despesas!$C:$C, "&gt;="&amp;EOMONTH(N$30,-1)+1, Despesas!$C:$C, "&lt;="&amp;EOMONTH(N$43,0)), "")
</f>
        <v/>
      </c>
      <c r="O63" s="44" t="str">
        <f>IF($C63&lt;&gt;"", SUMIFS(Despesas!$E:$E, Despesas!$D:$D, $C63, Despesas!$C:$C, "&gt;="&amp;EOMONTH(O$30,-1)+1, Despesas!$C:$C, "&lt;="&amp;EOMONTH(O$43,0)), "")
</f>
        <v/>
      </c>
      <c r="P63" s="23"/>
      <c r="Q63" s="23"/>
      <c r="R63" s="5"/>
    </row>
    <row r="64" hidden="1">
      <c r="A64" s="5"/>
      <c r="B64" s="5"/>
      <c r="C64" s="43"/>
      <c r="D64" s="44" t="str">
        <f>IF($C64&lt;&gt;"", SUMIFS(Despesas!$E:$E, Despesas!$D:$D, $C64, Despesas!$C:$C, "&gt;="&amp;EOMONTH(D$30,-1)+1, Despesas!$C:$C, "&lt;="&amp;EOMONTH(D$43,0)), "")
</f>
        <v/>
      </c>
      <c r="E64" s="44" t="str">
        <f>IF($C64&lt;&gt;"", SUMIFS(Despesas!$E:$E, Despesas!$D:$D, $C64, Despesas!$C:$C, "&gt;="&amp;EOMONTH(E$30,-1)+1, Despesas!$C:$C, "&lt;="&amp;EOMONTH(E$43,0)), "")
</f>
        <v/>
      </c>
      <c r="F64" s="44" t="str">
        <f>IF($C64&lt;&gt;"", SUMIFS(Despesas!$E:$E, Despesas!$D:$D, $C64, Despesas!$C:$C, "&gt;="&amp;EOMONTH(F$30,-1)+1, Despesas!$C:$C, "&lt;="&amp;EOMONTH(F$43,0)), "")
</f>
        <v/>
      </c>
      <c r="G64" s="44" t="str">
        <f>IF($C64&lt;&gt;"", SUMIFS(Despesas!$E:$E, Despesas!$D:$D, $C64, Despesas!$C:$C, "&gt;="&amp;EOMONTH(G$30,-1)+1, Despesas!$C:$C, "&lt;="&amp;EOMONTH(G$43,0)), "")
</f>
        <v/>
      </c>
      <c r="H64" s="44" t="str">
        <f>IF($C64&lt;&gt;"", SUMIFS(Despesas!$E:$E, Despesas!$D:$D, $C64, Despesas!$C:$C, "&gt;="&amp;EOMONTH(H$30,-1)+1, Despesas!$C:$C, "&lt;="&amp;EOMONTH(H$43,0)), "")
</f>
        <v/>
      </c>
      <c r="I64" s="44" t="str">
        <f>IF($C64&lt;&gt;"", SUMIFS(Despesas!$E:$E, Despesas!$D:$D, $C64, Despesas!$C:$C, "&gt;="&amp;EOMONTH(I$30,-1)+1, Despesas!$C:$C, "&lt;="&amp;EOMONTH(I$43,0)), "")
</f>
        <v/>
      </c>
      <c r="J64" s="44" t="str">
        <f>IF($C64&lt;&gt;"", SUMIFS(Despesas!$E:$E, Despesas!$D:$D, $C64, Despesas!$C:$C, "&gt;="&amp;EOMONTH(J$30,-1)+1, Despesas!$C:$C, "&lt;="&amp;EOMONTH(J$43,0)), "")
</f>
        <v/>
      </c>
      <c r="K64" s="44" t="str">
        <f>IF($C64&lt;&gt;"", SUMIFS(Despesas!$E:$E, Despesas!$D:$D, $C64, Despesas!$C:$C, "&gt;="&amp;EOMONTH(K$30,-1)+1, Despesas!$C:$C, "&lt;="&amp;EOMONTH(K$43,0)), "")
</f>
        <v/>
      </c>
      <c r="L64" s="44" t="str">
        <f>IF($C64&lt;&gt;"", SUMIFS(Despesas!$E:$E, Despesas!$D:$D, $C64, Despesas!$C:$C, "&gt;="&amp;EOMONTH(L$30,-1)+1, Despesas!$C:$C, "&lt;="&amp;EOMONTH(L$43,0)), "")
</f>
        <v/>
      </c>
      <c r="M64" s="44" t="str">
        <f>IF($C64&lt;&gt;"", SUMIFS(Despesas!$E:$E, Despesas!$D:$D, $C64, Despesas!$C:$C, "&gt;="&amp;EOMONTH(M$30,-1)+1, Despesas!$C:$C, "&lt;="&amp;EOMONTH(M$43,0)), "")
</f>
        <v/>
      </c>
      <c r="N64" s="44" t="str">
        <f>IF($C64&lt;&gt;"", SUMIFS(Despesas!$E:$E, Despesas!$D:$D, $C64, Despesas!$C:$C, "&gt;="&amp;EOMONTH(N$30,-1)+1, Despesas!$C:$C, "&lt;="&amp;EOMONTH(N$43,0)), "")
</f>
        <v/>
      </c>
      <c r="O64" s="44" t="str">
        <f>IF($C64&lt;&gt;"", SUMIFS(Despesas!$E:$E, Despesas!$D:$D, $C64, Despesas!$C:$C, "&gt;="&amp;EOMONTH(O$30,-1)+1, Despesas!$C:$C, "&lt;="&amp;EOMONTH(O$43,0)), "")
</f>
        <v/>
      </c>
      <c r="P64" s="23"/>
      <c r="Q64" s="23"/>
      <c r="R64" s="5"/>
    </row>
    <row r="65" hidden="1">
      <c r="A65" s="5"/>
      <c r="B65" s="5"/>
      <c r="C65" s="43"/>
      <c r="D65" s="44" t="str">
        <f>IF($C65&lt;&gt;"", SUMIFS(Despesas!$E:$E, Despesas!$D:$D, $C65, Despesas!$C:$C, "&gt;="&amp;EOMONTH(D$30,-1)+1, Despesas!$C:$C, "&lt;="&amp;EOMONTH(D$43,0)), "")
</f>
        <v/>
      </c>
      <c r="E65" s="44" t="str">
        <f>IF($C65&lt;&gt;"", SUMIFS(Despesas!$E:$E, Despesas!$D:$D, $C65, Despesas!$C:$C, "&gt;="&amp;EOMONTH(E$30,-1)+1, Despesas!$C:$C, "&lt;="&amp;EOMONTH(E$43,0)), "")
</f>
        <v/>
      </c>
      <c r="F65" s="44" t="str">
        <f>IF($C65&lt;&gt;"", SUMIFS(Despesas!$E:$E, Despesas!$D:$D, $C65, Despesas!$C:$C, "&gt;="&amp;EOMONTH(F$30,-1)+1, Despesas!$C:$C, "&lt;="&amp;EOMONTH(F$43,0)), "")
</f>
        <v/>
      </c>
      <c r="G65" s="44" t="str">
        <f>IF($C65&lt;&gt;"", SUMIFS(Despesas!$E:$E, Despesas!$D:$D, $C65, Despesas!$C:$C, "&gt;="&amp;EOMONTH(G$30,-1)+1, Despesas!$C:$C, "&lt;="&amp;EOMONTH(G$43,0)), "")
</f>
        <v/>
      </c>
      <c r="H65" s="44" t="str">
        <f>IF($C65&lt;&gt;"", SUMIFS(Despesas!$E:$E, Despesas!$D:$D, $C65, Despesas!$C:$C, "&gt;="&amp;EOMONTH(H$30,-1)+1, Despesas!$C:$C, "&lt;="&amp;EOMONTH(H$43,0)), "")
</f>
        <v/>
      </c>
      <c r="I65" s="44" t="str">
        <f>IF($C65&lt;&gt;"", SUMIFS(Despesas!$E:$E, Despesas!$D:$D, $C65, Despesas!$C:$C, "&gt;="&amp;EOMONTH(I$30,-1)+1, Despesas!$C:$C, "&lt;="&amp;EOMONTH(I$43,0)), "")
</f>
        <v/>
      </c>
      <c r="J65" s="44" t="str">
        <f>IF($C65&lt;&gt;"", SUMIFS(Despesas!$E:$E, Despesas!$D:$D, $C65, Despesas!$C:$C, "&gt;="&amp;EOMONTH(J$30,-1)+1, Despesas!$C:$C, "&lt;="&amp;EOMONTH(J$43,0)), "")
</f>
        <v/>
      </c>
      <c r="K65" s="44" t="str">
        <f>IF($C65&lt;&gt;"", SUMIFS(Despesas!$E:$E, Despesas!$D:$D, $C65, Despesas!$C:$C, "&gt;="&amp;EOMONTH(K$30,-1)+1, Despesas!$C:$C, "&lt;="&amp;EOMONTH(K$43,0)), "")
</f>
        <v/>
      </c>
      <c r="L65" s="44" t="str">
        <f>IF($C65&lt;&gt;"", SUMIFS(Despesas!$E:$E, Despesas!$D:$D, $C65, Despesas!$C:$C, "&gt;="&amp;EOMONTH(L$30,-1)+1, Despesas!$C:$C, "&lt;="&amp;EOMONTH(L$43,0)), "")
</f>
        <v/>
      </c>
      <c r="M65" s="44" t="str">
        <f>IF($C65&lt;&gt;"", SUMIFS(Despesas!$E:$E, Despesas!$D:$D, $C65, Despesas!$C:$C, "&gt;="&amp;EOMONTH(M$30,-1)+1, Despesas!$C:$C, "&lt;="&amp;EOMONTH(M$43,0)), "")
</f>
        <v/>
      </c>
      <c r="N65" s="44" t="str">
        <f>IF($C65&lt;&gt;"", SUMIFS(Despesas!$E:$E, Despesas!$D:$D, $C65, Despesas!$C:$C, "&gt;="&amp;EOMONTH(N$30,-1)+1, Despesas!$C:$C, "&lt;="&amp;EOMONTH(N$43,0)), "")
</f>
        <v/>
      </c>
      <c r="O65" s="44" t="str">
        <f>IF($C65&lt;&gt;"", SUMIFS(Despesas!$E:$E, Despesas!$D:$D, $C65, Despesas!$C:$C, "&gt;="&amp;EOMONTH(O$30,-1)+1, Despesas!$C:$C, "&lt;="&amp;EOMONTH(O$43,0)), "")
</f>
        <v/>
      </c>
      <c r="P65" s="23"/>
      <c r="Q65" s="23"/>
      <c r="R65" s="5"/>
    </row>
    <row r="66" hidden="1">
      <c r="A66" s="5"/>
      <c r="B66" s="5"/>
      <c r="C66" s="43"/>
      <c r="D66" s="44" t="str">
        <f>IF($C66&lt;&gt;"", SUMIFS(Despesas!$E:$E, Despesas!$D:$D, $C66, Despesas!$C:$C, "&gt;="&amp;EOMONTH(D$30,-1)+1, Despesas!$C:$C, "&lt;="&amp;EOMONTH(D$43,0)), "")
</f>
        <v/>
      </c>
      <c r="E66" s="44" t="str">
        <f>IF($C66&lt;&gt;"", SUMIFS(Despesas!$E:$E, Despesas!$D:$D, $C66, Despesas!$C:$C, "&gt;="&amp;EOMONTH(E$30,-1)+1, Despesas!$C:$C, "&lt;="&amp;EOMONTH(E$43,0)), "")
</f>
        <v/>
      </c>
      <c r="F66" s="44" t="str">
        <f>IF($C66&lt;&gt;"", SUMIFS(Despesas!$E:$E, Despesas!$D:$D, $C66, Despesas!$C:$C, "&gt;="&amp;EOMONTH(F$30,-1)+1, Despesas!$C:$C, "&lt;="&amp;EOMONTH(F$43,0)), "")
</f>
        <v/>
      </c>
      <c r="G66" s="44" t="str">
        <f>IF($C66&lt;&gt;"", SUMIFS(Despesas!$E:$E, Despesas!$D:$D, $C66, Despesas!$C:$C, "&gt;="&amp;EOMONTH(G$30,-1)+1, Despesas!$C:$C, "&lt;="&amp;EOMONTH(G$43,0)), "")
</f>
        <v/>
      </c>
      <c r="H66" s="44" t="str">
        <f>IF($C66&lt;&gt;"", SUMIFS(Despesas!$E:$E, Despesas!$D:$D, $C66, Despesas!$C:$C, "&gt;="&amp;EOMONTH(H$30,-1)+1, Despesas!$C:$C, "&lt;="&amp;EOMONTH(H$43,0)), "")
</f>
        <v/>
      </c>
      <c r="I66" s="44" t="str">
        <f>IF($C66&lt;&gt;"", SUMIFS(Despesas!$E:$E, Despesas!$D:$D, $C66, Despesas!$C:$C, "&gt;="&amp;EOMONTH(I$30,-1)+1, Despesas!$C:$C, "&lt;="&amp;EOMONTH(I$43,0)), "")
</f>
        <v/>
      </c>
      <c r="J66" s="44" t="str">
        <f>IF($C66&lt;&gt;"", SUMIFS(Despesas!$E:$E, Despesas!$D:$D, $C66, Despesas!$C:$C, "&gt;="&amp;EOMONTH(J$30,-1)+1, Despesas!$C:$C, "&lt;="&amp;EOMONTH(J$43,0)), "")
</f>
        <v/>
      </c>
      <c r="K66" s="44" t="str">
        <f>IF($C66&lt;&gt;"", SUMIFS(Despesas!$E:$E, Despesas!$D:$D, $C66, Despesas!$C:$C, "&gt;="&amp;EOMONTH(K$30,-1)+1, Despesas!$C:$C, "&lt;="&amp;EOMONTH(K$43,0)), "")
</f>
        <v/>
      </c>
      <c r="L66" s="44" t="str">
        <f>IF($C66&lt;&gt;"", SUMIFS(Despesas!$E:$E, Despesas!$D:$D, $C66, Despesas!$C:$C, "&gt;="&amp;EOMONTH(L$30,-1)+1, Despesas!$C:$C, "&lt;="&amp;EOMONTH(L$43,0)), "")
</f>
        <v/>
      </c>
      <c r="M66" s="44" t="str">
        <f>IF($C66&lt;&gt;"", SUMIFS(Despesas!$E:$E, Despesas!$D:$D, $C66, Despesas!$C:$C, "&gt;="&amp;EOMONTH(M$30,-1)+1, Despesas!$C:$C, "&lt;="&amp;EOMONTH(M$43,0)), "")
</f>
        <v/>
      </c>
      <c r="N66" s="44" t="str">
        <f>IF($C66&lt;&gt;"", SUMIFS(Despesas!$E:$E, Despesas!$D:$D, $C66, Despesas!$C:$C, "&gt;="&amp;EOMONTH(N$30,-1)+1, Despesas!$C:$C, "&lt;="&amp;EOMONTH(N$43,0)), "")
</f>
        <v/>
      </c>
      <c r="O66" s="44" t="str">
        <f>IF($C66&lt;&gt;"", SUMIFS(Despesas!$E:$E, Despesas!$D:$D, $C66, Despesas!$C:$C, "&gt;="&amp;EOMONTH(O$30,-1)+1, Despesas!$C:$C, "&lt;="&amp;EOMONTH(O$43,0)), "")
</f>
        <v/>
      </c>
      <c r="P66" s="23"/>
      <c r="Q66" s="23"/>
      <c r="R66" s="5"/>
    </row>
    <row r="67" hidden="1">
      <c r="A67" s="5"/>
      <c r="B67" s="5"/>
      <c r="C67" s="43"/>
      <c r="D67" s="44" t="str">
        <f>IF($C67&lt;&gt;"", SUMIFS(Despesas!$E:$E, Despesas!$D:$D, $C67, Despesas!$C:$C, "&gt;="&amp;EOMONTH(D$30,-1)+1, Despesas!$C:$C, "&lt;="&amp;EOMONTH(D$43,0)), "")
</f>
        <v/>
      </c>
      <c r="E67" s="44" t="str">
        <f>IF($C67&lt;&gt;"", SUMIFS(Despesas!$E:$E, Despesas!$D:$D, $C67, Despesas!$C:$C, "&gt;="&amp;EOMONTH(E$30,-1)+1, Despesas!$C:$C, "&lt;="&amp;EOMONTH(E$43,0)), "")
</f>
        <v/>
      </c>
      <c r="F67" s="44" t="str">
        <f>IF($C67&lt;&gt;"", SUMIFS(Despesas!$E:$E, Despesas!$D:$D, $C67, Despesas!$C:$C, "&gt;="&amp;EOMONTH(F$30,-1)+1, Despesas!$C:$C, "&lt;="&amp;EOMONTH(F$43,0)), "")
</f>
        <v/>
      </c>
      <c r="G67" s="44" t="str">
        <f>IF($C67&lt;&gt;"", SUMIFS(Despesas!$E:$E, Despesas!$D:$D, $C67, Despesas!$C:$C, "&gt;="&amp;EOMONTH(G$30,-1)+1, Despesas!$C:$C, "&lt;="&amp;EOMONTH(G$43,0)), "")
</f>
        <v/>
      </c>
      <c r="H67" s="44" t="str">
        <f>IF($C67&lt;&gt;"", SUMIFS(Despesas!$E:$E, Despesas!$D:$D, $C67, Despesas!$C:$C, "&gt;="&amp;EOMONTH(H$30,-1)+1, Despesas!$C:$C, "&lt;="&amp;EOMONTH(H$43,0)), "")
</f>
        <v/>
      </c>
      <c r="I67" s="44" t="str">
        <f>IF($C67&lt;&gt;"", SUMIFS(Despesas!$E:$E, Despesas!$D:$D, $C67, Despesas!$C:$C, "&gt;="&amp;EOMONTH(I$30,-1)+1, Despesas!$C:$C, "&lt;="&amp;EOMONTH(I$43,0)), "")
</f>
        <v/>
      </c>
      <c r="J67" s="44" t="str">
        <f>IF($C67&lt;&gt;"", SUMIFS(Despesas!$E:$E, Despesas!$D:$D, $C67, Despesas!$C:$C, "&gt;="&amp;EOMONTH(J$30,-1)+1, Despesas!$C:$C, "&lt;="&amp;EOMONTH(J$43,0)), "")
</f>
        <v/>
      </c>
      <c r="K67" s="44" t="str">
        <f>IF($C67&lt;&gt;"", SUMIFS(Despesas!$E:$E, Despesas!$D:$D, $C67, Despesas!$C:$C, "&gt;="&amp;EOMONTH(K$30,-1)+1, Despesas!$C:$C, "&lt;="&amp;EOMONTH(K$43,0)), "")
</f>
        <v/>
      </c>
      <c r="L67" s="44" t="str">
        <f>IF($C67&lt;&gt;"", SUMIFS(Despesas!$E:$E, Despesas!$D:$D, $C67, Despesas!$C:$C, "&gt;="&amp;EOMONTH(L$30,-1)+1, Despesas!$C:$C, "&lt;="&amp;EOMONTH(L$43,0)), "")
</f>
        <v/>
      </c>
      <c r="M67" s="44" t="str">
        <f>IF($C67&lt;&gt;"", SUMIFS(Despesas!$E:$E, Despesas!$D:$D, $C67, Despesas!$C:$C, "&gt;="&amp;EOMONTH(M$30,-1)+1, Despesas!$C:$C, "&lt;="&amp;EOMONTH(M$43,0)), "")
</f>
        <v/>
      </c>
      <c r="N67" s="44" t="str">
        <f>IF($C67&lt;&gt;"", SUMIFS(Despesas!$E:$E, Despesas!$D:$D, $C67, Despesas!$C:$C, "&gt;="&amp;EOMONTH(N$30,-1)+1, Despesas!$C:$C, "&lt;="&amp;EOMONTH(N$43,0)), "")
</f>
        <v/>
      </c>
      <c r="O67" s="44" t="str">
        <f>IF($C67&lt;&gt;"", SUMIFS(Despesas!$E:$E, Despesas!$D:$D, $C67, Despesas!$C:$C, "&gt;="&amp;EOMONTH(O$30,-1)+1, Despesas!$C:$C, "&lt;="&amp;EOMONTH(O$43,0)), "")
</f>
        <v/>
      </c>
      <c r="P67" s="23"/>
      <c r="Q67" s="23"/>
      <c r="R67" s="5"/>
    </row>
    <row r="68" hidden="1">
      <c r="A68" s="5"/>
      <c r="B68" s="5"/>
      <c r="C68" s="43"/>
      <c r="D68" s="44" t="str">
        <f>IF($C68&lt;&gt;"", SUMIFS(Despesas!$E:$E, Despesas!$D:$D, $C68, Despesas!$C:$C, "&gt;="&amp;EOMONTH(D$30,-1)+1, Despesas!$C:$C, "&lt;="&amp;EOMONTH(D$43,0)), "")
</f>
        <v/>
      </c>
      <c r="E68" s="44" t="str">
        <f>IF($C68&lt;&gt;"", SUMIFS(Despesas!$E:$E, Despesas!$D:$D, $C68, Despesas!$C:$C, "&gt;="&amp;EOMONTH(E$30,-1)+1, Despesas!$C:$C, "&lt;="&amp;EOMONTH(E$43,0)), "")
</f>
        <v/>
      </c>
      <c r="F68" s="44" t="str">
        <f>IF($C68&lt;&gt;"", SUMIFS(Despesas!$E:$E, Despesas!$D:$D, $C68, Despesas!$C:$C, "&gt;="&amp;EOMONTH(F$30,-1)+1, Despesas!$C:$C, "&lt;="&amp;EOMONTH(F$43,0)), "")
</f>
        <v/>
      </c>
      <c r="G68" s="44" t="str">
        <f>IF($C68&lt;&gt;"", SUMIFS(Despesas!$E:$E, Despesas!$D:$D, $C68, Despesas!$C:$C, "&gt;="&amp;EOMONTH(G$30,-1)+1, Despesas!$C:$C, "&lt;="&amp;EOMONTH(G$43,0)), "")
</f>
        <v/>
      </c>
      <c r="H68" s="44" t="str">
        <f>IF($C68&lt;&gt;"", SUMIFS(Despesas!$E:$E, Despesas!$D:$D, $C68, Despesas!$C:$C, "&gt;="&amp;EOMONTH(H$30,-1)+1, Despesas!$C:$C, "&lt;="&amp;EOMONTH(H$43,0)), "")
</f>
        <v/>
      </c>
      <c r="I68" s="44" t="str">
        <f>IF($C68&lt;&gt;"", SUMIFS(Despesas!$E:$E, Despesas!$D:$D, $C68, Despesas!$C:$C, "&gt;="&amp;EOMONTH(I$30,-1)+1, Despesas!$C:$C, "&lt;="&amp;EOMONTH(I$43,0)), "")
</f>
        <v/>
      </c>
      <c r="J68" s="44" t="str">
        <f>IF($C68&lt;&gt;"", SUMIFS(Despesas!$E:$E, Despesas!$D:$D, $C68, Despesas!$C:$C, "&gt;="&amp;EOMONTH(J$30,-1)+1, Despesas!$C:$C, "&lt;="&amp;EOMONTH(J$43,0)), "")
</f>
        <v/>
      </c>
      <c r="K68" s="44" t="str">
        <f>IF($C68&lt;&gt;"", SUMIFS(Despesas!$E:$E, Despesas!$D:$D, $C68, Despesas!$C:$C, "&gt;="&amp;EOMONTH(K$30,-1)+1, Despesas!$C:$C, "&lt;="&amp;EOMONTH(K$43,0)), "")
</f>
        <v/>
      </c>
      <c r="L68" s="44" t="str">
        <f>IF($C68&lt;&gt;"", SUMIFS(Despesas!$E:$E, Despesas!$D:$D, $C68, Despesas!$C:$C, "&gt;="&amp;EOMONTH(L$30,-1)+1, Despesas!$C:$C, "&lt;="&amp;EOMONTH(L$43,0)), "")
</f>
        <v/>
      </c>
      <c r="M68" s="44" t="str">
        <f>IF($C68&lt;&gt;"", SUMIFS(Despesas!$E:$E, Despesas!$D:$D, $C68, Despesas!$C:$C, "&gt;="&amp;EOMONTH(M$30,-1)+1, Despesas!$C:$C, "&lt;="&amp;EOMONTH(M$43,0)), "")
</f>
        <v/>
      </c>
      <c r="N68" s="44" t="str">
        <f>IF($C68&lt;&gt;"", SUMIFS(Despesas!$E:$E, Despesas!$D:$D, $C68, Despesas!$C:$C, "&gt;="&amp;EOMONTH(N$30,-1)+1, Despesas!$C:$C, "&lt;="&amp;EOMONTH(N$43,0)), "")
</f>
        <v/>
      </c>
      <c r="O68" s="44" t="str">
        <f>IF($C68&lt;&gt;"", SUMIFS(Despesas!$E:$E, Despesas!$D:$D, $C68, Despesas!$C:$C, "&gt;="&amp;EOMONTH(O$30,-1)+1, Despesas!$C:$C, "&lt;="&amp;EOMONTH(O$43,0)), "")
</f>
        <v/>
      </c>
      <c r="P68" s="23"/>
      <c r="Q68" s="23"/>
      <c r="R68" s="5"/>
    </row>
    <row r="69" hidden="1">
      <c r="A69" s="5"/>
      <c r="B69" s="5"/>
      <c r="C69" s="43"/>
      <c r="D69" s="44" t="str">
        <f>IF($C69&lt;&gt;"", SUMIFS(Despesas!$E:$E, Despesas!$D:$D, $C69, Despesas!$C:$C, "&gt;="&amp;EOMONTH(D$30,-1)+1, Despesas!$C:$C, "&lt;="&amp;EOMONTH(D$43,0)), "")
</f>
        <v/>
      </c>
      <c r="E69" s="44" t="str">
        <f>IF($C69&lt;&gt;"", SUMIFS(Despesas!$E:$E, Despesas!$D:$D, $C69, Despesas!$C:$C, "&gt;="&amp;EOMONTH(E$30,-1)+1, Despesas!$C:$C, "&lt;="&amp;EOMONTH(E$43,0)), "")
</f>
        <v/>
      </c>
      <c r="F69" s="44" t="str">
        <f>IF($C69&lt;&gt;"", SUMIFS(Despesas!$E:$E, Despesas!$D:$D, $C69, Despesas!$C:$C, "&gt;="&amp;EOMONTH(F$30,-1)+1, Despesas!$C:$C, "&lt;="&amp;EOMONTH(F$43,0)), "")
</f>
        <v/>
      </c>
      <c r="G69" s="44" t="str">
        <f>IF($C69&lt;&gt;"", SUMIFS(Despesas!$E:$E, Despesas!$D:$D, $C69, Despesas!$C:$C, "&gt;="&amp;EOMONTH(G$30,-1)+1, Despesas!$C:$C, "&lt;="&amp;EOMONTH(G$43,0)), "")
</f>
        <v/>
      </c>
      <c r="H69" s="44" t="str">
        <f>IF($C69&lt;&gt;"", SUMIFS(Despesas!$E:$E, Despesas!$D:$D, $C69, Despesas!$C:$C, "&gt;="&amp;EOMONTH(H$30,-1)+1, Despesas!$C:$C, "&lt;="&amp;EOMONTH(H$43,0)), "")
</f>
        <v/>
      </c>
      <c r="I69" s="44" t="str">
        <f>IF($C69&lt;&gt;"", SUMIFS(Despesas!$E:$E, Despesas!$D:$D, $C69, Despesas!$C:$C, "&gt;="&amp;EOMONTH(I$30,-1)+1, Despesas!$C:$C, "&lt;="&amp;EOMONTH(I$43,0)), "")
</f>
        <v/>
      </c>
      <c r="J69" s="44" t="str">
        <f>IF($C69&lt;&gt;"", SUMIFS(Despesas!$E:$E, Despesas!$D:$D, $C69, Despesas!$C:$C, "&gt;="&amp;EOMONTH(J$30,-1)+1, Despesas!$C:$C, "&lt;="&amp;EOMONTH(J$43,0)), "")
</f>
        <v/>
      </c>
      <c r="K69" s="44" t="str">
        <f>IF($C69&lt;&gt;"", SUMIFS(Despesas!$E:$E, Despesas!$D:$D, $C69, Despesas!$C:$C, "&gt;="&amp;EOMONTH(K$30,-1)+1, Despesas!$C:$C, "&lt;="&amp;EOMONTH(K$43,0)), "")
</f>
        <v/>
      </c>
      <c r="L69" s="44" t="str">
        <f>IF($C69&lt;&gt;"", SUMIFS(Despesas!$E:$E, Despesas!$D:$D, $C69, Despesas!$C:$C, "&gt;="&amp;EOMONTH(L$30,-1)+1, Despesas!$C:$C, "&lt;="&amp;EOMONTH(L$43,0)), "")
</f>
        <v/>
      </c>
      <c r="M69" s="44" t="str">
        <f>IF($C69&lt;&gt;"", SUMIFS(Despesas!$E:$E, Despesas!$D:$D, $C69, Despesas!$C:$C, "&gt;="&amp;EOMONTH(M$30,-1)+1, Despesas!$C:$C, "&lt;="&amp;EOMONTH(M$43,0)), "")
</f>
        <v/>
      </c>
      <c r="N69" s="44" t="str">
        <f>IF($C69&lt;&gt;"", SUMIFS(Despesas!$E:$E, Despesas!$D:$D, $C69, Despesas!$C:$C, "&gt;="&amp;EOMONTH(N$30,-1)+1, Despesas!$C:$C, "&lt;="&amp;EOMONTH(N$43,0)), "")
</f>
        <v/>
      </c>
      <c r="O69" s="44" t="str">
        <f>IF($C69&lt;&gt;"", SUMIFS(Despesas!$E:$E, Despesas!$D:$D, $C69, Despesas!$C:$C, "&gt;="&amp;EOMONTH(O$30,-1)+1, Despesas!$C:$C, "&lt;="&amp;EOMONTH(O$43,0)), "")
</f>
        <v/>
      </c>
      <c r="P69" s="23"/>
      <c r="Q69" s="23"/>
      <c r="R69" s="5"/>
    </row>
    <row r="70" hidden="1">
      <c r="A70" s="5"/>
      <c r="B70" s="5"/>
      <c r="C70" s="43"/>
      <c r="D70" s="44" t="str">
        <f>IF($C70&lt;&gt;"", SUMIFS(Despesas!$E:$E, Despesas!$D:$D, $C70, Despesas!$C:$C, "&gt;="&amp;EOMONTH(D$30,-1)+1, Despesas!$C:$C, "&lt;="&amp;EOMONTH(D$43,0)), "")
</f>
        <v/>
      </c>
      <c r="E70" s="44" t="str">
        <f>IF($C70&lt;&gt;"", SUMIFS(Despesas!$E:$E, Despesas!$D:$D, $C70, Despesas!$C:$C, "&gt;="&amp;EOMONTH(E$30,-1)+1, Despesas!$C:$C, "&lt;="&amp;EOMONTH(E$43,0)), "")
</f>
        <v/>
      </c>
      <c r="F70" s="44" t="str">
        <f>IF($C70&lt;&gt;"", SUMIFS(Despesas!$E:$E, Despesas!$D:$D, $C70, Despesas!$C:$C, "&gt;="&amp;EOMONTH(F$30,-1)+1, Despesas!$C:$C, "&lt;="&amp;EOMONTH(F$43,0)), "")
</f>
        <v/>
      </c>
      <c r="G70" s="44" t="str">
        <f>IF($C70&lt;&gt;"", SUMIFS(Despesas!$E:$E, Despesas!$D:$D, $C70, Despesas!$C:$C, "&gt;="&amp;EOMONTH(G$30,-1)+1, Despesas!$C:$C, "&lt;="&amp;EOMONTH(G$43,0)), "")
</f>
        <v/>
      </c>
      <c r="H70" s="44" t="str">
        <f>IF($C70&lt;&gt;"", SUMIFS(Despesas!$E:$E, Despesas!$D:$D, $C70, Despesas!$C:$C, "&gt;="&amp;EOMONTH(H$30,-1)+1, Despesas!$C:$C, "&lt;="&amp;EOMONTH(H$43,0)), "")
</f>
        <v/>
      </c>
      <c r="I70" s="44" t="str">
        <f>IF($C70&lt;&gt;"", SUMIFS(Despesas!$E:$E, Despesas!$D:$D, $C70, Despesas!$C:$C, "&gt;="&amp;EOMONTH(I$30,-1)+1, Despesas!$C:$C, "&lt;="&amp;EOMONTH(I$43,0)), "")
</f>
        <v/>
      </c>
      <c r="J70" s="44" t="str">
        <f>IF($C70&lt;&gt;"", SUMIFS(Despesas!$E:$E, Despesas!$D:$D, $C70, Despesas!$C:$C, "&gt;="&amp;EOMONTH(J$30,-1)+1, Despesas!$C:$C, "&lt;="&amp;EOMONTH(J$43,0)), "")
</f>
        <v/>
      </c>
      <c r="K70" s="44" t="str">
        <f>IF($C70&lt;&gt;"", SUMIFS(Despesas!$E:$E, Despesas!$D:$D, $C70, Despesas!$C:$C, "&gt;="&amp;EOMONTH(K$30,-1)+1, Despesas!$C:$C, "&lt;="&amp;EOMONTH(K$43,0)), "")
</f>
        <v/>
      </c>
      <c r="L70" s="44" t="str">
        <f>IF($C70&lt;&gt;"", SUMIFS(Despesas!$E:$E, Despesas!$D:$D, $C70, Despesas!$C:$C, "&gt;="&amp;EOMONTH(L$30,-1)+1, Despesas!$C:$C, "&lt;="&amp;EOMONTH(L$43,0)), "")
</f>
        <v/>
      </c>
      <c r="M70" s="44" t="str">
        <f>IF($C70&lt;&gt;"", SUMIFS(Despesas!$E:$E, Despesas!$D:$D, $C70, Despesas!$C:$C, "&gt;="&amp;EOMONTH(M$30,-1)+1, Despesas!$C:$C, "&lt;="&amp;EOMONTH(M$43,0)), "")
</f>
        <v/>
      </c>
      <c r="N70" s="44" t="str">
        <f>IF($C70&lt;&gt;"", SUMIFS(Despesas!$E:$E, Despesas!$D:$D, $C70, Despesas!$C:$C, "&gt;="&amp;EOMONTH(N$30,-1)+1, Despesas!$C:$C, "&lt;="&amp;EOMONTH(N$43,0)), "")
</f>
        <v/>
      </c>
      <c r="O70" s="44" t="str">
        <f>IF($C70&lt;&gt;"", SUMIFS(Despesas!$E:$E, Despesas!$D:$D, $C70, Despesas!$C:$C, "&gt;="&amp;EOMONTH(O$30,-1)+1, Despesas!$C:$C, "&lt;="&amp;EOMONTH(O$43,0)), "")
</f>
        <v/>
      </c>
      <c r="P70" s="23"/>
      <c r="Q70" s="23"/>
      <c r="R70" s="5"/>
    </row>
    <row r="71" hidden="1">
      <c r="A71" s="5"/>
      <c r="B71" s="5"/>
      <c r="C71" s="43"/>
      <c r="D71" s="44" t="str">
        <f>IF($C71&lt;&gt;"", SUMIFS(Despesas!$E:$E, Despesas!$D:$D, $C71, Despesas!$C:$C, "&gt;="&amp;EOMONTH(D$30,-1)+1, Despesas!$C:$C, "&lt;="&amp;EOMONTH(D$43,0)), "")
</f>
        <v/>
      </c>
      <c r="E71" s="44" t="str">
        <f>IF($C71&lt;&gt;"", SUMIFS(Despesas!$E:$E, Despesas!$D:$D, $C71, Despesas!$C:$C, "&gt;="&amp;EOMONTH(E$30,-1)+1, Despesas!$C:$C, "&lt;="&amp;EOMONTH(E$43,0)), "")
</f>
        <v/>
      </c>
      <c r="F71" s="44" t="str">
        <f>IF($C71&lt;&gt;"", SUMIFS(Despesas!$E:$E, Despesas!$D:$D, $C71, Despesas!$C:$C, "&gt;="&amp;EOMONTH(F$30,-1)+1, Despesas!$C:$C, "&lt;="&amp;EOMONTH(F$43,0)), "")
</f>
        <v/>
      </c>
      <c r="G71" s="44" t="str">
        <f>IF($C71&lt;&gt;"", SUMIFS(Despesas!$E:$E, Despesas!$D:$D, $C71, Despesas!$C:$C, "&gt;="&amp;EOMONTH(G$30,-1)+1, Despesas!$C:$C, "&lt;="&amp;EOMONTH(G$43,0)), "")
</f>
        <v/>
      </c>
      <c r="H71" s="44" t="str">
        <f>IF($C71&lt;&gt;"", SUMIFS(Despesas!$E:$E, Despesas!$D:$D, $C71, Despesas!$C:$C, "&gt;="&amp;EOMONTH(H$30,-1)+1, Despesas!$C:$C, "&lt;="&amp;EOMONTH(H$43,0)), "")
</f>
        <v/>
      </c>
      <c r="I71" s="44" t="str">
        <f>IF($C71&lt;&gt;"", SUMIFS(Despesas!$E:$E, Despesas!$D:$D, $C71, Despesas!$C:$C, "&gt;="&amp;EOMONTH(I$30,-1)+1, Despesas!$C:$C, "&lt;="&amp;EOMONTH(I$43,0)), "")
</f>
        <v/>
      </c>
      <c r="J71" s="44" t="str">
        <f>IF($C71&lt;&gt;"", SUMIFS(Despesas!$E:$E, Despesas!$D:$D, $C71, Despesas!$C:$C, "&gt;="&amp;EOMONTH(J$30,-1)+1, Despesas!$C:$C, "&lt;="&amp;EOMONTH(J$43,0)), "")
</f>
        <v/>
      </c>
      <c r="K71" s="44" t="str">
        <f>IF($C71&lt;&gt;"", SUMIFS(Despesas!$E:$E, Despesas!$D:$D, $C71, Despesas!$C:$C, "&gt;="&amp;EOMONTH(K$30,-1)+1, Despesas!$C:$C, "&lt;="&amp;EOMONTH(K$43,0)), "")
</f>
        <v/>
      </c>
      <c r="L71" s="44" t="str">
        <f>IF($C71&lt;&gt;"", SUMIFS(Despesas!$E:$E, Despesas!$D:$D, $C71, Despesas!$C:$C, "&gt;="&amp;EOMONTH(L$30,-1)+1, Despesas!$C:$C, "&lt;="&amp;EOMONTH(L$43,0)), "")
</f>
        <v/>
      </c>
      <c r="M71" s="44" t="str">
        <f>IF($C71&lt;&gt;"", SUMIFS(Despesas!$E:$E, Despesas!$D:$D, $C71, Despesas!$C:$C, "&gt;="&amp;EOMONTH(M$30,-1)+1, Despesas!$C:$C, "&lt;="&amp;EOMONTH(M$43,0)), "")
</f>
        <v/>
      </c>
      <c r="N71" s="44" t="str">
        <f>IF($C71&lt;&gt;"", SUMIFS(Despesas!$E:$E, Despesas!$D:$D, $C71, Despesas!$C:$C, "&gt;="&amp;EOMONTH(N$30,-1)+1, Despesas!$C:$C, "&lt;="&amp;EOMONTH(N$43,0)), "")
</f>
        <v/>
      </c>
      <c r="O71" s="44" t="str">
        <f>IF($C71&lt;&gt;"", SUMIFS(Despesas!$E:$E, Despesas!$D:$D, $C71, Despesas!$C:$C, "&gt;="&amp;EOMONTH(O$30,-1)+1, Despesas!$C:$C, "&lt;="&amp;EOMONTH(O$43,0)), "")
</f>
        <v/>
      </c>
      <c r="P71" s="23"/>
      <c r="Q71" s="23"/>
      <c r="R71" s="5"/>
    </row>
    <row r="72" hidden="1">
      <c r="A72" s="5"/>
      <c r="B72" s="5"/>
      <c r="C72" s="43"/>
      <c r="D72" s="44" t="str">
        <f>IF($C72&lt;&gt;"", SUMIFS(Despesas!$E:$E, Despesas!$D:$D, $C72, Despesas!$C:$C, "&gt;="&amp;EOMONTH(D$30,-1)+1, Despesas!$C:$C, "&lt;="&amp;EOMONTH(D$43,0)), "")
</f>
        <v/>
      </c>
      <c r="E72" s="44" t="str">
        <f>IF($C72&lt;&gt;"", SUMIFS(Despesas!$E:$E, Despesas!$D:$D, $C72, Despesas!$C:$C, "&gt;="&amp;EOMONTH(E$30,-1)+1, Despesas!$C:$C, "&lt;="&amp;EOMONTH(E$43,0)), "")
</f>
        <v/>
      </c>
      <c r="F72" s="44" t="str">
        <f>IF($C72&lt;&gt;"", SUMIFS(Despesas!$E:$E, Despesas!$D:$D, $C72, Despesas!$C:$C, "&gt;="&amp;EOMONTH(F$30,-1)+1, Despesas!$C:$C, "&lt;="&amp;EOMONTH(F$43,0)), "")
</f>
        <v/>
      </c>
      <c r="G72" s="44" t="str">
        <f>IF($C72&lt;&gt;"", SUMIFS(Despesas!$E:$E, Despesas!$D:$D, $C72, Despesas!$C:$C, "&gt;="&amp;EOMONTH(G$30,-1)+1, Despesas!$C:$C, "&lt;="&amp;EOMONTH(G$43,0)), "")
</f>
        <v/>
      </c>
      <c r="H72" s="44" t="str">
        <f>IF($C72&lt;&gt;"", SUMIFS(Despesas!$E:$E, Despesas!$D:$D, $C72, Despesas!$C:$C, "&gt;="&amp;EOMONTH(H$30,-1)+1, Despesas!$C:$C, "&lt;="&amp;EOMONTH(H$43,0)), "")
</f>
        <v/>
      </c>
      <c r="I72" s="44" t="str">
        <f>IF($C72&lt;&gt;"", SUMIFS(Despesas!$E:$E, Despesas!$D:$D, $C72, Despesas!$C:$C, "&gt;="&amp;EOMONTH(I$30,-1)+1, Despesas!$C:$C, "&lt;="&amp;EOMONTH(I$43,0)), "")
</f>
        <v/>
      </c>
      <c r="J72" s="44" t="str">
        <f>IF($C72&lt;&gt;"", SUMIFS(Despesas!$E:$E, Despesas!$D:$D, $C72, Despesas!$C:$C, "&gt;="&amp;EOMONTH(J$30,-1)+1, Despesas!$C:$C, "&lt;="&amp;EOMONTH(J$43,0)), "")
</f>
        <v/>
      </c>
      <c r="K72" s="44" t="str">
        <f>IF($C72&lt;&gt;"", SUMIFS(Despesas!$E:$E, Despesas!$D:$D, $C72, Despesas!$C:$C, "&gt;="&amp;EOMONTH(K$30,-1)+1, Despesas!$C:$C, "&lt;="&amp;EOMONTH(K$43,0)), "")
</f>
        <v/>
      </c>
      <c r="L72" s="44" t="str">
        <f>IF($C72&lt;&gt;"", SUMIFS(Despesas!$E:$E, Despesas!$D:$D, $C72, Despesas!$C:$C, "&gt;="&amp;EOMONTH(L$30,-1)+1, Despesas!$C:$C, "&lt;="&amp;EOMONTH(L$43,0)), "")
</f>
        <v/>
      </c>
      <c r="M72" s="44" t="str">
        <f>IF($C72&lt;&gt;"", SUMIFS(Despesas!$E:$E, Despesas!$D:$D, $C72, Despesas!$C:$C, "&gt;="&amp;EOMONTH(M$30,-1)+1, Despesas!$C:$C, "&lt;="&amp;EOMONTH(M$43,0)), "")
</f>
        <v/>
      </c>
      <c r="N72" s="44" t="str">
        <f>IF($C72&lt;&gt;"", SUMIFS(Despesas!$E:$E, Despesas!$D:$D, $C72, Despesas!$C:$C, "&gt;="&amp;EOMONTH(N$30,-1)+1, Despesas!$C:$C, "&lt;="&amp;EOMONTH(N$43,0)), "")
</f>
        <v/>
      </c>
      <c r="O72" s="44" t="str">
        <f>IF($C72&lt;&gt;"", SUMIFS(Despesas!$E:$E, Despesas!$D:$D, $C72, Despesas!$C:$C, "&gt;="&amp;EOMONTH(O$30,-1)+1, Despesas!$C:$C, "&lt;="&amp;EOMONTH(O$43,0)), "")
</f>
        <v/>
      </c>
      <c r="P72" s="23"/>
      <c r="Q72" s="23"/>
      <c r="R72" s="5"/>
    </row>
    <row r="73" hidden="1">
      <c r="A73" s="5"/>
      <c r="B73" s="5"/>
      <c r="C73" s="43"/>
      <c r="D73" s="44" t="str">
        <f>IF($C73&lt;&gt;"", SUMIFS(Despesas!$E:$E, Despesas!$D:$D, $C73, Despesas!$C:$C, "&gt;="&amp;EOMONTH(D$30,-1)+1, Despesas!$C:$C, "&lt;="&amp;EOMONTH(D$43,0)), "")
</f>
        <v/>
      </c>
      <c r="E73" s="44" t="str">
        <f>IF($C73&lt;&gt;"", SUMIFS(Despesas!$E:$E, Despesas!$D:$D, $C73, Despesas!$C:$C, "&gt;="&amp;EOMONTH(E$30,-1)+1, Despesas!$C:$C, "&lt;="&amp;EOMONTH(E$43,0)), "")
</f>
        <v/>
      </c>
      <c r="F73" s="44" t="str">
        <f>IF($C73&lt;&gt;"", SUMIFS(Despesas!$E:$E, Despesas!$D:$D, $C73, Despesas!$C:$C, "&gt;="&amp;EOMONTH(F$30,-1)+1, Despesas!$C:$C, "&lt;="&amp;EOMONTH(F$43,0)), "")
</f>
        <v/>
      </c>
      <c r="G73" s="44" t="str">
        <f>IF($C73&lt;&gt;"", SUMIFS(Despesas!$E:$E, Despesas!$D:$D, $C73, Despesas!$C:$C, "&gt;="&amp;EOMONTH(G$30,-1)+1, Despesas!$C:$C, "&lt;="&amp;EOMONTH(G$43,0)), "")
</f>
        <v/>
      </c>
      <c r="H73" s="44" t="str">
        <f>IF($C73&lt;&gt;"", SUMIFS(Despesas!$E:$E, Despesas!$D:$D, $C73, Despesas!$C:$C, "&gt;="&amp;EOMONTH(H$30,-1)+1, Despesas!$C:$C, "&lt;="&amp;EOMONTH(H$43,0)), "")
</f>
        <v/>
      </c>
      <c r="I73" s="44" t="str">
        <f>IF($C73&lt;&gt;"", SUMIFS(Despesas!$E:$E, Despesas!$D:$D, $C73, Despesas!$C:$C, "&gt;="&amp;EOMONTH(I$30,-1)+1, Despesas!$C:$C, "&lt;="&amp;EOMONTH(I$43,0)), "")
</f>
        <v/>
      </c>
      <c r="J73" s="44" t="str">
        <f>IF($C73&lt;&gt;"", SUMIFS(Despesas!$E:$E, Despesas!$D:$D, $C73, Despesas!$C:$C, "&gt;="&amp;EOMONTH(J$30,-1)+1, Despesas!$C:$C, "&lt;="&amp;EOMONTH(J$43,0)), "")
</f>
        <v/>
      </c>
      <c r="K73" s="44" t="str">
        <f>IF($C73&lt;&gt;"", SUMIFS(Despesas!$E:$E, Despesas!$D:$D, $C73, Despesas!$C:$C, "&gt;="&amp;EOMONTH(K$30,-1)+1, Despesas!$C:$C, "&lt;="&amp;EOMONTH(K$43,0)), "")
</f>
        <v/>
      </c>
      <c r="L73" s="44" t="str">
        <f>IF($C73&lt;&gt;"", SUMIFS(Despesas!$E:$E, Despesas!$D:$D, $C73, Despesas!$C:$C, "&gt;="&amp;EOMONTH(L$30,-1)+1, Despesas!$C:$C, "&lt;="&amp;EOMONTH(L$43,0)), "")
</f>
        <v/>
      </c>
      <c r="M73" s="44" t="str">
        <f>IF($C73&lt;&gt;"", SUMIFS(Despesas!$E:$E, Despesas!$D:$D, $C73, Despesas!$C:$C, "&gt;="&amp;EOMONTH(M$30,-1)+1, Despesas!$C:$C, "&lt;="&amp;EOMONTH(M$43,0)), "")
</f>
        <v/>
      </c>
      <c r="N73" s="44" t="str">
        <f>IF($C73&lt;&gt;"", SUMIFS(Despesas!$E:$E, Despesas!$D:$D, $C73, Despesas!$C:$C, "&gt;="&amp;EOMONTH(N$30,-1)+1, Despesas!$C:$C, "&lt;="&amp;EOMONTH(N$43,0)), "")
</f>
        <v/>
      </c>
      <c r="O73" s="44" t="str">
        <f>IF($C73&lt;&gt;"", SUMIFS(Despesas!$E:$E, Despesas!$D:$D, $C73, Despesas!$C:$C, "&gt;="&amp;EOMONTH(O$30,-1)+1, Despesas!$C:$C, "&lt;="&amp;EOMONTH(O$43,0)), "")
</f>
        <v/>
      </c>
      <c r="P73" s="23"/>
      <c r="Q73" s="23"/>
      <c r="R73" s="5"/>
    </row>
    <row r="74" hidden="1">
      <c r="A74" s="5"/>
      <c r="B74" s="5"/>
      <c r="C74" s="43"/>
      <c r="D74" s="44" t="str">
        <f>IF($C74&lt;&gt;"", SUMIFS(Despesas!$E:$E, Despesas!$D:$D, $C74, Despesas!$C:$C, "&gt;="&amp;EOMONTH(D$30,-1)+1, Despesas!$C:$C, "&lt;="&amp;EOMONTH(D$43,0)), "")
</f>
        <v/>
      </c>
      <c r="E74" s="44" t="str">
        <f>IF($C74&lt;&gt;"", SUMIFS(Despesas!$E:$E, Despesas!$D:$D, $C74, Despesas!$C:$C, "&gt;="&amp;EOMONTH(E$30,-1)+1, Despesas!$C:$C, "&lt;="&amp;EOMONTH(E$43,0)), "")
</f>
        <v/>
      </c>
      <c r="F74" s="44" t="str">
        <f>IF($C74&lt;&gt;"", SUMIFS(Despesas!$E:$E, Despesas!$D:$D, $C74, Despesas!$C:$C, "&gt;="&amp;EOMONTH(F$30,-1)+1, Despesas!$C:$C, "&lt;="&amp;EOMONTH(F$43,0)), "")
</f>
        <v/>
      </c>
      <c r="G74" s="44" t="str">
        <f>IF($C74&lt;&gt;"", SUMIFS(Despesas!$E:$E, Despesas!$D:$D, $C74, Despesas!$C:$C, "&gt;="&amp;EOMONTH(G$30,-1)+1, Despesas!$C:$C, "&lt;="&amp;EOMONTH(G$43,0)), "")
</f>
        <v/>
      </c>
      <c r="H74" s="44" t="str">
        <f>IF($C74&lt;&gt;"", SUMIFS(Despesas!$E:$E, Despesas!$D:$D, $C74, Despesas!$C:$C, "&gt;="&amp;EOMONTH(H$30,-1)+1, Despesas!$C:$C, "&lt;="&amp;EOMONTH(H$43,0)), "")
</f>
        <v/>
      </c>
      <c r="I74" s="44" t="str">
        <f>IF($C74&lt;&gt;"", SUMIFS(Despesas!$E:$E, Despesas!$D:$D, $C74, Despesas!$C:$C, "&gt;="&amp;EOMONTH(I$30,-1)+1, Despesas!$C:$C, "&lt;="&amp;EOMONTH(I$43,0)), "")
</f>
        <v/>
      </c>
      <c r="J74" s="44" t="str">
        <f>IF($C74&lt;&gt;"", SUMIFS(Despesas!$E:$E, Despesas!$D:$D, $C74, Despesas!$C:$C, "&gt;="&amp;EOMONTH(J$30,-1)+1, Despesas!$C:$C, "&lt;="&amp;EOMONTH(J$43,0)), "")
</f>
        <v/>
      </c>
      <c r="K74" s="44" t="str">
        <f>IF($C74&lt;&gt;"", SUMIFS(Despesas!$E:$E, Despesas!$D:$D, $C74, Despesas!$C:$C, "&gt;="&amp;EOMONTH(K$30,-1)+1, Despesas!$C:$C, "&lt;="&amp;EOMONTH(K$43,0)), "")
</f>
        <v/>
      </c>
      <c r="L74" s="44" t="str">
        <f>IF($C74&lt;&gt;"", SUMIFS(Despesas!$E:$E, Despesas!$D:$D, $C74, Despesas!$C:$C, "&gt;="&amp;EOMONTH(L$30,-1)+1, Despesas!$C:$C, "&lt;="&amp;EOMONTH(L$43,0)), "")
</f>
        <v/>
      </c>
      <c r="M74" s="44" t="str">
        <f>IF($C74&lt;&gt;"", SUMIFS(Despesas!$E:$E, Despesas!$D:$D, $C74, Despesas!$C:$C, "&gt;="&amp;EOMONTH(M$30,-1)+1, Despesas!$C:$C, "&lt;="&amp;EOMONTH(M$43,0)), "")
</f>
        <v/>
      </c>
      <c r="N74" s="44" t="str">
        <f>IF($C74&lt;&gt;"", SUMIFS(Despesas!$E:$E, Despesas!$D:$D, $C74, Despesas!$C:$C, "&gt;="&amp;EOMONTH(N$30,-1)+1, Despesas!$C:$C, "&lt;="&amp;EOMONTH(N$43,0)), "")
</f>
        <v/>
      </c>
      <c r="O74" s="44" t="str">
        <f>IF($C74&lt;&gt;"", SUMIFS(Despesas!$E:$E, Despesas!$D:$D, $C74, Despesas!$C:$C, "&gt;="&amp;EOMONTH(O$30,-1)+1, Despesas!$C:$C, "&lt;="&amp;EOMONTH(O$43,0)), "")
</f>
        <v/>
      </c>
      <c r="P74" s="23"/>
      <c r="Q74" s="23"/>
      <c r="R74" s="5"/>
    </row>
    <row r="75">
      <c r="A75" s="5"/>
      <c r="B75" s="5"/>
      <c r="C75" s="5"/>
      <c r="D75" s="44" t="str">
        <f>IF($C75&lt;&gt;"", SUMIFS(Despesas!$E:$E, Despesas!$D:$D, $C75, Despesas!$C:$C, "&gt;="&amp;EOMONTH(D$30,-1)+1, Despesas!$C:$C, "&lt;="&amp;EOMONTH(D$43,0)), "")
</f>
        <v/>
      </c>
      <c r="E75" s="44" t="str">
        <f>IF($C75&lt;&gt;"", SUMIFS(Despesas!$E:$E, Despesas!$D:$D, $C75, Despesas!$C:$C, "&gt;="&amp;EOMONTH(E$30,-1)+1, Despesas!$C:$C, "&lt;="&amp;EOMONTH(E$43,0)), "")
</f>
        <v/>
      </c>
      <c r="F75" s="44" t="str">
        <f>IF($C75&lt;&gt;"", SUMIFS(Despesas!$E:$E, Despesas!$D:$D, $C75, Despesas!$C:$C, "&gt;="&amp;EOMONTH(F$30,-1)+1, Despesas!$C:$C, "&lt;="&amp;EOMONTH(F$43,0)), "")
</f>
        <v/>
      </c>
      <c r="G75" s="44" t="str">
        <f>IF($C75&lt;&gt;"", SUMIFS(Despesas!$E:$E, Despesas!$D:$D, $C75, Despesas!$C:$C, "&gt;="&amp;EOMONTH(G$30,-1)+1, Despesas!$C:$C, "&lt;="&amp;EOMONTH(G$43,0)), "")
</f>
        <v/>
      </c>
      <c r="H75" s="44" t="str">
        <f>IF($C75&lt;&gt;"", SUMIFS(Despesas!$E:$E, Despesas!$D:$D, $C75, Despesas!$C:$C, "&gt;="&amp;EOMONTH(H$30,-1)+1, Despesas!$C:$C, "&lt;="&amp;EOMONTH(H$43,0)), "")
</f>
        <v/>
      </c>
      <c r="I75" s="44" t="str">
        <f>IF($C75&lt;&gt;"", SUMIFS(Despesas!$E:$E, Despesas!$D:$D, $C75, Despesas!$C:$C, "&gt;="&amp;EOMONTH(I$30,-1)+1, Despesas!$C:$C, "&lt;="&amp;EOMONTH(I$43,0)), "")
</f>
        <v/>
      </c>
      <c r="J75" s="44" t="str">
        <f>IF($C75&lt;&gt;"", SUMIFS(Despesas!$E:$E, Despesas!$D:$D, $C75, Despesas!$C:$C, "&gt;="&amp;EOMONTH(J$30,-1)+1, Despesas!$C:$C, "&lt;="&amp;EOMONTH(J$43,0)), "")
</f>
        <v/>
      </c>
      <c r="K75" s="44" t="str">
        <f>IF($C75&lt;&gt;"", SUMIFS(Despesas!$E:$E, Despesas!$D:$D, $C75, Despesas!$C:$C, "&gt;="&amp;EOMONTH(K$30,-1)+1, Despesas!$C:$C, "&lt;="&amp;EOMONTH(K$43,0)), "")
</f>
        <v/>
      </c>
      <c r="L75" s="44" t="str">
        <f>IF($C75&lt;&gt;"", SUMIFS(Despesas!$E:$E, Despesas!$D:$D, $C75, Despesas!$C:$C, "&gt;="&amp;EOMONTH(L$30,-1)+1, Despesas!$C:$C, "&lt;="&amp;EOMONTH(L$43,0)), "")
</f>
        <v/>
      </c>
      <c r="M75" s="44" t="str">
        <f>IF($C75&lt;&gt;"", SUMIFS(Despesas!$E:$E, Despesas!$D:$D, $C75, Despesas!$C:$C, "&gt;="&amp;EOMONTH(M$30,-1)+1, Despesas!$C:$C, "&lt;="&amp;EOMONTH(M$43,0)), "")
</f>
        <v/>
      </c>
      <c r="N75" s="44" t="str">
        <f>IF($C75&lt;&gt;"", SUMIFS(Despesas!$E:$E, Despesas!$D:$D, $C75, Despesas!$C:$C, "&gt;="&amp;EOMONTH(N$30,-1)+1, Despesas!$C:$C, "&lt;="&amp;EOMONTH(N$43,0)), "")
</f>
        <v/>
      </c>
      <c r="O75" s="44" t="str">
        <f>IF($C75&lt;&gt;"", SUMIFS(Despesas!$E:$E, Despesas!$D:$D, $C75, Despesas!$C:$C, "&gt;="&amp;EOMONTH(O$30,-1)+1, Despesas!$C:$C, "&lt;="&amp;EOMONTH(O$43,0)), "")
</f>
        <v/>
      </c>
      <c r="P75" s="23"/>
      <c r="Q75" s="23"/>
      <c r="R75" s="5"/>
    </row>
    <row r="76">
      <c r="A76" s="5"/>
      <c r="B76" s="5"/>
      <c r="C76" s="16" t="s">
        <v>15</v>
      </c>
      <c r="D76" s="5"/>
      <c r="E76" s="34"/>
      <c r="F76" s="34"/>
      <c r="G76" s="7"/>
      <c r="H76" s="7"/>
      <c r="I76" s="7"/>
      <c r="J76" s="7"/>
      <c r="K76" s="7"/>
      <c r="L76" s="7"/>
      <c r="M76" s="7"/>
      <c r="N76" s="7"/>
      <c r="O76" s="7"/>
      <c r="P76" s="41"/>
      <c r="Q76" s="41"/>
      <c r="R76" s="5"/>
    </row>
    <row r="77">
      <c r="A77" s="5"/>
      <c r="B77" s="35" t="s">
        <v>12</v>
      </c>
      <c r="C77" s="42"/>
      <c r="D77" s="18">
        <v>45658.0</v>
      </c>
      <c r="E77" s="18">
        <v>45689.0</v>
      </c>
      <c r="F77" s="18">
        <v>45717.0</v>
      </c>
      <c r="G77" s="18">
        <v>45748.0</v>
      </c>
      <c r="H77" s="18">
        <v>45778.0</v>
      </c>
      <c r="I77" s="18">
        <v>45809.0</v>
      </c>
      <c r="J77" s="18">
        <v>45839.0</v>
      </c>
      <c r="K77" s="18">
        <v>45870.0</v>
      </c>
      <c r="L77" s="18">
        <v>45901.0</v>
      </c>
      <c r="M77" s="18">
        <v>45931.0</v>
      </c>
      <c r="N77" s="18">
        <v>45962.0</v>
      </c>
      <c r="O77" s="18">
        <v>45992.0</v>
      </c>
      <c r="P77" s="19" t="s">
        <v>6</v>
      </c>
      <c r="Q77" s="19" t="s">
        <v>7</v>
      </c>
      <c r="R77" s="5"/>
    </row>
    <row r="78">
      <c r="A78" s="5"/>
      <c r="B78" s="37">
        <f t="array" ref="B78:B100">iferror(match(C78:C101,Despesas!B:B,0))</f>
        <v>3</v>
      </c>
      <c r="C78" s="43" t="str">
        <f>IFERROR(__xludf.DUMMYFUNCTION("SORT(UNIQUE(Despesas!B2:B100), 1, TRUE)
"),"KYN9J41")</f>
        <v>KYN9J41</v>
      </c>
      <c r="D78" s="44">
        <f>SUMIFS(Despesas!$E:$E, Despesas!$B:$B, $C78, Despesas!$C:$C, "&gt;="&amp;EOMONTH(D$30,-1)+1, Despesas!$C:$C, "&lt;="&amp;EOMONTH(D$43,0))</f>
        <v>10817.2</v>
      </c>
      <c r="E78" s="44">
        <f>SUMIFS(Despesas!$E:$E, Despesas!$B:$B, $C78, Despesas!$C:$C, "&gt;="&amp;EOMONTH(E$30,-1)+1, Despesas!$C:$C, "&lt;="&amp;EOMONTH(E$43,0))</f>
        <v>305</v>
      </c>
      <c r="F78" s="44">
        <f>SUMIFS(Despesas!$E:$E, Despesas!$B:$B, $C78, Despesas!$C:$C, "&gt;="&amp;EOMONTH(F$30,-1)+1, Despesas!$C:$C, "&lt;="&amp;EOMONTH(F$43,0))</f>
        <v>0</v>
      </c>
      <c r="G78" s="44">
        <f>SUMIFS(Despesas!$E:$E, Despesas!$B:$B, $C78, Despesas!$C:$C, "&gt;="&amp;EOMONTH(G$30,-1)+1, Despesas!$C:$C, "&lt;="&amp;EOMONTH(G$43,0))</f>
        <v>0</v>
      </c>
      <c r="H78" s="44">
        <f>SUMIFS(Despesas!$E:$E, Despesas!$B:$B, $C78, Despesas!$C:$C, "&gt;="&amp;EOMONTH(H$30,-1)+1, Despesas!$C:$C, "&lt;="&amp;EOMONTH(H$43,0))</f>
        <v>0</v>
      </c>
      <c r="I78" s="44">
        <f>SUMIFS(Despesas!$E:$E, Despesas!$B:$B, $C78, Despesas!$C:$C, "&gt;="&amp;EOMONTH(I$30,-1)+1, Despesas!$C:$C, "&lt;="&amp;EOMONTH(I$43,0))</f>
        <v>0</v>
      </c>
      <c r="J78" s="44">
        <f>SUMIFS(Despesas!$E:$E, Despesas!$B:$B, $C78, Despesas!$C:$C, "&gt;="&amp;EOMONTH(J$30,-1)+1, Despesas!$C:$C, "&lt;="&amp;EOMONTH(J$43,0))</f>
        <v>0</v>
      </c>
      <c r="K78" s="44">
        <f>SUMIFS(Despesas!$E:$E, Despesas!$B:$B, $C78, Despesas!$C:$C, "&gt;="&amp;EOMONTH(K$30,-1)+1, Despesas!$C:$C, "&lt;="&amp;EOMONTH(K$43,0))</f>
        <v>0</v>
      </c>
      <c r="L78" s="44">
        <f>SUMIFS(Despesas!$E:$E, Despesas!$B:$B, $C78, Despesas!$C:$C, "&gt;="&amp;EOMONTH(L$30,-1)+1, Despesas!$C:$C, "&lt;="&amp;EOMONTH(L$43,0))</f>
        <v>0</v>
      </c>
      <c r="M78" s="44">
        <f>SUMIFS(Despesas!$E:$E, Despesas!$B:$B, $C78, Despesas!$C:$C, "&gt;="&amp;EOMONTH(M$30,-1)+1, Despesas!$C:$C, "&lt;="&amp;EOMONTH(M$43,0))</f>
        <v>0</v>
      </c>
      <c r="N78" s="44">
        <f>SUMIFS(Despesas!$E:$E, Despesas!$B:$B, $C78, Despesas!$C:$C, "&gt;="&amp;EOMONTH(N$30,-1)+1, Despesas!$C:$C, "&lt;="&amp;EOMONTH(N$43,0))</f>
        <v>0</v>
      </c>
      <c r="O78" s="44">
        <f>SUMIFS(Despesas!$E:$E, Despesas!$B:$B, $C78, Despesas!$C:$C, "&gt;="&amp;EOMONTH(O$30,-1)+1, Despesas!$C:$C, "&lt;="&amp;EOMONTH(O$43,0))</f>
        <v>0</v>
      </c>
      <c r="P78" s="40">
        <f t="shared" ref="P78:P79" si="13">SUM(D78:O78)</f>
        <v>11122.2</v>
      </c>
      <c r="Q78" s="22">
        <f t="shared" ref="Q78:Q79" si="14">IFERROR(AVERAGEIF(D78:O78, "&gt;0", D78:O78), 0)</f>
        <v>5561.1</v>
      </c>
      <c r="R78" s="45"/>
    </row>
    <row r="79">
      <c r="A79" s="5"/>
      <c r="B79" s="37">
        <v>2.0</v>
      </c>
      <c r="C79" s="43" t="str">
        <f>IFERROR(__xludf.DUMMYFUNCTION("""COMPUTED_VALUE"""),"SYF1C42")</f>
        <v>SYF1C42</v>
      </c>
      <c r="D79" s="44">
        <f>SUMIFS(Despesas!$E:$E, Despesas!$B:$B, $C79, Despesas!$C:$C, "&gt;="&amp;EOMONTH(D$30,-1)+1, Despesas!$C:$C, "&lt;="&amp;EOMONTH(D$43,0))</f>
        <v>13551.69</v>
      </c>
      <c r="E79" s="44">
        <f>SUMIFS(Despesas!$E:$E, Despesas!$B:$B, $C79, Despesas!$C:$C, "&gt;="&amp;EOMONTH(E$30,-1)+1, Despesas!$C:$C, "&lt;="&amp;EOMONTH(E$43,0))</f>
        <v>1333.91</v>
      </c>
      <c r="F79" s="44">
        <f>SUMIFS(Despesas!$E:$E, Despesas!$B:$B, $C79, Despesas!$C:$C, "&gt;="&amp;EOMONTH(F$30,-1)+1, Despesas!$C:$C, "&lt;="&amp;EOMONTH(F$43,0))</f>
        <v>90</v>
      </c>
      <c r="G79" s="44">
        <f>SUMIFS(Despesas!$E:$E, Despesas!$B:$B, $C79, Despesas!$C:$C, "&gt;="&amp;EOMONTH(G$30,-1)+1, Despesas!$C:$C, "&lt;="&amp;EOMONTH(G$43,0))</f>
        <v>0</v>
      </c>
      <c r="H79" s="44">
        <f>SUMIFS(Despesas!$E:$E, Despesas!$B:$B, $C79, Despesas!$C:$C, "&gt;="&amp;EOMONTH(H$30,-1)+1, Despesas!$C:$C, "&lt;="&amp;EOMONTH(H$43,0))</f>
        <v>0</v>
      </c>
      <c r="I79" s="44">
        <f>SUMIFS(Despesas!$E:$E, Despesas!$B:$B, $C79, Despesas!$C:$C, "&gt;="&amp;EOMONTH(I$30,-1)+1, Despesas!$C:$C, "&lt;="&amp;EOMONTH(I$43,0))</f>
        <v>0</v>
      </c>
      <c r="J79" s="44">
        <f>SUMIFS(Despesas!$E:$E, Despesas!$B:$B, $C79, Despesas!$C:$C, "&gt;="&amp;EOMONTH(J$30,-1)+1, Despesas!$C:$C, "&lt;="&amp;EOMONTH(J$43,0))</f>
        <v>0</v>
      </c>
      <c r="K79" s="44">
        <f>SUMIFS(Despesas!$E:$E, Despesas!$B:$B, $C79, Despesas!$C:$C, "&gt;="&amp;EOMONTH(K$30,-1)+1, Despesas!$C:$C, "&lt;="&amp;EOMONTH(K$43,0))</f>
        <v>0</v>
      </c>
      <c r="L79" s="44">
        <f>SUMIFS(Despesas!$E:$E, Despesas!$B:$B, $C79, Despesas!$C:$C, "&gt;="&amp;EOMONTH(L$30,-1)+1, Despesas!$C:$C, "&lt;="&amp;EOMONTH(L$43,0))</f>
        <v>0</v>
      </c>
      <c r="M79" s="44">
        <f>SUMIFS(Despesas!$E:$E, Despesas!$B:$B, $C79, Despesas!$C:$C, "&gt;="&amp;EOMONTH(M$30,-1)+1, Despesas!$C:$C, "&lt;="&amp;EOMONTH(M$43,0))</f>
        <v>0</v>
      </c>
      <c r="N79" s="44">
        <f>SUMIFS(Despesas!$E:$E, Despesas!$B:$B, $C79, Despesas!$C:$C, "&gt;="&amp;EOMONTH(N$30,-1)+1, Despesas!$C:$C, "&lt;="&amp;EOMONTH(N$43,0))</f>
        <v>0</v>
      </c>
      <c r="O79" s="44">
        <f>SUMIFS(Despesas!$E:$E, Despesas!$B:$B, $C79, Despesas!$C:$C, "&gt;="&amp;EOMONTH(O$30,-1)+1, Despesas!$C:$C, "&lt;="&amp;EOMONTH(O$43,0))</f>
        <v>0</v>
      </c>
      <c r="P79" s="40">
        <f t="shared" si="13"/>
        <v>14975.6</v>
      </c>
      <c r="Q79" s="22">
        <f t="shared" si="14"/>
        <v>4991.866667</v>
      </c>
      <c r="R79" s="45"/>
    </row>
    <row r="80">
      <c r="A80" s="5"/>
      <c r="B80" s="37"/>
      <c r="C80" s="43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0"/>
      <c r="Q80" s="22"/>
      <c r="R80" s="45"/>
    </row>
    <row r="81">
      <c r="A81" s="5"/>
      <c r="B81" s="37"/>
      <c r="C81" s="4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0"/>
      <c r="Q81" s="22"/>
      <c r="R81" s="45"/>
    </row>
    <row r="82">
      <c r="A82" s="5"/>
      <c r="B82" s="37"/>
      <c r="C82" s="4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0"/>
      <c r="Q82" s="22"/>
      <c r="R82" s="45"/>
    </row>
    <row r="83">
      <c r="A83" s="5"/>
      <c r="B83" s="37"/>
      <c r="C83" s="43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0"/>
      <c r="Q83" s="22"/>
      <c r="R83" s="45"/>
    </row>
    <row r="84">
      <c r="A84" s="5"/>
      <c r="B84" s="37"/>
      <c r="C84" s="43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0"/>
      <c r="Q84" s="22"/>
      <c r="R84" s="45"/>
    </row>
    <row r="85">
      <c r="A85" s="5"/>
      <c r="B85" s="37"/>
      <c r="C85" s="4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0"/>
      <c r="Q85" s="22"/>
      <c r="R85" s="45"/>
    </row>
    <row r="86">
      <c r="A86" s="5"/>
      <c r="B86" s="37"/>
      <c r="C86" s="43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0"/>
      <c r="Q86" s="22"/>
      <c r="R86" s="45"/>
    </row>
    <row r="87">
      <c r="A87" s="5"/>
      <c r="B87" s="37"/>
      <c r="C87" s="43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0"/>
      <c r="Q87" s="22"/>
      <c r="R87" s="45"/>
    </row>
    <row r="88">
      <c r="A88" s="5"/>
      <c r="B88" s="45"/>
      <c r="C88" s="4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6"/>
      <c r="Q88" s="46"/>
      <c r="R88" s="45"/>
    </row>
    <row r="89">
      <c r="A89" s="5"/>
      <c r="B89" s="5"/>
      <c r="C89" s="50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2"/>
      <c r="Q89" s="52"/>
      <c r="R89" s="5"/>
    </row>
    <row r="90">
      <c r="A90" s="5"/>
      <c r="B90" s="5"/>
      <c r="C90" s="50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2"/>
      <c r="Q90" s="52"/>
      <c r="R90" s="5"/>
    </row>
    <row r="91">
      <c r="A91" s="5"/>
      <c r="B91" s="5"/>
      <c r="C91" s="50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2"/>
      <c r="Q91" s="52"/>
      <c r="R91" s="5"/>
    </row>
    <row r="92">
      <c r="A92" s="5"/>
      <c r="B92" s="5"/>
      <c r="C92" s="50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2"/>
      <c r="Q92" s="52"/>
      <c r="R92" s="5"/>
    </row>
    <row r="93">
      <c r="A93" s="5"/>
      <c r="B93" s="5"/>
      <c r="C93" s="50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2"/>
      <c r="Q93" s="52"/>
      <c r="R93" s="5"/>
    </row>
    <row r="94">
      <c r="A94" s="5"/>
      <c r="B94" s="5"/>
      <c r="C94" s="50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2"/>
      <c r="Q94" s="52"/>
      <c r="R94" s="5"/>
    </row>
    <row r="95">
      <c r="A95" s="5"/>
      <c r="B95" s="5"/>
      <c r="C95" s="50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2"/>
      <c r="Q95" s="52"/>
      <c r="R95" s="5"/>
    </row>
    <row r="96">
      <c r="A96" s="5"/>
      <c r="B96" s="5"/>
      <c r="C96" s="50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2"/>
      <c r="Q96" s="52"/>
      <c r="R96" s="5"/>
    </row>
    <row r="97">
      <c r="A97" s="5"/>
      <c r="B97" s="5"/>
      <c r="C97" s="50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2"/>
      <c r="Q97" s="52"/>
      <c r="R97" s="5"/>
    </row>
    <row r="98">
      <c r="A98" s="5"/>
      <c r="B98" s="5"/>
      <c r="C98" s="50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2"/>
      <c r="Q98" s="52"/>
      <c r="R98" s="5"/>
    </row>
    <row r="99">
      <c r="A99" s="5"/>
      <c r="B99" s="5"/>
      <c r="C99" s="50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2"/>
      <c r="Q99" s="52"/>
      <c r="R99" s="5"/>
    </row>
    <row r="100">
      <c r="A100" s="5"/>
      <c r="B100" s="5"/>
      <c r="C100" s="50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2"/>
      <c r="Q100" s="52"/>
      <c r="R1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11.29"/>
    <col customWidth="1" min="4" max="4" width="22.14"/>
    <col customWidth="1" min="5" max="5" width="12.29"/>
    <col customWidth="1" min="6" max="6" width="18.86"/>
    <col customWidth="1" min="7" max="7" width="61.43"/>
  </cols>
  <sheetData>
    <row r="1">
      <c r="A1" s="53" t="s">
        <v>16</v>
      </c>
      <c r="B1" s="54" t="s">
        <v>17</v>
      </c>
      <c r="C1" s="55" t="s">
        <v>18</v>
      </c>
      <c r="D1" s="53" t="s">
        <v>19</v>
      </c>
      <c r="E1" s="56" t="s">
        <v>20</v>
      </c>
      <c r="F1" s="57" t="s">
        <v>21</v>
      </c>
      <c r="G1" s="58" t="s">
        <v>22</v>
      </c>
    </row>
    <row r="2">
      <c r="A2" s="59">
        <f t="array" ref="A2:A27">IF(B2:B27&lt;&gt;"", ROW(B2:B27) - ROW(B2) + 1, "")
</f>
        <v>1</v>
      </c>
      <c r="B2" s="59" t="s">
        <v>23</v>
      </c>
      <c r="C2" s="60">
        <v>45667.0</v>
      </c>
      <c r="D2" s="61" t="s">
        <v>24</v>
      </c>
      <c r="E2" s="62">
        <v>13000.0</v>
      </c>
      <c r="F2" s="63" t="s">
        <v>25</v>
      </c>
      <c r="G2" s="64" t="s">
        <v>26</v>
      </c>
    </row>
    <row r="3">
      <c r="A3" s="59">
        <v>2.0</v>
      </c>
      <c r="B3" s="59" t="s">
        <v>27</v>
      </c>
      <c r="C3" s="60">
        <v>45673.0</v>
      </c>
      <c r="D3" s="61" t="s">
        <v>24</v>
      </c>
      <c r="E3" s="62">
        <v>10000.0</v>
      </c>
      <c r="F3" s="63" t="s">
        <v>28</v>
      </c>
      <c r="G3" s="64" t="s">
        <v>29</v>
      </c>
    </row>
    <row r="4">
      <c r="A4" s="65">
        <v>3.0</v>
      </c>
      <c r="B4" s="59" t="s">
        <v>27</v>
      </c>
      <c r="C4" s="60">
        <v>45678.0</v>
      </c>
      <c r="D4" s="61" t="s">
        <v>30</v>
      </c>
      <c r="E4" s="62">
        <v>281.29</v>
      </c>
      <c r="F4" s="63" t="s">
        <v>28</v>
      </c>
      <c r="G4" s="64"/>
    </row>
    <row r="5">
      <c r="A5" s="65">
        <v>4.0</v>
      </c>
      <c r="B5" s="59" t="s">
        <v>27</v>
      </c>
      <c r="C5" s="60">
        <v>45680.0</v>
      </c>
      <c r="D5" s="61" t="s">
        <v>31</v>
      </c>
      <c r="E5" s="62">
        <v>200.91</v>
      </c>
      <c r="F5" s="63" t="s">
        <v>28</v>
      </c>
      <c r="G5" s="64"/>
    </row>
    <row r="6">
      <c r="A6" s="65">
        <v>5.0</v>
      </c>
      <c r="B6" s="59" t="s">
        <v>23</v>
      </c>
      <c r="C6" s="60">
        <v>45680.0</v>
      </c>
      <c r="D6" s="61" t="s">
        <v>32</v>
      </c>
      <c r="E6" s="62">
        <v>270.4</v>
      </c>
      <c r="F6" s="63" t="s">
        <v>25</v>
      </c>
      <c r="G6" s="66"/>
    </row>
    <row r="7">
      <c r="A7" s="65">
        <v>6.0</v>
      </c>
      <c r="B7" s="59" t="s">
        <v>23</v>
      </c>
      <c r="C7" s="60">
        <v>45680.0</v>
      </c>
      <c r="D7" s="61" t="s">
        <v>30</v>
      </c>
      <c r="E7" s="62">
        <v>281.29</v>
      </c>
      <c r="F7" s="63" t="s">
        <v>25</v>
      </c>
      <c r="G7" s="66"/>
    </row>
    <row r="8">
      <c r="A8" s="65">
        <v>7.0</v>
      </c>
      <c r="B8" s="59" t="s">
        <v>27</v>
      </c>
      <c r="C8" s="60">
        <v>45686.0</v>
      </c>
      <c r="D8" s="61" t="s">
        <v>33</v>
      </c>
      <c r="E8" s="62">
        <v>40.0</v>
      </c>
      <c r="F8" s="63" t="s">
        <v>25</v>
      </c>
      <c r="G8" s="64" t="s">
        <v>34</v>
      </c>
    </row>
    <row r="9">
      <c r="A9" s="65">
        <v>8.0</v>
      </c>
      <c r="B9" s="59" t="s">
        <v>27</v>
      </c>
      <c r="C9" s="60">
        <v>45687.0</v>
      </c>
      <c r="D9" s="61" t="s">
        <v>35</v>
      </c>
      <c r="E9" s="62">
        <v>145.0</v>
      </c>
      <c r="F9" s="63" t="s">
        <v>28</v>
      </c>
      <c r="G9" s="64" t="s">
        <v>34</v>
      </c>
    </row>
    <row r="10">
      <c r="A10" s="65">
        <v>9.0</v>
      </c>
      <c r="B10" s="59" t="s">
        <v>27</v>
      </c>
      <c r="C10" s="60">
        <v>45688.0</v>
      </c>
      <c r="D10" s="61" t="s">
        <v>36</v>
      </c>
      <c r="E10" s="62">
        <v>150.0</v>
      </c>
      <c r="F10" s="63" t="s">
        <v>25</v>
      </c>
      <c r="G10" s="64" t="s">
        <v>37</v>
      </c>
    </row>
    <row r="11">
      <c r="A11" s="65">
        <v>10.0</v>
      </c>
      <c r="B11" s="59" t="s">
        <v>23</v>
      </c>
      <c r="C11" s="60">
        <v>45689.0</v>
      </c>
      <c r="D11" s="61" t="s">
        <v>33</v>
      </c>
      <c r="E11" s="62">
        <v>33.0</v>
      </c>
      <c r="F11" s="63" t="s">
        <v>28</v>
      </c>
      <c r="G11" s="64" t="s">
        <v>38</v>
      </c>
    </row>
    <row r="12">
      <c r="A12" s="65">
        <v>11.0</v>
      </c>
      <c r="B12" s="59" t="s">
        <v>23</v>
      </c>
      <c r="C12" s="60">
        <v>45691.0</v>
      </c>
      <c r="D12" s="61" t="s">
        <v>31</v>
      </c>
      <c r="E12" s="62">
        <v>200.91</v>
      </c>
      <c r="F12" s="63" t="s">
        <v>28</v>
      </c>
      <c r="G12" s="66"/>
    </row>
    <row r="13">
      <c r="A13" s="65">
        <v>12.0</v>
      </c>
      <c r="B13" s="59" t="s">
        <v>23</v>
      </c>
      <c r="C13" s="60">
        <v>45691.0</v>
      </c>
      <c r="D13" s="61" t="s">
        <v>24</v>
      </c>
      <c r="E13" s="62">
        <v>1000.0</v>
      </c>
      <c r="F13" s="63" t="s">
        <v>28</v>
      </c>
      <c r="G13" s="64" t="s">
        <v>39</v>
      </c>
    </row>
    <row r="14">
      <c r="A14" s="65">
        <v>13.0</v>
      </c>
      <c r="B14" s="59" t="s">
        <v>27</v>
      </c>
      <c r="C14" s="67">
        <v>45692.0</v>
      </c>
      <c r="D14" s="61" t="s">
        <v>40</v>
      </c>
      <c r="E14" s="62">
        <v>180.0</v>
      </c>
      <c r="F14" s="63" t="s">
        <v>28</v>
      </c>
      <c r="G14" s="66"/>
    </row>
    <row r="15">
      <c r="A15" s="65">
        <v>14.0</v>
      </c>
      <c r="B15" s="59" t="s">
        <v>27</v>
      </c>
      <c r="C15" s="67">
        <v>45707.0</v>
      </c>
      <c r="D15" s="61" t="s">
        <v>41</v>
      </c>
      <c r="E15" s="62">
        <v>50.0</v>
      </c>
      <c r="F15" s="63" t="s">
        <v>28</v>
      </c>
      <c r="G15" s="66"/>
    </row>
    <row r="16">
      <c r="A16" s="65">
        <v>15.0</v>
      </c>
      <c r="B16" s="59" t="s">
        <v>23</v>
      </c>
      <c r="C16" s="67">
        <v>45707.0</v>
      </c>
      <c r="D16" s="61" t="s">
        <v>41</v>
      </c>
      <c r="E16" s="62">
        <v>50.0</v>
      </c>
      <c r="F16" s="63" t="s">
        <v>28</v>
      </c>
      <c r="G16" s="66"/>
    </row>
    <row r="17">
      <c r="A17" s="65">
        <v>16.0</v>
      </c>
      <c r="B17" s="59" t="s">
        <v>27</v>
      </c>
      <c r="C17" s="67">
        <v>45707.0</v>
      </c>
      <c r="D17" s="61" t="s">
        <v>42</v>
      </c>
      <c r="E17" s="62">
        <v>50.0</v>
      </c>
      <c r="F17" s="63" t="s">
        <v>28</v>
      </c>
      <c r="G17" s="66"/>
    </row>
    <row r="18">
      <c r="A18" s="65">
        <v>17.0</v>
      </c>
      <c r="B18" s="59" t="s">
        <v>23</v>
      </c>
      <c r="C18" s="67">
        <v>45707.0</v>
      </c>
      <c r="D18" s="61" t="s">
        <v>42</v>
      </c>
      <c r="E18" s="62">
        <v>50.0</v>
      </c>
      <c r="F18" s="63" t="s">
        <v>28</v>
      </c>
      <c r="G18" s="66"/>
    </row>
    <row r="19">
      <c r="A19" s="65">
        <v>18.0</v>
      </c>
      <c r="B19" s="59" t="s">
        <v>27</v>
      </c>
      <c r="C19" s="60">
        <v>45716.0</v>
      </c>
      <c r="D19" s="61" t="s">
        <v>43</v>
      </c>
      <c r="E19" s="62">
        <v>25.0</v>
      </c>
      <c r="F19" s="63" t="s">
        <v>44</v>
      </c>
      <c r="G19" s="64" t="s">
        <v>45</v>
      </c>
    </row>
    <row r="20">
      <c r="A20" s="65">
        <v>19.0</v>
      </c>
      <c r="B20" s="59" t="s">
        <v>23</v>
      </c>
      <c r="C20" s="60">
        <v>45721.0</v>
      </c>
      <c r="D20" s="61" t="s">
        <v>46</v>
      </c>
      <c r="E20" s="62">
        <v>30.0</v>
      </c>
      <c r="F20" s="63" t="s">
        <v>28</v>
      </c>
      <c r="G20" s="64" t="s">
        <v>47</v>
      </c>
    </row>
    <row r="21">
      <c r="A21" s="65">
        <v>20.0</v>
      </c>
      <c r="B21" s="59" t="s">
        <v>23</v>
      </c>
      <c r="C21" s="60">
        <v>45721.0</v>
      </c>
      <c r="D21" s="61" t="s">
        <v>48</v>
      </c>
      <c r="E21" s="62">
        <v>60.0</v>
      </c>
      <c r="F21" s="63" t="s">
        <v>28</v>
      </c>
      <c r="G21" s="64" t="s">
        <v>49</v>
      </c>
    </row>
    <row r="22">
      <c r="A22" s="65" t="s">
        <v>50</v>
      </c>
      <c r="B22" s="65"/>
      <c r="C22" s="68"/>
      <c r="D22" s="69"/>
      <c r="E22" s="70"/>
      <c r="F22" s="71"/>
      <c r="G22" s="66"/>
    </row>
    <row r="23">
      <c r="A23" s="65" t="s">
        <v>50</v>
      </c>
      <c r="B23" s="65"/>
      <c r="C23" s="68"/>
      <c r="D23" s="69"/>
      <c r="E23" s="70"/>
      <c r="F23" s="71"/>
      <c r="G23" s="66"/>
    </row>
    <row r="24">
      <c r="A24" s="65" t="s">
        <v>50</v>
      </c>
      <c r="B24" s="65"/>
      <c r="C24" s="68"/>
      <c r="D24" s="69"/>
      <c r="E24" s="70"/>
      <c r="F24" s="71"/>
      <c r="G24" s="66"/>
    </row>
    <row r="25">
      <c r="A25" s="65" t="s">
        <v>50</v>
      </c>
      <c r="B25" s="65"/>
      <c r="C25" s="68"/>
      <c r="D25" s="69"/>
      <c r="E25" s="70"/>
      <c r="F25" s="71"/>
      <c r="G25" s="66"/>
    </row>
    <row r="26">
      <c r="A26" s="65" t="s">
        <v>50</v>
      </c>
      <c r="B26" s="65"/>
      <c r="C26" s="68"/>
      <c r="D26" s="69"/>
      <c r="E26" s="70"/>
      <c r="F26" s="71"/>
      <c r="G26" s="66"/>
    </row>
    <row r="27">
      <c r="A27" s="65" t="s">
        <v>50</v>
      </c>
      <c r="B27" s="65"/>
      <c r="C27" s="68"/>
      <c r="D27" s="69"/>
      <c r="E27" s="70"/>
      <c r="F27" s="71"/>
      <c r="G27" s="66"/>
    </row>
  </sheetData>
  <autoFilter ref="$A$1:$G$21">
    <sortState ref="A1:G21">
      <sortCondition ref="C1:C21"/>
    </sortState>
  </autoFilter>
  <dataValidations>
    <dataValidation type="list" allowBlank="1" showErrorMessage="1" sqref="F2:F27">
      <formula1>"Gustavo,Jamerson,Caixa da Empresa"</formula1>
    </dataValidation>
    <dataValidation type="list" allowBlank="1" showErrorMessage="1" sqref="B2:B27">
      <formula1>'Dados das Motos'!$C$2:$C27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3" width="11.29"/>
    <col customWidth="1" min="4" max="4" width="47.14"/>
    <col customWidth="1" min="5" max="5" width="14.14"/>
    <col customWidth="1" min="6" max="6" width="10.29"/>
    <col customWidth="1" min="7" max="7" width="19.57"/>
    <col customWidth="1" min="8" max="8" width="55.29"/>
  </cols>
  <sheetData>
    <row r="1">
      <c r="A1" s="53" t="s">
        <v>16</v>
      </c>
      <c r="B1" s="54" t="s">
        <v>17</v>
      </c>
      <c r="C1" s="72" t="s">
        <v>18</v>
      </c>
      <c r="D1" s="73" t="s">
        <v>51</v>
      </c>
      <c r="E1" s="74" t="s">
        <v>52</v>
      </c>
      <c r="F1" s="75" t="s">
        <v>53</v>
      </c>
      <c r="G1" s="73" t="s">
        <v>54</v>
      </c>
      <c r="H1" s="58" t="s">
        <v>22</v>
      </c>
    </row>
    <row r="2">
      <c r="A2" s="59">
        <f t="array" ref="A2:A27">IF(B2:B27&lt;&gt;"", ROW(B2:B27) - ROW(B2) + 1, "")
</f>
        <v>1</v>
      </c>
      <c r="B2" s="59" t="s">
        <v>27</v>
      </c>
      <c r="C2" s="76">
        <v>45707.0</v>
      </c>
      <c r="D2" s="77" t="s">
        <v>55</v>
      </c>
      <c r="E2" s="78">
        <v>300.0</v>
      </c>
      <c r="F2" s="77" t="s">
        <v>56</v>
      </c>
      <c r="G2" s="77" t="s">
        <v>57</v>
      </c>
      <c r="H2" s="64" t="s">
        <v>58</v>
      </c>
    </row>
    <row r="3">
      <c r="A3" s="59">
        <v>2.0</v>
      </c>
      <c r="B3" s="59" t="s">
        <v>23</v>
      </c>
      <c r="C3" s="76">
        <v>45708.0</v>
      </c>
      <c r="D3" s="77" t="s">
        <v>59</v>
      </c>
      <c r="E3" s="78">
        <v>500.0</v>
      </c>
      <c r="F3" s="77" t="s">
        <v>56</v>
      </c>
      <c r="G3" s="77" t="s">
        <v>60</v>
      </c>
      <c r="H3" s="64"/>
    </row>
    <row r="4">
      <c r="A4" s="65">
        <v>3.0</v>
      </c>
      <c r="B4" s="59" t="s">
        <v>27</v>
      </c>
      <c r="C4" s="76">
        <v>45714.0</v>
      </c>
      <c r="D4" s="77" t="s">
        <v>55</v>
      </c>
      <c r="E4" s="78">
        <v>300.0</v>
      </c>
      <c r="F4" s="77" t="s">
        <v>61</v>
      </c>
      <c r="G4" s="77" t="s">
        <v>60</v>
      </c>
      <c r="H4" s="64"/>
    </row>
    <row r="5">
      <c r="A5" s="65">
        <v>4.0</v>
      </c>
      <c r="B5" s="59" t="s">
        <v>27</v>
      </c>
      <c r="C5" s="76">
        <v>45714.0</v>
      </c>
      <c r="D5" s="77" t="s">
        <v>55</v>
      </c>
      <c r="E5" s="78">
        <v>100.0</v>
      </c>
      <c r="F5" s="77" t="s">
        <v>56</v>
      </c>
      <c r="G5" s="77" t="s">
        <v>60</v>
      </c>
      <c r="H5" s="64" t="s">
        <v>62</v>
      </c>
    </row>
    <row r="6">
      <c r="A6" s="65">
        <v>5.0</v>
      </c>
      <c r="B6" s="59" t="s">
        <v>27</v>
      </c>
      <c r="C6" s="76">
        <v>45722.0</v>
      </c>
      <c r="D6" s="77" t="s">
        <v>55</v>
      </c>
      <c r="E6" s="78">
        <v>385.0</v>
      </c>
      <c r="F6" s="77" t="s">
        <v>61</v>
      </c>
      <c r="G6" s="77" t="s">
        <v>60</v>
      </c>
      <c r="H6" s="64" t="s">
        <v>63</v>
      </c>
    </row>
    <row r="7">
      <c r="A7" s="65">
        <v>6.0</v>
      </c>
      <c r="B7" s="59" t="s">
        <v>27</v>
      </c>
      <c r="C7" s="76">
        <v>45722.0</v>
      </c>
      <c r="D7" s="77" t="s">
        <v>55</v>
      </c>
      <c r="E7" s="78">
        <v>100.0</v>
      </c>
      <c r="F7" s="77" t="s">
        <v>56</v>
      </c>
      <c r="G7" s="77" t="s">
        <v>60</v>
      </c>
      <c r="H7" s="64" t="s">
        <v>64</v>
      </c>
    </row>
    <row r="8">
      <c r="A8" s="65" t="s">
        <v>50</v>
      </c>
      <c r="B8" s="59"/>
      <c r="C8" s="76"/>
      <c r="D8" s="79"/>
      <c r="E8" s="78"/>
      <c r="G8" s="79"/>
      <c r="H8" s="64"/>
    </row>
    <row r="9">
      <c r="A9" s="65" t="s">
        <v>50</v>
      </c>
      <c r="B9" s="59"/>
      <c r="C9" s="80"/>
      <c r="D9" s="79"/>
      <c r="E9" s="78"/>
      <c r="G9" s="79"/>
      <c r="H9" s="64"/>
    </row>
    <row r="10">
      <c r="A10" s="65" t="s">
        <v>50</v>
      </c>
      <c r="B10" s="59"/>
      <c r="C10" s="80"/>
      <c r="D10" s="79"/>
      <c r="E10" s="81"/>
      <c r="G10" s="79"/>
      <c r="H10" s="64"/>
    </row>
    <row r="11">
      <c r="A11" s="65" t="s">
        <v>50</v>
      </c>
      <c r="B11" s="59"/>
      <c r="C11" s="80"/>
      <c r="D11" s="79"/>
      <c r="E11" s="81"/>
      <c r="G11" s="79"/>
      <c r="H11" s="64"/>
    </row>
    <row r="12">
      <c r="A12" s="65" t="s">
        <v>50</v>
      </c>
      <c r="B12" s="59"/>
      <c r="C12" s="80"/>
      <c r="D12" s="79"/>
      <c r="E12" s="81"/>
      <c r="G12" s="79"/>
      <c r="H12" s="66"/>
    </row>
    <row r="13">
      <c r="A13" s="65" t="s">
        <v>50</v>
      </c>
      <c r="B13" s="59"/>
      <c r="C13" s="80"/>
      <c r="D13" s="79"/>
      <c r="E13" s="81"/>
      <c r="G13" s="79"/>
      <c r="H13" s="64"/>
    </row>
    <row r="14">
      <c r="A14" s="65" t="s">
        <v>50</v>
      </c>
      <c r="B14" s="59"/>
      <c r="C14" s="80"/>
      <c r="D14" s="79"/>
      <c r="E14" s="81"/>
      <c r="G14" s="79"/>
      <c r="H14" s="66"/>
    </row>
    <row r="15">
      <c r="A15" s="65" t="s">
        <v>50</v>
      </c>
      <c r="B15" s="59"/>
      <c r="C15" s="80"/>
      <c r="D15" s="79"/>
      <c r="E15" s="81"/>
      <c r="G15" s="79"/>
      <c r="H15" s="66"/>
    </row>
    <row r="16">
      <c r="A16" s="65" t="s">
        <v>50</v>
      </c>
      <c r="B16" s="59"/>
      <c r="C16" s="80"/>
      <c r="D16" s="79"/>
      <c r="E16" s="81"/>
      <c r="G16" s="79"/>
      <c r="H16" s="66"/>
    </row>
    <row r="17">
      <c r="A17" s="65" t="s">
        <v>50</v>
      </c>
      <c r="B17" s="59"/>
      <c r="C17" s="80"/>
      <c r="D17" s="79"/>
      <c r="E17" s="81"/>
      <c r="G17" s="79"/>
      <c r="H17" s="66"/>
    </row>
    <row r="18">
      <c r="A18" s="65" t="s">
        <v>50</v>
      </c>
      <c r="B18" s="59"/>
      <c r="C18" s="80"/>
      <c r="D18" s="79"/>
      <c r="E18" s="81"/>
      <c r="G18" s="79"/>
      <c r="H18" s="66"/>
    </row>
    <row r="19">
      <c r="A19" s="65" t="s">
        <v>50</v>
      </c>
      <c r="B19" s="65"/>
      <c r="C19" s="80"/>
      <c r="D19" s="79"/>
      <c r="E19" s="81"/>
      <c r="G19" s="79"/>
      <c r="H19" s="66"/>
    </row>
    <row r="20">
      <c r="A20" s="65" t="s">
        <v>50</v>
      </c>
      <c r="B20" s="65"/>
      <c r="C20" s="80"/>
      <c r="D20" s="79"/>
      <c r="E20" s="81"/>
      <c r="G20" s="79"/>
      <c r="H20" s="66"/>
    </row>
    <row r="21">
      <c r="A21" s="65" t="s">
        <v>50</v>
      </c>
      <c r="B21" s="65"/>
      <c r="C21" s="80"/>
      <c r="D21" s="79"/>
      <c r="E21" s="81"/>
      <c r="G21" s="79"/>
      <c r="H21" s="66"/>
    </row>
    <row r="22">
      <c r="A22" s="65" t="s">
        <v>50</v>
      </c>
      <c r="B22" s="65"/>
      <c r="C22" s="80"/>
      <c r="D22" s="79"/>
      <c r="E22" s="81"/>
      <c r="G22" s="79"/>
      <c r="H22" s="66"/>
    </row>
    <row r="23">
      <c r="A23" s="65" t="s">
        <v>50</v>
      </c>
      <c r="B23" s="65"/>
      <c r="C23" s="80"/>
      <c r="D23" s="79"/>
      <c r="E23" s="81"/>
      <c r="G23" s="79"/>
      <c r="H23" s="66"/>
    </row>
    <row r="24">
      <c r="A24" s="65" t="s">
        <v>50</v>
      </c>
      <c r="B24" s="65"/>
      <c r="C24" s="80"/>
      <c r="D24" s="79"/>
      <c r="E24" s="81"/>
      <c r="G24" s="79"/>
      <c r="H24" s="66"/>
    </row>
    <row r="25">
      <c r="A25" s="65" t="s">
        <v>50</v>
      </c>
      <c r="B25" s="65"/>
      <c r="C25" s="80"/>
      <c r="D25" s="79"/>
      <c r="E25" s="81"/>
      <c r="G25" s="79"/>
      <c r="H25" s="66"/>
    </row>
    <row r="26">
      <c r="A26" s="65" t="s">
        <v>50</v>
      </c>
      <c r="B26" s="65"/>
      <c r="C26" s="80"/>
      <c r="D26" s="79"/>
      <c r="E26" s="81"/>
      <c r="G26" s="79"/>
      <c r="H26" s="66"/>
    </row>
    <row r="27">
      <c r="A27" s="65" t="s">
        <v>50</v>
      </c>
      <c r="B27" s="65"/>
      <c r="C27" s="80"/>
      <c r="D27" s="79"/>
      <c r="E27" s="81"/>
      <c r="G27" s="79"/>
      <c r="H27" s="66"/>
    </row>
  </sheetData>
  <autoFilter ref="$A$1:$H$7"/>
  <dataValidations>
    <dataValidation type="list" allowBlank="1" showErrorMessage="1" sqref="G2:G27">
      <formula1>"PIX,Cartão de crédito,Boleto"</formula1>
    </dataValidation>
    <dataValidation type="list" allowBlank="1" showErrorMessage="1" sqref="B2:B27">
      <formula1>'Dados das Motos'!$C$2:$C27</formula1>
    </dataValidation>
    <dataValidation type="list" allowBlank="1" showErrorMessage="1" sqref="D2:D27">
      <formula1>'Locatário'!$A$2:$A27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4.57"/>
    <col customWidth="1" min="3" max="3" width="10.71"/>
    <col customWidth="1" min="4" max="4" width="11.71"/>
    <col customWidth="1" min="5" max="5" width="12.86"/>
    <col customWidth="1" min="6" max="7" width="67.57"/>
    <col customWidth="1" min="8" max="8" width="10.29"/>
    <col customWidth="1" min="9" max="9" width="21.14"/>
    <col customWidth="1" min="10" max="10" width="23.14"/>
    <col customWidth="1" min="11" max="11" width="21.57"/>
    <col customWidth="1" min="12" max="12" width="18.71"/>
    <col customWidth="1" min="13" max="13" width="19.57"/>
  </cols>
  <sheetData>
    <row r="1">
      <c r="A1" s="73" t="s">
        <v>65</v>
      </c>
      <c r="B1" s="73" t="s">
        <v>66</v>
      </c>
      <c r="C1" s="75" t="s">
        <v>67</v>
      </c>
      <c r="D1" s="75" t="s">
        <v>68</v>
      </c>
      <c r="E1" s="73" t="s">
        <v>69</v>
      </c>
      <c r="F1" s="82" t="s">
        <v>70</v>
      </c>
      <c r="G1" s="73" t="s">
        <v>71</v>
      </c>
      <c r="H1" s="75" t="s">
        <v>72</v>
      </c>
      <c r="I1" s="73" t="s">
        <v>73</v>
      </c>
      <c r="J1" s="73" t="s">
        <v>74</v>
      </c>
      <c r="K1" s="73" t="s">
        <v>75</v>
      </c>
      <c r="L1" s="83" t="s">
        <v>76</v>
      </c>
      <c r="M1" s="73" t="s">
        <v>77</v>
      </c>
    </row>
    <row r="2">
      <c r="A2" s="77" t="s">
        <v>59</v>
      </c>
      <c r="B2" s="77" t="s">
        <v>78</v>
      </c>
      <c r="C2" s="84">
        <v>2.68137676E8</v>
      </c>
      <c r="D2" s="84">
        <v>6.5134833E9</v>
      </c>
      <c r="E2" s="77">
        <v>2.1976326541E10</v>
      </c>
      <c r="F2" s="64"/>
      <c r="G2" s="64" t="s">
        <v>79</v>
      </c>
      <c r="H2" s="77" t="s">
        <v>80</v>
      </c>
      <c r="I2" s="77" t="s">
        <v>23</v>
      </c>
      <c r="J2" s="85">
        <v>45708.0</v>
      </c>
      <c r="L2" s="86">
        <v>2627.0</v>
      </c>
      <c r="M2" s="77" t="s">
        <v>81</v>
      </c>
    </row>
    <row r="3">
      <c r="A3" s="77" t="s">
        <v>55</v>
      </c>
      <c r="B3" s="77" t="s">
        <v>82</v>
      </c>
      <c r="C3" s="87">
        <v>2.71370075E8</v>
      </c>
      <c r="D3" s="87">
        <v>6.708523049E9</v>
      </c>
      <c r="E3" s="88">
        <v>2.198662907E10</v>
      </c>
      <c r="F3" s="64" t="s">
        <v>83</v>
      </c>
      <c r="G3" s="64" t="s">
        <v>84</v>
      </c>
      <c r="H3" s="77" t="s">
        <v>85</v>
      </c>
      <c r="I3" s="77" t="s">
        <v>27</v>
      </c>
      <c r="J3" s="85">
        <v>45707.0</v>
      </c>
      <c r="L3" s="86">
        <v>1835.0</v>
      </c>
      <c r="M3" s="77" t="s">
        <v>86</v>
      </c>
    </row>
    <row r="4">
      <c r="C4" s="89"/>
      <c r="D4" s="89"/>
      <c r="F4" s="77"/>
      <c r="L4" s="90"/>
    </row>
    <row r="5">
      <c r="C5" s="91"/>
      <c r="D5" s="91"/>
      <c r="E5" s="92"/>
      <c r="L5" s="90"/>
    </row>
    <row r="6">
      <c r="D6" s="89"/>
      <c r="L6" s="9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86"/>
    <col customWidth="1" min="2" max="2" width="21.86"/>
    <col customWidth="1" min="3" max="3" width="14.57"/>
    <col customWidth="1" min="4" max="4" width="13.43"/>
    <col customWidth="1" min="5" max="5" width="50.71"/>
    <col customWidth="1" min="6" max="6" width="23.57"/>
    <col customWidth="1" min="7" max="7" width="58.29"/>
    <col customWidth="1" min="8" max="8" width="33.14"/>
    <col customWidth="1" min="9" max="10" width="102.57"/>
    <col customWidth="1" min="11" max="11" width="9.43"/>
    <col customWidth="1" min="12" max="12" width="21.57"/>
    <col customWidth="1" min="13" max="13" width="19.57"/>
  </cols>
  <sheetData>
    <row r="1">
      <c r="A1" s="93" t="s">
        <v>87</v>
      </c>
      <c r="B1" s="73" t="s">
        <v>65</v>
      </c>
      <c r="C1" s="73" t="s">
        <v>66</v>
      </c>
      <c r="D1" s="73" t="s">
        <v>69</v>
      </c>
      <c r="E1" s="73" t="s">
        <v>71</v>
      </c>
      <c r="F1" s="75" t="s">
        <v>88</v>
      </c>
      <c r="G1" s="75" t="s">
        <v>89</v>
      </c>
      <c r="H1" s="75" t="s">
        <v>90</v>
      </c>
      <c r="I1" s="75" t="s">
        <v>91</v>
      </c>
      <c r="J1" s="75" t="s">
        <v>92</v>
      </c>
      <c r="K1" s="75"/>
      <c r="L1" s="73"/>
      <c r="M1" s="73"/>
    </row>
    <row r="2">
      <c r="A2" s="59">
        <f t="array" ref="A2:A21">IF(B2:B21&lt;&gt;"", ROW(B2:B21) - ROW(B2) + 1, "")
</f>
        <v>1</v>
      </c>
      <c r="B2" s="77" t="s">
        <v>93</v>
      </c>
      <c r="D2" s="77">
        <v>2.1981751172E10</v>
      </c>
      <c r="F2" s="94"/>
      <c r="G2" s="95"/>
      <c r="H2" s="95"/>
      <c r="I2" s="95"/>
      <c r="J2" s="96" t="s">
        <v>94</v>
      </c>
    </row>
    <row r="3">
      <c r="A3" s="89">
        <v>2.0</v>
      </c>
      <c r="B3" s="77" t="s">
        <v>95</v>
      </c>
      <c r="D3" s="77">
        <v>2.1979955712E10</v>
      </c>
      <c r="F3" s="97"/>
      <c r="G3" s="77"/>
      <c r="H3" s="77"/>
      <c r="I3" s="77"/>
      <c r="J3" s="98" t="s">
        <v>96</v>
      </c>
    </row>
    <row r="4">
      <c r="A4" s="89">
        <v>3.0</v>
      </c>
      <c r="B4" s="77" t="s">
        <v>97</v>
      </c>
      <c r="D4" s="77">
        <v>2.1977271141E10</v>
      </c>
      <c r="F4" s="94"/>
      <c r="G4" s="95"/>
      <c r="H4" s="95"/>
      <c r="I4" s="95"/>
      <c r="J4" s="96" t="s">
        <v>98</v>
      </c>
    </row>
    <row r="5">
      <c r="A5" s="84">
        <v>4.0</v>
      </c>
      <c r="B5" s="77" t="s">
        <v>99</v>
      </c>
      <c r="D5" s="77">
        <v>2.1991271801E10</v>
      </c>
      <c r="F5" s="97"/>
      <c r="G5" s="77"/>
      <c r="H5" s="77"/>
      <c r="I5" s="77"/>
      <c r="J5" s="98" t="s">
        <v>100</v>
      </c>
    </row>
    <row r="6">
      <c r="A6" s="84">
        <v>5.0</v>
      </c>
      <c r="B6" s="77" t="s">
        <v>101</v>
      </c>
      <c r="D6" s="77">
        <v>2.1999356887E10</v>
      </c>
      <c r="F6" s="97"/>
      <c r="G6" s="77"/>
      <c r="H6" s="77"/>
      <c r="I6" s="77"/>
      <c r="J6" s="98" t="s">
        <v>102</v>
      </c>
    </row>
    <row r="7">
      <c r="A7" s="84">
        <v>6.0</v>
      </c>
      <c r="B7" s="77" t="s">
        <v>103</v>
      </c>
      <c r="D7" s="77">
        <v>2.1970390979E10</v>
      </c>
      <c r="F7" s="97"/>
      <c r="G7" s="77"/>
      <c r="H7" s="77"/>
      <c r="I7" s="77"/>
      <c r="J7" s="98" t="s">
        <v>104</v>
      </c>
    </row>
    <row r="8">
      <c r="A8" s="84">
        <v>7.0</v>
      </c>
      <c r="B8" s="77" t="s">
        <v>105</v>
      </c>
      <c r="D8" s="77">
        <v>2.1996722289E10</v>
      </c>
      <c r="F8" s="97"/>
      <c r="G8" s="77"/>
      <c r="H8" s="77"/>
      <c r="I8" s="77"/>
      <c r="J8" s="98" t="s">
        <v>106</v>
      </c>
    </row>
    <row r="9">
      <c r="A9" s="84">
        <v>8.0</v>
      </c>
      <c r="B9" s="77" t="s">
        <v>107</v>
      </c>
      <c r="D9" s="77">
        <v>2.197365449E10</v>
      </c>
      <c r="F9" s="97"/>
      <c r="G9" s="77"/>
      <c r="H9" s="77"/>
      <c r="I9" s="77"/>
      <c r="J9" s="98" t="s">
        <v>108</v>
      </c>
    </row>
    <row r="10">
      <c r="A10" s="84">
        <v>9.0</v>
      </c>
      <c r="B10" s="99" t="s">
        <v>109</v>
      </c>
      <c r="C10" s="99" t="s">
        <v>110</v>
      </c>
      <c r="D10" s="99">
        <v>2.198161164E10</v>
      </c>
      <c r="E10" s="100" t="s">
        <v>111</v>
      </c>
      <c r="F10" s="101" t="s">
        <v>112</v>
      </c>
      <c r="G10" s="100" t="s">
        <v>113</v>
      </c>
      <c r="H10" s="102" t="s">
        <v>114</v>
      </c>
      <c r="I10" s="64" t="s">
        <v>115</v>
      </c>
      <c r="J10" s="98" t="s">
        <v>116</v>
      </c>
    </row>
    <row r="11">
      <c r="A11" s="84">
        <v>10.0</v>
      </c>
      <c r="B11" s="99" t="s">
        <v>117</v>
      </c>
      <c r="C11" s="99" t="s">
        <v>82</v>
      </c>
      <c r="D11" s="99" t="s">
        <v>118</v>
      </c>
      <c r="E11" s="100" t="s">
        <v>119</v>
      </c>
      <c r="F11" s="103">
        <v>2.71370075E8</v>
      </c>
      <c r="G11" s="104" t="s">
        <v>120</v>
      </c>
      <c r="H11" s="105" t="s">
        <v>121</v>
      </c>
      <c r="I11" s="64" t="s">
        <v>122</v>
      </c>
      <c r="J11" s="106" t="s">
        <v>123</v>
      </c>
    </row>
    <row r="12">
      <c r="A12" s="84">
        <v>11.0</v>
      </c>
      <c r="B12" s="77" t="s">
        <v>124</v>
      </c>
      <c r="C12" s="77" t="s">
        <v>125</v>
      </c>
      <c r="D12" s="77">
        <v>2.196656634E10</v>
      </c>
      <c r="E12" s="64" t="s">
        <v>126</v>
      </c>
      <c r="F12" s="107">
        <v>2.18439255E8</v>
      </c>
      <c r="G12" s="64" t="s">
        <v>120</v>
      </c>
      <c r="H12" s="105" t="s">
        <v>127</v>
      </c>
      <c r="I12" s="64" t="s">
        <v>128</v>
      </c>
      <c r="J12" s="106" t="s">
        <v>129</v>
      </c>
    </row>
    <row r="13">
      <c r="A13" s="84">
        <v>12.0</v>
      </c>
      <c r="B13" s="77" t="s">
        <v>130</v>
      </c>
      <c r="D13" s="77">
        <v>2.29882484E10</v>
      </c>
      <c r="F13" s="97"/>
      <c r="G13" s="77"/>
      <c r="H13" s="77"/>
      <c r="J13" s="98" t="s">
        <v>131</v>
      </c>
    </row>
    <row r="14">
      <c r="A14" s="84">
        <v>13.0</v>
      </c>
      <c r="B14" s="77" t="s">
        <v>132</v>
      </c>
      <c r="C14" s="77" t="s">
        <v>78</v>
      </c>
      <c r="D14" s="77">
        <v>2.1976326541E10</v>
      </c>
      <c r="E14" s="64" t="s">
        <v>133</v>
      </c>
      <c r="F14" s="97">
        <v>2.68137676E8</v>
      </c>
      <c r="G14" s="77" t="s">
        <v>114</v>
      </c>
    </row>
    <row r="15">
      <c r="A15" s="84" t="s">
        <v>50</v>
      </c>
      <c r="B15" s="77"/>
      <c r="F15" s="108"/>
    </row>
    <row r="16">
      <c r="A16" s="84" t="s">
        <v>50</v>
      </c>
      <c r="B16" s="77"/>
      <c r="F16" s="108"/>
    </row>
    <row r="17">
      <c r="A17" s="84" t="s">
        <v>50</v>
      </c>
      <c r="B17" s="77"/>
      <c r="F17" s="108"/>
    </row>
    <row r="18">
      <c r="A18" s="84" t="s">
        <v>50</v>
      </c>
      <c r="B18" s="77"/>
      <c r="F18" s="108"/>
    </row>
    <row r="19">
      <c r="A19" s="84" t="s">
        <v>50</v>
      </c>
      <c r="B19" s="77"/>
      <c r="F19" s="108"/>
    </row>
    <row r="20">
      <c r="A20" s="84" t="s">
        <v>50</v>
      </c>
      <c r="B20" s="77"/>
      <c r="F20" s="108"/>
    </row>
    <row r="21">
      <c r="A21" s="84" t="s">
        <v>50</v>
      </c>
      <c r="B21" s="77"/>
      <c r="F21" s="108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H11"/>
    <hyperlink r:id="rId11" ref="J11"/>
    <hyperlink r:id="rId12" ref="H12"/>
    <hyperlink r:id="rId13" ref="J12"/>
    <hyperlink r:id="rId14" ref="J13"/>
  </hyperlinks>
  <printOptions/>
  <pageMargins bottom="0.75" footer="0.0" header="0.0" left="0.7" right="0.7" top="0.75"/>
  <pageSetup orientation="landscape"/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2.0"/>
    <col customWidth="1" min="3" max="3" width="8.57"/>
    <col customWidth="1" min="4" max="4" width="24.14"/>
    <col customWidth="1" min="5" max="5" width="7.57"/>
    <col customWidth="1" min="6" max="6" width="19.14"/>
    <col customWidth="1" min="7" max="7" width="10.71"/>
    <col customWidth="1" min="8" max="8" width="21.71"/>
    <col customWidth="1" min="9" max="9" width="12.86"/>
    <col customWidth="1" min="10" max="10" width="29.43"/>
    <col customWidth="1" min="11" max="11" width="18.57"/>
    <col customWidth="1" min="12" max="12" width="13.43"/>
    <col customWidth="1" min="13" max="13" width="12.71"/>
    <col customWidth="1" min="14" max="14" width="56.14"/>
    <col customWidth="1" min="15" max="15" width="44.57"/>
  </cols>
  <sheetData>
    <row r="1">
      <c r="A1" s="109" t="s">
        <v>16</v>
      </c>
      <c r="B1" s="110" t="s">
        <v>134</v>
      </c>
      <c r="C1" s="109" t="s">
        <v>135</v>
      </c>
      <c r="D1" s="109" t="s">
        <v>136</v>
      </c>
      <c r="E1" s="109" t="s">
        <v>137</v>
      </c>
      <c r="F1" s="109" t="s">
        <v>138</v>
      </c>
      <c r="G1" s="109" t="s">
        <v>139</v>
      </c>
      <c r="H1" s="109" t="s">
        <v>140</v>
      </c>
      <c r="I1" s="109" t="s">
        <v>141</v>
      </c>
      <c r="J1" s="109" t="s">
        <v>142</v>
      </c>
      <c r="K1" s="109" t="s">
        <v>143</v>
      </c>
      <c r="L1" s="109" t="s">
        <v>144</v>
      </c>
      <c r="M1" s="111" t="s">
        <v>145</v>
      </c>
      <c r="N1" s="110" t="s">
        <v>22</v>
      </c>
      <c r="O1" s="112" t="s">
        <v>146</v>
      </c>
    </row>
    <row r="2" ht="163.5" customHeight="1">
      <c r="A2" s="113">
        <f t="array" ref="A2:A5">IF(C2:C5&lt;&gt;"", ROW(C2:C5) - ROW(C2) + 1, "")
</f>
        <v>1</v>
      </c>
      <c r="B2" s="114">
        <v>1.373480839E9</v>
      </c>
      <c r="C2" s="114" t="s">
        <v>23</v>
      </c>
      <c r="D2" s="114" t="s">
        <v>147</v>
      </c>
      <c r="E2" s="114" t="s">
        <v>148</v>
      </c>
      <c r="F2" s="114" t="s">
        <v>149</v>
      </c>
      <c r="G2" s="114" t="s">
        <v>150</v>
      </c>
      <c r="H2" s="114" t="s">
        <v>151</v>
      </c>
      <c r="I2" s="114" t="s">
        <v>152</v>
      </c>
      <c r="J2" s="114" t="s">
        <v>153</v>
      </c>
      <c r="K2" s="114" t="s">
        <v>154</v>
      </c>
      <c r="L2" s="115">
        <v>45667.0</v>
      </c>
      <c r="M2" s="116">
        <v>15791.0</v>
      </c>
      <c r="N2" s="117" t="s">
        <v>155</v>
      </c>
      <c r="O2" s="117" t="str">
        <f>IMAGE("https://drive.google.com/uc?export=view&amp;id=13XoRaspNMwzxOB154-Y5DFdByGBypSf1", 4, 200, 300)
</f>
        <v/>
      </c>
    </row>
    <row r="3">
      <c r="A3" s="118">
        <v>2.0</v>
      </c>
      <c r="B3" s="119">
        <v>1.141548353E9</v>
      </c>
      <c r="C3" s="119" t="s">
        <v>27</v>
      </c>
      <c r="D3" s="119" t="s">
        <v>156</v>
      </c>
      <c r="E3" s="119" t="s">
        <v>157</v>
      </c>
      <c r="F3" s="119" t="s">
        <v>158</v>
      </c>
      <c r="G3" s="119" t="s">
        <v>150</v>
      </c>
      <c r="H3" s="119" t="s">
        <v>159</v>
      </c>
      <c r="I3" s="119" t="s">
        <v>152</v>
      </c>
      <c r="J3" s="119" t="s">
        <v>160</v>
      </c>
      <c r="K3" s="119" t="s">
        <v>161</v>
      </c>
      <c r="L3" s="120">
        <v>45673.0</v>
      </c>
      <c r="M3" s="121">
        <v>12865.0</v>
      </c>
      <c r="N3" s="122" t="s">
        <v>162</v>
      </c>
      <c r="O3" s="122"/>
    </row>
    <row r="4">
      <c r="A4" s="123" t="s">
        <v>50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4"/>
      <c r="N4" s="125"/>
      <c r="O4" s="125"/>
    </row>
    <row r="5">
      <c r="A5" s="126" t="s">
        <v>50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7"/>
      <c r="N5" s="128"/>
      <c r="O5" s="128"/>
    </row>
  </sheetData>
  <autoFilter ref="$A$1:$O$3"/>
  <printOptions/>
  <pageMargins bottom="0.75" footer="0.0" header="0.0" left="0.7" right="0.7" top="0.75"/>
  <pageSetup orientation="landscape"/>
  <drawing r:id="rId1"/>
</worksheet>
</file>