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nell\Box\Sarah Work (smyarnell@ucdavis.edu)\Sierran strategies\environmental flows\CA eflows framework\Case Studies\UCM_UpperSJ\FF Metrics\"/>
    </mc:Choice>
  </mc:AlternateContent>
  <bookViews>
    <workbookView xWindow="0" yWindow="0" windowWidth="19200" windowHeight="7050" tabRatio="577" firstSheet="2" activeTab="4"/>
  </bookViews>
  <sheets>
    <sheet name="annual_flow_result_TUO_ModUnimp" sheetId="1" r:id="rId1"/>
    <sheet name="FFM_percentls_allyrs_TUO_ModUni" sheetId="2" r:id="rId2"/>
    <sheet name="PredFFM_Alter_Status" sheetId="3" r:id="rId3"/>
    <sheet name="FF criteria TNC preds p50" sheetId="4" r:id="rId4"/>
    <sheet name="FF criteria ModUnimp p50" sheetId="5" r:id="rId5"/>
  </sheets>
  <definedNames>
    <definedName name="_xlnm._FilterDatabase" localSheetId="0" hidden="1">annual_flow_result_TUO_ModUnimp!$B$1:$BM$33</definedName>
  </definedNames>
  <calcPr calcId="162913"/>
</workbook>
</file>

<file path=xl/calcChain.xml><?xml version="1.0" encoding="utf-8"?>
<calcChain xmlns="http://schemas.openxmlformats.org/spreadsheetml/2006/main">
  <c r="B67" i="5" l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56" i="4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66" i="5"/>
  <c r="P45" i="5"/>
  <c r="P43" i="5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2" i="2"/>
  <c r="E2" i="2"/>
  <c r="D2" i="2"/>
  <c r="C2" i="2"/>
  <c r="B2" i="2"/>
  <c r="AZ33" i="1"/>
  <c r="P44" i="4"/>
  <c r="L45" i="4"/>
  <c r="P33" i="1" l="1"/>
  <c r="T33" i="1"/>
  <c r="F33" i="1"/>
  <c r="BD33" i="1"/>
  <c r="AN33" i="1"/>
  <c r="X33" i="1"/>
  <c r="H33" i="1"/>
  <c r="AJ33" i="1"/>
  <c r="BL33" i="1"/>
  <c r="AV33" i="1"/>
  <c r="AF33" i="1"/>
  <c r="I33" i="1"/>
  <c r="BH33" i="1"/>
  <c r="AR33" i="1"/>
  <c r="AB33" i="1"/>
  <c r="L33" i="1"/>
  <c r="E33" i="1"/>
  <c r="BK33" i="1"/>
  <c r="BG33" i="1"/>
  <c r="BC33" i="1"/>
  <c r="AY33" i="1"/>
  <c r="AU33" i="1"/>
  <c r="AQ33" i="1"/>
  <c r="AM33" i="1"/>
  <c r="AI33" i="1"/>
  <c r="AE33" i="1"/>
  <c r="AA33" i="1"/>
  <c r="W33" i="1"/>
  <c r="S33" i="1"/>
  <c r="O33" i="1"/>
  <c r="K33" i="1"/>
  <c r="G33" i="1"/>
  <c r="D33" i="1"/>
  <c r="BJ33" i="1"/>
  <c r="BF33" i="1"/>
  <c r="BB33" i="1"/>
  <c r="AX33" i="1"/>
  <c r="AT33" i="1"/>
  <c r="AP33" i="1"/>
  <c r="AL33" i="1"/>
  <c r="AH33" i="1"/>
  <c r="AD33" i="1"/>
  <c r="Z33" i="1"/>
  <c r="V33" i="1"/>
  <c r="R33" i="1"/>
  <c r="N33" i="1"/>
  <c r="J33" i="1"/>
  <c r="B33" i="1"/>
  <c r="C33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BP4" i="1" l="1"/>
  <c r="BO4" i="1"/>
  <c r="BQ4" i="1"/>
</calcChain>
</file>

<file path=xl/sharedStrings.xml><?xml version="1.0" encoding="utf-8"?>
<sst xmlns="http://schemas.openxmlformats.org/spreadsheetml/2006/main" count="1204" uniqueCount="133">
  <si>
    <t>Year</t>
  </si>
  <si>
    <t>Avg</t>
  </si>
  <si>
    <t>Std</t>
  </si>
  <si>
    <t>CV</t>
  </si>
  <si>
    <t>SP_Tim</t>
  </si>
  <si>
    <t>SP_Mag</t>
  </si>
  <si>
    <t>SP_Dur</t>
  </si>
  <si>
    <t>SP_ROC</t>
  </si>
  <si>
    <t>DS_Tim</t>
  </si>
  <si>
    <t>DS_Mag_50</t>
  </si>
  <si>
    <t>DS_Mag_90</t>
  </si>
  <si>
    <t>DS_Dur_WS</t>
  </si>
  <si>
    <t>DS_No_Flow</t>
  </si>
  <si>
    <t>FA_Tim</t>
  </si>
  <si>
    <t>FA_Mag</t>
  </si>
  <si>
    <t>Wet_Tim</t>
  </si>
  <si>
    <t>FA_Dur</t>
  </si>
  <si>
    <t>Wet_BFL_Mag_10</t>
  </si>
  <si>
    <t>Wet_BFL_Mag_50</t>
  </si>
  <si>
    <t>Peak_Dur_10</t>
  </si>
  <si>
    <t>Peak_Fre_10</t>
  </si>
  <si>
    <t>Peak_Mag_10</t>
  </si>
  <si>
    <t>Peak_Dur_20</t>
  </si>
  <si>
    <t>Peak_Fre_20</t>
  </si>
  <si>
    <t>Peak_Mag_20</t>
  </si>
  <si>
    <t>Peak_Dur_50</t>
  </si>
  <si>
    <t>Peak_Fre_50</t>
  </si>
  <si>
    <t>Peak_Mag_50</t>
  </si>
  <si>
    <t>SP_Tim_Water</t>
  </si>
  <si>
    <t>DS_Tim_Water</t>
  </si>
  <si>
    <t>FA_Tim_Water</t>
  </si>
  <si>
    <t>Wet_Tim_Water</t>
  </si>
  <si>
    <t>p10</t>
  </si>
  <si>
    <t>p25</t>
  </si>
  <si>
    <t>p50</t>
  </si>
  <si>
    <t>p75</t>
  </si>
  <si>
    <t>p90</t>
  </si>
  <si>
    <t>comid</t>
  </si>
  <si>
    <t>ffm</t>
  </si>
  <si>
    <t>wyt</t>
  </si>
  <si>
    <t>unit</t>
  </si>
  <si>
    <t>source</t>
  </si>
  <si>
    <t>gage_id</t>
  </si>
  <si>
    <t>observed_years</t>
  </si>
  <si>
    <t>alteration</t>
  </si>
  <si>
    <t>ds_dur_ws</t>
  </si>
  <si>
    <t>all</t>
  </si>
  <si>
    <t>days</t>
  </si>
  <si>
    <t>observed</t>
  </si>
  <si>
    <t>indeterminate</t>
  </si>
  <si>
    <t>model</t>
  </si>
  <si>
    <t>dry</t>
  </si>
  <si>
    <t>moderate</t>
  </si>
  <si>
    <t>wet</t>
  </si>
  <si>
    <t>ds_mag_50</t>
  </si>
  <si>
    <t>cfs</t>
  </si>
  <si>
    <t>likely_altered_low</t>
  </si>
  <si>
    <t>ds_mag_90</t>
  </si>
  <si>
    <t>ds_tim</t>
  </si>
  <si>
    <t>water year day</t>
  </si>
  <si>
    <t>likely_altered_early</t>
  </si>
  <si>
    <t>fa_dur</t>
  </si>
  <si>
    <t>likely_unaltered</t>
  </si>
  <si>
    <t>inferred</t>
  </si>
  <si>
    <t>fa_mag</t>
  </si>
  <si>
    <t>fa_tim</t>
  </si>
  <si>
    <t>peak_10</t>
  </si>
  <si>
    <t>peak_2</t>
  </si>
  <si>
    <t>peak_5</t>
  </si>
  <si>
    <t>peak_dur_10</t>
  </si>
  <si>
    <t>not_enough_observed_data</t>
  </si>
  <si>
    <t>peak_dur_2</t>
  </si>
  <si>
    <t>likely_altered_high</t>
  </si>
  <si>
    <t>peak_dur_5</t>
  </si>
  <si>
    <t>peak_fre_10</t>
  </si>
  <si>
    <t>occurrences</t>
  </si>
  <si>
    <t>peak_fre_2</t>
  </si>
  <si>
    <t>peak_fre_5</t>
  </si>
  <si>
    <t>sp_dur</t>
  </si>
  <si>
    <t>sp_mag</t>
  </si>
  <si>
    <t>sp_roc</t>
  </si>
  <si>
    <t>percent</t>
  </si>
  <si>
    <t>sp_tim</t>
  </si>
  <si>
    <t>wet_bfl_dur</t>
  </si>
  <si>
    <t>wet_bfl_mag_10</t>
  </si>
  <si>
    <t>wet_bfl_mag_50</t>
  </si>
  <si>
    <t>wet_tim</t>
  </si>
  <si>
    <t>wyt dry &lt;=</t>
  </si>
  <si>
    <t>wyt mod &lt;=</t>
  </si>
  <si>
    <t>wyt wet &gt;</t>
  </si>
  <si>
    <t>water year type</t>
  </si>
  <si>
    <t>Potential FF criteria based on TNC predicted 50th percentile values for all years and water year types</t>
  </si>
  <si>
    <t>magnitude</t>
  </si>
  <si>
    <t>DOWY</t>
  </si>
  <si>
    <t>fall pulse</t>
  </si>
  <si>
    <t>median wet baseflow</t>
  </si>
  <si>
    <t>low wet baseflow</t>
  </si>
  <si>
    <t>all years template hydrograph - cfs rounded to nearest 5 cfs</t>
  </si>
  <si>
    <t>spring recession start</t>
  </si>
  <si>
    <t>….ramp down at 4%/day for 64 days</t>
  </si>
  <si>
    <t>dry season baseflow</t>
  </si>
  <si>
    <t>peak flow rules:</t>
  </si>
  <si>
    <t xml:space="preserve">2-year flood of &gt;17210cfs every year for 5 days during wet season </t>
  </si>
  <si>
    <t xml:space="preserve">5-year flood of &gt;27520cfs in wet years for 3 days during wet season </t>
  </si>
  <si>
    <t xml:space="preserve">10-year flood of &gt;49620cfs every 5-10 yrs (in a wet year) for 1 day during wet season </t>
  </si>
  <si>
    <t>dry years template hydrograph</t>
  </si>
  <si>
    <t>….ramp down at 4%/day</t>
  </si>
  <si>
    <t>moderate years template hydrograph</t>
  </si>
  <si>
    <t>….continue ramp down at 4%/day until 530cfs</t>
  </si>
  <si>
    <t>wet years template hydrograph</t>
  </si>
  <si>
    <t>….ramp down at 5%/day</t>
  </si>
  <si>
    <t>ALL YEARS</t>
  </si>
  <si>
    <t>DRY (21)</t>
  </si>
  <si>
    <t>MOD (20)</t>
  </si>
  <si>
    <t>WET (22)</t>
  </si>
  <si>
    <t>Potential FF criteria based on modeled daily unimpaired (full natural flow) 50th percentile values for all years and water year types</t>
  </si>
  <si>
    <t xml:space="preserve">5-year flood of &gt;40760cfs in wet years for 2 days during wet season </t>
  </si>
  <si>
    <t xml:space="preserve">10-year flood of &gt;52940cfs every 5-10 yrs (in a wet year) for 2 days during wet season </t>
  </si>
  <si>
    <t>….ramp down at 7%/day for 60 days</t>
  </si>
  <si>
    <t>….continue ramp down at 7%/day until 145cfs</t>
  </si>
  <si>
    <t>2-year flood of &gt;18670cfs every year for 7 days during wet season (DOWY 115-244)</t>
  </si>
  <si>
    <t>….ramp down at 7%/day</t>
  </si>
  <si>
    <t>2-year flood every year for 1 day during wet season (DOWY 119-223)</t>
  </si>
  <si>
    <t>Dry Peak rules</t>
  </si>
  <si>
    <t>Moderate Peak rules</t>
  </si>
  <si>
    <t>All yrs peak flow rules:</t>
  </si>
  <si>
    <t>Wet Peak rules</t>
  </si>
  <si>
    <t xml:space="preserve">5-year flood of &gt;40760cfs in 1 of 4 mod years for 1 day during wet season </t>
  </si>
  <si>
    <t>2-year flood every year for 4 days during wet season (DOWY 123-240)</t>
  </si>
  <si>
    <t>….ramp down at 8%/day</t>
  </si>
  <si>
    <t xml:space="preserve">5-year flood of &gt;40760cfs every year for 2 days during wet season </t>
  </si>
  <si>
    <t>2-year flood of &gt;18670cfs every year for 18 days during wet season (DOWY 94-300)</t>
  </si>
  <si>
    <t>Dry - 7% per day recession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</si>
</sst>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0" fontId="0" fillId="0" borderId="0" xfId="0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Flow hydrographs</a:t>
            </a:r>
            <a:r>
              <a:rPr lang="en-US" baseline="0"/>
              <a:t> - Tuolumne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 criteria TNC preds p50'!$H$32:$H$45</c:f>
              <c:numCache>
                <c:formatCode>General</c:formatCode>
                <c:ptCount val="14"/>
                <c:pt idx="0">
                  <c:v>1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230</c:v>
                </c:pt>
                <c:pt idx="10">
                  <c:v>231</c:v>
                </c:pt>
                <c:pt idx="11">
                  <c:v>261</c:v>
                </c:pt>
                <c:pt idx="12">
                  <c:v>295</c:v>
                </c:pt>
                <c:pt idx="13">
                  <c:v>365</c:v>
                </c:pt>
              </c:numCache>
            </c:numRef>
          </c:xVal>
          <c:yVal>
            <c:numRef>
              <c:f>'FF criteria TNC preds p50'!$I$32:$I$45</c:f>
              <c:numCache>
                <c:formatCode>General</c:formatCode>
                <c:ptCount val="14"/>
                <c:pt idx="0">
                  <c:v>415</c:v>
                </c:pt>
                <c:pt idx="1">
                  <c:v>415</c:v>
                </c:pt>
                <c:pt idx="2">
                  <c:v>955</c:v>
                </c:pt>
                <c:pt idx="3">
                  <c:v>955</c:v>
                </c:pt>
                <c:pt idx="4">
                  <c:v>415</c:v>
                </c:pt>
                <c:pt idx="5">
                  <c:v>415</c:v>
                </c:pt>
                <c:pt idx="6">
                  <c:v>415</c:v>
                </c:pt>
                <c:pt idx="7">
                  <c:v>700</c:v>
                </c:pt>
                <c:pt idx="8">
                  <c:v>1995</c:v>
                </c:pt>
                <c:pt idx="9">
                  <c:v>1995</c:v>
                </c:pt>
                <c:pt idx="10">
                  <c:v>5225</c:v>
                </c:pt>
                <c:pt idx="11">
                  <c:v>1600</c:v>
                </c:pt>
                <c:pt idx="12">
                  <c:v>415</c:v>
                </c:pt>
                <c:pt idx="13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F-45DC-A932-4BB7592EB1C9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'FF criteria TNC preds p50'!$L$32:$L$44</c:f>
              <c:numCache>
                <c:formatCode>General</c:formatCode>
                <c:ptCount val="13"/>
                <c:pt idx="0">
                  <c:v>1</c:v>
                </c:pt>
                <c:pt idx="1">
                  <c:v>34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239</c:v>
                </c:pt>
                <c:pt idx="10">
                  <c:v>240</c:v>
                </c:pt>
                <c:pt idx="11">
                  <c:v>270</c:v>
                </c:pt>
                <c:pt idx="12">
                  <c:v>302</c:v>
                </c:pt>
              </c:numCache>
            </c:numRef>
          </c:xVal>
          <c:yVal>
            <c:numRef>
              <c:f>'FF criteria TNC preds p50'!$M$32:$M$44</c:f>
              <c:numCache>
                <c:formatCode>General</c:formatCode>
                <c:ptCount val="13"/>
                <c:pt idx="0">
                  <c:v>530</c:v>
                </c:pt>
                <c:pt idx="1">
                  <c:v>530</c:v>
                </c:pt>
                <c:pt idx="2">
                  <c:v>1160</c:v>
                </c:pt>
                <c:pt idx="3">
                  <c:v>1160</c:v>
                </c:pt>
                <c:pt idx="4">
                  <c:v>1160</c:v>
                </c:pt>
                <c:pt idx="5">
                  <c:v>530</c:v>
                </c:pt>
                <c:pt idx="6">
                  <c:v>530</c:v>
                </c:pt>
                <c:pt idx="7">
                  <c:v>1110</c:v>
                </c:pt>
                <c:pt idx="8">
                  <c:v>3175</c:v>
                </c:pt>
                <c:pt idx="9">
                  <c:v>3175</c:v>
                </c:pt>
                <c:pt idx="10">
                  <c:v>9265</c:v>
                </c:pt>
                <c:pt idx="11">
                  <c:v>2836</c:v>
                </c:pt>
                <c:pt idx="12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F-45DC-A932-4BB7592EB1C9}"/>
            </c:ext>
          </c:extLst>
        </c:ser>
        <c:ser>
          <c:idx val="2"/>
          <c:order val="2"/>
          <c:tx>
            <c:v>WET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'FF criteria TNC preds p50'!$P$32:$P$47</c:f>
              <c:numCache>
                <c:formatCode>General</c:formatCode>
                <c:ptCount val="16"/>
                <c:pt idx="0">
                  <c:v>1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243</c:v>
                </c:pt>
                <c:pt idx="10">
                  <c:v>244</c:v>
                </c:pt>
                <c:pt idx="11">
                  <c:v>274</c:v>
                </c:pt>
                <c:pt idx="12">
                  <c:v>298</c:v>
                </c:pt>
                <c:pt idx="13">
                  <c:v>304</c:v>
                </c:pt>
                <c:pt idx="14">
                  <c:v>312</c:v>
                </c:pt>
                <c:pt idx="15">
                  <c:v>365</c:v>
                </c:pt>
              </c:numCache>
            </c:numRef>
          </c:xVal>
          <c:yVal>
            <c:numRef>
              <c:f>'FF criteria TNC preds p50'!$Q$32:$Q$47</c:f>
              <c:numCache>
                <c:formatCode>General</c:formatCode>
                <c:ptCount val="16"/>
                <c:pt idx="0">
                  <c:v>575</c:v>
                </c:pt>
                <c:pt idx="1">
                  <c:v>575</c:v>
                </c:pt>
                <c:pt idx="2">
                  <c:v>1305</c:v>
                </c:pt>
                <c:pt idx="3">
                  <c:v>1305</c:v>
                </c:pt>
                <c:pt idx="4">
                  <c:v>1305</c:v>
                </c:pt>
                <c:pt idx="5">
                  <c:v>575</c:v>
                </c:pt>
                <c:pt idx="6">
                  <c:v>575</c:v>
                </c:pt>
                <c:pt idx="7">
                  <c:v>1775</c:v>
                </c:pt>
                <c:pt idx="8">
                  <c:v>4935</c:v>
                </c:pt>
                <c:pt idx="9">
                  <c:v>4935</c:v>
                </c:pt>
                <c:pt idx="10">
                  <c:v>14815</c:v>
                </c:pt>
                <c:pt idx="11">
                  <c:v>3347</c:v>
                </c:pt>
                <c:pt idx="12">
                  <c:v>967</c:v>
                </c:pt>
                <c:pt idx="13">
                  <c:v>765</c:v>
                </c:pt>
                <c:pt idx="14">
                  <c:v>575</c:v>
                </c:pt>
                <c:pt idx="1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F-45DC-A932-4BB7592E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80591"/>
        <c:axId val="1105981007"/>
      </c:scatterChart>
      <c:valAx>
        <c:axId val="11059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Water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007"/>
        <c:crosses val="autoZero"/>
        <c:crossBetween val="midCat"/>
      </c:valAx>
      <c:valAx>
        <c:axId val="11059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Flow hydrographs</a:t>
            </a:r>
            <a:r>
              <a:rPr lang="en-US" baseline="0"/>
              <a:t> - Tuolumne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 criteria ModUnimp p50'!$H$32:$H$44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119</c:v>
                </c:pt>
                <c:pt idx="7">
                  <c:v>121</c:v>
                </c:pt>
                <c:pt idx="8">
                  <c:v>222</c:v>
                </c:pt>
                <c:pt idx="9">
                  <c:v>223</c:v>
                </c:pt>
                <c:pt idx="10">
                  <c:v>243</c:v>
                </c:pt>
                <c:pt idx="11">
                  <c:v>278</c:v>
                </c:pt>
                <c:pt idx="12">
                  <c:v>365</c:v>
                </c:pt>
              </c:numCache>
            </c:numRef>
          </c:xVal>
          <c:yVal>
            <c:numRef>
              <c:f>'FF criteria ModUnimp p50'!$I$32:$I$44</c:f>
              <c:numCache>
                <c:formatCode>General</c:formatCode>
                <c:ptCount val="13"/>
                <c:pt idx="0">
                  <c:v>105</c:v>
                </c:pt>
                <c:pt idx="1">
                  <c:v>105</c:v>
                </c:pt>
                <c:pt idx="2">
                  <c:v>560</c:v>
                </c:pt>
                <c:pt idx="3">
                  <c:v>560</c:v>
                </c:pt>
                <c:pt idx="4">
                  <c:v>105</c:v>
                </c:pt>
                <c:pt idx="5">
                  <c:v>105</c:v>
                </c:pt>
                <c:pt idx="6">
                  <c:v>192</c:v>
                </c:pt>
                <c:pt idx="7">
                  <c:v>1528</c:v>
                </c:pt>
                <c:pt idx="8">
                  <c:v>1528</c:v>
                </c:pt>
                <c:pt idx="9">
                  <c:v>6346</c:v>
                </c:pt>
                <c:pt idx="10">
                  <c:v>1598</c:v>
                </c:pt>
                <c:pt idx="11">
                  <c:v>105</c:v>
                </c:pt>
                <c:pt idx="1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0-4F8B-A6F4-0853F3E57F68}"/>
            </c:ext>
          </c:extLst>
        </c:ser>
        <c:ser>
          <c:idx val="1"/>
          <c:order val="1"/>
          <c:tx>
            <c:v>Moderate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'FF criteria ModUnimp p50'!$L$32:$L$44</c:f>
              <c:numCache>
                <c:formatCode>General</c:formatCode>
                <c:ptCount val="13"/>
                <c:pt idx="0">
                  <c:v>1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123</c:v>
                </c:pt>
                <c:pt idx="7">
                  <c:v>125</c:v>
                </c:pt>
                <c:pt idx="8">
                  <c:v>239</c:v>
                </c:pt>
                <c:pt idx="9">
                  <c:v>240</c:v>
                </c:pt>
                <c:pt idx="10">
                  <c:v>270</c:v>
                </c:pt>
                <c:pt idx="11">
                  <c:v>305</c:v>
                </c:pt>
                <c:pt idx="12">
                  <c:v>365</c:v>
                </c:pt>
              </c:numCache>
            </c:numRef>
          </c:xVal>
          <c:yVal>
            <c:numRef>
              <c:f>'FF criteria ModUnimp p50'!$M$32:$M$44</c:f>
              <c:numCache>
                <c:formatCode>General</c:formatCode>
                <c:ptCount val="13"/>
                <c:pt idx="0">
                  <c:v>155</c:v>
                </c:pt>
                <c:pt idx="1">
                  <c:v>155</c:v>
                </c:pt>
                <c:pt idx="2">
                  <c:v>1182</c:v>
                </c:pt>
                <c:pt idx="3">
                  <c:v>1182</c:v>
                </c:pt>
                <c:pt idx="4">
                  <c:v>1182</c:v>
                </c:pt>
                <c:pt idx="5">
                  <c:v>155</c:v>
                </c:pt>
                <c:pt idx="6">
                  <c:v>1175</c:v>
                </c:pt>
                <c:pt idx="7">
                  <c:v>3625</c:v>
                </c:pt>
                <c:pt idx="8">
                  <c:v>3625</c:v>
                </c:pt>
                <c:pt idx="9">
                  <c:v>16450</c:v>
                </c:pt>
                <c:pt idx="10">
                  <c:v>2005</c:v>
                </c:pt>
                <c:pt idx="11">
                  <c:v>155</c:v>
                </c:pt>
                <c:pt idx="1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0-4F8B-A6F4-0853F3E57F68}"/>
            </c:ext>
          </c:extLst>
        </c:ser>
        <c:ser>
          <c:idx val="2"/>
          <c:order val="2"/>
          <c:tx>
            <c:v>WET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'FF criteria ModUnimp p50'!$P$32:$P$46</c:f>
              <c:numCache>
                <c:formatCode>General</c:formatCode>
                <c:ptCount val="15"/>
                <c:pt idx="0">
                  <c:v>1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94</c:v>
                </c:pt>
                <c:pt idx="7">
                  <c:v>96</c:v>
                </c:pt>
                <c:pt idx="8">
                  <c:v>257</c:v>
                </c:pt>
                <c:pt idx="9">
                  <c:v>258</c:v>
                </c:pt>
                <c:pt idx="10">
                  <c:v>278</c:v>
                </c:pt>
                <c:pt idx="11">
                  <c:v>300</c:v>
                </c:pt>
                <c:pt idx="12">
                  <c:v>318</c:v>
                </c:pt>
                <c:pt idx="13">
                  <c:v>326</c:v>
                </c:pt>
                <c:pt idx="14">
                  <c:v>365</c:v>
                </c:pt>
              </c:numCache>
            </c:numRef>
          </c:xVal>
          <c:yVal>
            <c:numRef>
              <c:f>'FF criteria ModUnimp p50'!$Q$32:$Q$46</c:f>
              <c:numCache>
                <c:formatCode>General</c:formatCode>
                <c:ptCount val="15"/>
                <c:pt idx="0">
                  <c:v>210</c:v>
                </c:pt>
                <c:pt idx="1">
                  <c:v>210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210</c:v>
                </c:pt>
                <c:pt idx="6">
                  <c:v>2590</c:v>
                </c:pt>
                <c:pt idx="7">
                  <c:v>5705</c:v>
                </c:pt>
                <c:pt idx="8">
                  <c:v>5705</c:v>
                </c:pt>
                <c:pt idx="9">
                  <c:v>23720</c:v>
                </c:pt>
                <c:pt idx="10">
                  <c:v>4865</c:v>
                </c:pt>
                <c:pt idx="11">
                  <c:v>725</c:v>
                </c:pt>
                <c:pt idx="12">
                  <c:v>309</c:v>
                </c:pt>
                <c:pt idx="13">
                  <c:v>210</c:v>
                </c:pt>
                <c:pt idx="1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0-4F8B-A6F4-0853F3E5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80591"/>
        <c:axId val="1105981007"/>
      </c:scatterChart>
      <c:valAx>
        <c:axId val="11059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Water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007"/>
        <c:crosses val="autoZero"/>
        <c:crossBetween val="midCat"/>
      </c:valAx>
      <c:valAx>
        <c:axId val="11059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52</xdr:row>
      <xdr:rowOff>0</xdr:rowOff>
    </xdr:from>
    <xdr:to>
      <xdr:col>18</xdr:col>
      <xdr:colOff>371475</xdr:colOff>
      <xdr:row>69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48</xdr:row>
      <xdr:rowOff>107950</xdr:rowOff>
    </xdr:from>
    <xdr:to>
      <xdr:col>16</xdr:col>
      <xdr:colOff>349249</xdr:colOff>
      <xdr:row>67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3"/>
  <sheetViews>
    <sheetView topLeftCell="AY7" workbookViewId="0">
      <selection activeCell="BP7" sqref="BP7"/>
    </sheetView>
  </sheetViews>
  <sheetFormatPr defaultRowHeight="14.5" x14ac:dyDescent="0.35"/>
  <cols>
    <col min="1" max="1" width="15.453125" customWidth="1"/>
    <col min="2" max="2" width="9.26953125" customWidth="1"/>
  </cols>
  <sheetData>
    <row r="1" spans="1:69" x14ac:dyDescent="0.35">
      <c r="A1" t="s">
        <v>0</v>
      </c>
      <c r="B1">
        <v>1951</v>
      </c>
      <c r="C1">
        <v>1952</v>
      </c>
      <c r="D1">
        <v>1953</v>
      </c>
      <c r="E1">
        <v>1954</v>
      </c>
      <c r="F1">
        <v>1955</v>
      </c>
      <c r="G1">
        <v>1956</v>
      </c>
      <c r="H1">
        <v>1957</v>
      </c>
      <c r="I1">
        <v>1958</v>
      </c>
      <c r="J1">
        <v>1959</v>
      </c>
      <c r="K1">
        <v>1960</v>
      </c>
      <c r="L1">
        <v>1961</v>
      </c>
      <c r="M1">
        <v>1962</v>
      </c>
      <c r="N1">
        <v>1963</v>
      </c>
      <c r="O1">
        <v>1964</v>
      </c>
      <c r="P1">
        <v>1965</v>
      </c>
      <c r="Q1">
        <v>1966</v>
      </c>
      <c r="R1">
        <v>1967</v>
      </c>
      <c r="S1">
        <v>1968</v>
      </c>
      <c r="T1">
        <v>1969</v>
      </c>
      <c r="U1">
        <v>1970</v>
      </c>
      <c r="V1">
        <v>1971</v>
      </c>
      <c r="W1">
        <v>1972</v>
      </c>
      <c r="X1">
        <v>1973</v>
      </c>
      <c r="Y1">
        <v>1974</v>
      </c>
      <c r="Z1">
        <v>1975</v>
      </c>
      <c r="AA1">
        <v>1976</v>
      </c>
      <c r="AB1">
        <v>1977</v>
      </c>
      <c r="AC1">
        <v>1978</v>
      </c>
      <c r="AD1">
        <v>1979</v>
      </c>
      <c r="AE1">
        <v>1980</v>
      </c>
      <c r="AF1">
        <v>1981</v>
      </c>
      <c r="AG1">
        <v>1982</v>
      </c>
      <c r="AH1">
        <v>1983</v>
      </c>
      <c r="AI1">
        <v>1984</v>
      </c>
      <c r="AJ1">
        <v>1985</v>
      </c>
      <c r="AK1">
        <v>1986</v>
      </c>
      <c r="AL1">
        <v>1987</v>
      </c>
      <c r="AM1">
        <v>1988</v>
      </c>
      <c r="AN1">
        <v>1989</v>
      </c>
      <c r="AO1">
        <v>1990</v>
      </c>
      <c r="AP1">
        <v>1991</v>
      </c>
      <c r="AQ1">
        <v>1992</v>
      </c>
      <c r="AR1">
        <v>1993</v>
      </c>
      <c r="AS1">
        <v>1994</v>
      </c>
      <c r="AT1">
        <v>1995</v>
      </c>
      <c r="AU1">
        <v>1996</v>
      </c>
      <c r="AV1">
        <v>1997</v>
      </c>
      <c r="AW1">
        <v>1998</v>
      </c>
      <c r="AX1">
        <v>1999</v>
      </c>
      <c r="AY1">
        <v>2000</v>
      </c>
      <c r="AZ1">
        <v>2001</v>
      </c>
      <c r="BA1">
        <v>2002</v>
      </c>
      <c r="BB1">
        <v>2003</v>
      </c>
      <c r="BC1">
        <v>2004</v>
      </c>
      <c r="BD1">
        <v>2005</v>
      </c>
      <c r="BE1">
        <v>2006</v>
      </c>
      <c r="BF1">
        <v>2007</v>
      </c>
      <c r="BG1">
        <v>2008</v>
      </c>
      <c r="BH1">
        <v>2009</v>
      </c>
      <c r="BI1">
        <v>2010</v>
      </c>
      <c r="BJ1">
        <v>2011</v>
      </c>
      <c r="BK1">
        <v>2012</v>
      </c>
      <c r="BL1">
        <v>2013</v>
      </c>
      <c r="BM1" t="s">
        <v>0</v>
      </c>
      <c r="BO1" t="s">
        <v>87</v>
      </c>
      <c r="BP1" t="s">
        <v>88</v>
      </c>
      <c r="BQ1" t="s">
        <v>89</v>
      </c>
    </row>
    <row r="2" spans="1:69" x14ac:dyDescent="0.35">
      <c r="A2" t="s">
        <v>1</v>
      </c>
      <c r="B2">
        <v>4761.10142994123</v>
      </c>
      <c r="C2">
        <v>4633.5898691093698</v>
      </c>
      <c r="D2">
        <v>1544.1703834060199</v>
      </c>
      <c r="E2">
        <v>1790.5246827610099</v>
      </c>
      <c r="F2">
        <v>1244.64826583695</v>
      </c>
      <c r="G2">
        <v>5504.1019052603797</v>
      </c>
      <c r="H2">
        <v>1562.29293273079</v>
      </c>
      <c r="I2">
        <v>3503.0913501848199</v>
      </c>
      <c r="J2">
        <v>985.66303533175301</v>
      </c>
      <c r="K2">
        <v>1221.47607691142</v>
      </c>
      <c r="L2">
        <v>614.25393916230098</v>
      </c>
      <c r="M2">
        <v>2312.5893998005199</v>
      </c>
      <c r="N2">
        <v>3008.65660099958</v>
      </c>
      <c r="O2">
        <v>977.26453216642005</v>
      </c>
      <c r="P2">
        <v>4072.6414359804298</v>
      </c>
      <c r="Q2">
        <v>1300.42399654786</v>
      </c>
      <c r="R2">
        <v>4433.6074247506303</v>
      </c>
      <c r="S2">
        <v>918.82195000256797</v>
      </c>
      <c r="T2">
        <v>5755.4315170431501</v>
      </c>
      <c r="U2">
        <v>2589.9036133387099</v>
      </c>
      <c r="V2">
        <v>1991.4698364701901</v>
      </c>
      <c r="W2">
        <v>1153.2669351136301</v>
      </c>
      <c r="X2">
        <v>2404.8713732033898</v>
      </c>
      <c r="Y2">
        <v>2880.0838614127601</v>
      </c>
      <c r="Z2">
        <v>2652.82824403002</v>
      </c>
      <c r="AA2">
        <v>451.46804092948003</v>
      </c>
      <c r="AB2">
        <v>213.94961947542399</v>
      </c>
      <c r="AC2">
        <v>4600.3126301798902</v>
      </c>
      <c r="AD2">
        <v>2551.02296403643</v>
      </c>
      <c r="AE2">
        <v>4681.4332363937401</v>
      </c>
      <c r="AF2">
        <v>1182.09353607342</v>
      </c>
      <c r="AG2">
        <v>5756.5878093917199</v>
      </c>
      <c r="AH2">
        <v>7885.4044632304103</v>
      </c>
      <c r="AI2">
        <v>3436.14533346803</v>
      </c>
      <c r="AJ2">
        <v>1322.71090361506</v>
      </c>
      <c r="AK2">
        <v>4087.2922235009801</v>
      </c>
      <c r="AL2">
        <v>480.34038895797198</v>
      </c>
      <c r="AM2">
        <v>775.48139272139304</v>
      </c>
      <c r="AN2">
        <v>1562.61756656545</v>
      </c>
      <c r="AO2">
        <v>892.45985379405397</v>
      </c>
      <c r="AP2">
        <v>1227.45686790575</v>
      </c>
      <c r="AQ2">
        <v>982.95657080953504</v>
      </c>
      <c r="AR2">
        <v>3773.8108813021299</v>
      </c>
      <c r="AS2">
        <v>564.61911664142394</v>
      </c>
      <c r="AT2">
        <v>6156.4129686384304</v>
      </c>
      <c r="AU2">
        <v>3336.50675414939</v>
      </c>
      <c r="AV2">
        <v>4654.0316989610101</v>
      </c>
      <c r="AW2">
        <v>5248.4605147582697</v>
      </c>
      <c r="AX2">
        <v>2418.7496643127902</v>
      </c>
      <c r="AY2">
        <v>2558.4966831326701</v>
      </c>
      <c r="AZ2">
        <v>1154.7832798151501</v>
      </c>
      <c r="BA2">
        <v>1798.59325184161</v>
      </c>
      <c r="BB2">
        <v>2253.14270455926</v>
      </c>
      <c r="BC2">
        <v>1509.6132626751901</v>
      </c>
      <c r="BD2">
        <v>5082.3681490049303</v>
      </c>
      <c r="BE2">
        <v>5110.9982139222702</v>
      </c>
      <c r="BF2">
        <v>675.36664665030105</v>
      </c>
      <c r="BG2">
        <v>1393.00171028401</v>
      </c>
      <c r="BH2">
        <v>2133.93614080723</v>
      </c>
      <c r="BI2">
        <v>2556.5913356607098</v>
      </c>
      <c r="BJ2">
        <v>5788.8307182910403</v>
      </c>
      <c r="BK2">
        <v>1031.5978225653</v>
      </c>
      <c r="BL2">
        <v>777.37835263775298</v>
      </c>
      <c r="BM2" t="s">
        <v>1</v>
      </c>
      <c r="BO2">
        <v>1311</v>
      </c>
      <c r="BP2">
        <v>2998</v>
      </c>
      <c r="BQ2">
        <v>2999</v>
      </c>
    </row>
    <row r="3" spans="1:69" x14ac:dyDescent="0.35">
      <c r="A3" t="s">
        <v>2</v>
      </c>
      <c r="B3">
        <v>11577.9165731168</v>
      </c>
      <c r="C3">
        <v>5950.8640251964898</v>
      </c>
      <c r="D3">
        <v>2345.9810026687901</v>
      </c>
      <c r="E3">
        <v>2854.2671500739598</v>
      </c>
      <c r="F3">
        <v>2134.63636448955</v>
      </c>
      <c r="G3">
        <v>12617.711411693101</v>
      </c>
      <c r="H3">
        <v>2661.69968259901</v>
      </c>
      <c r="I3">
        <v>4775.1567092659197</v>
      </c>
      <c r="J3">
        <v>2027.38541395485</v>
      </c>
      <c r="K3">
        <v>2018.5409391845201</v>
      </c>
      <c r="L3">
        <v>809.00453822352904</v>
      </c>
      <c r="M3">
        <v>3378.1661670680201</v>
      </c>
      <c r="N3">
        <v>8280.02355491657</v>
      </c>
      <c r="O3">
        <v>1386.7620896329699</v>
      </c>
      <c r="P3">
        <v>9193.2593250920399</v>
      </c>
      <c r="Q3">
        <v>1904.27207775854</v>
      </c>
      <c r="R3">
        <v>6139.1483123200496</v>
      </c>
      <c r="S3">
        <v>1253.83516149309</v>
      </c>
      <c r="T3">
        <v>7381.8630561072896</v>
      </c>
      <c r="U3">
        <v>3299.0619545844802</v>
      </c>
      <c r="V3">
        <v>2599.66495129748</v>
      </c>
      <c r="W3">
        <v>1481.9189170851901</v>
      </c>
      <c r="X3">
        <v>3125.5817069824302</v>
      </c>
      <c r="Y3">
        <v>3997.1998641300202</v>
      </c>
      <c r="Z3">
        <v>4321.5305250176198</v>
      </c>
      <c r="AA3">
        <v>548.31133090443097</v>
      </c>
      <c r="AB3">
        <v>256.84675843888903</v>
      </c>
      <c r="AC3">
        <v>6161.0118156705003</v>
      </c>
      <c r="AD3">
        <v>4293.8733412395204</v>
      </c>
      <c r="AE3">
        <v>5905.6236197305998</v>
      </c>
      <c r="AF3">
        <v>1955.7785312127601</v>
      </c>
      <c r="AG3">
        <v>6413.4797049661302</v>
      </c>
      <c r="AH3">
        <v>8718.1649499609393</v>
      </c>
      <c r="AI3">
        <v>4218.03862778025</v>
      </c>
      <c r="AJ3">
        <v>1919.57731242613</v>
      </c>
      <c r="AK3">
        <v>6372.0770590409302</v>
      </c>
      <c r="AL3">
        <v>855.055242088471</v>
      </c>
      <c r="AM3">
        <v>807.90550010087702</v>
      </c>
      <c r="AN3">
        <v>2269.2898395287002</v>
      </c>
      <c r="AO3">
        <v>1325.5629063767401</v>
      </c>
      <c r="AP3">
        <v>2135.8684588501101</v>
      </c>
      <c r="AQ3">
        <v>1481.4260784019</v>
      </c>
      <c r="AR3">
        <v>4274.5277217226503</v>
      </c>
      <c r="AS3">
        <v>785.88262152330606</v>
      </c>
      <c r="AT3">
        <v>7393.8108818722403</v>
      </c>
      <c r="AU3">
        <v>5002.1066914693301</v>
      </c>
      <c r="AV3">
        <v>7988.5821900007504</v>
      </c>
      <c r="AW3">
        <v>7135.5603534183201</v>
      </c>
      <c r="AX3">
        <v>3927.75862482208</v>
      </c>
      <c r="AY3">
        <v>4583.6179451410198</v>
      </c>
      <c r="AZ3">
        <v>1827.38553343338</v>
      </c>
      <c r="BA3">
        <v>2143.0233292643102</v>
      </c>
      <c r="BB3">
        <v>4282.0164725457998</v>
      </c>
      <c r="BC3">
        <v>2150.2059185036601</v>
      </c>
      <c r="BD3">
        <v>6529.84410195285</v>
      </c>
      <c r="BE3">
        <v>7381.4202992464598</v>
      </c>
      <c r="BF3">
        <v>978.05113263928502</v>
      </c>
      <c r="BG3">
        <v>1911.28544053838</v>
      </c>
      <c r="BH3">
        <v>3369.3558277575398</v>
      </c>
      <c r="BI3">
        <v>4227.0972889167597</v>
      </c>
      <c r="BJ3">
        <v>7353.9719620933602</v>
      </c>
      <c r="BK3">
        <v>2161.4530046711302</v>
      </c>
      <c r="BL3">
        <v>1224.2683965712899</v>
      </c>
      <c r="BM3" t="s">
        <v>2</v>
      </c>
    </row>
    <row r="4" spans="1:69" x14ac:dyDescent="0.35">
      <c r="A4" t="s">
        <v>3</v>
      </c>
      <c r="B4">
        <v>2.4317727197128298</v>
      </c>
      <c r="C4">
        <v>1.28428803439617</v>
      </c>
      <c r="D4">
        <v>1.51925009563659</v>
      </c>
      <c r="E4">
        <v>1.59409539424647</v>
      </c>
      <c r="F4">
        <v>1.71505189303753</v>
      </c>
      <c r="G4">
        <v>2.2924196588064798</v>
      </c>
      <c r="H4">
        <v>1.7037135781869801</v>
      </c>
      <c r="I4">
        <v>1.3631265165305999</v>
      </c>
      <c r="J4">
        <v>2.0568747546391202</v>
      </c>
      <c r="K4">
        <v>1.65254234392255</v>
      </c>
      <c r="L4">
        <v>1.31705225908167</v>
      </c>
      <c r="M4">
        <v>1.46077214025084</v>
      </c>
      <c r="N4">
        <v>2.7520666706082801</v>
      </c>
      <c r="O4">
        <v>1.4190242702851099</v>
      </c>
      <c r="P4">
        <v>2.25732107026968</v>
      </c>
      <c r="Q4">
        <v>1.4643470766562801</v>
      </c>
      <c r="R4">
        <v>1.3846846876988299</v>
      </c>
      <c r="S4">
        <v>1.36461167638581</v>
      </c>
      <c r="T4">
        <v>1.2825907204781899</v>
      </c>
      <c r="U4">
        <v>1.27381649942237</v>
      </c>
      <c r="V4">
        <v>1.30540011387031</v>
      </c>
      <c r="W4">
        <v>1.2849747720714599</v>
      </c>
      <c r="X4">
        <v>1.2996876846760499</v>
      </c>
      <c r="Y4">
        <v>1.38787620655229</v>
      </c>
      <c r="Z4">
        <v>1.6290276367280301</v>
      </c>
      <c r="AA4">
        <v>1.2145075203453299</v>
      </c>
      <c r="AB4">
        <v>1.2005011229683</v>
      </c>
      <c r="AC4">
        <v>1.3392593745154999</v>
      </c>
      <c r="AD4">
        <v>1.6831966633673101</v>
      </c>
      <c r="AE4">
        <v>1.2614990584122601</v>
      </c>
      <c r="AF4">
        <v>1.65450404010269</v>
      </c>
      <c r="AG4">
        <v>1.1141113307613699</v>
      </c>
      <c r="AH4">
        <v>1.1056078341464499</v>
      </c>
      <c r="AI4">
        <v>1.22754954125385</v>
      </c>
      <c r="AJ4">
        <v>1.4512447936883099</v>
      </c>
      <c r="AK4">
        <v>1.55899718214493</v>
      </c>
      <c r="AL4">
        <v>1.7801027391083699</v>
      </c>
      <c r="AM4">
        <v>1.0418115865626301</v>
      </c>
      <c r="AN4">
        <v>1.45223622726607</v>
      </c>
      <c r="AO4">
        <v>1.48529135595452</v>
      </c>
      <c r="AP4">
        <v>1.7400761808390499</v>
      </c>
      <c r="AQ4">
        <v>1.50711244259941</v>
      </c>
      <c r="AR4">
        <v>1.1326820172418699</v>
      </c>
      <c r="AS4">
        <v>1.3918810014759</v>
      </c>
      <c r="AT4">
        <v>1.2009933250964899</v>
      </c>
      <c r="AU4">
        <v>1.4992047251960501</v>
      </c>
      <c r="AV4">
        <v>1.7164864158067801</v>
      </c>
      <c r="AW4">
        <v>1.3595530219487499</v>
      </c>
      <c r="AX4">
        <v>1.62387976018097</v>
      </c>
      <c r="AY4">
        <v>1.79152780433889</v>
      </c>
      <c r="AZ4">
        <v>1.5824489022095001</v>
      </c>
      <c r="BA4">
        <v>1.1914997051556999</v>
      </c>
      <c r="BB4">
        <v>1.9004639448185401</v>
      </c>
      <c r="BC4">
        <v>1.4243422283487801</v>
      </c>
      <c r="BD4">
        <v>1.2848034440856699</v>
      </c>
      <c r="BE4">
        <v>1.4442228289455401</v>
      </c>
      <c r="BF4">
        <v>1.4481780192881</v>
      </c>
      <c r="BG4">
        <v>1.3720625225569101</v>
      </c>
      <c r="BH4">
        <v>1.5789393896684101</v>
      </c>
      <c r="BI4">
        <v>1.6534114114973799</v>
      </c>
      <c r="BJ4">
        <v>1.2703726054480899</v>
      </c>
      <c r="BK4">
        <v>2.0952477384027302</v>
      </c>
      <c r="BL4">
        <v>1.57486813521007</v>
      </c>
      <c r="BM4" t="s">
        <v>3</v>
      </c>
      <c r="BO4">
        <f>COUNTIF(B33:BM33,"dry")</f>
        <v>21</v>
      </c>
      <c r="BP4">
        <f>COUNTIF(B33:BM33,"mod")</f>
        <v>20</v>
      </c>
      <c r="BQ4">
        <f>COUNTIF(B33:BM33,"wet")</f>
        <v>22</v>
      </c>
    </row>
    <row r="5" spans="1:69" x14ac:dyDescent="0.35">
      <c r="A5" t="s">
        <v>4</v>
      </c>
      <c r="B5">
        <v>153</v>
      </c>
      <c r="C5">
        <v>151</v>
      </c>
      <c r="D5">
        <v>178</v>
      </c>
      <c r="E5">
        <v>142</v>
      </c>
      <c r="F5">
        <v>164</v>
      </c>
      <c r="G5">
        <v>183</v>
      </c>
      <c r="H5">
        <v>158</v>
      </c>
      <c r="I5">
        <v>153</v>
      </c>
      <c r="J5">
        <v>120</v>
      </c>
      <c r="K5">
        <v>137</v>
      </c>
      <c r="L5">
        <v>155</v>
      </c>
      <c r="M5">
        <v>131</v>
      </c>
      <c r="N5">
        <v>174</v>
      </c>
      <c r="O5">
        <v>147</v>
      </c>
      <c r="P5">
        <v>190</v>
      </c>
      <c r="Q5">
        <v>127</v>
      </c>
      <c r="R5">
        <v>186</v>
      </c>
      <c r="S5">
        <v>125</v>
      </c>
      <c r="T5">
        <v>154</v>
      </c>
      <c r="U5">
        <v>142</v>
      </c>
      <c r="V5">
        <v>171</v>
      </c>
      <c r="W5">
        <v>141</v>
      </c>
      <c r="X5">
        <v>163</v>
      </c>
      <c r="Y5">
        <v>152</v>
      </c>
      <c r="Z5">
        <v>156</v>
      </c>
      <c r="AA5">
        <v>132</v>
      </c>
      <c r="AB5">
        <v>164</v>
      </c>
      <c r="AC5">
        <v>153</v>
      </c>
      <c r="AD5">
        <v>150</v>
      </c>
      <c r="AE5">
        <v>184</v>
      </c>
      <c r="AF5">
        <v>137</v>
      </c>
      <c r="AG5">
        <v>164</v>
      </c>
      <c r="AH5">
        <v>190</v>
      </c>
      <c r="AI5">
        <v>154</v>
      </c>
      <c r="AJ5">
        <v>129</v>
      </c>
      <c r="AK5">
        <v>150</v>
      </c>
      <c r="AL5">
        <v>116</v>
      </c>
      <c r="AM5">
        <v>153</v>
      </c>
      <c r="AN5">
        <v>131</v>
      </c>
      <c r="AO5">
        <v>151</v>
      </c>
      <c r="AP5">
        <v>164</v>
      </c>
      <c r="AQ5">
        <v>124</v>
      </c>
      <c r="AR5">
        <v>169</v>
      </c>
      <c r="AS5">
        <v>130</v>
      </c>
      <c r="AT5">
        <v>191</v>
      </c>
      <c r="AU5">
        <v>159</v>
      </c>
      <c r="AV5">
        <v>158</v>
      </c>
      <c r="AW5">
        <v>186</v>
      </c>
      <c r="AX5">
        <v>147</v>
      </c>
      <c r="AY5">
        <v>108</v>
      </c>
      <c r="AZ5">
        <v>132</v>
      </c>
      <c r="BA5">
        <v>155</v>
      </c>
      <c r="BB5">
        <v>153</v>
      </c>
      <c r="BC5">
        <v>123</v>
      </c>
      <c r="BD5">
        <v>186</v>
      </c>
      <c r="BE5">
        <v>161</v>
      </c>
      <c r="BF5">
        <v>127</v>
      </c>
      <c r="BG5">
        <v>141</v>
      </c>
      <c r="BH5">
        <v>140</v>
      </c>
      <c r="BI5">
        <v>163</v>
      </c>
      <c r="BJ5">
        <v>177</v>
      </c>
      <c r="BK5">
        <v>128</v>
      </c>
      <c r="BL5">
        <v>128</v>
      </c>
      <c r="BM5" t="s">
        <v>4</v>
      </c>
    </row>
    <row r="6" spans="1:69" x14ac:dyDescent="0.35">
      <c r="A6" t="s">
        <v>5</v>
      </c>
      <c r="B6">
        <v>19633.738020000001</v>
      </c>
      <c r="C6">
        <v>26098.839889999999</v>
      </c>
      <c r="D6">
        <v>15979.74408</v>
      </c>
      <c r="E6">
        <v>12772.238079999999</v>
      </c>
      <c r="F6">
        <v>14550.18613</v>
      </c>
      <c r="G6">
        <v>17029.060079999999</v>
      </c>
      <c r="H6">
        <v>18464.537960000001</v>
      </c>
      <c r="I6">
        <v>14963.07199</v>
      </c>
      <c r="J6">
        <v>5322.4522260000003</v>
      </c>
      <c r="K6">
        <v>6608.8191649999999</v>
      </c>
      <c r="L6">
        <v>3028.1183460000002</v>
      </c>
      <c r="M6">
        <v>18681.396199999999</v>
      </c>
      <c r="N6">
        <v>13502.704250000001</v>
      </c>
      <c r="O6">
        <v>6345.5137610000002</v>
      </c>
      <c r="P6">
        <v>11223.764800000001</v>
      </c>
      <c r="Q6">
        <v>8240.5123750000002</v>
      </c>
      <c r="R6">
        <v>32386.862260000002</v>
      </c>
      <c r="S6">
        <v>6767.8576160000002</v>
      </c>
      <c r="T6">
        <v>29583.714749999999</v>
      </c>
      <c r="U6">
        <v>16919.771059999999</v>
      </c>
      <c r="V6">
        <v>15213.551949999999</v>
      </c>
      <c r="W6">
        <v>7192.925244</v>
      </c>
      <c r="X6">
        <v>13664.73329</v>
      </c>
      <c r="Y6">
        <v>19288.851589999998</v>
      </c>
      <c r="Z6">
        <v>25045.363649999999</v>
      </c>
      <c r="AA6">
        <v>2149.5448510000001</v>
      </c>
      <c r="AB6">
        <v>2557.2772759999998</v>
      </c>
      <c r="AC6">
        <v>34262.520900000003</v>
      </c>
      <c r="AD6">
        <v>23021.564040000001</v>
      </c>
      <c r="AE6">
        <v>23544.244159999998</v>
      </c>
      <c r="AF6">
        <v>10055.094069999999</v>
      </c>
      <c r="AG6">
        <v>22020.981240000001</v>
      </c>
      <c r="AH6">
        <v>33012.966419999997</v>
      </c>
      <c r="AI6">
        <v>22104.431280000001</v>
      </c>
      <c r="AJ6">
        <v>8589.0577740000008</v>
      </c>
      <c r="AK6">
        <v>23898.766660000001</v>
      </c>
      <c r="AL6">
        <v>3029.6959630000001</v>
      </c>
      <c r="AM6">
        <v>3101.9309910000002</v>
      </c>
      <c r="AN6">
        <v>10923.669739999999</v>
      </c>
      <c r="AO6">
        <v>4291.7861819999998</v>
      </c>
      <c r="AP6">
        <v>12737.663259999999</v>
      </c>
      <c r="AQ6">
        <v>8034.4511140000004</v>
      </c>
      <c r="AR6">
        <v>14713.14676</v>
      </c>
      <c r="AS6">
        <v>2428.4808910000002</v>
      </c>
      <c r="AT6">
        <v>27640.428690000001</v>
      </c>
      <c r="AU6">
        <v>17077.159199999998</v>
      </c>
      <c r="AV6">
        <v>11276.082130000001</v>
      </c>
      <c r="AW6">
        <v>35116.761010000002</v>
      </c>
      <c r="AX6">
        <v>25375.164390000002</v>
      </c>
      <c r="AY6">
        <v>21051.252069999999</v>
      </c>
      <c r="AZ6">
        <v>10385.89523</v>
      </c>
      <c r="BA6">
        <v>7474.6695900000004</v>
      </c>
      <c r="BB6">
        <v>23674.628489999999</v>
      </c>
      <c r="BC6">
        <v>8114.3468359999997</v>
      </c>
      <c r="BD6">
        <v>25086.781760000002</v>
      </c>
      <c r="BE6">
        <v>32657.53009</v>
      </c>
      <c r="BF6">
        <v>3471.8904229999998</v>
      </c>
      <c r="BG6">
        <v>9476.3714889999992</v>
      </c>
      <c r="BH6">
        <v>15068.761060000001</v>
      </c>
      <c r="BI6">
        <v>24705.311259999999</v>
      </c>
      <c r="BJ6">
        <v>39773.471660000003</v>
      </c>
      <c r="BK6">
        <v>8376.0114240000003</v>
      </c>
      <c r="BL6">
        <v>4110.1843150000004</v>
      </c>
      <c r="BM6" t="s">
        <v>5</v>
      </c>
    </row>
    <row r="7" spans="1:69" x14ac:dyDescent="0.35">
      <c r="A7" t="s">
        <v>6</v>
      </c>
      <c r="B7">
        <v>55</v>
      </c>
      <c r="C7">
        <v>92</v>
      </c>
      <c r="D7">
        <v>48</v>
      </c>
      <c r="E7">
        <v>65</v>
      </c>
      <c r="F7">
        <v>60</v>
      </c>
      <c r="G7">
        <v>35</v>
      </c>
      <c r="H7">
        <v>46</v>
      </c>
      <c r="I7">
        <v>57</v>
      </c>
      <c r="J7">
        <v>60</v>
      </c>
      <c r="K7">
        <v>49</v>
      </c>
      <c r="L7">
        <v>88</v>
      </c>
      <c r="M7">
        <v>80</v>
      </c>
      <c r="N7">
        <v>59</v>
      </c>
      <c r="O7">
        <v>63</v>
      </c>
      <c r="P7">
        <v>52</v>
      </c>
      <c r="Q7">
        <v>63</v>
      </c>
      <c r="R7">
        <v>63</v>
      </c>
      <c r="S7">
        <v>121</v>
      </c>
      <c r="T7">
        <v>101</v>
      </c>
      <c r="U7">
        <v>38</v>
      </c>
      <c r="V7">
        <v>62</v>
      </c>
      <c r="W7">
        <v>64</v>
      </c>
      <c r="X7">
        <v>44</v>
      </c>
      <c r="Y7">
        <v>33</v>
      </c>
      <c r="Z7">
        <v>85</v>
      </c>
      <c r="AA7">
        <v>111</v>
      </c>
      <c r="AB7">
        <v>36</v>
      </c>
      <c r="AC7">
        <v>31</v>
      </c>
      <c r="AD7">
        <v>40</v>
      </c>
      <c r="AE7">
        <v>63</v>
      </c>
      <c r="AF7">
        <v>57</v>
      </c>
      <c r="AG7">
        <v>66</v>
      </c>
      <c r="AH7">
        <v>49</v>
      </c>
      <c r="AI7">
        <v>55</v>
      </c>
      <c r="AJ7">
        <v>64</v>
      </c>
      <c r="AK7">
        <v>57</v>
      </c>
      <c r="AL7">
        <v>135</v>
      </c>
      <c r="AM7">
        <v>58</v>
      </c>
      <c r="AN7">
        <v>73</v>
      </c>
      <c r="AO7">
        <v>55</v>
      </c>
      <c r="AP7">
        <v>46</v>
      </c>
      <c r="AQ7">
        <v>85</v>
      </c>
      <c r="AR7">
        <v>39</v>
      </c>
      <c r="AS7">
        <v>62</v>
      </c>
      <c r="AT7">
        <v>62</v>
      </c>
      <c r="AU7">
        <v>23</v>
      </c>
      <c r="AV7">
        <v>50</v>
      </c>
      <c r="AW7">
        <v>54</v>
      </c>
      <c r="AX7">
        <v>60</v>
      </c>
      <c r="AY7">
        <v>78</v>
      </c>
      <c r="AZ7">
        <v>47</v>
      </c>
      <c r="BA7">
        <v>47</v>
      </c>
      <c r="BB7">
        <v>73</v>
      </c>
      <c r="BC7">
        <v>70</v>
      </c>
      <c r="BD7">
        <v>51</v>
      </c>
      <c r="BE7">
        <v>62</v>
      </c>
      <c r="BF7">
        <v>49</v>
      </c>
      <c r="BG7">
        <v>63</v>
      </c>
      <c r="BH7">
        <v>61</v>
      </c>
      <c r="BI7">
        <v>46</v>
      </c>
      <c r="BJ7">
        <v>68</v>
      </c>
      <c r="BK7">
        <v>47</v>
      </c>
      <c r="BL7">
        <v>67</v>
      </c>
      <c r="BM7" t="s">
        <v>6</v>
      </c>
    </row>
    <row r="8" spans="1:69" x14ac:dyDescent="0.35">
      <c r="A8" t="s">
        <v>7</v>
      </c>
      <c r="B8">
        <v>5.4382765199593702E-2</v>
      </c>
      <c r="C8">
        <v>6.5080691496621004E-2</v>
      </c>
      <c r="D8">
        <v>8.0185181266701405E-2</v>
      </c>
      <c r="E8">
        <v>7.0469087629450103E-2</v>
      </c>
      <c r="F8">
        <v>8.2567132329996004E-2</v>
      </c>
      <c r="G8">
        <v>7.8102427772725094E-2</v>
      </c>
      <c r="H8">
        <v>8.3104292989241602E-2</v>
      </c>
      <c r="I8">
        <v>8.7654309685381196E-2</v>
      </c>
      <c r="J8">
        <v>7.0162374494699198E-2</v>
      </c>
      <c r="K8">
        <v>7.5091565924157694E-2</v>
      </c>
      <c r="L8">
        <v>5.3829052748611002E-2</v>
      </c>
      <c r="M8">
        <v>6.2863276479989599E-2</v>
      </c>
      <c r="N8">
        <v>7.1220040859416203E-2</v>
      </c>
      <c r="O8">
        <v>7.2525556039482297E-2</v>
      </c>
      <c r="P8">
        <v>6.2973282036069597E-2</v>
      </c>
      <c r="Q8">
        <v>5.1854950163364798E-2</v>
      </c>
      <c r="R8">
        <v>8.7057236924714801E-2</v>
      </c>
      <c r="S8">
        <v>4.9300950501659203E-2</v>
      </c>
      <c r="T8">
        <v>8.6116469599361603E-2</v>
      </c>
      <c r="U8">
        <v>6.3846561884698796E-2</v>
      </c>
      <c r="V8">
        <v>7.3069411849459601E-2</v>
      </c>
      <c r="W8">
        <v>6.2057446366957897E-2</v>
      </c>
      <c r="X8">
        <v>7.2748853815287798E-2</v>
      </c>
      <c r="Y8">
        <v>9.4968164708715802E-2</v>
      </c>
      <c r="Z8">
        <v>5.8967359899263397E-2</v>
      </c>
      <c r="AA8">
        <v>4.8614739486167298E-2</v>
      </c>
      <c r="AB8">
        <v>2.30553450871262E-2</v>
      </c>
      <c r="AC8">
        <v>0.104649663913227</v>
      </c>
      <c r="AD8">
        <v>9.3950844090715094E-2</v>
      </c>
      <c r="AE8">
        <v>7.32531919750814E-2</v>
      </c>
      <c r="AF8">
        <v>5.4994420334656603E-2</v>
      </c>
      <c r="AG8">
        <v>6.0357439969017102E-2</v>
      </c>
      <c r="AH8">
        <v>7.7433345327822506E-2</v>
      </c>
      <c r="AI8">
        <v>0.10077968298001801</v>
      </c>
      <c r="AJ8">
        <v>6.5566018254870198E-2</v>
      </c>
      <c r="AK8">
        <v>8.96316832839337E-2</v>
      </c>
      <c r="AL8">
        <v>2.8410384331452401E-2</v>
      </c>
      <c r="AM8">
        <v>6.88987129859185E-2</v>
      </c>
      <c r="AN8">
        <v>6.28856625622084E-2</v>
      </c>
      <c r="AO8">
        <v>7.2128420965329204E-2</v>
      </c>
      <c r="AP8">
        <v>9.3176856375089101E-2</v>
      </c>
      <c r="AQ8">
        <v>6.6431137477005894E-2</v>
      </c>
      <c r="AR8">
        <v>0.10463635635449001</v>
      </c>
      <c r="AS8">
        <v>6.8403334133676802E-2</v>
      </c>
      <c r="AT8">
        <v>7.8977637087899094E-2</v>
      </c>
      <c r="AU8">
        <v>0.107755357285237</v>
      </c>
      <c r="AV8">
        <v>0.103171320518795</v>
      </c>
      <c r="AW8">
        <v>0.10604160884990101</v>
      </c>
      <c r="AX8">
        <v>8.0977279012495004E-2</v>
      </c>
      <c r="AY8">
        <v>8.9321031533340603E-2</v>
      </c>
      <c r="AZ8">
        <v>7.6342885844170899E-2</v>
      </c>
      <c r="BA8">
        <v>8.1575732286689198E-2</v>
      </c>
      <c r="BB8">
        <v>8.2212123864844597E-2</v>
      </c>
      <c r="BC8">
        <v>6.7735435138125896E-2</v>
      </c>
      <c r="BD8">
        <v>7.7584767133177399E-2</v>
      </c>
      <c r="BE8">
        <v>0.10121512178896901</v>
      </c>
      <c r="BF8">
        <v>7.48881409549573E-2</v>
      </c>
      <c r="BG8">
        <v>7.4975845605157895E-2</v>
      </c>
      <c r="BH8">
        <v>7.4905599836541506E-2</v>
      </c>
      <c r="BI8">
        <v>8.9077279925690103E-2</v>
      </c>
      <c r="BJ8">
        <v>7.56248942660456E-2</v>
      </c>
      <c r="BK8">
        <v>7.9720702898881904E-2</v>
      </c>
      <c r="BL8">
        <v>6.7184225687606999E-2</v>
      </c>
      <c r="BM8" t="s">
        <v>7</v>
      </c>
    </row>
    <row r="9" spans="1:69" x14ac:dyDescent="0.35">
      <c r="A9" t="s">
        <v>8</v>
      </c>
      <c r="B9">
        <v>208</v>
      </c>
      <c r="C9">
        <v>243</v>
      </c>
      <c r="D9">
        <v>226</v>
      </c>
      <c r="E9">
        <v>207</v>
      </c>
      <c r="F9">
        <v>224</v>
      </c>
      <c r="G9">
        <v>218</v>
      </c>
      <c r="H9">
        <v>204</v>
      </c>
      <c r="I9">
        <v>210</v>
      </c>
      <c r="J9">
        <v>180</v>
      </c>
      <c r="K9">
        <v>186</v>
      </c>
      <c r="L9">
        <v>243</v>
      </c>
      <c r="M9">
        <v>211</v>
      </c>
      <c r="N9">
        <v>233</v>
      </c>
      <c r="O9">
        <v>210</v>
      </c>
      <c r="P9">
        <v>242</v>
      </c>
      <c r="Q9">
        <v>190</v>
      </c>
      <c r="R9">
        <v>249</v>
      </c>
      <c r="S9">
        <v>246</v>
      </c>
      <c r="T9">
        <v>255</v>
      </c>
      <c r="U9">
        <v>180</v>
      </c>
      <c r="V9">
        <v>233</v>
      </c>
      <c r="W9">
        <v>205</v>
      </c>
      <c r="X9">
        <v>207</v>
      </c>
      <c r="Y9">
        <v>185</v>
      </c>
      <c r="Z9">
        <v>241</v>
      </c>
      <c r="AA9">
        <v>243</v>
      </c>
      <c r="AB9">
        <v>200</v>
      </c>
      <c r="AC9">
        <v>184</v>
      </c>
      <c r="AD9">
        <v>190</v>
      </c>
      <c r="AE9">
        <v>247</v>
      </c>
      <c r="AF9">
        <v>194</v>
      </c>
      <c r="AG9">
        <v>230</v>
      </c>
      <c r="AH9">
        <v>239</v>
      </c>
      <c r="AI9">
        <v>209</v>
      </c>
      <c r="AJ9">
        <v>193</v>
      </c>
      <c r="AK9">
        <v>207</v>
      </c>
      <c r="AL9">
        <v>251</v>
      </c>
      <c r="AM9">
        <v>211</v>
      </c>
      <c r="AN9">
        <v>204</v>
      </c>
      <c r="AO9">
        <v>206</v>
      </c>
      <c r="AP9">
        <v>210</v>
      </c>
      <c r="AQ9">
        <v>209</v>
      </c>
      <c r="AR9">
        <v>208</v>
      </c>
      <c r="AS9">
        <v>192</v>
      </c>
      <c r="AT9">
        <v>253</v>
      </c>
      <c r="AU9">
        <v>182</v>
      </c>
      <c r="AV9">
        <v>208</v>
      </c>
      <c r="AW9">
        <v>240</v>
      </c>
      <c r="AX9">
        <v>207</v>
      </c>
      <c r="AY9">
        <v>186</v>
      </c>
      <c r="AZ9">
        <v>179</v>
      </c>
      <c r="BA9">
        <v>202</v>
      </c>
      <c r="BB9">
        <v>226</v>
      </c>
      <c r="BC9">
        <v>193</v>
      </c>
      <c r="BD9">
        <v>237</v>
      </c>
      <c r="BE9">
        <v>223</v>
      </c>
      <c r="BF9">
        <v>176</v>
      </c>
      <c r="BG9">
        <v>204</v>
      </c>
      <c r="BH9">
        <v>201</v>
      </c>
      <c r="BI9">
        <v>209</v>
      </c>
      <c r="BJ9">
        <v>245</v>
      </c>
      <c r="BK9">
        <v>175</v>
      </c>
      <c r="BL9">
        <v>195</v>
      </c>
      <c r="BM9" t="s">
        <v>8</v>
      </c>
    </row>
    <row r="10" spans="1:69" x14ac:dyDescent="0.35">
      <c r="A10" t="s">
        <v>9</v>
      </c>
      <c r="B10">
        <v>346.09014504999999</v>
      </c>
      <c r="C10">
        <v>420.05979454999999</v>
      </c>
      <c r="D10">
        <v>135.98855535000001</v>
      </c>
      <c r="E10">
        <v>153.4574719</v>
      </c>
      <c r="F10">
        <v>100.7705157</v>
      </c>
      <c r="G10">
        <v>220.93987609999999</v>
      </c>
      <c r="H10">
        <v>155.09582474999999</v>
      </c>
      <c r="I10">
        <v>104.777166999999</v>
      </c>
      <c r="J10">
        <v>97.17763334</v>
      </c>
      <c r="K10">
        <v>95.502274455000006</v>
      </c>
      <c r="L10">
        <v>113.9893223</v>
      </c>
      <c r="M10">
        <v>110.4420126</v>
      </c>
      <c r="N10">
        <v>248.18847160000001</v>
      </c>
      <c r="O10">
        <v>115.62491005</v>
      </c>
      <c r="P10">
        <v>198.61906114999999</v>
      </c>
      <c r="Q10">
        <v>147.54495410000001</v>
      </c>
      <c r="R10">
        <v>187.50217330000001</v>
      </c>
      <c r="S10">
        <v>193.62147540000001</v>
      </c>
      <c r="T10">
        <v>247.9734067</v>
      </c>
      <c r="U10">
        <v>196.04371130000001</v>
      </c>
      <c r="V10">
        <v>157.51732179999999</v>
      </c>
      <c r="W10">
        <v>122.1238645</v>
      </c>
      <c r="X10">
        <v>273.92754960000002</v>
      </c>
      <c r="Y10">
        <v>197.43138160000001</v>
      </c>
      <c r="AA10">
        <v>93.821460024999993</v>
      </c>
      <c r="AB10">
        <v>102.7969758</v>
      </c>
      <c r="AC10">
        <v>338.14404960000002</v>
      </c>
      <c r="AD10">
        <v>186.0406825</v>
      </c>
      <c r="AE10">
        <v>182.49269190000001</v>
      </c>
      <c r="AF10">
        <v>156.06612340000001</v>
      </c>
      <c r="AG10">
        <v>829.0130269</v>
      </c>
      <c r="AH10">
        <v>1029.2435424999901</v>
      </c>
      <c r="AI10">
        <v>310.40448429999998</v>
      </c>
      <c r="AJ10">
        <v>195.0935456</v>
      </c>
      <c r="AK10">
        <v>147.74572069999999</v>
      </c>
      <c r="AL10">
        <v>95.990966270000001</v>
      </c>
      <c r="AM10">
        <v>118.0830861</v>
      </c>
      <c r="AN10">
        <v>109.0062564</v>
      </c>
      <c r="AO10">
        <v>105.1305787</v>
      </c>
      <c r="AP10">
        <v>144.134209</v>
      </c>
      <c r="AQ10">
        <v>113.58800840000001</v>
      </c>
      <c r="AR10">
        <v>126.481071</v>
      </c>
      <c r="AS10">
        <v>105.5776058</v>
      </c>
      <c r="AT10">
        <v>140.87126905</v>
      </c>
      <c r="AU10">
        <v>133.35881684999899</v>
      </c>
      <c r="AV10">
        <v>157.45676180000001</v>
      </c>
      <c r="AW10">
        <v>228.5384636</v>
      </c>
      <c r="AX10">
        <v>113.051057</v>
      </c>
      <c r="AY10">
        <v>122.48419680000001</v>
      </c>
      <c r="AZ10">
        <v>105.86228215</v>
      </c>
      <c r="BA10">
        <v>166.45635329999999</v>
      </c>
      <c r="BB10">
        <v>135.92508164999899</v>
      </c>
      <c r="BC10">
        <v>110.6790886</v>
      </c>
      <c r="BD10">
        <v>262.98432709999997</v>
      </c>
      <c r="BE10">
        <v>132.6248334</v>
      </c>
      <c r="BF10">
        <v>100.364071424999</v>
      </c>
      <c r="BG10">
        <v>116.03326</v>
      </c>
      <c r="BH10">
        <v>125.49917929999999</v>
      </c>
      <c r="BI10">
        <v>460.61310845000003</v>
      </c>
      <c r="BJ10">
        <v>191.93838385000001</v>
      </c>
      <c r="BK10">
        <v>94.983728529999993</v>
      </c>
      <c r="BL10">
        <v>95.576442020000002</v>
      </c>
      <c r="BM10" t="s">
        <v>9</v>
      </c>
    </row>
    <row r="11" spans="1:69" x14ac:dyDescent="0.35">
      <c r="A11" t="s">
        <v>10</v>
      </c>
      <c r="B11">
        <v>3871.8819517000002</v>
      </c>
      <c r="C11">
        <v>1337.0330693000001</v>
      </c>
      <c r="D11">
        <v>551.59832053000002</v>
      </c>
      <c r="E11">
        <v>865.50682945999995</v>
      </c>
      <c r="F11">
        <v>154.06338208</v>
      </c>
      <c r="G11">
        <v>847.35010144000103</v>
      </c>
      <c r="H11">
        <v>579.46992892000003</v>
      </c>
      <c r="I11">
        <v>492.484062969999</v>
      </c>
      <c r="J11">
        <v>175.33405314000001</v>
      </c>
      <c r="K11">
        <v>113.18730834</v>
      </c>
      <c r="L11">
        <v>413.85842874999997</v>
      </c>
      <c r="M11">
        <v>335.97490165999898</v>
      </c>
      <c r="N11">
        <v>624.03557880000005</v>
      </c>
      <c r="O11">
        <v>618.7741297</v>
      </c>
      <c r="P11">
        <v>435.26403341000002</v>
      </c>
      <c r="Q11">
        <v>3393.7817092</v>
      </c>
      <c r="R11">
        <v>661.76967477999995</v>
      </c>
      <c r="S11">
        <v>1528.5154835999899</v>
      </c>
      <c r="T11">
        <v>539.00329104000002</v>
      </c>
      <c r="U11">
        <v>1167.50363729999</v>
      </c>
      <c r="V11">
        <v>549.82799890000001</v>
      </c>
      <c r="W11">
        <v>945.96496093999997</v>
      </c>
      <c r="X11">
        <v>2627.2984423999901</v>
      </c>
      <c r="Y11">
        <v>1284.849395</v>
      </c>
      <c r="AA11">
        <v>312.81905402000001</v>
      </c>
      <c r="AB11">
        <v>762.10721315000205</v>
      </c>
      <c r="AC11">
        <v>2390.6713120999998</v>
      </c>
      <c r="AD11">
        <v>762.92230842000004</v>
      </c>
      <c r="AE11">
        <v>658.82790178000096</v>
      </c>
      <c r="AF11">
        <v>838.84374105000097</v>
      </c>
      <c r="AG11">
        <v>6500.4842957999899</v>
      </c>
      <c r="AH11">
        <v>1668.4866603</v>
      </c>
      <c r="AI11">
        <v>1072.0864176</v>
      </c>
      <c r="AJ11">
        <v>1009.07134116</v>
      </c>
      <c r="AK11">
        <v>645.65619755</v>
      </c>
      <c r="AL11">
        <v>576.48369330000003</v>
      </c>
      <c r="AM11">
        <v>618.20262685</v>
      </c>
      <c r="AN11">
        <v>424.49292267999999</v>
      </c>
      <c r="AO11">
        <v>205.80023885</v>
      </c>
      <c r="AP11">
        <v>445.48122042</v>
      </c>
      <c r="AQ11">
        <v>338.07124648000001</v>
      </c>
      <c r="AR11">
        <v>775.99787407999997</v>
      </c>
      <c r="AS11">
        <v>800.83724299999994</v>
      </c>
      <c r="AT11">
        <v>674.14259530999902</v>
      </c>
      <c r="AU11">
        <v>1056.4048283</v>
      </c>
      <c r="AV11">
        <v>1329.1021780000001</v>
      </c>
      <c r="AW11">
        <v>647.38136440000005</v>
      </c>
      <c r="AX11">
        <v>222.99867517999999</v>
      </c>
      <c r="AY11">
        <v>561.42630341999904</v>
      </c>
      <c r="AZ11">
        <v>572.49128066999901</v>
      </c>
      <c r="BA11">
        <v>1258.2691288000001</v>
      </c>
      <c r="BB11">
        <v>1232.6884970999999</v>
      </c>
      <c r="BC11">
        <v>741.50805400000002</v>
      </c>
      <c r="BD11">
        <v>4562.6613500000003</v>
      </c>
      <c r="BE11">
        <v>496.16029429999998</v>
      </c>
      <c r="BF11">
        <v>291.27949570999999</v>
      </c>
      <c r="BG11">
        <v>925.75564265000003</v>
      </c>
      <c r="BH11">
        <v>661.29669869999998</v>
      </c>
      <c r="BI11">
        <v>4919.5305017000001</v>
      </c>
      <c r="BJ11">
        <v>653.48123866000003</v>
      </c>
      <c r="BK11">
        <v>135.37966072</v>
      </c>
      <c r="BL11">
        <v>163.02477565999999</v>
      </c>
      <c r="BM11" t="s">
        <v>10</v>
      </c>
    </row>
    <row r="12" spans="1:69" x14ac:dyDescent="0.35">
      <c r="A12" t="s">
        <v>11</v>
      </c>
      <c r="B12">
        <v>224</v>
      </c>
      <c r="C12">
        <v>208</v>
      </c>
      <c r="D12">
        <v>192</v>
      </c>
      <c r="E12">
        <v>253</v>
      </c>
      <c r="F12">
        <v>103</v>
      </c>
      <c r="G12">
        <v>209</v>
      </c>
      <c r="H12">
        <v>192</v>
      </c>
      <c r="I12">
        <v>140</v>
      </c>
      <c r="J12">
        <v>187</v>
      </c>
      <c r="K12">
        <v>112</v>
      </c>
      <c r="L12">
        <v>146</v>
      </c>
      <c r="M12">
        <v>165</v>
      </c>
      <c r="N12">
        <v>197</v>
      </c>
      <c r="O12">
        <v>126</v>
      </c>
      <c r="P12">
        <v>64</v>
      </c>
      <c r="Q12">
        <v>239</v>
      </c>
      <c r="R12">
        <v>157</v>
      </c>
      <c r="S12">
        <v>123</v>
      </c>
      <c r="T12">
        <v>85</v>
      </c>
      <c r="U12">
        <v>190</v>
      </c>
      <c r="V12">
        <v>161</v>
      </c>
      <c r="W12">
        <v>178</v>
      </c>
      <c r="X12">
        <v>210</v>
      </c>
      <c r="Y12">
        <v>231</v>
      </c>
      <c r="AA12">
        <v>110</v>
      </c>
      <c r="AB12">
        <v>168</v>
      </c>
      <c r="AC12">
        <v>208</v>
      </c>
      <c r="AD12">
        <v>159</v>
      </c>
      <c r="AE12">
        <v>184</v>
      </c>
      <c r="AF12">
        <v>148</v>
      </c>
      <c r="AG12">
        <v>145</v>
      </c>
      <c r="AH12">
        <v>58</v>
      </c>
      <c r="AI12">
        <v>213</v>
      </c>
      <c r="AJ12">
        <v>195</v>
      </c>
      <c r="AK12">
        <v>186</v>
      </c>
      <c r="AL12">
        <v>81</v>
      </c>
      <c r="AM12">
        <v>196</v>
      </c>
      <c r="AN12">
        <v>79</v>
      </c>
      <c r="AO12">
        <v>208</v>
      </c>
      <c r="AP12">
        <v>187</v>
      </c>
      <c r="AQ12">
        <v>158</v>
      </c>
      <c r="AR12">
        <v>188</v>
      </c>
      <c r="AS12">
        <v>171</v>
      </c>
      <c r="AT12">
        <v>138</v>
      </c>
      <c r="AU12">
        <v>142</v>
      </c>
      <c r="AV12">
        <v>181</v>
      </c>
      <c r="AW12">
        <v>131</v>
      </c>
      <c r="AX12">
        <v>163</v>
      </c>
      <c r="AY12">
        <v>235</v>
      </c>
      <c r="AZ12">
        <v>168</v>
      </c>
      <c r="BA12">
        <v>239</v>
      </c>
      <c r="BB12">
        <v>174</v>
      </c>
      <c r="BC12">
        <v>161</v>
      </c>
      <c r="BD12">
        <v>191</v>
      </c>
      <c r="BE12">
        <v>171</v>
      </c>
      <c r="BF12">
        <v>218</v>
      </c>
      <c r="BG12">
        <v>196</v>
      </c>
      <c r="BH12">
        <v>195</v>
      </c>
      <c r="BI12">
        <v>214</v>
      </c>
      <c r="BJ12">
        <v>198</v>
      </c>
      <c r="BK12">
        <v>133</v>
      </c>
      <c r="BL12">
        <v>113</v>
      </c>
      <c r="BM12" t="s">
        <v>11</v>
      </c>
    </row>
    <row r="13" spans="1:69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">
        <v>12</v>
      </c>
    </row>
    <row r="14" spans="1:69" x14ac:dyDescent="0.35">
      <c r="A14" t="s">
        <v>13</v>
      </c>
      <c r="B14">
        <v>300</v>
      </c>
      <c r="C14">
        <v>297</v>
      </c>
      <c r="D14">
        <v>318</v>
      </c>
      <c r="E14">
        <v>291</v>
      </c>
      <c r="F14">
        <v>315</v>
      </c>
      <c r="G14">
        <v>324</v>
      </c>
      <c r="H14">
        <v>283</v>
      </c>
      <c r="I14">
        <v>286</v>
      </c>
      <c r="J14">
        <v>313</v>
      </c>
      <c r="K14">
        <v>346</v>
      </c>
      <c r="L14">
        <v>278</v>
      </c>
      <c r="M14">
        <v>294</v>
      </c>
      <c r="N14">
        <v>286</v>
      </c>
      <c r="O14">
        <v>284</v>
      </c>
      <c r="P14">
        <v>302</v>
      </c>
      <c r="Q14">
        <v>288</v>
      </c>
      <c r="R14">
        <v>311</v>
      </c>
      <c r="S14">
        <v>276</v>
      </c>
      <c r="T14">
        <v>287</v>
      </c>
      <c r="U14">
        <v>289</v>
      </c>
      <c r="V14">
        <v>309</v>
      </c>
      <c r="W14">
        <v>293</v>
      </c>
      <c r="X14">
        <v>275</v>
      </c>
      <c r="Y14">
        <v>281</v>
      </c>
      <c r="Z14">
        <v>278</v>
      </c>
      <c r="AA14">
        <v>280</v>
      </c>
      <c r="AB14">
        <v>275</v>
      </c>
      <c r="AC14">
        <v>300</v>
      </c>
      <c r="AD14">
        <v>325</v>
      </c>
      <c r="AE14">
        <v>293</v>
      </c>
      <c r="AF14">
        <v>299</v>
      </c>
      <c r="AG14">
        <v>284</v>
      </c>
      <c r="AH14">
        <v>298</v>
      </c>
      <c r="AJ14">
        <v>283</v>
      </c>
      <c r="AK14">
        <v>279</v>
      </c>
      <c r="AL14">
        <v>274</v>
      </c>
      <c r="AM14">
        <v>295</v>
      </c>
      <c r="AN14">
        <v>317</v>
      </c>
      <c r="AP14">
        <v>304</v>
      </c>
      <c r="AR14">
        <v>293</v>
      </c>
      <c r="AS14">
        <v>283</v>
      </c>
      <c r="AT14">
        <v>277</v>
      </c>
      <c r="AU14">
        <v>346</v>
      </c>
      <c r="AV14">
        <v>302</v>
      </c>
      <c r="AW14">
        <v>283</v>
      </c>
      <c r="AX14">
        <v>297</v>
      </c>
      <c r="AY14">
        <v>300</v>
      </c>
      <c r="AZ14">
        <v>282</v>
      </c>
      <c r="BA14">
        <v>303</v>
      </c>
      <c r="BB14">
        <v>312</v>
      </c>
      <c r="BC14">
        <v>306</v>
      </c>
      <c r="BD14">
        <v>292</v>
      </c>
      <c r="BE14">
        <v>297</v>
      </c>
      <c r="BF14">
        <v>274</v>
      </c>
      <c r="BG14">
        <v>278</v>
      </c>
      <c r="BH14">
        <v>276</v>
      </c>
      <c r="BI14">
        <v>287</v>
      </c>
      <c r="BJ14">
        <v>277</v>
      </c>
      <c r="BK14">
        <v>278</v>
      </c>
      <c r="BL14">
        <v>284</v>
      </c>
      <c r="BM14" t="s">
        <v>13</v>
      </c>
    </row>
    <row r="15" spans="1:69" x14ac:dyDescent="0.35">
      <c r="A15" t="s">
        <v>14</v>
      </c>
      <c r="B15">
        <v>4554.61525713431</v>
      </c>
      <c r="C15">
        <v>3004.7469241979302</v>
      </c>
      <c r="D15">
        <v>2716.7813400353998</v>
      </c>
      <c r="E15">
        <v>963.36442422614402</v>
      </c>
      <c r="F15">
        <v>1083.78678717037</v>
      </c>
      <c r="G15">
        <v>1665.08824692751</v>
      </c>
      <c r="H15">
        <v>314.15301726388498</v>
      </c>
      <c r="I15">
        <v>1461.3636362683401</v>
      </c>
      <c r="J15">
        <v>535.23578697173502</v>
      </c>
      <c r="K15">
        <v>187.45653180840401</v>
      </c>
      <c r="L15">
        <v>483.76831483860099</v>
      </c>
      <c r="M15">
        <v>216.277741269432</v>
      </c>
      <c r="N15">
        <v>4736.5852848783998</v>
      </c>
      <c r="O15">
        <v>2456.4598502049498</v>
      </c>
      <c r="P15">
        <v>3626.2000353653798</v>
      </c>
      <c r="Q15">
        <v>741.92292385606095</v>
      </c>
      <c r="R15">
        <v>1263.9553212477499</v>
      </c>
      <c r="S15">
        <v>653.76049117521495</v>
      </c>
      <c r="T15">
        <v>2200.2728554761902</v>
      </c>
      <c r="U15">
        <v>8125.2330995648199</v>
      </c>
      <c r="V15">
        <v>2670.3151146874602</v>
      </c>
      <c r="W15">
        <v>238.01352059348901</v>
      </c>
      <c r="X15">
        <v>276.85015995127799</v>
      </c>
      <c r="Y15">
        <v>1757.5347982138001</v>
      </c>
      <c r="Z15">
        <v>371.089393987493</v>
      </c>
      <c r="AA15">
        <v>729.99972007674501</v>
      </c>
      <c r="AB15">
        <v>1522.34817261999</v>
      </c>
      <c r="AC15">
        <v>326.29419829444998</v>
      </c>
      <c r="AD15">
        <v>2411.4023888012898</v>
      </c>
      <c r="AE15">
        <v>3656.02256990558</v>
      </c>
      <c r="AF15">
        <v>332.37228628828399</v>
      </c>
      <c r="AG15">
        <v>1252.1529674606099</v>
      </c>
      <c r="AH15">
        <v>11550.7941036385</v>
      </c>
      <c r="AJ15">
        <v>1041.72082612383</v>
      </c>
      <c r="AK15">
        <v>1254.89308192978</v>
      </c>
      <c r="AL15">
        <v>422.99628876884401</v>
      </c>
      <c r="AM15">
        <v>750.53685705797</v>
      </c>
      <c r="AN15">
        <v>4510.41249086889</v>
      </c>
      <c r="AP15">
        <v>419.98488061875901</v>
      </c>
      <c r="AR15">
        <v>320.03050089973601</v>
      </c>
      <c r="AS15">
        <v>558.585195866964</v>
      </c>
      <c r="AT15">
        <v>4176.0374188107699</v>
      </c>
      <c r="AU15">
        <v>24466.6974867143</v>
      </c>
      <c r="AV15">
        <v>1128.82411853861</v>
      </c>
      <c r="AW15">
        <v>468.88930808997401</v>
      </c>
      <c r="AX15">
        <v>647.364664674663</v>
      </c>
      <c r="AY15">
        <v>1007.83520707277</v>
      </c>
      <c r="AZ15">
        <v>1101.7964338284701</v>
      </c>
      <c r="BA15">
        <v>1322.55077175011</v>
      </c>
      <c r="BB15">
        <v>41294.579256670797</v>
      </c>
      <c r="BC15">
        <v>318.15501445576899</v>
      </c>
      <c r="BD15">
        <v>15973.423806856599</v>
      </c>
      <c r="BE15">
        <v>330.99686488242003</v>
      </c>
      <c r="BF15">
        <v>207.395214649927</v>
      </c>
      <c r="BG15">
        <v>184.91817589302201</v>
      </c>
      <c r="BH15">
        <v>1349.7712796891601</v>
      </c>
      <c r="BI15">
        <v>8567.2239235012603</v>
      </c>
      <c r="BJ15">
        <v>3136.0797352670902</v>
      </c>
      <c r="BK15">
        <v>3556.69257219683</v>
      </c>
      <c r="BL15">
        <v>185.96110675947699</v>
      </c>
      <c r="BM15" t="s">
        <v>14</v>
      </c>
    </row>
    <row r="16" spans="1:69" x14ac:dyDescent="0.35">
      <c r="A16" t="s">
        <v>15</v>
      </c>
      <c r="B16">
        <v>301</v>
      </c>
      <c r="C16">
        <v>66</v>
      </c>
      <c r="D16">
        <v>85</v>
      </c>
      <c r="E16">
        <v>52</v>
      </c>
      <c r="F16">
        <v>94</v>
      </c>
      <c r="G16">
        <v>326</v>
      </c>
      <c r="H16">
        <v>61</v>
      </c>
      <c r="I16">
        <v>30</v>
      </c>
      <c r="J16">
        <v>349</v>
      </c>
      <c r="K16">
        <v>1</v>
      </c>
      <c r="L16">
        <v>297</v>
      </c>
      <c r="M16">
        <v>23</v>
      </c>
      <c r="N16">
        <v>10</v>
      </c>
      <c r="O16">
        <v>64</v>
      </c>
      <c r="P16">
        <v>335</v>
      </c>
      <c r="Q16">
        <v>305</v>
      </c>
      <c r="R16">
        <v>63</v>
      </c>
      <c r="S16">
        <v>40</v>
      </c>
      <c r="T16">
        <v>3</v>
      </c>
      <c r="U16">
        <v>339</v>
      </c>
      <c r="V16">
        <v>4</v>
      </c>
      <c r="W16">
        <v>28</v>
      </c>
      <c r="X16">
        <v>17</v>
      </c>
      <c r="Y16">
        <v>51</v>
      </c>
      <c r="Z16">
        <v>50</v>
      </c>
      <c r="AB16">
        <v>352</v>
      </c>
      <c r="AC16">
        <v>2</v>
      </c>
      <c r="AD16">
        <v>26</v>
      </c>
      <c r="AE16">
        <v>348</v>
      </c>
      <c r="AF16">
        <v>65</v>
      </c>
      <c r="AG16">
        <v>341</v>
      </c>
      <c r="AH16">
        <v>9</v>
      </c>
      <c r="AI16">
        <v>296</v>
      </c>
      <c r="AJ16">
        <v>56</v>
      </c>
      <c r="AK16">
        <v>22</v>
      </c>
      <c r="AL16">
        <v>27</v>
      </c>
      <c r="AM16">
        <v>331</v>
      </c>
      <c r="AN16">
        <v>41</v>
      </c>
      <c r="AO16">
        <v>282</v>
      </c>
      <c r="AP16">
        <v>48</v>
      </c>
      <c r="AQ16">
        <v>31</v>
      </c>
      <c r="AR16">
        <v>1</v>
      </c>
      <c r="AS16">
        <v>30</v>
      </c>
      <c r="AT16">
        <v>362</v>
      </c>
      <c r="AU16">
        <v>25</v>
      </c>
      <c r="AV16">
        <v>323</v>
      </c>
      <c r="AW16">
        <v>23</v>
      </c>
      <c r="AX16">
        <v>5</v>
      </c>
      <c r="AY16">
        <v>4</v>
      </c>
      <c r="AZ16">
        <v>55</v>
      </c>
      <c r="BA16">
        <v>346</v>
      </c>
      <c r="BB16">
        <v>75</v>
      </c>
      <c r="BC16">
        <v>34</v>
      </c>
      <c r="BD16">
        <v>353</v>
      </c>
      <c r="BE16">
        <v>62</v>
      </c>
      <c r="BF16">
        <v>28</v>
      </c>
      <c r="BG16">
        <v>28</v>
      </c>
      <c r="BH16">
        <v>34</v>
      </c>
      <c r="BI16">
        <v>30</v>
      </c>
      <c r="BJ16">
        <v>57</v>
      </c>
      <c r="BK16">
        <v>77</v>
      </c>
      <c r="BL16">
        <v>307</v>
      </c>
      <c r="BM16" t="s">
        <v>15</v>
      </c>
    </row>
    <row r="17" spans="1:65" x14ac:dyDescent="0.35">
      <c r="A17" t="s">
        <v>16</v>
      </c>
      <c r="B17">
        <v>3</v>
      </c>
      <c r="C17">
        <v>2</v>
      </c>
      <c r="D17">
        <v>4</v>
      </c>
      <c r="E17">
        <v>2</v>
      </c>
      <c r="F17">
        <v>2</v>
      </c>
      <c r="G17">
        <v>2</v>
      </c>
      <c r="H17">
        <v>4</v>
      </c>
      <c r="I17">
        <v>4</v>
      </c>
      <c r="J17">
        <v>2</v>
      </c>
      <c r="K17">
        <v>2</v>
      </c>
      <c r="L17">
        <v>1</v>
      </c>
      <c r="M17">
        <v>3</v>
      </c>
      <c r="N17">
        <v>4</v>
      </c>
      <c r="O17">
        <v>2</v>
      </c>
      <c r="P17">
        <v>4</v>
      </c>
      <c r="Q17">
        <v>2</v>
      </c>
      <c r="R17">
        <v>3</v>
      </c>
      <c r="S17">
        <v>-1</v>
      </c>
      <c r="T17">
        <v>4</v>
      </c>
      <c r="U17">
        <v>3</v>
      </c>
      <c r="V17">
        <v>3</v>
      </c>
      <c r="W17">
        <v>2</v>
      </c>
      <c r="X17">
        <v>0</v>
      </c>
      <c r="Y17">
        <v>3</v>
      </c>
      <c r="Z17">
        <v>-1</v>
      </c>
      <c r="AA17">
        <v>3</v>
      </c>
      <c r="AB17">
        <v>2</v>
      </c>
      <c r="AC17">
        <v>3</v>
      </c>
      <c r="AD17">
        <v>2</v>
      </c>
      <c r="AE17">
        <v>5</v>
      </c>
      <c r="AF17">
        <v>3</v>
      </c>
      <c r="AG17">
        <v>2</v>
      </c>
      <c r="AH17">
        <v>6</v>
      </c>
      <c r="AJ17">
        <v>2</v>
      </c>
      <c r="AK17">
        <v>1</v>
      </c>
      <c r="AL17">
        <v>0</v>
      </c>
      <c r="AM17">
        <v>3</v>
      </c>
      <c r="AN17">
        <v>2</v>
      </c>
      <c r="AP17">
        <v>2</v>
      </c>
      <c r="AR17">
        <v>1</v>
      </c>
      <c r="AS17">
        <v>7</v>
      </c>
      <c r="AT17">
        <v>2</v>
      </c>
      <c r="AU17">
        <v>3</v>
      </c>
      <c r="AV17">
        <v>2</v>
      </c>
      <c r="AW17">
        <v>3</v>
      </c>
      <c r="AX17">
        <v>2</v>
      </c>
      <c r="AY17">
        <v>13</v>
      </c>
      <c r="AZ17">
        <v>3</v>
      </c>
      <c r="BA17">
        <v>2</v>
      </c>
      <c r="BB17">
        <v>5</v>
      </c>
      <c r="BC17">
        <v>4</v>
      </c>
      <c r="BD17">
        <v>7</v>
      </c>
      <c r="BE17">
        <v>2</v>
      </c>
      <c r="BF17">
        <v>0</v>
      </c>
      <c r="BG17">
        <v>2</v>
      </c>
      <c r="BH17">
        <v>4</v>
      </c>
      <c r="BI17">
        <v>3</v>
      </c>
      <c r="BJ17">
        <v>-1</v>
      </c>
      <c r="BK17">
        <v>2</v>
      </c>
      <c r="BL17">
        <v>2</v>
      </c>
      <c r="BM17" t="s">
        <v>16</v>
      </c>
    </row>
    <row r="18" spans="1:65" x14ac:dyDescent="0.35">
      <c r="A18" t="s">
        <v>17</v>
      </c>
      <c r="B18">
        <v>715.75210898</v>
      </c>
      <c r="C18">
        <v>3013.0543784000001</v>
      </c>
      <c r="D18">
        <v>1004.65347539999</v>
      </c>
      <c r="E18">
        <v>1451.5441576000001</v>
      </c>
      <c r="F18">
        <v>893.00468486</v>
      </c>
      <c r="G18">
        <v>1675.8202715</v>
      </c>
      <c r="H18">
        <v>1513.2398628000001</v>
      </c>
      <c r="I18">
        <v>2089.5060800000001</v>
      </c>
      <c r="J18">
        <v>101.0367023</v>
      </c>
      <c r="K18">
        <v>210.68693250000001</v>
      </c>
      <c r="L18">
        <v>112.01944978</v>
      </c>
      <c r="M18">
        <v>655.20073493999996</v>
      </c>
      <c r="N18">
        <v>111.36199001999999</v>
      </c>
      <c r="O18">
        <v>475.49995885999999</v>
      </c>
      <c r="P18">
        <v>1391.6272681</v>
      </c>
      <c r="Q18">
        <v>223.79892803999999</v>
      </c>
      <c r="R18">
        <v>3457.8152620000001</v>
      </c>
      <c r="S18">
        <v>830.46040961999995</v>
      </c>
      <c r="T18">
        <v>2565.2118909999999</v>
      </c>
      <c r="U18">
        <v>216.41152685</v>
      </c>
      <c r="V18">
        <v>1105.5313366</v>
      </c>
      <c r="W18">
        <v>873.35695999999996</v>
      </c>
      <c r="X18">
        <v>1952.6972565000001</v>
      </c>
      <c r="Y18">
        <v>2662.071398</v>
      </c>
      <c r="Z18">
        <v>2930.0902775</v>
      </c>
      <c r="AB18">
        <v>92.429068278000003</v>
      </c>
      <c r="AC18">
        <v>3266.6874779999998</v>
      </c>
      <c r="AD18">
        <v>898.78315791</v>
      </c>
      <c r="AE18">
        <v>728.43525039999997</v>
      </c>
      <c r="AF18">
        <v>391.77263253000001</v>
      </c>
      <c r="AG18">
        <v>2580.4883649999902</v>
      </c>
      <c r="AH18">
        <v>3347.1992380000002</v>
      </c>
      <c r="AI18">
        <v>984.93920851999997</v>
      </c>
      <c r="AJ18">
        <v>1243.9815441999999</v>
      </c>
      <c r="AK18">
        <v>1352.0061737999999</v>
      </c>
      <c r="AL18">
        <v>118.7799167</v>
      </c>
      <c r="AM18">
        <v>157.70985858</v>
      </c>
      <c r="AN18">
        <v>611.78918205000002</v>
      </c>
      <c r="AO18">
        <v>156.68141109999999</v>
      </c>
      <c r="AP18">
        <v>174.15600309999999</v>
      </c>
      <c r="AQ18">
        <v>596.93536572000005</v>
      </c>
      <c r="AR18">
        <v>2997.6507108000001</v>
      </c>
      <c r="AS18">
        <v>155.55770766000001</v>
      </c>
      <c r="AT18">
        <v>3643.3187901000001</v>
      </c>
      <c r="AU18">
        <v>3291.6151656000002</v>
      </c>
      <c r="AV18">
        <v>1457.4065819999901</v>
      </c>
      <c r="AW18">
        <v>3371.4542155999902</v>
      </c>
      <c r="AX18">
        <v>664.63922546000003</v>
      </c>
      <c r="AY18">
        <v>307.78375956000002</v>
      </c>
      <c r="AZ18">
        <v>927.10130407999998</v>
      </c>
      <c r="BA18">
        <v>926.79522448</v>
      </c>
      <c r="BB18">
        <v>1809.7523432</v>
      </c>
      <c r="BC18">
        <v>825.17370103999997</v>
      </c>
      <c r="BD18">
        <v>2598.7753468000001</v>
      </c>
      <c r="BE18">
        <v>3887.6495848</v>
      </c>
      <c r="BF18">
        <v>129.00856576000001</v>
      </c>
      <c r="BG18">
        <v>1267.6632944</v>
      </c>
      <c r="BH18">
        <v>1309.7871129999901</v>
      </c>
      <c r="BI18">
        <v>1304.3045107999999</v>
      </c>
      <c r="BJ18">
        <v>4212.2136594999902</v>
      </c>
      <c r="BK18">
        <v>860.26373339999998</v>
      </c>
      <c r="BL18">
        <v>143.09569755000001</v>
      </c>
      <c r="BM18" t="s">
        <v>17</v>
      </c>
    </row>
    <row r="19" spans="1:65" x14ac:dyDescent="0.35">
      <c r="A19" t="s">
        <v>18</v>
      </c>
      <c r="B19">
        <v>3792.2534730000002</v>
      </c>
      <c r="C19">
        <v>7927.7052299999996</v>
      </c>
      <c r="D19">
        <v>2517.039894</v>
      </c>
      <c r="E19">
        <v>4200.7608845000004</v>
      </c>
      <c r="F19">
        <v>2240.8190964999999</v>
      </c>
      <c r="G19">
        <v>5124.5176410000004</v>
      </c>
      <c r="H19">
        <v>2632.8725760000002</v>
      </c>
      <c r="I19">
        <v>7260.004543</v>
      </c>
      <c r="J19">
        <v>1536.0962485</v>
      </c>
      <c r="K19">
        <v>1772.90824</v>
      </c>
      <c r="L19">
        <v>282.65222080000001</v>
      </c>
      <c r="M19">
        <v>3256.7428785000002</v>
      </c>
      <c r="N19">
        <v>3984.2567275000001</v>
      </c>
      <c r="O19">
        <v>1360.380958</v>
      </c>
      <c r="P19">
        <v>4146.0294235000001</v>
      </c>
      <c r="Q19">
        <v>1122.856935</v>
      </c>
      <c r="R19">
        <v>5515.9031649999997</v>
      </c>
      <c r="S19">
        <v>2051.1127919999999</v>
      </c>
      <c r="T19">
        <v>6113.7402400000001</v>
      </c>
      <c r="U19">
        <v>3638.6108199999999</v>
      </c>
      <c r="V19">
        <v>2251.9274909999999</v>
      </c>
      <c r="W19">
        <v>1960.0530530000001</v>
      </c>
      <c r="X19">
        <v>3519.8846359999998</v>
      </c>
      <c r="Y19">
        <v>4316.429314</v>
      </c>
      <c r="Z19">
        <v>3960.7880074999998</v>
      </c>
      <c r="AB19">
        <v>213.22074979999999</v>
      </c>
      <c r="AC19">
        <v>5537.8602339999998</v>
      </c>
      <c r="AD19">
        <v>3616.2926954999998</v>
      </c>
      <c r="AE19">
        <v>4553.7662650000002</v>
      </c>
      <c r="AF19">
        <v>2580.6564829999902</v>
      </c>
      <c r="AG19">
        <v>6846.9198395000003</v>
      </c>
      <c r="AH19">
        <v>7334.8833050000003</v>
      </c>
      <c r="AI19">
        <v>3166.6342030000001</v>
      </c>
      <c r="AJ19">
        <v>3379.0233969999999</v>
      </c>
      <c r="AK19">
        <v>6819.2235949999904</v>
      </c>
      <c r="AL19">
        <v>503.3441669</v>
      </c>
      <c r="AM19">
        <v>952.1886495</v>
      </c>
      <c r="AN19">
        <v>3840.1346665000001</v>
      </c>
      <c r="AO19">
        <v>587.87136154999996</v>
      </c>
      <c r="AP19">
        <v>2137.2479439999902</v>
      </c>
      <c r="AQ19">
        <v>2008.0569800000001</v>
      </c>
      <c r="AR19">
        <v>5730.784447</v>
      </c>
      <c r="AS19">
        <v>627.15381724999997</v>
      </c>
      <c r="AT19">
        <v>7370.1162880000002</v>
      </c>
      <c r="AU19">
        <v>5964.2869334999996</v>
      </c>
      <c r="AV19">
        <v>5605.4009040000001</v>
      </c>
      <c r="AW19">
        <v>5680.0099959999998</v>
      </c>
      <c r="AX19">
        <v>2580.0770845000002</v>
      </c>
      <c r="AY19">
        <v>5134.4781464999996</v>
      </c>
      <c r="AZ19">
        <v>2541.8576849999999</v>
      </c>
      <c r="BA19">
        <v>2371.3950180000002</v>
      </c>
      <c r="BB19">
        <v>4669.0592964999996</v>
      </c>
      <c r="BC19">
        <v>3874.2415879999999</v>
      </c>
      <c r="BD19">
        <v>5067.634951</v>
      </c>
      <c r="BE19">
        <v>8122.8205829999997</v>
      </c>
      <c r="BF19">
        <v>1519.2294489999999</v>
      </c>
      <c r="BG19">
        <v>2835.380619</v>
      </c>
      <c r="BH19">
        <v>4210.1423070000001</v>
      </c>
      <c r="BI19">
        <v>3738.5651659999999</v>
      </c>
      <c r="BJ19">
        <v>6855.4562894999999</v>
      </c>
      <c r="BK19">
        <v>2605.4133929999998</v>
      </c>
      <c r="BL19">
        <v>375.20268620000002</v>
      </c>
      <c r="BM19" t="s">
        <v>18</v>
      </c>
    </row>
    <row r="20" spans="1:65" x14ac:dyDescent="0.35">
      <c r="A20" t="s">
        <v>19</v>
      </c>
      <c r="B20">
        <v>2</v>
      </c>
      <c r="G20">
        <v>2</v>
      </c>
      <c r="N20">
        <v>2</v>
      </c>
      <c r="P20">
        <v>2</v>
      </c>
      <c r="T20">
        <v>1</v>
      </c>
      <c r="AV20">
        <v>2</v>
      </c>
      <c r="AY20">
        <v>1</v>
      </c>
      <c r="BM20" t="s">
        <v>19</v>
      </c>
    </row>
    <row r="21" spans="1:65" x14ac:dyDescent="0.35">
      <c r="A21" t="s">
        <v>20</v>
      </c>
      <c r="B21">
        <v>1</v>
      </c>
      <c r="G21">
        <v>1</v>
      </c>
      <c r="N21">
        <v>1</v>
      </c>
      <c r="P21">
        <v>1</v>
      </c>
      <c r="T21">
        <v>1</v>
      </c>
      <c r="AV21">
        <v>1</v>
      </c>
      <c r="AY21">
        <v>1</v>
      </c>
      <c r="BM21" t="s">
        <v>20</v>
      </c>
    </row>
    <row r="22" spans="1:65" x14ac:dyDescent="0.35">
      <c r="A22" t="s">
        <v>21</v>
      </c>
      <c r="B22">
        <v>52938.124781999999</v>
      </c>
      <c r="C22">
        <v>52938.124781999999</v>
      </c>
      <c r="D22">
        <v>52938.124781999999</v>
      </c>
      <c r="E22">
        <v>52938.124781999999</v>
      </c>
      <c r="F22">
        <v>52938.124781999999</v>
      </c>
      <c r="G22">
        <v>52938.124781999999</v>
      </c>
      <c r="H22">
        <v>52938.124781999999</v>
      </c>
      <c r="I22">
        <v>52938.124781999999</v>
      </c>
      <c r="J22">
        <v>52938.124781999999</v>
      </c>
      <c r="K22">
        <v>52938.124781999999</v>
      </c>
      <c r="L22">
        <v>52938.124781999999</v>
      </c>
      <c r="M22">
        <v>52938.124781999999</v>
      </c>
      <c r="N22">
        <v>52938.124781999999</v>
      </c>
      <c r="O22">
        <v>52938.124781999999</v>
      </c>
      <c r="P22">
        <v>52938.124781999999</v>
      </c>
      <c r="Q22">
        <v>52938.124781999999</v>
      </c>
      <c r="R22">
        <v>52938.124781999999</v>
      </c>
      <c r="S22">
        <v>52938.124781999999</v>
      </c>
      <c r="T22">
        <v>52938.124781999999</v>
      </c>
      <c r="U22">
        <v>52938.124781999999</v>
      </c>
      <c r="V22">
        <v>52938.124781999999</v>
      </c>
      <c r="W22">
        <v>52938.124781999999</v>
      </c>
      <c r="X22">
        <v>52938.124781999999</v>
      </c>
      <c r="Y22">
        <v>52938.124781999999</v>
      </c>
      <c r="Z22">
        <v>52938.124781999999</v>
      </c>
      <c r="AA22">
        <v>52938.124781999999</v>
      </c>
      <c r="AB22">
        <v>52938.124781999999</v>
      </c>
      <c r="AC22">
        <v>52938.124781999999</v>
      </c>
      <c r="AD22">
        <v>52938.124781999999</v>
      </c>
      <c r="AE22">
        <v>52938.124781999999</v>
      </c>
      <c r="AF22">
        <v>52938.124781999999</v>
      </c>
      <c r="AG22">
        <v>52938.124781999999</v>
      </c>
      <c r="AH22">
        <v>52938.124781999999</v>
      </c>
      <c r="AI22">
        <v>52938.124781999999</v>
      </c>
      <c r="AJ22">
        <v>52938.124781999999</v>
      </c>
      <c r="AK22">
        <v>52938.124781999999</v>
      </c>
      <c r="AL22">
        <v>52938.124781999999</v>
      </c>
      <c r="AM22">
        <v>52938.124781999999</v>
      </c>
      <c r="AN22">
        <v>52938.124781999999</v>
      </c>
      <c r="AO22">
        <v>52938.124781999999</v>
      </c>
      <c r="AP22">
        <v>52938.124781999999</v>
      </c>
      <c r="AQ22">
        <v>52938.124781999999</v>
      </c>
      <c r="AR22">
        <v>52938.124781999999</v>
      </c>
      <c r="AS22">
        <v>52938.124781999999</v>
      </c>
      <c r="AT22">
        <v>52938.124781999999</v>
      </c>
      <c r="AU22">
        <v>52938.124781999999</v>
      </c>
      <c r="AV22">
        <v>52938.124781999999</v>
      </c>
      <c r="AW22">
        <v>52938.124781999999</v>
      </c>
      <c r="AX22">
        <v>52938.124781999999</v>
      </c>
      <c r="AY22">
        <v>52938.124781999999</v>
      </c>
      <c r="AZ22">
        <v>52938.124781999999</v>
      </c>
      <c r="BA22">
        <v>52938.124781999999</v>
      </c>
      <c r="BB22">
        <v>52938.124781999999</v>
      </c>
      <c r="BC22">
        <v>52938.124781999999</v>
      </c>
      <c r="BD22">
        <v>52938.124781999999</v>
      </c>
      <c r="BE22">
        <v>52938.124781999999</v>
      </c>
      <c r="BF22">
        <v>52938.124781999999</v>
      </c>
      <c r="BG22">
        <v>52938.124781999999</v>
      </c>
      <c r="BH22">
        <v>52938.124781999999</v>
      </c>
      <c r="BI22">
        <v>52938.124781999999</v>
      </c>
      <c r="BJ22">
        <v>52938.124781999999</v>
      </c>
      <c r="BK22">
        <v>52938.124781999999</v>
      </c>
      <c r="BL22">
        <v>52938.124781999999</v>
      </c>
      <c r="BM22" t="s">
        <v>21</v>
      </c>
    </row>
    <row r="23" spans="1:65" x14ac:dyDescent="0.35">
      <c r="A23" t="s">
        <v>22</v>
      </c>
      <c r="B23">
        <v>3</v>
      </c>
      <c r="G23">
        <v>3</v>
      </c>
      <c r="N23">
        <v>3</v>
      </c>
      <c r="P23">
        <v>2</v>
      </c>
      <c r="T23">
        <v>3</v>
      </c>
      <c r="AE23">
        <v>2</v>
      </c>
      <c r="AG23">
        <v>1</v>
      </c>
      <c r="AH23">
        <v>2</v>
      </c>
      <c r="AK23">
        <v>3</v>
      </c>
      <c r="AT23">
        <v>1</v>
      </c>
      <c r="AV23">
        <v>2</v>
      </c>
      <c r="AY23">
        <v>1</v>
      </c>
      <c r="BB23">
        <v>1</v>
      </c>
      <c r="BM23" t="s">
        <v>22</v>
      </c>
    </row>
    <row r="24" spans="1:65" x14ac:dyDescent="0.35">
      <c r="A24" t="s">
        <v>23</v>
      </c>
      <c r="B24">
        <v>2</v>
      </c>
      <c r="G24">
        <v>1</v>
      </c>
      <c r="N24">
        <v>1</v>
      </c>
      <c r="P24">
        <v>1</v>
      </c>
      <c r="T24">
        <v>3</v>
      </c>
      <c r="AE24">
        <v>1</v>
      </c>
      <c r="AG24">
        <v>1</v>
      </c>
      <c r="AH24">
        <v>1</v>
      </c>
      <c r="AK24">
        <v>1</v>
      </c>
      <c r="AT24">
        <v>1</v>
      </c>
      <c r="AV24">
        <v>1</v>
      </c>
      <c r="AY24">
        <v>1</v>
      </c>
      <c r="BB24">
        <v>1</v>
      </c>
      <c r="BM24" t="s">
        <v>23</v>
      </c>
    </row>
    <row r="25" spans="1:65" x14ac:dyDescent="0.35">
      <c r="A25" t="s">
        <v>24</v>
      </c>
      <c r="B25">
        <v>40763.584682000001</v>
      </c>
      <c r="C25">
        <v>40763.584682000001</v>
      </c>
      <c r="D25">
        <v>40763.584682000001</v>
      </c>
      <c r="E25">
        <v>40763.584682000001</v>
      </c>
      <c r="F25">
        <v>40763.584682000001</v>
      </c>
      <c r="G25">
        <v>40763.584682000001</v>
      </c>
      <c r="H25">
        <v>40763.584682000001</v>
      </c>
      <c r="I25">
        <v>40763.584682000001</v>
      </c>
      <c r="J25">
        <v>40763.584682000001</v>
      </c>
      <c r="K25">
        <v>40763.584682000001</v>
      </c>
      <c r="L25">
        <v>40763.584682000001</v>
      </c>
      <c r="M25">
        <v>40763.584682000001</v>
      </c>
      <c r="N25">
        <v>40763.584682000001</v>
      </c>
      <c r="O25">
        <v>40763.584682000001</v>
      </c>
      <c r="P25">
        <v>40763.584682000001</v>
      </c>
      <c r="Q25">
        <v>40763.584682000001</v>
      </c>
      <c r="R25">
        <v>40763.584682000001</v>
      </c>
      <c r="S25">
        <v>40763.584682000001</v>
      </c>
      <c r="T25">
        <v>40763.584682000001</v>
      </c>
      <c r="U25">
        <v>40763.584682000001</v>
      </c>
      <c r="V25">
        <v>40763.584682000001</v>
      </c>
      <c r="W25">
        <v>40763.584682000001</v>
      </c>
      <c r="X25">
        <v>40763.584682000001</v>
      </c>
      <c r="Y25">
        <v>40763.584682000001</v>
      </c>
      <c r="Z25">
        <v>40763.584682000001</v>
      </c>
      <c r="AA25">
        <v>40763.584682000001</v>
      </c>
      <c r="AB25">
        <v>40763.584682000001</v>
      </c>
      <c r="AC25">
        <v>40763.584682000001</v>
      </c>
      <c r="AD25">
        <v>40763.584682000001</v>
      </c>
      <c r="AE25">
        <v>40763.584682000001</v>
      </c>
      <c r="AF25">
        <v>40763.584682000001</v>
      </c>
      <c r="AG25">
        <v>40763.584682000001</v>
      </c>
      <c r="AH25">
        <v>40763.584682000001</v>
      </c>
      <c r="AI25">
        <v>40763.584682000001</v>
      </c>
      <c r="AJ25">
        <v>40763.584682000001</v>
      </c>
      <c r="AK25">
        <v>40763.584682000001</v>
      </c>
      <c r="AL25">
        <v>40763.584682000001</v>
      </c>
      <c r="AM25">
        <v>40763.584682000001</v>
      </c>
      <c r="AN25">
        <v>40763.584682000001</v>
      </c>
      <c r="AO25">
        <v>40763.584682000001</v>
      </c>
      <c r="AP25">
        <v>40763.584682000001</v>
      </c>
      <c r="AQ25">
        <v>40763.584682000001</v>
      </c>
      <c r="AR25">
        <v>40763.584682000001</v>
      </c>
      <c r="AS25">
        <v>40763.584682000001</v>
      </c>
      <c r="AT25">
        <v>40763.584682000001</v>
      </c>
      <c r="AU25">
        <v>40763.584682000001</v>
      </c>
      <c r="AV25">
        <v>40763.584682000001</v>
      </c>
      <c r="AW25">
        <v>40763.584682000001</v>
      </c>
      <c r="AX25">
        <v>40763.584682000001</v>
      </c>
      <c r="AY25">
        <v>40763.584682000001</v>
      </c>
      <c r="AZ25">
        <v>40763.584682000001</v>
      </c>
      <c r="BA25">
        <v>40763.584682000001</v>
      </c>
      <c r="BB25">
        <v>40763.584682000001</v>
      </c>
      <c r="BC25">
        <v>40763.584682000001</v>
      </c>
      <c r="BD25">
        <v>40763.584682000001</v>
      </c>
      <c r="BE25">
        <v>40763.584682000001</v>
      </c>
      <c r="BF25">
        <v>40763.584682000001</v>
      </c>
      <c r="BG25">
        <v>40763.584682000001</v>
      </c>
      <c r="BH25">
        <v>40763.584682000001</v>
      </c>
      <c r="BI25">
        <v>40763.584682000001</v>
      </c>
      <c r="BJ25">
        <v>40763.584682000001</v>
      </c>
      <c r="BK25">
        <v>40763.584682000001</v>
      </c>
      <c r="BL25">
        <v>40763.584682000001</v>
      </c>
      <c r="BM25" t="s">
        <v>24</v>
      </c>
    </row>
    <row r="26" spans="1:65" x14ac:dyDescent="0.35">
      <c r="A26" t="s">
        <v>25</v>
      </c>
      <c r="B26">
        <v>12</v>
      </c>
      <c r="C26">
        <v>19</v>
      </c>
      <c r="G26">
        <v>16</v>
      </c>
      <c r="I26">
        <v>5</v>
      </c>
      <c r="J26">
        <v>1</v>
      </c>
      <c r="M26">
        <v>2</v>
      </c>
      <c r="N26">
        <v>3</v>
      </c>
      <c r="P26">
        <v>3</v>
      </c>
      <c r="R26">
        <v>19</v>
      </c>
      <c r="T26">
        <v>27</v>
      </c>
      <c r="Y26">
        <v>3</v>
      </c>
      <c r="Z26">
        <v>7</v>
      </c>
      <c r="AC26">
        <v>19</v>
      </c>
      <c r="AD26">
        <v>6</v>
      </c>
      <c r="AE26">
        <v>16</v>
      </c>
      <c r="AG26">
        <v>19</v>
      </c>
      <c r="AH26">
        <v>52</v>
      </c>
      <c r="AI26">
        <v>5</v>
      </c>
      <c r="AK26">
        <v>13</v>
      </c>
      <c r="AR26">
        <v>1</v>
      </c>
      <c r="AT26">
        <v>28</v>
      </c>
      <c r="AU26">
        <v>8</v>
      </c>
      <c r="AV26">
        <v>6</v>
      </c>
      <c r="AW26">
        <v>26</v>
      </c>
      <c r="AX26">
        <v>6</v>
      </c>
      <c r="AY26">
        <v>2</v>
      </c>
      <c r="BB26">
        <v>4</v>
      </c>
      <c r="BD26">
        <v>28</v>
      </c>
      <c r="BE26">
        <v>24</v>
      </c>
      <c r="BH26">
        <v>1</v>
      </c>
      <c r="BI26">
        <v>7</v>
      </c>
      <c r="BJ26">
        <v>28</v>
      </c>
      <c r="BM26" t="s">
        <v>25</v>
      </c>
    </row>
    <row r="27" spans="1:65" x14ac:dyDescent="0.35">
      <c r="A27" t="s">
        <v>26</v>
      </c>
      <c r="B27">
        <v>4</v>
      </c>
      <c r="C27">
        <v>2</v>
      </c>
      <c r="G27">
        <v>5</v>
      </c>
      <c r="I27">
        <v>2</v>
      </c>
      <c r="J27">
        <v>1</v>
      </c>
      <c r="M27">
        <v>2</v>
      </c>
      <c r="N27">
        <v>1</v>
      </c>
      <c r="P27">
        <v>1</v>
      </c>
      <c r="R27">
        <v>4</v>
      </c>
      <c r="T27">
        <v>3</v>
      </c>
      <c r="Y27">
        <v>2</v>
      </c>
      <c r="Z27">
        <v>2</v>
      </c>
      <c r="AC27">
        <v>2</v>
      </c>
      <c r="AD27">
        <v>1</v>
      </c>
      <c r="AE27">
        <v>5</v>
      </c>
      <c r="AG27">
        <v>7</v>
      </c>
      <c r="AH27">
        <v>8</v>
      </c>
      <c r="AI27">
        <v>3</v>
      </c>
      <c r="AK27">
        <v>3</v>
      </c>
      <c r="AR27">
        <v>1</v>
      </c>
      <c r="AT27">
        <v>6</v>
      </c>
      <c r="AU27">
        <v>3</v>
      </c>
      <c r="AV27">
        <v>3</v>
      </c>
      <c r="AW27">
        <v>2</v>
      </c>
      <c r="AX27">
        <v>2</v>
      </c>
      <c r="AY27">
        <v>2</v>
      </c>
      <c r="BB27">
        <v>3</v>
      </c>
      <c r="BD27">
        <v>4</v>
      </c>
      <c r="BE27">
        <v>5</v>
      </c>
      <c r="BH27">
        <v>1</v>
      </c>
      <c r="BI27">
        <v>1</v>
      </c>
      <c r="BJ27">
        <v>5</v>
      </c>
      <c r="BM27" t="s">
        <v>26</v>
      </c>
    </row>
    <row r="28" spans="1:65" x14ac:dyDescent="0.35">
      <c r="A28" t="s">
        <v>27</v>
      </c>
      <c r="B28">
        <v>18671.897089999999</v>
      </c>
      <c r="C28">
        <v>18671.897089999999</v>
      </c>
      <c r="D28">
        <v>18671.897089999999</v>
      </c>
      <c r="E28">
        <v>18671.897089999999</v>
      </c>
      <c r="F28">
        <v>18671.897089999999</v>
      </c>
      <c r="G28">
        <v>18671.897089999999</v>
      </c>
      <c r="H28">
        <v>18671.897089999999</v>
      </c>
      <c r="I28">
        <v>18671.897089999999</v>
      </c>
      <c r="J28">
        <v>18671.897089999999</v>
      </c>
      <c r="K28">
        <v>18671.897089999999</v>
      </c>
      <c r="L28">
        <v>18671.897089999999</v>
      </c>
      <c r="M28">
        <v>18671.897089999999</v>
      </c>
      <c r="N28">
        <v>18671.897089999999</v>
      </c>
      <c r="O28">
        <v>18671.897089999999</v>
      </c>
      <c r="P28">
        <v>18671.897089999999</v>
      </c>
      <c r="Q28">
        <v>18671.897089999999</v>
      </c>
      <c r="R28">
        <v>18671.897089999999</v>
      </c>
      <c r="S28">
        <v>18671.897089999999</v>
      </c>
      <c r="T28">
        <v>18671.897089999999</v>
      </c>
      <c r="U28">
        <v>18671.897089999999</v>
      </c>
      <c r="V28">
        <v>18671.897089999999</v>
      </c>
      <c r="W28">
        <v>18671.897089999999</v>
      </c>
      <c r="X28">
        <v>18671.897089999999</v>
      </c>
      <c r="Y28">
        <v>18671.897089999999</v>
      </c>
      <c r="Z28">
        <v>18671.897089999999</v>
      </c>
      <c r="AA28">
        <v>18671.897089999999</v>
      </c>
      <c r="AB28">
        <v>18671.897089999999</v>
      </c>
      <c r="AC28">
        <v>18671.897089999999</v>
      </c>
      <c r="AD28">
        <v>18671.897089999999</v>
      </c>
      <c r="AE28">
        <v>18671.897089999999</v>
      </c>
      <c r="AF28">
        <v>18671.897089999999</v>
      </c>
      <c r="AG28">
        <v>18671.897089999999</v>
      </c>
      <c r="AH28">
        <v>18671.897089999999</v>
      </c>
      <c r="AI28">
        <v>18671.897089999999</v>
      </c>
      <c r="AJ28">
        <v>18671.897089999999</v>
      </c>
      <c r="AK28">
        <v>18671.897089999999</v>
      </c>
      <c r="AL28">
        <v>18671.897089999999</v>
      </c>
      <c r="AM28">
        <v>18671.897089999999</v>
      </c>
      <c r="AN28">
        <v>18671.897089999999</v>
      </c>
      <c r="AO28">
        <v>18671.897089999999</v>
      </c>
      <c r="AP28">
        <v>18671.897089999999</v>
      </c>
      <c r="AQ28">
        <v>18671.897089999999</v>
      </c>
      <c r="AR28">
        <v>18671.897089999999</v>
      </c>
      <c r="AS28">
        <v>18671.897089999999</v>
      </c>
      <c r="AT28">
        <v>18671.897089999999</v>
      </c>
      <c r="AU28">
        <v>18671.897089999999</v>
      </c>
      <c r="AV28">
        <v>18671.897089999999</v>
      </c>
      <c r="AW28">
        <v>18671.897089999999</v>
      </c>
      <c r="AX28">
        <v>18671.897089999999</v>
      </c>
      <c r="AY28">
        <v>18671.897089999999</v>
      </c>
      <c r="AZ28">
        <v>18671.897089999999</v>
      </c>
      <c r="BA28">
        <v>18671.897089999999</v>
      </c>
      <c r="BB28">
        <v>18671.897089999999</v>
      </c>
      <c r="BC28">
        <v>18671.897089999999</v>
      </c>
      <c r="BD28">
        <v>18671.897089999999</v>
      </c>
      <c r="BE28">
        <v>18671.897089999999</v>
      </c>
      <c r="BF28">
        <v>18671.897089999999</v>
      </c>
      <c r="BG28">
        <v>18671.897089999999</v>
      </c>
      <c r="BH28">
        <v>18671.897089999999</v>
      </c>
      <c r="BI28">
        <v>18671.897089999999</v>
      </c>
      <c r="BJ28">
        <v>18671.897089999999</v>
      </c>
      <c r="BK28">
        <v>18671.897089999999</v>
      </c>
      <c r="BL28">
        <v>18671.897089999999</v>
      </c>
      <c r="BM28" t="s">
        <v>27</v>
      </c>
    </row>
    <row r="29" spans="1:65" x14ac:dyDescent="0.35">
      <c r="A29" t="s">
        <v>28</v>
      </c>
      <c r="B29">
        <v>244</v>
      </c>
      <c r="C29">
        <v>242</v>
      </c>
      <c r="D29">
        <v>269</v>
      </c>
      <c r="E29">
        <v>233</v>
      </c>
      <c r="F29">
        <v>255</v>
      </c>
      <c r="G29">
        <v>274</v>
      </c>
      <c r="H29">
        <v>249</v>
      </c>
      <c r="I29">
        <v>244</v>
      </c>
      <c r="J29">
        <v>211</v>
      </c>
      <c r="K29">
        <v>228</v>
      </c>
      <c r="L29">
        <v>246</v>
      </c>
      <c r="M29">
        <v>222</v>
      </c>
      <c r="N29">
        <v>265</v>
      </c>
      <c r="O29">
        <v>238</v>
      </c>
      <c r="P29">
        <v>281</v>
      </c>
      <c r="Q29">
        <v>218</v>
      </c>
      <c r="R29">
        <v>277</v>
      </c>
      <c r="S29">
        <v>216</v>
      </c>
      <c r="T29">
        <v>245</v>
      </c>
      <c r="U29">
        <v>233</v>
      </c>
      <c r="V29">
        <v>262</v>
      </c>
      <c r="W29">
        <v>232</v>
      </c>
      <c r="X29">
        <v>254</v>
      </c>
      <c r="Y29">
        <v>243</v>
      </c>
      <c r="Z29">
        <v>247</v>
      </c>
      <c r="AA29">
        <v>223</v>
      </c>
      <c r="AB29">
        <v>255</v>
      </c>
      <c r="AC29">
        <v>244</v>
      </c>
      <c r="AD29">
        <v>241</v>
      </c>
      <c r="AE29">
        <v>275</v>
      </c>
      <c r="AF29">
        <v>228</v>
      </c>
      <c r="AG29">
        <v>255</v>
      </c>
      <c r="AH29">
        <v>281</v>
      </c>
      <c r="AI29">
        <v>245</v>
      </c>
      <c r="AJ29">
        <v>220</v>
      </c>
      <c r="AK29">
        <v>241</v>
      </c>
      <c r="AL29">
        <v>207</v>
      </c>
      <c r="AM29">
        <v>244</v>
      </c>
      <c r="AN29">
        <v>222</v>
      </c>
      <c r="AO29">
        <v>242</v>
      </c>
      <c r="AP29">
        <v>255</v>
      </c>
      <c r="AQ29">
        <v>215</v>
      </c>
      <c r="AR29">
        <v>260</v>
      </c>
      <c r="AS29">
        <v>221</v>
      </c>
      <c r="AT29">
        <v>282</v>
      </c>
      <c r="AU29">
        <v>250</v>
      </c>
      <c r="AV29">
        <v>249</v>
      </c>
      <c r="AW29">
        <v>277</v>
      </c>
      <c r="AX29">
        <v>238</v>
      </c>
      <c r="AY29">
        <v>199</v>
      </c>
      <c r="AZ29">
        <v>223</v>
      </c>
      <c r="BA29">
        <v>246</v>
      </c>
      <c r="BB29">
        <v>244</v>
      </c>
      <c r="BC29">
        <v>214</v>
      </c>
      <c r="BD29">
        <v>277</v>
      </c>
      <c r="BE29">
        <v>252</v>
      </c>
      <c r="BF29">
        <v>218</v>
      </c>
      <c r="BG29">
        <v>232</v>
      </c>
      <c r="BH29">
        <v>231</v>
      </c>
      <c r="BI29">
        <v>254</v>
      </c>
      <c r="BJ29">
        <v>268</v>
      </c>
      <c r="BK29">
        <v>219</v>
      </c>
      <c r="BL29">
        <v>219</v>
      </c>
      <c r="BM29" t="s">
        <v>28</v>
      </c>
    </row>
    <row r="30" spans="1:65" x14ac:dyDescent="0.35">
      <c r="A30" t="s">
        <v>29</v>
      </c>
      <c r="B30">
        <v>299</v>
      </c>
      <c r="C30">
        <v>334</v>
      </c>
      <c r="D30">
        <v>317</v>
      </c>
      <c r="E30">
        <v>298</v>
      </c>
      <c r="F30">
        <v>315</v>
      </c>
      <c r="G30">
        <v>309</v>
      </c>
      <c r="H30">
        <v>295</v>
      </c>
      <c r="I30">
        <v>301</v>
      </c>
      <c r="J30">
        <v>271</v>
      </c>
      <c r="K30">
        <v>277</v>
      </c>
      <c r="L30">
        <v>334</v>
      </c>
      <c r="M30">
        <v>302</v>
      </c>
      <c r="N30">
        <v>324</v>
      </c>
      <c r="O30">
        <v>301</v>
      </c>
      <c r="P30">
        <v>333</v>
      </c>
      <c r="Q30">
        <v>281</v>
      </c>
      <c r="R30">
        <v>340</v>
      </c>
      <c r="S30">
        <v>337</v>
      </c>
      <c r="T30">
        <v>346</v>
      </c>
      <c r="U30">
        <v>271</v>
      </c>
      <c r="V30">
        <v>324</v>
      </c>
      <c r="W30">
        <v>296</v>
      </c>
      <c r="X30">
        <v>298</v>
      </c>
      <c r="Y30">
        <v>276</v>
      </c>
      <c r="Z30">
        <v>332</v>
      </c>
      <c r="AA30">
        <v>334</v>
      </c>
      <c r="AB30">
        <v>291</v>
      </c>
      <c r="AC30">
        <v>275</v>
      </c>
      <c r="AD30">
        <v>281</v>
      </c>
      <c r="AE30">
        <v>338</v>
      </c>
      <c r="AF30">
        <v>285</v>
      </c>
      <c r="AG30">
        <v>321</v>
      </c>
      <c r="AH30">
        <v>330</v>
      </c>
      <c r="AI30">
        <v>300</v>
      </c>
      <c r="AJ30">
        <v>284</v>
      </c>
      <c r="AK30">
        <v>298</v>
      </c>
      <c r="AL30">
        <v>342</v>
      </c>
      <c r="AM30">
        <v>302</v>
      </c>
      <c r="AN30">
        <v>295</v>
      </c>
      <c r="AO30">
        <v>297</v>
      </c>
      <c r="AP30">
        <v>301</v>
      </c>
      <c r="AQ30">
        <v>300</v>
      </c>
      <c r="AR30">
        <v>299</v>
      </c>
      <c r="AS30">
        <v>283</v>
      </c>
      <c r="AT30">
        <v>344</v>
      </c>
      <c r="AU30">
        <v>273</v>
      </c>
      <c r="AV30">
        <v>299</v>
      </c>
      <c r="AW30">
        <v>331</v>
      </c>
      <c r="AX30">
        <v>298</v>
      </c>
      <c r="AY30">
        <v>277</v>
      </c>
      <c r="AZ30">
        <v>270</v>
      </c>
      <c r="BA30">
        <v>293</v>
      </c>
      <c r="BB30">
        <v>317</v>
      </c>
      <c r="BC30">
        <v>284</v>
      </c>
      <c r="BD30">
        <v>328</v>
      </c>
      <c r="BE30">
        <v>314</v>
      </c>
      <c r="BF30">
        <v>267</v>
      </c>
      <c r="BG30">
        <v>295</v>
      </c>
      <c r="BH30">
        <v>292</v>
      </c>
      <c r="BI30">
        <v>300</v>
      </c>
      <c r="BJ30">
        <v>336</v>
      </c>
      <c r="BK30">
        <v>266</v>
      </c>
      <c r="BL30">
        <v>286</v>
      </c>
      <c r="BM30" t="s">
        <v>29</v>
      </c>
    </row>
    <row r="31" spans="1:65" x14ac:dyDescent="0.35">
      <c r="A31" t="s">
        <v>30</v>
      </c>
      <c r="B31">
        <v>26</v>
      </c>
      <c r="C31">
        <v>23</v>
      </c>
      <c r="D31">
        <v>44</v>
      </c>
      <c r="E31">
        <v>17</v>
      </c>
      <c r="F31">
        <v>41</v>
      </c>
      <c r="G31">
        <v>50</v>
      </c>
      <c r="H31">
        <v>9</v>
      </c>
      <c r="I31">
        <v>12</v>
      </c>
      <c r="J31">
        <v>39</v>
      </c>
      <c r="K31">
        <v>72</v>
      </c>
      <c r="L31">
        <v>4</v>
      </c>
      <c r="M31">
        <v>20</v>
      </c>
      <c r="N31">
        <v>12</v>
      </c>
      <c r="O31">
        <v>10</v>
      </c>
      <c r="P31">
        <v>28</v>
      </c>
      <c r="Q31">
        <v>14</v>
      </c>
      <c r="R31">
        <v>37</v>
      </c>
      <c r="S31">
        <v>2</v>
      </c>
      <c r="T31">
        <v>13</v>
      </c>
      <c r="U31">
        <v>15</v>
      </c>
      <c r="V31">
        <v>35</v>
      </c>
      <c r="W31">
        <v>19</v>
      </c>
      <c r="X31">
        <v>1</v>
      </c>
      <c r="Y31">
        <v>7</v>
      </c>
      <c r="Z31">
        <v>4</v>
      </c>
      <c r="AA31">
        <v>6</v>
      </c>
      <c r="AB31">
        <v>1</v>
      </c>
      <c r="AC31">
        <v>26</v>
      </c>
      <c r="AD31">
        <v>51</v>
      </c>
      <c r="AE31">
        <v>19</v>
      </c>
      <c r="AF31">
        <v>25</v>
      </c>
      <c r="AG31">
        <v>10</v>
      </c>
      <c r="AH31">
        <v>24</v>
      </c>
      <c r="AJ31">
        <v>9</v>
      </c>
      <c r="AK31">
        <v>5</v>
      </c>
      <c r="AL31">
        <v>0</v>
      </c>
      <c r="AM31">
        <v>21</v>
      </c>
      <c r="AN31">
        <v>43</v>
      </c>
      <c r="AP31">
        <v>30</v>
      </c>
      <c r="AR31">
        <v>19</v>
      </c>
      <c r="AS31">
        <v>9</v>
      </c>
      <c r="AT31">
        <v>3</v>
      </c>
      <c r="AU31">
        <v>72</v>
      </c>
      <c r="AV31">
        <v>28</v>
      </c>
      <c r="AW31">
        <v>9</v>
      </c>
      <c r="AX31">
        <v>23</v>
      </c>
      <c r="AY31">
        <v>26</v>
      </c>
      <c r="AZ31">
        <v>8</v>
      </c>
      <c r="BA31">
        <v>29</v>
      </c>
      <c r="BB31">
        <v>38</v>
      </c>
      <c r="BC31">
        <v>32</v>
      </c>
      <c r="BD31">
        <v>18</v>
      </c>
      <c r="BE31">
        <v>23</v>
      </c>
      <c r="BF31">
        <v>0</v>
      </c>
      <c r="BG31">
        <v>4</v>
      </c>
      <c r="BH31">
        <v>2</v>
      </c>
      <c r="BI31">
        <v>13</v>
      </c>
      <c r="BJ31">
        <v>3</v>
      </c>
      <c r="BK31">
        <v>4</v>
      </c>
      <c r="BL31">
        <v>10</v>
      </c>
      <c r="BM31" t="s">
        <v>30</v>
      </c>
    </row>
    <row r="32" spans="1:65" x14ac:dyDescent="0.35">
      <c r="A32" t="s">
        <v>31</v>
      </c>
      <c r="B32">
        <v>27</v>
      </c>
      <c r="C32">
        <v>157</v>
      </c>
      <c r="D32">
        <v>176</v>
      </c>
      <c r="E32">
        <v>143</v>
      </c>
      <c r="F32">
        <v>185</v>
      </c>
      <c r="G32">
        <v>52</v>
      </c>
      <c r="H32">
        <v>152</v>
      </c>
      <c r="I32">
        <v>121</v>
      </c>
      <c r="J32">
        <v>75</v>
      </c>
      <c r="K32">
        <v>92</v>
      </c>
      <c r="L32">
        <v>23</v>
      </c>
      <c r="M32">
        <v>114</v>
      </c>
      <c r="N32">
        <v>101</v>
      </c>
      <c r="O32">
        <v>155</v>
      </c>
      <c r="P32">
        <v>61</v>
      </c>
      <c r="Q32">
        <v>31</v>
      </c>
      <c r="R32">
        <v>154</v>
      </c>
      <c r="S32">
        <v>131</v>
      </c>
      <c r="T32">
        <v>94</v>
      </c>
      <c r="U32">
        <v>65</v>
      </c>
      <c r="V32">
        <v>95</v>
      </c>
      <c r="W32">
        <v>119</v>
      </c>
      <c r="X32">
        <v>108</v>
      </c>
      <c r="Y32">
        <v>142</v>
      </c>
      <c r="Z32">
        <v>141</v>
      </c>
      <c r="AB32">
        <v>78</v>
      </c>
      <c r="AC32">
        <v>93</v>
      </c>
      <c r="AD32">
        <v>117</v>
      </c>
      <c r="AE32">
        <v>74</v>
      </c>
      <c r="AF32">
        <v>156</v>
      </c>
      <c r="AG32">
        <v>67</v>
      </c>
      <c r="AH32">
        <v>100</v>
      </c>
      <c r="AI32">
        <v>22</v>
      </c>
      <c r="AJ32">
        <v>147</v>
      </c>
      <c r="AK32">
        <v>113</v>
      </c>
      <c r="AL32">
        <v>118</v>
      </c>
      <c r="AM32">
        <v>57</v>
      </c>
      <c r="AN32">
        <v>132</v>
      </c>
      <c r="AO32">
        <v>8</v>
      </c>
      <c r="AP32">
        <v>139</v>
      </c>
      <c r="AQ32">
        <v>122</v>
      </c>
      <c r="AR32">
        <v>92</v>
      </c>
      <c r="AS32">
        <v>121</v>
      </c>
      <c r="AT32">
        <v>88</v>
      </c>
      <c r="AU32">
        <v>116</v>
      </c>
      <c r="AV32">
        <v>49</v>
      </c>
      <c r="AW32">
        <v>114</v>
      </c>
      <c r="AX32">
        <v>96</v>
      </c>
      <c r="AY32">
        <v>95</v>
      </c>
      <c r="AZ32">
        <v>146</v>
      </c>
      <c r="BA32">
        <v>72</v>
      </c>
      <c r="BB32">
        <v>166</v>
      </c>
      <c r="BC32">
        <v>125</v>
      </c>
      <c r="BD32">
        <v>79</v>
      </c>
      <c r="BE32">
        <v>153</v>
      </c>
      <c r="BF32">
        <v>119</v>
      </c>
      <c r="BG32">
        <v>119</v>
      </c>
      <c r="BH32">
        <v>125</v>
      </c>
      <c r="BI32">
        <v>121</v>
      </c>
      <c r="BJ32">
        <v>148</v>
      </c>
      <c r="BK32">
        <v>168</v>
      </c>
      <c r="BL32">
        <v>33</v>
      </c>
      <c r="BM32" t="s">
        <v>31</v>
      </c>
    </row>
    <row r="33" spans="1:65" x14ac:dyDescent="0.35">
      <c r="A33" t="s">
        <v>90</v>
      </c>
      <c r="B33" t="str">
        <f t="shared" ref="B33:AG33" si="0">IF(B2&lt;$BO$2,"dry",IF(B2&lt;$BP$2,"mod","wet"))</f>
        <v>wet</v>
      </c>
      <c r="C33" t="str">
        <f t="shared" si="0"/>
        <v>wet</v>
      </c>
      <c r="D33" t="str">
        <f t="shared" si="0"/>
        <v>mod</v>
      </c>
      <c r="E33" t="str">
        <f t="shared" si="0"/>
        <v>mod</v>
      </c>
      <c r="F33" t="str">
        <f t="shared" si="0"/>
        <v>dry</v>
      </c>
      <c r="G33" t="str">
        <f t="shared" si="0"/>
        <v>wet</v>
      </c>
      <c r="H33" t="str">
        <f t="shared" si="0"/>
        <v>mod</v>
      </c>
      <c r="I33" t="str">
        <f t="shared" si="0"/>
        <v>wet</v>
      </c>
      <c r="J33" t="str">
        <f t="shared" si="0"/>
        <v>dry</v>
      </c>
      <c r="K33" t="str">
        <f t="shared" si="0"/>
        <v>dry</v>
      </c>
      <c r="L33" t="str">
        <f t="shared" si="0"/>
        <v>dry</v>
      </c>
      <c r="M33" t="str">
        <f t="shared" si="0"/>
        <v>mod</v>
      </c>
      <c r="N33" t="str">
        <f t="shared" si="0"/>
        <v>wet</v>
      </c>
      <c r="O33" t="str">
        <f t="shared" si="0"/>
        <v>dry</v>
      </c>
      <c r="P33" t="str">
        <f t="shared" si="0"/>
        <v>wet</v>
      </c>
      <c r="Q33" t="str">
        <f t="shared" si="0"/>
        <v>dry</v>
      </c>
      <c r="R33" t="str">
        <f t="shared" si="0"/>
        <v>wet</v>
      </c>
      <c r="S33" t="str">
        <f t="shared" si="0"/>
        <v>dry</v>
      </c>
      <c r="T33" t="str">
        <f t="shared" si="0"/>
        <v>wet</v>
      </c>
      <c r="U33" t="str">
        <f t="shared" si="0"/>
        <v>mod</v>
      </c>
      <c r="V33" t="str">
        <f t="shared" si="0"/>
        <v>mod</v>
      </c>
      <c r="W33" t="str">
        <f t="shared" si="0"/>
        <v>dry</v>
      </c>
      <c r="X33" t="str">
        <f t="shared" si="0"/>
        <v>mod</v>
      </c>
      <c r="Y33" t="str">
        <f t="shared" si="0"/>
        <v>mod</v>
      </c>
      <c r="Z33" t="str">
        <f t="shared" si="0"/>
        <v>mod</v>
      </c>
      <c r="AA33" t="str">
        <f t="shared" si="0"/>
        <v>dry</v>
      </c>
      <c r="AB33" t="str">
        <f t="shared" si="0"/>
        <v>dry</v>
      </c>
      <c r="AC33" t="str">
        <f t="shared" si="0"/>
        <v>wet</v>
      </c>
      <c r="AD33" t="str">
        <f t="shared" si="0"/>
        <v>mod</v>
      </c>
      <c r="AE33" t="str">
        <f t="shared" si="0"/>
        <v>wet</v>
      </c>
      <c r="AF33" t="str">
        <f t="shared" si="0"/>
        <v>dry</v>
      </c>
      <c r="AG33" t="str">
        <f t="shared" si="0"/>
        <v>wet</v>
      </c>
      <c r="AH33" t="str">
        <f t="shared" ref="AH33:BL33" si="1">IF(AH2&lt;$BO$2,"dry",IF(AH2&lt;$BP$2,"mod","wet"))</f>
        <v>wet</v>
      </c>
      <c r="AI33" t="str">
        <f t="shared" si="1"/>
        <v>wet</v>
      </c>
      <c r="AJ33" t="str">
        <f t="shared" si="1"/>
        <v>mod</v>
      </c>
      <c r="AK33" t="str">
        <f t="shared" si="1"/>
        <v>wet</v>
      </c>
      <c r="AL33" t="str">
        <f t="shared" si="1"/>
        <v>dry</v>
      </c>
      <c r="AM33" t="str">
        <f t="shared" si="1"/>
        <v>dry</v>
      </c>
      <c r="AN33" t="str">
        <f t="shared" si="1"/>
        <v>mod</v>
      </c>
      <c r="AO33" t="str">
        <f t="shared" si="1"/>
        <v>dry</v>
      </c>
      <c r="AP33" t="str">
        <f t="shared" si="1"/>
        <v>dry</v>
      </c>
      <c r="AQ33" t="str">
        <f t="shared" si="1"/>
        <v>dry</v>
      </c>
      <c r="AR33" t="str">
        <f t="shared" si="1"/>
        <v>wet</v>
      </c>
      <c r="AS33" t="str">
        <f t="shared" si="1"/>
        <v>dry</v>
      </c>
      <c r="AT33" t="str">
        <f t="shared" si="1"/>
        <v>wet</v>
      </c>
      <c r="AU33" t="str">
        <f t="shared" si="1"/>
        <v>wet</v>
      </c>
      <c r="AV33" t="str">
        <f t="shared" si="1"/>
        <v>wet</v>
      </c>
      <c r="AW33" t="str">
        <f t="shared" si="1"/>
        <v>wet</v>
      </c>
      <c r="AX33" t="str">
        <f t="shared" si="1"/>
        <v>mod</v>
      </c>
      <c r="AY33" t="str">
        <f t="shared" si="1"/>
        <v>mod</v>
      </c>
      <c r="AZ33" t="str">
        <f t="shared" si="1"/>
        <v>dry</v>
      </c>
      <c r="BA33" t="str">
        <f t="shared" si="1"/>
        <v>mod</v>
      </c>
      <c r="BB33" t="str">
        <f t="shared" si="1"/>
        <v>mod</v>
      </c>
      <c r="BC33" t="str">
        <f t="shared" si="1"/>
        <v>mod</v>
      </c>
      <c r="BD33" t="str">
        <f t="shared" si="1"/>
        <v>wet</v>
      </c>
      <c r="BE33" t="str">
        <f t="shared" si="1"/>
        <v>wet</v>
      </c>
      <c r="BF33" t="str">
        <f t="shared" si="1"/>
        <v>dry</v>
      </c>
      <c r="BG33" t="str">
        <f t="shared" si="1"/>
        <v>mod</v>
      </c>
      <c r="BH33" t="str">
        <f t="shared" si="1"/>
        <v>mod</v>
      </c>
      <c r="BI33" t="str">
        <f t="shared" si="1"/>
        <v>mod</v>
      </c>
      <c r="BJ33" t="str">
        <f t="shared" si="1"/>
        <v>wet</v>
      </c>
      <c r="BK33" t="str">
        <f t="shared" si="1"/>
        <v>dry</v>
      </c>
      <c r="BL33" t="str">
        <f t="shared" si="1"/>
        <v>dry</v>
      </c>
      <c r="BM33" t="s">
        <v>90</v>
      </c>
    </row>
  </sheetData>
  <sortState columnSort="1" ref="A1:BL33">
    <sortCondition ref="A1:B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activeCell="AB9" sqref="AB9"/>
    </sheetView>
  </sheetViews>
  <sheetFormatPr defaultRowHeight="14.5" x14ac:dyDescent="0.35"/>
  <cols>
    <col min="1" max="1" width="15.81640625" bestFit="1" customWidth="1"/>
    <col min="2" max="2" width="9.36328125" bestFit="1" customWidth="1"/>
    <col min="8" max="8" width="15.81640625" bestFit="1" customWidth="1"/>
    <col min="9" max="13" width="9.36328125" bestFit="1" customWidth="1"/>
    <col min="15" max="15" width="13.81640625" customWidth="1"/>
    <col min="16" max="20" width="9.36328125" bestFit="1" customWidth="1"/>
    <col min="22" max="22" width="12.90625" customWidth="1"/>
    <col min="29" max="29" width="13.08984375" customWidth="1"/>
  </cols>
  <sheetData>
    <row r="1" spans="1:34" x14ac:dyDescent="0.35"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111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O1" t="s">
        <v>112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V1" t="s">
        <v>113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C1" t="s">
        <v>114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35">
      <c r="A2" t="s">
        <v>1</v>
      </c>
      <c r="B2" s="3">
        <f>PERCENTILE(annual_flow_result_TUO_ModUnimp!B2:BM2, 0.1)</f>
        <v>775.86078470466498</v>
      </c>
      <c r="C2" s="3">
        <f>PERCENTILE(annual_flow_result_TUO_ModUnimp!B2:BM2, 0.25)</f>
        <v>1168.438407944285</v>
      </c>
      <c r="D2" s="3">
        <f>PERCENTILE(annual_flow_result_TUO_ModUnimp!B2:BM2, 0.5)</f>
        <v>2253.14270455926</v>
      </c>
      <c r="E2" s="3">
        <f>PERCENTILE(annual_flow_result_TUO_ModUnimp!B2:BM2, 0.75)</f>
        <v>4079.9668297407052</v>
      </c>
      <c r="F2" s="3">
        <f>PERCENTILE(annual_flow_result_TUO_ModUnimp!B2:BM2, 0.9)</f>
        <v>5220.9680545910705</v>
      </c>
      <c r="H2" t="s">
        <v>1</v>
      </c>
      <c r="I2" s="3">
        <v>775.86078470466498</v>
      </c>
      <c r="J2" s="3">
        <v>1168.438407944285</v>
      </c>
      <c r="K2" s="3">
        <v>2253.14270455926</v>
      </c>
      <c r="L2" s="3">
        <v>4079.9668297407052</v>
      </c>
      <c r="M2" s="3">
        <v>5220.9680545910705</v>
      </c>
      <c r="O2" t="s">
        <v>1</v>
      </c>
      <c r="P2" s="3">
        <v>480.34038895797198</v>
      </c>
      <c r="Q2" s="3">
        <v>675.36664665030105</v>
      </c>
      <c r="R2" s="3">
        <v>977.26453216642005</v>
      </c>
      <c r="S2" s="3">
        <v>1154.7832798151501</v>
      </c>
      <c r="T2" s="3">
        <v>1227.45686790575</v>
      </c>
      <c r="V2" t="s">
        <v>1</v>
      </c>
      <c r="W2">
        <v>1497.9521074360721</v>
      </c>
      <c r="X2">
        <v>1562.5364081067851</v>
      </c>
      <c r="Y2">
        <v>2193.539422683245</v>
      </c>
      <c r="Z2">
        <v>2552.4150569425001</v>
      </c>
      <c r="AA2">
        <v>2596.1960764078408</v>
      </c>
      <c r="AC2" t="s">
        <v>1</v>
      </c>
      <c r="AD2">
        <v>3442.8399351397088</v>
      </c>
      <c r="AE2">
        <v>4076.3041328605673</v>
      </c>
      <c r="AF2">
        <v>4667.7324676773751</v>
      </c>
      <c r="AG2">
        <v>5440.191557634852</v>
      </c>
      <c r="AH2">
        <v>5785.6064274011087</v>
      </c>
    </row>
    <row r="3" spans="1:34" x14ac:dyDescent="0.35">
      <c r="A3" t="s">
        <v>2</v>
      </c>
      <c r="B3" s="3">
        <f>PERCENTILE(annual_flow_result_TUO_ModUnimp!B3:BM3, 0.1)</f>
        <v>1027.2945854256861</v>
      </c>
      <c r="C3" s="3">
        <f>PERCENTILE(annual_flow_result_TUO_ModUnimp!B3:BM3, 0.25)</f>
        <v>1915.431376482255</v>
      </c>
      <c r="D3" s="3">
        <f>PERCENTILE(annual_flow_result_TUO_ModUnimp!B3:BM3, 0.5)</f>
        <v>3299.0619545844802</v>
      </c>
      <c r="E3" s="3">
        <f>PERCENTILE(annual_flow_result_TUO_ModUnimp!B3:BM3, 0.75)</f>
        <v>6045.0061687582693</v>
      </c>
      <c r="F3" s="3">
        <f>PERCENTILE(annual_flow_result_TUO_ModUnimp!B3:BM3, 0.9)</f>
        <v>7391.4213167192502</v>
      </c>
      <c r="H3" t="s">
        <v>3</v>
      </c>
      <c r="I3" s="3">
        <v>1.203696164146258</v>
      </c>
      <c r="J3" s="3">
        <v>1.2923312283737549</v>
      </c>
      <c r="K3" s="3">
        <v>1.4512447936883099</v>
      </c>
      <c r="L3" s="3">
        <v>1.6529768777099649</v>
      </c>
      <c r="M3" s="3">
        <v>1.8786767167226106</v>
      </c>
      <c r="O3" t="s">
        <v>3</v>
      </c>
      <c r="P3" s="3">
        <v>1.2145075203453299</v>
      </c>
      <c r="Q3" s="3">
        <v>1.36461167638581</v>
      </c>
      <c r="R3" s="3">
        <v>1.48529135595452</v>
      </c>
      <c r="S3" s="3">
        <v>1.65450404010269</v>
      </c>
      <c r="T3" s="3">
        <v>1.7801027391083699</v>
      </c>
      <c r="V3" t="s">
        <v>3</v>
      </c>
      <c r="W3">
        <v>1.2971005661506818</v>
      </c>
      <c r="X3">
        <v>1.3839227855534451</v>
      </c>
      <c r="Y3">
        <v>1.490011117943715</v>
      </c>
      <c r="Z3">
        <v>1.6351235804203674</v>
      </c>
      <c r="AA3">
        <v>1.7124950008021713</v>
      </c>
      <c r="AC3" t="s">
        <v>3</v>
      </c>
      <c r="AD3">
        <v>1.1395131480273319</v>
      </c>
      <c r="AE3">
        <v>1.2637174451712174</v>
      </c>
      <c r="AF3">
        <v>1.349406198232125</v>
      </c>
      <c r="AG3">
        <v>1.5440490679077099</v>
      </c>
      <c r="AH3">
        <v>2.2889097999527999</v>
      </c>
    </row>
    <row r="4" spans="1:34" x14ac:dyDescent="0.35">
      <c r="A4" t="s">
        <v>3</v>
      </c>
      <c r="B4" s="3">
        <f>PERCENTILE(annual_flow_result_TUO_ModUnimp!B4:BM4, 0.1)</f>
        <v>1.203696164146258</v>
      </c>
      <c r="C4" s="3">
        <f>PERCENTILE(annual_flow_result_TUO_ModUnimp!B4:BM4, 0.25)</f>
        <v>1.2923312283737549</v>
      </c>
      <c r="D4" s="3">
        <f>PERCENTILE(annual_flow_result_TUO_ModUnimp!B4:BM4, 0.5)</f>
        <v>1.4512447936883099</v>
      </c>
      <c r="E4" s="3">
        <f>PERCENTILE(annual_flow_result_TUO_ModUnimp!B4:BM4, 0.75)</f>
        <v>1.6529768777099649</v>
      </c>
      <c r="F4" s="3">
        <f>PERCENTILE(annual_flow_result_TUO_ModUnimp!B4:BM4, 0.9)</f>
        <v>1.8786767167226106</v>
      </c>
      <c r="H4" t="s">
        <v>11</v>
      </c>
      <c r="I4" s="3">
        <v>110.2</v>
      </c>
      <c r="J4" s="3">
        <v>142.75</v>
      </c>
      <c r="K4" s="3">
        <v>176</v>
      </c>
      <c r="L4" s="3">
        <v>196.75</v>
      </c>
      <c r="M4" s="3">
        <v>217.6</v>
      </c>
      <c r="O4" t="s">
        <v>11</v>
      </c>
      <c r="P4" s="3">
        <v>110</v>
      </c>
      <c r="Q4" s="3">
        <v>123</v>
      </c>
      <c r="R4" s="3">
        <v>158</v>
      </c>
      <c r="S4" s="3">
        <v>187</v>
      </c>
      <c r="T4" s="3">
        <v>208</v>
      </c>
      <c r="V4" t="s">
        <v>11</v>
      </c>
      <c r="W4">
        <v>160.6</v>
      </c>
      <c r="X4">
        <v>164</v>
      </c>
      <c r="Y4">
        <v>192</v>
      </c>
      <c r="Z4">
        <v>212</v>
      </c>
      <c r="AA4">
        <v>235.8</v>
      </c>
      <c r="AC4" t="s">
        <v>11</v>
      </c>
      <c r="AD4">
        <v>89.600000000000009</v>
      </c>
      <c r="AE4">
        <v>140.5</v>
      </c>
      <c r="AF4">
        <v>182.5</v>
      </c>
      <c r="AG4">
        <v>197.75</v>
      </c>
      <c r="AH4">
        <v>208.9</v>
      </c>
    </row>
    <row r="5" spans="1:34" x14ac:dyDescent="0.35">
      <c r="A5" t="s">
        <v>4</v>
      </c>
      <c r="B5" s="3">
        <f>PERCENTILE(annual_flow_result_TUO_ModUnimp!B5:BM5, 0.1)</f>
        <v>127</v>
      </c>
      <c r="C5" s="3">
        <f>PERCENTILE(annual_flow_result_TUO_ModUnimp!B5:BM5, 0.25)</f>
        <v>134.5</v>
      </c>
      <c r="D5" s="3">
        <f>PERCENTILE(annual_flow_result_TUO_ModUnimp!B5:BM5, 0.5)</f>
        <v>153</v>
      </c>
      <c r="E5" s="3">
        <f>PERCENTILE(annual_flow_result_TUO_ModUnimp!B5:BM5, 0.75)</f>
        <v>164</v>
      </c>
      <c r="F5" s="3">
        <f>PERCENTILE(annual_flow_result_TUO_ModUnimp!B5:BM5, 0.9)</f>
        <v>183.8</v>
      </c>
      <c r="H5" t="s">
        <v>9</v>
      </c>
      <c r="I5" s="3">
        <v>100.40471585249909</v>
      </c>
      <c r="J5" s="3">
        <v>111.2720807</v>
      </c>
      <c r="K5" s="3">
        <v>142.50273902499998</v>
      </c>
      <c r="L5" s="3">
        <v>195.80616987500002</v>
      </c>
      <c r="M5" s="3">
        <v>306.75679082999994</v>
      </c>
      <c r="O5" t="s">
        <v>9</v>
      </c>
      <c r="P5" s="3">
        <v>95.502274455000006</v>
      </c>
      <c r="Q5" s="3">
        <v>97.17763334</v>
      </c>
      <c r="R5" s="3">
        <v>105.5776058</v>
      </c>
      <c r="S5" s="3">
        <v>118.0830861</v>
      </c>
      <c r="T5" s="3">
        <v>147.54495410000001</v>
      </c>
      <c r="V5" t="s">
        <v>9</v>
      </c>
      <c r="W5">
        <v>110.6316734</v>
      </c>
      <c r="X5">
        <v>119.2587284</v>
      </c>
      <c r="Y5">
        <v>153.4574719</v>
      </c>
      <c r="Z5">
        <v>190.56711404999999</v>
      </c>
      <c r="AA5">
        <v>212.73061519999996</v>
      </c>
      <c r="AC5" t="s">
        <v>9</v>
      </c>
      <c r="AD5">
        <v>132.6982317449999</v>
      </c>
      <c r="AE5">
        <v>150.17348097499999</v>
      </c>
      <c r="AF5">
        <v>209.77946862499999</v>
      </c>
      <c r="AG5">
        <v>298.54944499999999</v>
      </c>
      <c r="AH5">
        <v>412.66282960000012</v>
      </c>
    </row>
    <row r="6" spans="1:34" x14ac:dyDescent="0.35">
      <c r="A6" t="s">
        <v>5</v>
      </c>
      <c r="B6" s="3">
        <f>PERCENTILE(annual_flow_result_TUO_ModUnimp!B6:BM6, 0.1)</f>
        <v>3599.5492014000001</v>
      </c>
      <c r="C6" s="3">
        <f>PERCENTILE(annual_flow_result_TUO_ModUnimp!B6:BM6, 0.25)</f>
        <v>8074.3989750000001</v>
      </c>
      <c r="D6" s="3">
        <f>PERCENTILE(annual_flow_result_TUO_ModUnimp!B6:BM6, 0.5)</f>
        <v>14713.14676</v>
      </c>
      <c r="E6" s="3">
        <f>PERCENTILE(annual_flow_result_TUO_ModUnimp!B6:BM6, 0.75)</f>
        <v>23282.9041</v>
      </c>
      <c r="F6" s="3">
        <f>PERCENTILE(annual_flow_result_TUO_ModUnimp!B6:BM6, 0.9)</f>
        <v>29195.057538000008</v>
      </c>
      <c r="H6" t="s">
        <v>10</v>
      </c>
      <c r="I6" s="3">
        <v>229.82675723300002</v>
      </c>
      <c r="J6" s="3">
        <v>493.40312080249925</v>
      </c>
      <c r="K6" s="3">
        <v>660.06230024000047</v>
      </c>
      <c r="L6" s="3">
        <v>1068.1660202749999</v>
      </c>
      <c r="M6" s="3">
        <v>2318.4528469199986</v>
      </c>
      <c r="O6" t="s">
        <v>10</v>
      </c>
      <c r="P6" s="3">
        <v>154.06338208</v>
      </c>
      <c r="Q6" s="3">
        <v>205.80023885</v>
      </c>
      <c r="R6" s="3">
        <v>445.48122042</v>
      </c>
      <c r="S6" s="3">
        <v>762.10721315000205</v>
      </c>
      <c r="T6" s="3">
        <v>945.96496093999997</v>
      </c>
      <c r="V6" t="s">
        <v>10</v>
      </c>
      <c r="W6">
        <v>406.78931847599978</v>
      </c>
      <c r="X6">
        <v>556.51231197499953</v>
      </c>
      <c r="Y6">
        <v>762.92230842000004</v>
      </c>
      <c r="Z6">
        <v>1200.0960671999951</v>
      </c>
      <c r="AA6">
        <v>1553.3392044799971</v>
      </c>
      <c r="AC6" t="s">
        <v>10</v>
      </c>
      <c r="AD6">
        <v>500.44459397399999</v>
      </c>
      <c r="AE6">
        <v>646.08748926249996</v>
      </c>
      <c r="AF6">
        <v>725.0702346949995</v>
      </c>
      <c r="AG6">
        <v>1335.050346475</v>
      </c>
      <c r="AH6">
        <v>3723.7608877400035</v>
      </c>
    </row>
    <row r="7" spans="1:34" x14ac:dyDescent="0.35">
      <c r="A7" t="s">
        <v>6</v>
      </c>
      <c r="B7" s="3">
        <f>PERCENTILE(annual_flow_result_TUO_ModUnimp!B7:BM7, 0.1)</f>
        <v>39.200000000000003</v>
      </c>
      <c r="C7" s="3">
        <f>PERCENTILE(annual_flow_result_TUO_ModUnimp!B7:BM7, 0.25)</f>
        <v>48.5</v>
      </c>
      <c r="D7" s="3">
        <f>PERCENTILE(annual_flow_result_TUO_ModUnimp!B7:BM7, 0.5)</f>
        <v>60</v>
      </c>
      <c r="E7" s="3">
        <f>PERCENTILE(annual_flow_result_TUO_ModUnimp!B7:BM7, 0.75)</f>
        <v>65.5</v>
      </c>
      <c r="F7" s="3">
        <f>PERCENTILE(annual_flow_result_TUO_ModUnimp!B7:BM7, 0.9)</f>
        <v>85</v>
      </c>
      <c r="H7" t="s">
        <v>12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O7" t="s">
        <v>12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t="s">
        <v>12</v>
      </c>
      <c r="W7">
        <v>0</v>
      </c>
      <c r="X7">
        <v>0</v>
      </c>
      <c r="Y7">
        <v>0</v>
      </c>
      <c r="Z7">
        <v>0</v>
      </c>
      <c r="AA7">
        <v>0</v>
      </c>
      <c r="AC7" t="s">
        <v>12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7</v>
      </c>
      <c r="B8" s="3">
        <f>PERCENTILE(annual_flow_result_TUO_ModUnimp!B8:BM8, 0.1)</f>
        <v>5.4505096226606285E-2</v>
      </c>
      <c r="C8" s="3">
        <f>PERCENTILE(annual_flow_result_TUO_ModUnimp!B8:BM8, 0.25)</f>
        <v>6.5323354875745601E-2</v>
      </c>
      <c r="D8" s="3">
        <f>PERCENTILE(annual_flow_result_TUO_ModUnimp!B8:BM8, 0.5)</f>
        <v>7.4905599836541506E-2</v>
      </c>
      <c r="E8" s="3">
        <f>PERCENTILE(annual_flow_result_TUO_ModUnimp!B8:BM8, 0.75)</f>
        <v>8.4610381294301595E-2</v>
      </c>
      <c r="F8" s="3">
        <f>PERCENTILE(annual_flow_result_TUO_ModUnimp!B8:BM8, 0.9)</f>
        <v>9.9617379325757593E-2</v>
      </c>
      <c r="H8" t="s">
        <v>8</v>
      </c>
      <c r="I8" s="3">
        <v>184.2</v>
      </c>
      <c r="J8" s="3">
        <v>194.5</v>
      </c>
      <c r="K8" s="3">
        <v>208</v>
      </c>
      <c r="L8" s="3">
        <v>233</v>
      </c>
      <c r="M8" s="3">
        <v>244.60000000000002</v>
      </c>
      <c r="O8" t="s">
        <v>8</v>
      </c>
      <c r="P8" s="3">
        <v>179</v>
      </c>
      <c r="Q8" s="3">
        <v>190</v>
      </c>
      <c r="R8" s="3">
        <v>205</v>
      </c>
      <c r="S8" s="3">
        <v>211</v>
      </c>
      <c r="T8" s="3">
        <v>243</v>
      </c>
      <c r="V8" t="s">
        <v>8</v>
      </c>
      <c r="W8">
        <v>185.9</v>
      </c>
      <c r="X8">
        <v>193</v>
      </c>
      <c r="Y8">
        <v>204</v>
      </c>
      <c r="Z8">
        <v>209.5</v>
      </c>
      <c r="AA8">
        <v>226.70000000000002</v>
      </c>
      <c r="AC8" t="s">
        <v>8</v>
      </c>
      <c r="AD8">
        <v>207.1</v>
      </c>
      <c r="AE8">
        <v>208.25</v>
      </c>
      <c r="AF8">
        <v>231.5</v>
      </c>
      <c r="AG8">
        <v>242.75</v>
      </c>
      <c r="AH8">
        <v>248.8</v>
      </c>
    </row>
    <row r="9" spans="1:34" x14ac:dyDescent="0.35">
      <c r="A9" t="s">
        <v>8</v>
      </c>
      <c r="B9" s="3">
        <f>PERCENTILE(annual_flow_result_TUO_ModUnimp!B9:BM9, 0.1)</f>
        <v>184.2</v>
      </c>
      <c r="C9" s="3">
        <f>PERCENTILE(annual_flow_result_TUO_ModUnimp!B9:BM9, 0.25)</f>
        <v>194.5</v>
      </c>
      <c r="D9" s="3">
        <f>PERCENTILE(annual_flow_result_TUO_ModUnimp!B9:BM9, 0.5)</f>
        <v>208</v>
      </c>
      <c r="E9" s="3">
        <f>PERCENTILE(annual_flow_result_TUO_ModUnimp!B9:BM9, 0.75)</f>
        <v>233</v>
      </c>
      <c r="F9" s="3">
        <f>PERCENTILE(annual_flow_result_TUO_ModUnimp!B9:BM9, 0.9)</f>
        <v>244.60000000000002</v>
      </c>
      <c r="H9" t="s">
        <v>29</v>
      </c>
      <c r="I9" s="3">
        <v>275.2</v>
      </c>
      <c r="J9" s="3">
        <v>285.5</v>
      </c>
      <c r="K9" s="3">
        <v>299</v>
      </c>
      <c r="L9" s="3">
        <v>324</v>
      </c>
      <c r="M9" s="3">
        <v>335.6</v>
      </c>
      <c r="O9" t="s">
        <v>29</v>
      </c>
      <c r="P9" s="3">
        <v>270</v>
      </c>
      <c r="Q9" s="3">
        <v>281</v>
      </c>
      <c r="R9" s="3">
        <v>296</v>
      </c>
      <c r="S9" s="3">
        <v>302</v>
      </c>
      <c r="T9" s="3">
        <v>334</v>
      </c>
      <c r="V9" t="s">
        <v>29</v>
      </c>
      <c r="W9">
        <v>276.89999999999998</v>
      </c>
      <c r="X9">
        <v>284</v>
      </c>
      <c r="Y9">
        <v>295</v>
      </c>
      <c r="Z9">
        <v>300.5</v>
      </c>
      <c r="AA9">
        <v>317.7</v>
      </c>
      <c r="AC9" t="s">
        <v>29</v>
      </c>
      <c r="AD9">
        <v>298.10000000000002</v>
      </c>
      <c r="AE9">
        <v>299.25</v>
      </c>
      <c r="AF9">
        <v>322.5</v>
      </c>
      <c r="AG9">
        <v>333.75</v>
      </c>
      <c r="AH9">
        <v>339.8</v>
      </c>
    </row>
    <row r="10" spans="1:34" x14ac:dyDescent="0.35">
      <c r="A10" t="s">
        <v>9</v>
      </c>
      <c r="B10" s="3">
        <f>PERCENTILE(annual_flow_result_TUO_ModUnimp!B10:BM10, 0.1)</f>
        <v>100.40471585249909</v>
      </c>
      <c r="C10" s="3">
        <f>PERCENTILE(annual_flow_result_TUO_ModUnimp!B10:BM10, 0.25)</f>
        <v>111.2720807</v>
      </c>
      <c r="D10" s="3">
        <f>PERCENTILE(annual_flow_result_TUO_ModUnimp!B10:BM10, 0.5)</f>
        <v>142.50273902499998</v>
      </c>
      <c r="E10" s="3">
        <f>PERCENTILE(annual_flow_result_TUO_ModUnimp!B10:BM10, 0.75)</f>
        <v>195.80616987500002</v>
      </c>
      <c r="F10" s="3">
        <f>PERCENTILE(annual_flow_result_TUO_ModUnimp!B10:BM10, 0.9)</f>
        <v>306.75679082999994</v>
      </c>
      <c r="H10" t="s">
        <v>16</v>
      </c>
      <c r="I10" s="3">
        <v>0.90000000000000036</v>
      </c>
      <c r="J10" s="3">
        <v>2</v>
      </c>
      <c r="K10" s="3">
        <v>2</v>
      </c>
      <c r="L10" s="3">
        <v>3</v>
      </c>
      <c r="M10" s="3">
        <v>4.1000000000000014</v>
      </c>
      <c r="O10" t="s">
        <v>16</v>
      </c>
      <c r="P10" s="3">
        <v>0</v>
      </c>
      <c r="Q10" s="3">
        <v>2</v>
      </c>
      <c r="R10" s="3">
        <v>2</v>
      </c>
      <c r="S10" s="3">
        <v>2.5</v>
      </c>
      <c r="T10" s="3">
        <v>3</v>
      </c>
      <c r="V10" t="s">
        <v>16</v>
      </c>
      <c r="W10">
        <v>1.8000000000000007</v>
      </c>
      <c r="X10">
        <v>2</v>
      </c>
      <c r="Y10">
        <v>3</v>
      </c>
      <c r="Z10">
        <v>4</v>
      </c>
      <c r="AA10">
        <v>4.1000000000000014</v>
      </c>
      <c r="AC10" t="s">
        <v>16</v>
      </c>
      <c r="AD10">
        <v>1</v>
      </c>
      <c r="AE10">
        <v>2</v>
      </c>
      <c r="AF10">
        <v>3</v>
      </c>
      <c r="AG10">
        <v>4</v>
      </c>
      <c r="AH10">
        <v>5</v>
      </c>
    </row>
    <row r="11" spans="1:34" x14ac:dyDescent="0.35">
      <c r="A11" t="s">
        <v>10</v>
      </c>
      <c r="B11" s="3">
        <f>PERCENTILE(annual_flow_result_TUO_ModUnimp!B11:BM11, 0.1)</f>
        <v>229.82675723300002</v>
      </c>
      <c r="C11" s="3">
        <f>PERCENTILE(annual_flow_result_TUO_ModUnimp!B11:BM11, 0.25)</f>
        <v>493.40312080249925</v>
      </c>
      <c r="D11" s="3">
        <f>PERCENTILE(annual_flow_result_TUO_ModUnimp!B11:BM11, 0.5)</f>
        <v>660.06230024000047</v>
      </c>
      <c r="E11" s="3">
        <f>PERCENTILE(annual_flow_result_TUO_ModUnimp!B11:BM11, 0.75)</f>
        <v>1068.1660202749999</v>
      </c>
      <c r="F11" s="3">
        <f>PERCENTILE(annual_flow_result_TUO_ModUnimp!B11:BM11, 0.9)</f>
        <v>2318.4528469199986</v>
      </c>
      <c r="H11" t="s">
        <v>14</v>
      </c>
      <c r="I11" s="3">
        <v>272.9664960154991</v>
      </c>
      <c r="J11" s="3">
        <v>422.24343673132273</v>
      </c>
      <c r="K11" s="3">
        <v>1115.3102761835401</v>
      </c>
      <c r="L11" s="3">
        <v>2788.7727360760323</v>
      </c>
      <c r="M11" s="3">
        <v>5075.4500663470462</v>
      </c>
      <c r="O11" t="s">
        <v>14</v>
      </c>
      <c r="P11" s="3">
        <v>203.4074780816224</v>
      </c>
      <c r="Q11" s="3">
        <v>376.17858345352147</v>
      </c>
      <c r="R11" s="3">
        <v>558.585195866964</v>
      </c>
      <c r="S11" s="3">
        <v>917.16182211417004</v>
      </c>
      <c r="T11" s="3">
        <v>1709.1705081369814</v>
      </c>
      <c r="V11" t="s">
        <v>14</v>
      </c>
      <c r="W11">
        <v>270.79291808309341</v>
      </c>
      <c r="X11">
        <v>357.85579910456198</v>
      </c>
      <c r="Y11">
        <v>1182.1357989369699</v>
      </c>
      <c r="Z11">
        <v>2681.9316710244452</v>
      </c>
      <c r="AA11">
        <v>8169.4321819584648</v>
      </c>
      <c r="AC11" t="s">
        <v>14</v>
      </c>
      <c r="AD11">
        <v>330.99686488242003</v>
      </c>
      <c r="AE11">
        <v>1252.1529674606099</v>
      </c>
      <c r="AF11">
        <v>2200.2728554761902</v>
      </c>
      <c r="AG11">
        <v>4176.0374188107699</v>
      </c>
      <c r="AH11">
        <v>11550.7941036385</v>
      </c>
    </row>
    <row r="12" spans="1:34" x14ac:dyDescent="0.35">
      <c r="A12" t="s">
        <v>11</v>
      </c>
      <c r="B12" s="3">
        <f>PERCENTILE(annual_flow_result_TUO_ModUnimp!B12:BM12, 0.1)</f>
        <v>110.2</v>
      </c>
      <c r="C12" s="3">
        <f>PERCENTILE(annual_flow_result_TUO_ModUnimp!B12:BM12, 0.25)</f>
        <v>142.75</v>
      </c>
      <c r="D12" s="3">
        <f>PERCENTILE(annual_flow_result_TUO_ModUnimp!B12:BM12, 0.5)</f>
        <v>176</v>
      </c>
      <c r="E12" s="3">
        <f>PERCENTILE(annual_flow_result_TUO_ModUnimp!B12:BM12, 0.75)</f>
        <v>196.75</v>
      </c>
      <c r="F12" s="3">
        <f>PERCENTILE(annual_flow_result_TUO_ModUnimp!B12:BM12, 0.9)</f>
        <v>217.6</v>
      </c>
      <c r="H12" t="s">
        <v>13</v>
      </c>
      <c r="I12" s="3">
        <v>276.89999999999998</v>
      </c>
      <c r="J12" s="3">
        <v>281.75</v>
      </c>
      <c r="K12" s="3">
        <v>291.5</v>
      </c>
      <c r="L12" s="3">
        <v>302</v>
      </c>
      <c r="M12" s="3">
        <v>315.2</v>
      </c>
      <c r="O12" t="s">
        <v>13</v>
      </c>
      <c r="P12" s="3">
        <v>274.8</v>
      </c>
      <c r="Q12" s="3">
        <v>278</v>
      </c>
      <c r="R12" s="3">
        <v>284</v>
      </c>
      <c r="S12" s="3">
        <v>297</v>
      </c>
      <c r="T12" s="3">
        <v>313.39999999999998</v>
      </c>
      <c r="V12" t="s">
        <v>13</v>
      </c>
      <c r="W12">
        <v>277.8</v>
      </c>
      <c r="X12">
        <v>282.5</v>
      </c>
      <c r="Y12">
        <v>292.5</v>
      </c>
      <c r="Z12">
        <v>306.75</v>
      </c>
      <c r="AA12">
        <v>317.10000000000002</v>
      </c>
      <c r="AC12" t="s">
        <v>13</v>
      </c>
      <c r="AD12">
        <v>279</v>
      </c>
      <c r="AE12">
        <v>286</v>
      </c>
      <c r="AF12">
        <v>293</v>
      </c>
      <c r="AG12">
        <v>300</v>
      </c>
      <c r="AH12">
        <v>311</v>
      </c>
    </row>
    <row r="13" spans="1:34" x14ac:dyDescent="0.35">
      <c r="A13" t="s">
        <v>12</v>
      </c>
      <c r="B13" s="3">
        <f>PERCENTILE(annual_flow_result_TUO_ModUnimp!B13:BM13, 0.1)</f>
        <v>0</v>
      </c>
      <c r="C13" s="3">
        <f>PERCENTILE(annual_flow_result_TUO_ModUnimp!B13:BM13, 0.25)</f>
        <v>0</v>
      </c>
      <c r="D13" s="3">
        <f>PERCENTILE(annual_flow_result_TUO_ModUnimp!B13:BM13, 0.5)</f>
        <v>0</v>
      </c>
      <c r="E13" s="3">
        <f>PERCENTILE(annual_flow_result_TUO_ModUnimp!B13:BM13, 0.75)</f>
        <v>0</v>
      </c>
      <c r="F13" s="3">
        <f>PERCENTILE(annual_flow_result_TUO_ModUnimp!B13:BM13, 0.9)</f>
        <v>0</v>
      </c>
      <c r="H13" t="s">
        <v>30</v>
      </c>
      <c r="I13" s="3">
        <v>2.9000000000000004</v>
      </c>
      <c r="J13" s="3">
        <v>7.75</v>
      </c>
      <c r="K13" s="3">
        <v>17.5</v>
      </c>
      <c r="L13" s="3">
        <v>28</v>
      </c>
      <c r="M13" s="3">
        <v>41.2</v>
      </c>
      <c r="O13" t="s">
        <v>30</v>
      </c>
      <c r="P13" s="3">
        <v>0.79999999999999982</v>
      </c>
      <c r="Q13" s="3">
        <v>4</v>
      </c>
      <c r="R13" s="3">
        <v>10</v>
      </c>
      <c r="S13" s="3">
        <v>23</v>
      </c>
      <c r="T13" s="3">
        <v>39.4</v>
      </c>
      <c r="V13" t="s">
        <v>30</v>
      </c>
      <c r="W13">
        <v>3.8000000000000007</v>
      </c>
      <c r="X13">
        <v>8.5</v>
      </c>
      <c r="Y13">
        <v>18.5</v>
      </c>
      <c r="Z13">
        <v>32.75</v>
      </c>
      <c r="AA13">
        <v>43.1</v>
      </c>
      <c r="AC13" t="s">
        <v>30</v>
      </c>
      <c r="AD13">
        <v>5</v>
      </c>
      <c r="AE13">
        <v>12</v>
      </c>
      <c r="AF13">
        <v>19</v>
      </c>
      <c r="AG13">
        <v>26</v>
      </c>
      <c r="AH13">
        <v>37</v>
      </c>
    </row>
    <row r="14" spans="1:34" x14ac:dyDescent="0.35">
      <c r="A14" t="s">
        <v>13</v>
      </c>
      <c r="B14" s="3">
        <f>PERCENTILE(annual_flow_result_TUO_ModUnimp!B14:BM14, 0.1)</f>
        <v>276.89999999999998</v>
      </c>
      <c r="C14" s="3">
        <f>PERCENTILE(annual_flow_result_TUO_ModUnimp!B14:BM14, 0.25)</f>
        <v>281.75</v>
      </c>
      <c r="D14" s="3">
        <f>PERCENTILE(annual_flow_result_TUO_ModUnimp!B14:BM14, 0.5)</f>
        <v>291.5</v>
      </c>
      <c r="E14" s="3">
        <f>PERCENTILE(annual_flow_result_TUO_ModUnimp!B14:BM14, 0.75)</f>
        <v>302</v>
      </c>
      <c r="F14" s="3">
        <f>PERCENTILE(annual_flow_result_TUO_ModUnimp!B14:BM14, 0.9)</f>
        <v>315.2</v>
      </c>
      <c r="H14" t="s">
        <v>19</v>
      </c>
      <c r="I14" s="3">
        <v>1</v>
      </c>
      <c r="J14" s="3">
        <v>1.5</v>
      </c>
      <c r="K14" s="3">
        <v>2</v>
      </c>
      <c r="L14" s="3">
        <v>2</v>
      </c>
      <c r="M14" s="3">
        <v>2</v>
      </c>
      <c r="O14" t="s">
        <v>19</v>
      </c>
      <c r="P14" s="3" t="e">
        <v>#NUM!</v>
      </c>
      <c r="Q14" s="3" t="e">
        <v>#NUM!</v>
      </c>
      <c r="R14" s="3" t="e">
        <v>#NUM!</v>
      </c>
      <c r="S14" s="3" t="e">
        <v>#NUM!</v>
      </c>
      <c r="T14" s="3" t="e">
        <v>#NUM!</v>
      </c>
      <c r="V14" t="s">
        <v>19</v>
      </c>
      <c r="W14">
        <v>1</v>
      </c>
      <c r="X14">
        <v>1</v>
      </c>
      <c r="Y14">
        <v>1</v>
      </c>
      <c r="Z14">
        <v>1</v>
      </c>
      <c r="AA14">
        <v>1</v>
      </c>
      <c r="AC14" t="s">
        <v>19</v>
      </c>
      <c r="AD14">
        <v>1.5</v>
      </c>
      <c r="AE14">
        <v>2</v>
      </c>
      <c r="AF14">
        <v>2</v>
      </c>
      <c r="AG14">
        <v>2</v>
      </c>
      <c r="AH14">
        <v>2</v>
      </c>
    </row>
    <row r="15" spans="1:34" x14ac:dyDescent="0.35">
      <c r="A15" t="s">
        <v>14</v>
      </c>
      <c r="B15" s="3">
        <f>PERCENTILE(annual_flow_result_TUO_ModUnimp!B15:BM15, 0.1)</f>
        <v>272.9664960154991</v>
      </c>
      <c r="C15" s="3">
        <f>PERCENTILE(annual_flow_result_TUO_ModUnimp!B15:BM15, 0.25)</f>
        <v>422.24343673132273</v>
      </c>
      <c r="D15" s="3">
        <f>PERCENTILE(annual_flow_result_TUO_ModUnimp!B15:BM15, 0.5)</f>
        <v>1115.3102761835401</v>
      </c>
      <c r="E15" s="3">
        <f>PERCENTILE(annual_flow_result_TUO_ModUnimp!B15:BM15, 0.75)</f>
        <v>2788.7727360760323</v>
      </c>
      <c r="F15" s="3">
        <f>PERCENTILE(annual_flow_result_TUO_ModUnimp!B15:BM15, 0.9)</f>
        <v>5075.4500663470462</v>
      </c>
      <c r="H15" t="s">
        <v>22</v>
      </c>
      <c r="I15" s="3">
        <v>1</v>
      </c>
      <c r="J15" s="3">
        <v>1</v>
      </c>
      <c r="K15" s="3">
        <v>2</v>
      </c>
      <c r="L15" s="3">
        <v>3</v>
      </c>
      <c r="M15" s="3">
        <v>3</v>
      </c>
      <c r="O15" t="s">
        <v>22</v>
      </c>
      <c r="P15" s="3" t="e">
        <v>#NUM!</v>
      </c>
      <c r="Q15" s="3" t="e">
        <v>#NUM!</v>
      </c>
      <c r="R15" s="3" t="e">
        <v>#NUM!</v>
      </c>
      <c r="S15" s="3" t="e">
        <v>#NUM!</v>
      </c>
      <c r="T15" s="3" t="e">
        <v>#NUM!</v>
      </c>
      <c r="V15" t="s">
        <v>22</v>
      </c>
      <c r="W15">
        <v>1</v>
      </c>
      <c r="X15">
        <v>1</v>
      </c>
      <c r="Y15">
        <v>1</v>
      </c>
      <c r="Z15">
        <v>1</v>
      </c>
      <c r="AA15">
        <v>1</v>
      </c>
      <c r="AC15" t="s">
        <v>22</v>
      </c>
      <c r="AD15">
        <v>1</v>
      </c>
      <c r="AE15">
        <v>2</v>
      </c>
      <c r="AF15">
        <v>2</v>
      </c>
      <c r="AG15">
        <v>3</v>
      </c>
      <c r="AH15">
        <v>3</v>
      </c>
    </row>
    <row r="16" spans="1:34" x14ac:dyDescent="0.35">
      <c r="A16" t="s">
        <v>15</v>
      </c>
      <c r="B16" s="3">
        <f>PERCENTILE(annual_flow_result_TUO_ModUnimp!B16:BM16, 0.1)</f>
        <v>5.4000000000000021</v>
      </c>
      <c r="C16" s="3">
        <f>PERCENTILE(annual_flow_result_TUO_ModUnimp!B16:BM16, 0.25)</f>
        <v>27.25</v>
      </c>
      <c r="D16" s="3">
        <f>PERCENTILE(annual_flow_result_TUO_ModUnimp!B16:BM16, 0.5)</f>
        <v>53.5</v>
      </c>
      <c r="E16" s="3">
        <f>PERCENTILE(annual_flow_result_TUO_ModUnimp!B16:BM16, 0.75)</f>
        <v>296.75</v>
      </c>
      <c r="F16" s="3">
        <f>PERCENTILE(annual_flow_result_TUO_ModUnimp!B16:BM16, 0.9)</f>
        <v>340.8</v>
      </c>
      <c r="H16" t="s">
        <v>25</v>
      </c>
      <c r="I16" s="3">
        <v>2</v>
      </c>
      <c r="J16" s="3">
        <v>3.75</v>
      </c>
      <c r="K16" s="3">
        <v>7.5</v>
      </c>
      <c r="L16" s="3">
        <v>19</v>
      </c>
      <c r="M16" s="3">
        <v>27.900000000000002</v>
      </c>
      <c r="O16" t="s">
        <v>25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V16" t="s">
        <v>25</v>
      </c>
      <c r="W16">
        <v>1.8</v>
      </c>
      <c r="X16">
        <v>2</v>
      </c>
      <c r="Y16">
        <v>4</v>
      </c>
      <c r="Z16">
        <v>6</v>
      </c>
      <c r="AA16">
        <v>7</v>
      </c>
      <c r="AC16" t="s">
        <v>25</v>
      </c>
      <c r="AD16">
        <v>3.2</v>
      </c>
      <c r="AE16">
        <v>6.5</v>
      </c>
      <c r="AF16">
        <v>17.5</v>
      </c>
      <c r="AG16">
        <v>25.5</v>
      </c>
      <c r="AH16">
        <v>28</v>
      </c>
    </row>
    <row r="17" spans="1:34" x14ac:dyDescent="0.35">
      <c r="A17" t="s">
        <v>16</v>
      </c>
      <c r="B17" s="3">
        <f>PERCENTILE(annual_flow_result_TUO_ModUnimp!B17:BM17, 0.1)</f>
        <v>0.90000000000000036</v>
      </c>
      <c r="C17" s="3">
        <f>PERCENTILE(annual_flow_result_TUO_ModUnimp!B17:BM17, 0.25)</f>
        <v>2</v>
      </c>
      <c r="D17" s="3">
        <f>PERCENTILE(annual_flow_result_TUO_ModUnimp!B17:BM17, 0.5)</f>
        <v>2</v>
      </c>
      <c r="E17" s="3">
        <f>PERCENTILE(annual_flow_result_TUO_ModUnimp!B17:BM17, 0.75)</f>
        <v>3</v>
      </c>
      <c r="F17" s="3">
        <f>PERCENTILE(annual_flow_result_TUO_ModUnimp!B17:BM17, 0.9)</f>
        <v>4.1000000000000014</v>
      </c>
      <c r="H17" t="s">
        <v>20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O17" t="s">
        <v>20</v>
      </c>
      <c r="P17" s="3" t="e">
        <v>#NUM!</v>
      </c>
      <c r="Q17" s="3" t="e">
        <v>#NUM!</v>
      </c>
      <c r="R17" s="3" t="e">
        <v>#NUM!</v>
      </c>
      <c r="S17" s="3" t="e">
        <v>#NUM!</v>
      </c>
      <c r="T17" s="3" t="e">
        <v>#NUM!</v>
      </c>
      <c r="V17" t="s">
        <v>20</v>
      </c>
      <c r="W17">
        <v>1</v>
      </c>
      <c r="X17">
        <v>1</v>
      </c>
      <c r="Y17">
        <v>1</v>
      </c>
      <c r="Z17">
        <v>1</v>
      </c>
      <c r="AA17">
        <v>1</v>
      </c>
      <c r="AC17" t="s">
        <v>20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t="s">
        <v>17</v>
      </c>
      <c r="B18" s="3">
        <f>PERCENTILE(annual_flow_result_TUO_ModUnimp!B18:BM18, 0.1)</f>
        <v>144.34189856100002</v>
      </c>
      <c r="C18" s="3">
        <f>PERCENTILE(annual_flow_result_TUO_ModUnimp!B18:BM18, 0.25)</f>
        <v>412.70446411249998</v>
      </c>
      <c r="D18" s="3">
        <f>PERCENTILE(annual_flow_result_TUO_ModUnimp!B18:BM18, 0.5)</f>
        <v>956.02025630000003</v>
      </c>
      <c r="E18" s="3">
        <f>PERCENTILE(annual_flow_result_TUO_ModUnimp!B18:BM18, 0.75)</f>
        <v>2055.3038741250002</v>
      </c>
      <c r="F18" s="3">
        <f>PERCENTILE(annual_flow_result_TUO_ModUnimp!B18:BM18, 0.9)</f>
        <v>3289.12239684</v>
      </c>
      <c r="H18" t="s">
        <v>23</v>
      </c>
      <c r="I18" s="3">
        <v>1</v>
      </c>
      <c r="J18" s="3">
        <v>1</v>
      </c>
      <c r="K18" s="3">
        <v>1</v>
      </c>
      <c r="L18" s="3">
        <v>1</v>
      </c>
      <c r="M18" s="3">
        <v>1.8000000000000007</v>
      </c>
      <c r="O18" t="s">
        <v>23</v>
      </c>
      <c r="P18" s="3" t="e">
        <v>#NUM!</v>
      </c>
      <c r="Q18" s="3" t="e">
        <v>#NUM!</v>
      </c>
      <c r="R18" s="3" t="e">
        <v>#NUM!</v>
      </c>
      <c r="S18" s="3" t="e">
        <v>#NUM!</v>
      </c>
      <c r="T18" s="3" t="e">
        <v>#NUM!</v>
      </c>
      <c r="V18" t="s">
        <v>23</v>
      </c>
      <c r="W18">
        <v>1</v>
      </c>
      <c r="X18">
        <v>1</v>
      </c>
      <c r="Y18">
        <v>1</v>
      </c>
      <c r="Z18">
        <v>1</v>
      </c>
      <c r="AA18">
        <v>1</v>
      </c>
      <c r="AC18" t="s">
        <v>23</v>
      </c>
      <c r="AD18">
        <v>1</v>
      </c>
      <c r="AE18">
        <v>1</v>
      </c>
      <c r="AF18">
        <v>1</v>
      </c>
      <c r="AG18">
        <v>1</v>
      </c>
      <c r="AH18">
        <v>2</v>
      </c>
    </row>
    <row r="19" spans="1:34" x14ac:dyDescent="0.35">
      <c r="A19" t="s">
        <v>18</v>
      </c>
      <c r="B19" s="3">
        <f>PERCENTILE(annual_flow_result_TUO_ModUnimp!B19:BM19, 0.1)</f>
        <v>969.25547805000008</v>
      </c>
      <c r="C19" s="3">
        <f>PERCENTILE(annual_flow_result_TUO_ModUnimp!B19:BM19, 0.25)</f>
        <v>2163.1407321249926</v>
      </c>
      <c r="D19" s="3">
        <f>PERCENTILE(annual_flow_result_TUO_ModUnimp!B19:BM19, 0.5)</f>
        <v>3627.4517577500001</v>
      </c>
      <c r="E19" s="3">
        <f>PERCENTILE(annual_flow_result_TUO_ModUnimp!B19:BM19, 0.75)</f>
        <v>5131.9880201249998</v>
      </c>
      <c r="F19" s="3">
        <f>PERCENTILE(annual_flow_result_TUO_ModUnimp!B19:BM19, 0.9)</f>
        <v>6844.1502150499991</v>
      </c>
      <c r="H19" t="s">
        <v>26</v>
      </c>
      <c r="I19" s="3">
        <v>1</v>
      </c>
      <c r="J19" s="3">
        <v>2</v>
      </c>
      <c r="K19" s="3">
        <v>2.5</v>
      </c>
      <c r="L19" s="3">
        <v>4</v>
      </c>
      <c r="M19" s="3">
        <v>5</v>
      </c>
      <c r="O19" t="s">
        <v>26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V19" t="s">
        <v>26</v>
      </c>
      <c r="W19">
        <v>1</v>
      </c>
      <c r="X19">
        <v>1</v>
      </c>
      <c r="Y19">
        <v>2</v>
      </c>
      <c r="Z19">
        <v>2</v>
      </c>
      <c r="AA19">
        <v>2.1999999999999993</v>
      </c>
      <c r="AC19" t="s">
        <v>26</v>
      </c>
      <c r="AD19">
        <v>1.1000000000000001</v>
      </c>
      <c r="AE19">
        <v>2</v>
      </c>
      <c r="AF19">
        <v>3</v>
      </c>
      <c r="AG19">
        <v>5</v>
      </c>
      <c r="AH19">
        <v>5.9000000000000021</v>
      </c>
    </row>
    <row r="20" spans="1:34" x14ac:dyDescent="0.35">
      <c r="A20" t="s">
        <v>19</v>
      </c>
      <c r="B20" s="3">
        <f>PERCENTILE(annual_flow_result_TUO_ModUnimp!B20:BM20, 0.1)</f>
        <v>1</v>
      </c>
      <c r="C20" s="3">
        <f>PERCENTILE(annual_flow_result_TUO_ModUnimp!B20:BM20, 0.25)</f>
        <v>1.5</v>
      </c>
      <c r="D20" s="3">
        <f>PERCENTILE(annual_flow_result_TUO_ModUnimp!B20:BM20, 0.5)</f>
        <v>2</v>
      </c>
      <c r="E20" s="3">
        <f>PERCENTILE(annual_flow_result_TUO_ModUnimp!B20:BM20, 0.75)</f>
        <v>2</v>
      </c>
      <c r="F20" s="3">
        <f>PERCENTILE(annual_flow_result_TUO_ModUnimp!B20:BM20, 0.9)</f>
        <v>2</v>
      </c>
      <c r="H20" t="s">
        <v>21</v>
      </c>
      <c r="I20" s="3">
        <v>52938.124781999999</v>
      </c>
      <c r="J20" s="3">
        <v>52938.124781999999</v>
      </c>
      <c r="K20" s="3">
        <v>52938.124781999999</v>
      </c>
      <c r="L20" s="3">
        <v>52938.124781999999</v>
      </c>
      <c r="M20" s="3">
        <v>52938.124781999999</v>
      </c>
      <c r="O20" t="s">
        <v>21</v>
      </c>
      <c r="P20" s="3">
        <v>52938.124781999999</v>
      </c>
      <c r="Q20" s="3">
        <v>52938.124781999999</v>
      </c>
      <c r="R20" s="3">
        <v>52938.124781999999</v>
      </c>
      <c r="S20" s="3">
        <v>52938.124781999999</v>
      </c>
      <c r="T20" s="3">
        <v>52938.124781999999</v>
      </c>
      <c r="V20" t="s">
        <v>21</v>
      </c>
      <c r="W20">
        <v>52938.124781999999</v>
      </c>
      <c r="X20">
        <v>52938.124781999999</v>
      </c>
      <c r="Y20">
        <v>52938.124781999999</v>
      </c>
      <c r="Z20">
        <v>52938.124781999999</v>
      </c>
      <c r="AA20">
        <v>52938.124781999999</v>
      </c>
      <c r="AC20" t="s">
        <v>21</v>
      </c>
      <c r="AD20">
        <v>52938.124781999999</v>
      </c>
      <c r="AE20">
        <v>52938.124781999999</v>
      </c>
      <c r="AF20">
        <v>52938.124781999999</v>
      </c>
      <c r="AG20">
        <v>52938.124781999999</v>
      </c>
      <c r="AH20">
        <v>52938.124781999999</v>
      </c>
    </row>
    <row r="21" spans="1:34" x14ac:dyDescent="0.35">
      <c r="A21" t="s">
        <v>20</v>
      </c>
      <c r="B21" s="3">
        <f>PERCENTILE(annual_flow_result_TUO_ModUnimp!B21:BM21, 0.1)</f>
        <v>1</v>
      </c>
      <c r="C21" s="3">
        <f>PERCENTILE(annual_flow_result_TUO_ModUnimp!B21:BM21, 0.25)</f>
        <v>1</v>
      </c>
      <c r="D21" s="3">
        <f>PERCENTILE(annual_flow_result_TUO_ModUnimp!B21:BM21, 0.5)</f>
        <v>1</v>
      </c>
      <c r="E21" s="3">
        <f>PERCENTILE(annual_flow_result_TUO_ModUnimp!B21:BM21, 0.75)</f>
        <v>1</v>
      </c>
      <c r="F21" s="3">
        <f>PERCENTILE(annual_flow_result_TUO_ModUnimp!B21:BM21, 0.9)</f>
        <v>1</v>
      </c>
      <c r="H21" t="s">
        <v>24</v>
      </c>
      <c r="I21" s="3">
        <v>40763.584682000001</v>
      </c>
      <c r="J21" s="3">
        <v>40763.584682000001</v>
      </c>
      <c r="K21" s="3">
        <v>40763.584682000001</v>
      </c>
      <c r="L21" s="3">
        <v>40763.584682000001</v>
      </c>
      <c r="M21" s="3">
        <v>40763.584682000001</v>
      </c>
      <c r="O21" t="s">
        <v>24</v>
      </c>
      <c r="P21" s="3">
        <v>40763.584682000001</v>
      </c>
      <c r="Q21" s="3">
        <v>40763.584682000001</v>
      </c>
      <c r="R21" s="3">
        <v>40763.584682000001</v>
      </c>
      <c r="S21" s="3">
        <v>40763.584682000001</v>
      </c>
      <c r="T21" s="3">
        <v>40763.584682000001</v>
      </c>
      <c r="V21" t="s">
        <v>24</v>
      </c>
      <c r="W21">
        <v>40763.584682000001</v>
      </c>
      <c r="X21">
        <v>40763.584682000001</v>
      </c>
      <c r="Y21">
        <v>40763.584682000001</v>
      </c>
      <c r="Z21">
        <v>40763.584682000001</v>
      </c>
      <c r="AA21">
        <v>40763.584682000001</v>
      </c>
      <c r="AC21" t="s">
        <v>24</v>
      </c>
      <c r="AD21">
        <v>40763.584682000001</v>
      </c>
      <c r="AE21">
        <v>40763.584682000001</v>
      </c>
      <c r="AF21">
        <v>40763.584682000001</v>
      </c>
      <c r="AG21">
        <v>40763.584682000001</v>
      </c>
      <c r="AH21">
        <v>40763.584682000001</v>
      </c>
    </row>
    <row r="22" spans="1:34" x14ac:dyDescent="0.35">
      <c r="A22" t="s">
        <v>21</v>
      </c>
      <c r="B22" s="3">
        <f>PERCENTILE(annual_flow_result_TUO_ModUnimp!B22:BM22, 0.1)</f>
        <v>52938.124781999999</v>
      </c>
      <c r="C22" s="3">
        <f>PERCENTILE(annual_flow_result_TUO_ModUnimp!B22:BM22, 0.25)</f>
        <v>52938.124781999999</v>
      </c>
      <c r="D22" s="3">
        <f>PERCENTILE(annual_flow_result_TUO_ModUnimp!B22:BM22, 0.5)</f>
        <v>52938.124781999999</v>
      </c>
      <c r="E22" s="3">
        <f>PERCENTILE(annual_flow_result_TUO_ModUnimp!B22:BM22, 0.75)</f>
        <v>52938.124781999999</v>
      </c>
      <c r="F22" s="3">
        <f>PERCENTILE(annual_flow_result_TUO_ModUnimp!B22:BM22, 0.9)</f>
        <v>52938.124781999999</v>
      </c>
      <c r="H22" t="s">
        <v>27</v>
      </c>
      <c r="I22" s="3">
        <v>18671.897089999999</v>
      </c>
      <c r="J22" s="3">
        <v>18671.897089999999</v>
      </c>
      <c r="K22" s="3">
        <v>18671.897089999999</v>
      </c>
      <c r="L22" s="3">
        <v>18671.897089999999</v>
      </c>
      <c r="M22" s="3">
        <v>18671.897089999999</v>
      </c>
      <c r="O22" t="s">
        <v>27</v>
      </c>
      <c r="P22" s="3">
        <v>18671.897089999999</v>
      </c>
      <c r="Q22" s="3">
        <v>18671.897089999999</v>
      </c>
      <c r="R22" s="3">
        <v>18671.897089999999</v>
      </c>
      <c r="S22" s="3">
        <v>18671.897089999999</v>
      </c>
      <c r="T22" s="3">
        <v>18671.897089999999</v>
      </c>
      <c r="V22" t="s">
        <v>27</v>
      </c>
      <c r="W22">
        <v>18671.897089999999</v>
      </c>
      <c r="X22">
        <v>18671.897089999999</v>
      </c>
      <c r="Y22">
        <v>18671.897089999999</v>
      </c>
      <c r="Z22">
        <v>18671.897089999999</v>
      </c>
      <c r="AA22">
        <v>18671.897089999999</v>
      </c>
      <c r="AC22" t="s">
        <v>27</v>
      </c>
      <c r="AD22">
        <v>18671.897089999999</v>
      </c>
      <c r="AE22">
        <v>18671.897089999999</v>
      </c>
      <c r="AF22">
        <v>18671.897089999999</v>
      </c>
      <c r="AG22">
        <v>18671.897089999999</v>
      </c>
      <c r="AH22">
        <v>18671.897089999999</v>
      </c>
    </row>
    <row r="23" spans="1:34" x14ac:dyDescent="0.35">
      <c r="A23" t="s">
        <v>22</v>
      </c>
      <c r="B23" s="3">
        <f>PERCENTILE(annual_flow_result_TUO_ModUnimp!B23:BM23, 0.1)</f>
        <v>1</v>
      </c>
      <c r="C23" s="3">
        <f>PERCENTILE(annual_flow_result_TUO_ModUnimp!B23:BM23, 0.25)</f>
        <v>1</v>
      </c>
      <c r="D23" s="3">
        <f>PERCENTILE(annual_flow_result_TUO_ModUnimp!B23:BM23, 0.5)</f>
        <v>2</v>
      </c>
      <c r="E23" s="3">
        <f>PERCENTILE(annual_flow_result_TUO_ModUnimp!B23:BM23, 0.75)</f>
        <v>3</v>
      </c>
      <c r="F23" s="3">
        <f>PERCENTILE(annual_flow_result_TUO_ModUnimp!B23:BM23, 0.9)</f>
        <v>3</v>
      </c>
      <c r="H23" t="s">
        <v>6</v>
      </c>
      <c r="I23" s="3">
        <v>39.200000000000003</v>
      </c>
      <c r="J23" s="3">
        <v>48.5</v>
      </c>
      <c r="K23" s="3">
        <v>60</v>
      </c>
      <c r="L23" s="3">
        <v>65.5</v>
      </c>
      <c r="M23" s="3">
        <v>85</v>
      </c>
      <c r="O23" t="s">
        <v>6</v>
      </c>
      <c r="P23" s="3">
        <v>47</v>
      </c>
      <c r="Q23" s="3">
        <v>49</v>
      </c>
      <c r="R23" s="3">
        <v>60</v>
      </c>
      <c r="S23" s="3">
        <v>67</v>
      </c>
      <c r="T23" s="3">
        <v>111</v>
      </c>
      <c r="V23" t="s">
        <v>6</v>
      </c>
      <c r="W23">
        <v>39.799999999999997</v>
      </c>
      <c r="X23">
        <v>46</v>
      </c>
      <c r="Y23">
        <v>61.5</v>
      </c>
      <c r="Z23">
        <v>70.75</v>
      </c>
      <c r="AA23">
        <v>78.2</v>
      </c>
      <c r="AC23" t="s">
        <v>6</v>
      </c>
      <c r="AD23">
        <v>35.4</v>
      </c>
      <c r="AE23">
        <v>50.25</v>
      </c>
      <c r="AF23">
        <v>56</v>
      </c>
      <c r="AG23">
        <v>62.75</v>
      </c>
      <c r="AH23">
        <v>67.800000000000011</v>
      </c>
    </row>
    <row r="24" spans="1:34" x14ac:dyDescent="0.35">
      <c r="A24" t="s">
        <v>23</v>
      </c>
      <c r="B24" s="3">
        <f>PERCENTILE(annual_flow_result_TUO_ModUnimp!B24:BM24, 0.1)</f>
        <v>1</v>
      </c>
      <c r="C24" s="3">
        <f>PERCENTILE(annual_flow_result_TUO_ModUnimp!B24:BM24, 0.25)</f>
        <v>1</v>
      </c>
      <c r="D24" s="3">
        <f>PERCENTILE(annual_flow_result_TUO_ModUnimp!B24:BM24, 0.5)</f>
        <v>1</v>
      </c>
      <c r="E24" s="3">
        <f>PERCENTILE(annual_flow_result_TUO_ModUnimp!B24:BM24, 0.75)</f>
        <v>1</v>
      </c>
      <c r="F24" s="3">
        <f>PERCENTILE(annual_flow_result_TUO_ModUnimp!B24:BM24, 0.9)</f>
        <v>1.8000000000000007</v>
      </c>
      <c r="H24" t="s">
        <v>5</v>
      </c>
      <c r="I24" s="3">
        <v>3599.5492014000001</v>
      </c>
      <c r="J24" s="3">
        <v>8074.3989750000001</v>
      </c>
      <c r="K24" s="3">
        <v>14713.14676</v>
      </c>
      <c r="L24" s="3">
        <v>23282.9041</v>
      </c>
      <c r="M24" s="3">
        <v>29195.057538000008</v>
      </c>
      <c r="O24" t="s">
        <v>5</v>
      </c>
      <c r="P24" s="3">
        <v>2557.2772759999998</v>
      </c>
      <c r="Q24" s="3">
        <v>3101.9309910000002</v>
      </c>
      <c r="R24" s="3">
        <v>6345.5137610000002</v>
      </c>
      <c r="S24" s="3">
        <v>8240.5123750000002</v>
      </c>
      <c r="T24" s="3">
        <v>10385.89523</v>
      </c>
      <c r="V24" t="s">
        <v>5</v>
      </c>
      <c r="W24">
        <v>8541.5866802</v>
      </c>
      <c r="X24">
        <v>12310.095995</v>
      </c>
      <c r="Y24">
        <v>16449.757570000002</v>
      </c>
      <c r="Z24">
        <v>21543.830062499997</v>
      </c>
      <c r="AA24">
        <v>24739.316499</v>
      </c>
      <c r="AC24" t="s">
        <v>5</v>
      </c>
      <c r="AD24">
        <v>13623.748501</v>
      </c>
      <c r="AE24">
        <v>17041.084859999999</v>
      </c>
      <c r="AF24">
        <v>23721.505409999998</v>
      </c>
      <c r="AG24">
        <v>31686.075382499999</v>
      </c>
      <c r="AH24">
        <v>34137.565452000003</v>
      </c>
    </row>
    <row r="25" spans="1:34" x14ac:dyDescent="0.35">
      <c r="A25" t="s">
        <v>24</v>
      </c>
      <c r="B25" s="3">
        <f>PERCENTILE(annual_flow_result_TUO_ModUnimp!B25:BM25, 0.1)</f>
        <v>40763.584682000001</v>
      </c>
      <c r="C25" s="3">
        <f>PERCENTILE(annual_flow_result_TUO_ModUnimp!B25:BM25, 0.25)</f>
        <v>40763.584682000001</v>
      </c>
      <c r="D25" s="3">
        <f>PERCENTILE(annual_flow_result_TUO_ModUnimp!B25:BM25, 0.5)</f>
        <v>40763.584682000001</v>
      </c>
      <c r="E25" s="3">
        <f>PERCENTILE(annual_flow_result_TUO_ModUnimp!B25:BM25, 0.75)</f>
        <v>40763.584682000001</v>
      </c>
      <c r="F25" s="3">
        <f>PERCENTILE(annual_flow_result_TUO_ModUnimp!B25:BM25, 0.9)</f>
        <v>40763.584682000001</v>
      </c>
      <c r="H25" t="s">
        <v>7</v>
      </c>
      <c r="I25" s="2">
        <v>5.4505096226606285E-2</v>
      </c>
      <c r="J25" s="2">
        <v>6.5323354875745601E-2</v>
      </c>
      <c r="K25" s="2">
        <v>7.4905599836541506E-2</v>
      </c>
      <c r="L25" s="2">
        <v>8.4610381294301595E-2</v>
      </c>
      <c r="M25" s="2">
        <v>9.9617379325757593E-2</v>
      </c>
      <c r="O25" t="s">
        <v>7</v>
      </c>
      <c r="P25" s="2">
        <v>4.8614739486167298E-2</v>
      </c>
      <c r="Q25" s="2">
        <v>5.3829052748611002E-2</v>
      </c>
      <c r="R25" s="2">
        <v>6.8403334133676802E-2</v>
      </c>
      <c r="S25" s="2">
        <v>7.48881409549573E-2</v>
      </c>
      <c r="T25" s="2">
        <v>7.9720702898881904E-2</v>
      </c>
      <c r="V25" t="s">
        <v>7</v>
      </c>
      <c r="W25">
        <v>6.2883423953986523E-2</v>
      </c>
      <c r="X25">
        <v>6.7193080917311965E-2</v>
      </c>
      <c r="Y25">
        <v>7.4940722720849701E-2</v>
      </c>
      <c r="Z25">
        <v>8.2435166145943845E-2</v>
      </c>
      <c r="AA25">
        <v>8.9784012789078063E-2</v>
      </c>
      <c r="AC25" t="s">
        <v>7</v>
      </c>
      <c r="AD25">
        <v>6.3184022982124735E-2</v>
      </c>
      <c r="AE25">
        <v>7.3846117547822443E-2</v>
      </c>
      <c r="AF25">
        <v>8.2547053343630356E-2</v>
      </c>
      <c r="AG25">
        <v>0.10110626208673126</v>
      </c>
      <c r="AH25">
        <v>0.10464833315735329</v>
      </c>
    </row>
    <row r="26" spans="1:34" x14ac:dyDescent="0.35">
      <c r="A26" t="s">
        <v>25</v>
      </c>
      <c r="B26" s="3">
        <f>PERCENTILE(annual_flow_result_TUO_ModUnimp!B26:BM26, 0.1)</f>
        <v>2</v>
      </c>
      <c r="C26" s="3">
        <f>PERCENTILE(annual_flow_result_TUO_ModUnimp!B26:BM26, 0.25)</f>
        <v>3.75</v>
      </c>
      <c r="D26" s="3">
        <f>PERCENTILE(annual_flow_result_TUO_ModUnimp!B26:BM26, 0.5)</f>
        <v>7.5</v>
      </c>
      <c r="E26" s="3">
        <f>PERCENTILE(annual_flow_result_TUO_ModUnimp!B26:BM26, 0.75)</f>
        <v>19</v>
      </c>
      <c r="F26" s="3">
        <f>PERCENTILE(annual_flow_result_TUO_ModUnimp!B26:BM26, 0.9)</f>
        <v>27.900000000000002</v>
      </c>
      <c r="H26" t="s">
        <v>4</v>
      </c>
      <c r="I26" s="3">
        <v>127</v>
      </c>
      <c r="J26" s="3">
        <v>134.5</v>
      </c>
      <c r="K26" s="3">
        <v>153</v>
      </c>
      <c r="L26" s="3">
        <v>164</v>
      </c>
      <c r="M26" s="3">
        <v>183.8</v>
      </c>
      <c r="O26" t="s">
        <v>4</v>
      </c>
      <c r="P26" s="3">
        <v>124</v>
      </c>
      <c r="Q26" s="3">
        <v>127</v>
      </c>
      <c r="R26" s="3">
        <v>132</v>
      </c>
      <c r="S26" s="3">
        <v>151</v>
      </c>
      <c r="T26" s="3">
        <v>164</v>
      </c>
      <c r="V26" t="s">
        <v>4</v>
      </c>
      <c r="W26">
        <v>128.4</v>
      </c>
      <c r="X26">
        <v>137.75</v>
      </c>
      <c r="Y26">
        <v>148.5</v>
      </c>
      <c r="Z26">
        <v>156.5</v>
      </c>
      <c r="AA26">
        <v>163.80000000000001</v>
      </c>
      <c r="AC26" t="s">
        <v>4</v>
      </c>
      <c r="AD26">
        <v>153</v>
      </c>
      <c r="AE26">
        <v>154</v>
      </c>
      <c r="AF26">
        <v>166.5</v>
      </c>
      <c r="AG26">
        <v>185.5</v>
      </c>
      <c r="AH26">
        <v>189.60000000000002</v>
      </c>
    </row>
    <row r="27" spans="1:34" x14ac:dyDescent="0.35">
      <c r="A27" t="s">
        <v>26</v>
      </c>
      <c r="B27" s="3">
        <f>PERCENTILE(annual_flow_result_TUO_ModUnimp!B27:BM27, 0.1)</f>
        <v>1</v>
      </c>
      <c r="C27" s="3">
        <f>PERCENTILE(annual_flow_result_TUO_ModUnimp!B27:BM27, 0.25)</f>
        <v>2</v>
      </c>
      <c r="D27" s="3">
        <f>PERCENTILE(annual_flow_result_TUO_ModUnimp!B27:BM27, 0.5)</f>
        <v>2.5</v>
      </c>
      <c r="E27" s="3">
        <f>PERCENTILE(annual_flow_result_TUO_ModUnimp!B27:BM27, 0.75)</f>
        <v>4</v>
      </c>
      <c r="F27" s="3">
        <f>PERCENTILE(annual_flow_result_TUO_ModUnimp!B27:BM27, 0.9)</f>
        <v>5</v>
      </c>
      <c r="H27" t="s">
        <v>28</v>
      </c>
      <c r="I27" s="3">
        <v>218</v>
      </c>
      <c r="J27" s="3">
        <v>225.5</v>
      </c>
      <c r="K27" s="3">
        <v>244</v>
      </c>
      <c r="L27" s="3">
        <v>255</v>
      </c>
      <c r="M27" s="3">
        <v>274.8</v>
      </c>
      <c r="O27" t="s">
        <v>28</v>
      </c>
      <c r="P27" s="3">
        <v>215</v>
      </c>
      <c r="Q27" s="3">
        <v>218</v>
      </c>
      <c r="R27" s="3">
        <v>223</v>
      </c>
      <c r="S27" s="3">
        <v>242</v>
      </c>
      <c r="T27" s="3">
        <v>255</v>
      </c>
      <c r="V27" t="s">
        <v>28</v>
      </c>
      <c r="W27">
        <v>219.4</v>
      </c>
      <c r="X27">
        <v>228.75</v>
      </c>
      <c r="Y27">
        <v>239.5</v>
      </c>
      <c r="Z27">
        <v>247.5</v>
      </c>
      <c r="AA27">
        <v>254.8</v>
      </c>
      <c r="AC27" t="s">
        <v>28</v>
      </c>
      <c r="AD27">
        <v>244</v>
      </c>
      <c r="AE27">
        <v>245</v>
      </c>
      <c r="AF27">
        <v>257.5</v>
      </c>
      <c r="AG27">
        <v>276.5</v>
      </c>
      <c r="AH27">
        <v>280.60000000000002</v>
      </c>
    </row>
    <row r="28" spans="1:34" x14ac:dyDescent="0.35">
      <c r="A28" t="s">
        <v>27</v>
      </c>
      <c r="B28" s="3">
        <f>PERCENTILE(annual_flow_result_TUO_ModUnimp!B28:BM28, 0.1)</f>
        <v>18671.897089999999</v>
      </c>
      <c r="C28" s="3">
        <f>PERCENTILE(annual_flow_result_TUO_ModUnimp!B28:BM28, 0.25)</f>
        <v>18671.897089999999</v>
      </c>
      <c r="D28" s="3">
        <f>PERCENTILE(annual_flow_result_TUO_ModUnimp!B28:BM28, 0.5)</f>
        <v>18671.897089999999</v>
      </c>
      <c r="E28" s="3">
        <f>PERCENTILE(annual_flow_result_TUO_ModUnimp!B28:BM28, 0.75)</f>
        <v>18671.897089999999</v>
      </c>
      <c r="F28" s="3">
        <f>PERCENTILE(annual_flow_result_TUO_ModUnimp!B28:BM28, 0.9)</f>
        <v>18671.897089999999</v>
      </c>
      <c r="H28" t="s">
        <v>2</v>
      </c>
      <c r="I28" s="3">
        <v>1027.2945854256861</v>
      </c>
      <c r="J28" s="3">
        <v>1915.431376482255</v>
      </c>
      <c r="K28" s="3">
        <v>3299.0619545844802</v>
      </c>
      <c r="L28" s="3">
        <v>6045.0061687582693</v>
      </c>
      <c r="M28" s="3">
        <v>7391.4213167192502</v>
      </c>
      <c r="O28" t="s">
        <v>2</v>
      </c>
      <c r="P28" s="3">
        <v>785.88262152330606</v>
      </c>
      <c r="Q28" s="3">
        <v>855.055242088471</v>
      </c>
      <c r="R28" s="3">
        <v>1386.7620896329699</v>
      </c>
      <c r="S28" s="3">
        <v>1955.7785312127601</v>
      </c>
      <c r="T28" s="3">
        <v>2134.63636448955</v>
      </c>
      <c r="V28" t="s">
        <v>2</v>
      </c>
      <c r="W28">
        <v>2120.6787275804923</v>
      </c>
      <c r="X28">
        <v>2326.8082118837674</v>
      </c>
      <c r="Y28">
        <v>3212.321830783455</v>
      </c>
      <c r="Z28">
        <v>4054.6742203267049</v>
      </c>
      <c r="AA28">
        <v>4296.6390596173305</v>
      </c>
      <c r="AC28" t="s">
        <v>2</v>
      </c>
      <c r="AD28">
        <v>4797.8517074862611</v>
      </c>
      <c r="AE28">
        <v>5997.9350969773795</v>
      </c>
      <c r="AF28">
        <v>6832.7022276855851</v>
      </c>
      <c r="AG28">
        <v>7839.8893629686227</v>
      </c>
      <c r="AH28">
        <v>9145.7498875789315</v>
      </c>
    </row>
    <row r="29" spans="1:34" x14ac:dyDescent="0.35">
      <c r="A29" t="s">
        <v>28</v>
      </c>
      <c r="B29" s="3">
        <f>PERCENTILE(annual_flow_result_TUO_ModUnimp!B29:BM29, 0.1)</f>
        <v>218</v>
      </c>
      <c r="C29" s="3">
        <f>PERCENTILE(annual_flow_result_TUO_ModUnimp!B29:BM29, 0.25)</f>
        <v>225.5</v>
      </c>
      <c r="D29" s="3">
        <f>PERCENTILE(annual_flow_result_TUO_ModUnimp!B29:BM29, 0.5)</f>
        <v>244</v>
      </c>
      <c r="E29" s="3">
        <f>PERCENTILE(annual_flow_result_TUO_ModUnimp!B29:BM29, 0.75)</f>
        <v>255</v>
      </c>
      <c r="F29" s="3">
        <f>PERCENTILE(annual_flow_result_TUO_ModUnimp!B29:BM29, 0.9)</f>
        <v>274.8</v>
      </c>
      <c r="H29" t="s">
        <v>17</v>
      </c>
      <c r="I29" s="3">
        <v>144.34189856100002</v>
      </c>
      <c r="J29" s="3">
        <v>412.70446411249998</v>
      </c>
      <c r="K29" s="3">
        <v>956.02025630000003</v>
      </c>
      <c r="L29" s="3">
        <v>2055.3038741250002</v>
      </c>
      <c r="M29" s="3">
        <v>3289.12239684</v>
      </c>
      <c r="O29" t="s">
        <v>17</v>
      </c>
      <c r="P29" s="3">
        <v>110.92117503200001</v>
      </c>
      <c r="Q29" s="3">
        <v>139.5739146025</v>
      </c>
      <c r="R29" s="3">
        <v>192.42146780000002</v>
      </c>
      <c r="S29" s="3">
        <v>655.31662669499997</v>
      </c>
      <c r="T29" s="3">
        <v>875.32173248599997</v>
      </c>
      <c r="V29" t="s">
        <v>17</v>
      </c>
      <c r="W29">
        <v>581.38863980100018</v>
      </c>
      <c r="X29">
        <v>785.04008214500004</v>
      </c>
      <c r="Y29">
        <v>1174.7564404</v>
      </c>
      <c r="Z29">
        <v>1466.9680839</v>
      </c>
      <c r="AA29">
        <v>2023.634670650001</v>
      </c>
      <c r="AC29" t="s">
        <v>17</v>
      </c>
      <c r="AD29">
        <v>754.08564621200003</v>
      </c>
      <c r="AE29">
        <v>1408.0720965749974</v>
      </c>
      <c r="AF29">
        <v>2589.6318558999951</v>
      </c>
      <c r="AG29">
        <v>3333.3032198999999</v>
      </c>
      <c r="AH29">
        <v>3624.7684372900003</v>
      </c>
    </row>
    <row r="30" spans="1:34" x14ac:dyDescent="0.35">
      <c r="A30" t="s">
        <v>29</v>
      </c>
      <c r="B30" s="3">
        <f>PERCENTILE(annual_flow_result_TUO_ModUnimp!B30:BM30, 0.1)</f>
        <v>275.2</v>
      </c>
      <c r="C30" s="3">
        <f>PERCENTILE(annual_flow_result_TUO_ModUnimp!B30:BM30, 0.25)</f>
        <v>285.5</v>
      </c>
      <c r="D30" s="3">
        <f>PERCENTILE(annual_flow_result_TUO_ModUnimp!B30:BM30, 0.5)</f>
        <v>299</v>
      </c>
      <c r="E30" s="3">
        <f>PERCENTILE(annual_flow_result_TUO_ModUnimp!B30:BM30, 0.75)</f>
        <v>324</v>
      </c>
      <c r="F30" s="3">
        <f>PERCENTILE(annual_flow_result_TUO_ModUnimp!B30:BM30, 0.9)</f>
        <v>335.6</v>
      </c>
      <c r="H30" t="s">
        <v>18</v>
      </c>
      <c r="I30" s="3">
        <v>969.25547805000008</v>
      </c>
      <c r="J30" s="3">
        <v>2163.1407321249926</v>
      </c>
      <c r="K30" s="3">
        <v>3627.4517577500001</v>
      </c>
      <c r="L30" s="3">
        <v>5131.9880201249998</v>
      </c>
      <c r="M30" s="3">
        <v>6844.1502150499991</v>
      </c>
      <c r="O30" t="s">
        <v>18</v>
      </c>
      <c r="P30" s="3">
        <v>365.94763966000005</v>
      </c>
      <c r="Q30" s="3">
        <v>617.333203325</v>
      </c>
      <c r="R30" s="3">
        <v>1527.66284875</v>
      </c>
      <c r="S30" s="3">
        <v>2072.6465799999974</v>
      </c>
      <c r="T30" s="3">
        <v>2545.7375647999988</v>
      </c>
      <c r="V30" t="s">
        <v>18</v>
      </c>
      <c r="W30">
        <v>2502.4754063999999</v>
      </c>
      <c r="X30">
        <v>2784.7536082500001</v>
      </c>
      <c r="Y30">
        <v>3627.4517577500001</v>
      </c>
      <c r="Z30">
        <v>4020.7812267499999</v>
      </c>
      <c r="AA30">
        <v>4351.6923122500002</v>
      </c>
      <c r="AC30" t="s">
        <v>18</v>
      </c>
      <c r="AD30">
        <v>4000.4339970999999</v>
      </c>
      <c r="AE30">
        <v>5081.8556234999996</v>
      </c>
      <c r="AF30">
        <v>5705.3972214999994</v>
      </c>
      <c r="AG30">
        <v>6853.322177</v>
      </c>
      <c r="AH30">
        <v>7366.5929897000005</v>
      </c>
    </row>
    <row r="31" spans="1:34" x14ac:dyDescent="0.35">
      <c r="A31" t="s">
        <v>30</v>
      </c>
      <c r="B31" s="3">
        <f>PERCENTILE(annual_flow_result_TUO_ModUnimp!B31:BM31, 0.1)</f>
        <v>2.9000000000000004</v>
      </c>
      <c r="C31" s="3">
        <f>PERCENTILE(annual_flow_result_TUO_ModUnimp!B31:BM31, 0.25)</f>
        <v>7.75</v>
      </c>
      <c r="D31" s="3">
        <f>PERCENTILE(annual_flow_result_TUO_ModUnimp!B31:BM31, 0.5)</f>
        <v>17.5</v>
      </c>
      <c r="E31" s="3">
        <f>PERCENTILE(annual_flow_result_TUO_ModUnimp!B31:BM31, 0.75)</f>
        <v>28</v>
      </c>
      <c r="F31" s="3">
        <f>PERCENTILE(annual_flow_result_TUO_ModUnimp!B31:BM31, 0.9)</f>
        <v>41.2</v>
      </c>
      <c r="H31" t="s">
        <v>15</v>
      </c>
      <c r="I31" s="3">
        <v>5.4000000000000021</v>
      </c>
      <c r="J31" s="3">
        <v>27.25</v>
      </c>
      <c r="K31" s="3">
        <v>53.5</v>
      </c>
      <c r="L31" s="3">
        <v>296.75</v>
      </c>
      <c r="M31" s="3">
        <v>340.8</v>
      </c>
      <c r="O31" t="s">
        <v>15</v>
      </c>
      <c r="P31" s="3">
        <v>27.9</v>
      </c>
      <c r="Q31" s="3">
        <v>30.75</v>
      </c>
      <c r="R31" s="3">
        <v>64.5</v>
      </c>
      <c r="S31" s="3">
        <v>299</v>
      </c>
      <c r="T31" s="3">
        <v>332.8</v>
      </c>
      <c r="V31" t="s">
        <v>15</v>
      </c>
      <c r="W31">
        <v>4.9000000000000004</v>
      </c>
      <c r="X31">
        <v>25.25</v>
      </c>
      <c r="Y31">
        <v>37.5</v>
      </c>
      <c r="Z31">
        <v>57.25</v>
      </c>
      <c r="AA31">
        <v>110.40000000000036</v>
      </c>
      <c r="AC31" t="s">
        <v>15</v>
      </c>
      <c r="AD31">
        <v>3.6000000000000005</v>
      </c>
      <c r="AE31">
        <v>22.25</v>
      </c>
      <c r="AF31">
        <v>62.5</v>
      </c>
      <c r="AG31">
        <v>325.25</v>
      </c>
      <c r="AH31">
        <v>347.3</v>
      </c>
    </row>
    <row r="32" spans="1:34" x14ac:dyDescent="0.35">
      <c r="A32" t="s">
        <v>31</v>
      </c>
      <c r="B32" s="3">
        <f>PERCENTILE(annual_flow_result_TUO_ModUnimp!B32:BM32, 0.1)</f>
        <v>49.300000000000004</v>
      </c>
      <c r="C32" s="3">
        <f>PERCENTILE(annual_flow_result_TUO_ModUnimp!B32:BM32, 0.25)</f>
        <v>78.25</v>
      </c>
      <c r="D32" s="3">
        <f>PERCENTILE(annual_flow_result_TUO_ModUnimp!B32:BM32, 0.5)</f>
        <v>115</v>
      </c>
      <c r="E32" s="3">
        <f>PERCENTILE(annual_flow_result_TUO_ModUnimp!B32:BM32, 0.75)</f>
        <v>140.5</v>
      </c>
      <c r="F32" s="3">
        <f>PERCENTILE(annual_flow_result_TUO_ModUnimp!B32:BM32, 0.9)</f>
        <v>154.9</v>
      </c>
      <c r="H32" t="s">
        <v>31</v>
      </c>
      <c r="I32" s="3">
        <v>49.300000000000004</v>
      </c>
      <c r="J32" s="3">
        <v>78.25</v>
      </c>
      <c r="K32" s="3">
        <v>115</v>
      </c>
      <c r="L32" s="3">
        <v>140.5</v>
      </c>
      <c r="M32" s="3">
        <v>154.9</v>
      </c>
      <c r="O32" t="s">
        <v>31</v>
      </c>
      <c r="P32" s="3">
        <v>30.200000000000003</v>
      </c>
      <c r="Q32" s="3">
        <v>70.5</v>
      </c>
      <c r="R32" s="3">
        <v>119</v>
      </c>
      <c r="S32" s="3">
        <v>140.75</v>
      </c>
      <c r="T32" s="3">
        <v>157.20000000000002</v>
      </c>
      <c r="V32" t="s">
        <v>31</v>
      </c>
      <c r="W32">
        <v>92.700000000000017</v>
      </c>
      <c r="X32">
        <v>105</v>
      </c>
      <c r="Y32">
        <v>123</v>
      </c>
      <c r="Z32">
        <v>142.25</v>
      </c>
      <c r="AA32">
        <v>153.40000000000003</v>
      </c>
      <c r="AC32" t="s">
        <v>31</v>
      </c>
      <c r="AD32">
        <v>49.3</v>
      </c>
      <c r="AE32">
        <v>68.75</v>
      </c>
      <c r="AF32">
        <v>93.5</v>
      </c>
      <c r="AG32">
        <v>115.5</v>
      </c>
      <c r="AH32">
        <v>152.5</v>
      </c>
    </row>
  </sheetData>
  <sortState ref="AC3:AH32">
    <sortCondition ref="AC3:AC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45" workbookViewId="0">
      <selection activeCell="P67" sqref="P67"/>
    </sheetView>
  </sheetViews>
  <sheetFormatPr defaultRowHeight="14.5" x14ac:dyDescent="0.35"/>
  <cols>
    <col min="2" max="2" width="14.7265625" bestFit="1" customWidth="1"/>
  </cols>
  <sheetData>
    <row r="1" spans="1:13" x14ac:dyDescent="0.35">
      <c r="A1" t="s">
        <v>37</v>
      </c>
      <c r="B1" t="s">
        <v>38</v>
      </c>
      <c r="C1" t="s">
        <v>39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5">
      <c r="A2">
        <v>2823750</v>
      </c>
      <c r="B2" t="s">
        <v>45</v>
      </c>
      <c r="C2" t="s">
        <v>46</v>
      </c>
      <c r="D2">
        <v>100.6</v>
      </c>
      <c r="E2">
        <v>136</v>
      </c>
      <c r="F2">
        <v>168</v>
      </c>
      <c r="G2">
        <v>288</v>
      </c>
      <c r="H2">
        <v>298.8</v>
      </c>
      <c r="I2" t="s">
        <v>47</v>
      </c>
      <c r="J2" t="s">
        <v>48</v>
      </c>
      <c r="K2">
        <v>11289650</v>
      </c>
      <c r="L2">
        <v>37</v>
      </c>
      <c r="M2" t="s">
        <v>49</v>
      </c>
    </row>
    <row r="3" spans="1:13" x14ac:dyDescent="0.35">
      <c r="A3">
        <v>2823750</v>
      </c>
      <c r="B3" t="s">
        <v>45</v>
      </c>
      <c r="C3" t="s">
        <v>46</v>
      </c>
      <c r="D3">
        <v>108.48</v>
      </c>
      <c r="E3">
        <v>131.08000000000001</v>
      </c>
      <c r="F3">
        <v>160.6</v>
      </c>
      <c r="G3">
        <v>187.23</v>
      </c>
      <c r="H3">
        <v>214.91</v>
      </c>
      <c r="I3" t="s">
        <v>47</v>
      </c>
      <c r="J3" t="s">
        <v>50</v>
      </c>
    </row>
    <row r="4" spans="1:13" x14ac:dyDescent="0.35">
      <c r="A4">
        <v>2823750</v>
      </c>
      <c r="B4" t="s">
        <v>45</v>
      </c>
      <c r="C4" t="s">
        <v>51</v>
      </c>
      <c r="D4">
        <v>111.22</v>
      </c>
      <c r="E4">
        <v>136.15</v>
      </c>
      <c r="F4">
        <v>168.2</v>
      </c>
      <c r="G4">
        <v>192</v>
      </c>
      <c r="H4">
        <v>216.28</v>
      </c>
      <c r="I4" t="s">
        <v>47</v>
      </c>
      <c r="J4" t="s">
        <v>50</v>
      </c>
    </row>
    <row r="5" spans="1:13" x14ac:dyDescent="0.35">
      <c r="A5">
        <v>2823750</v>
      </c>
      <c r="B5" t="s">
        <v>45</v>
      </c>
      <c r="C5" t="s">
        <v>52</v>
      </c>
      <c r="D5">
        <v>107.32</v>
      </c>
      <c r="E5">
        <v>128</v>
      </c>
      <c r="F5">
        <v>158.26</v>
      </c>
      <c r="G5">
        <v>187.27</v>
      </c>
      <c r="H5">
        <v>215</v>
      </c>
      <c r="I5" t="s">
        <v>47</v>
      </c>
      <c r="J5" t="s">
        <v>50</v>
      </c>
    </row>
    <row r="6" spans="1:13" x14ac:dyDescent="0.35">
      <c r="A6">
        <v>2823750</v>
      </c>
      <c r="B6" t="s">
        <v>45</v>
      </c>
      <c r="C6" t="s">
        <v>53</v>
      </c>
      <c r="D6">
        <v>106.34</v>
      </c>
      <c r="E6">
        <v>128.18</v>
      </c>
      <c r="F6">
        <v>156.16999999999999</v>
      </c>
      <c r="G6">
        <v>184.92</v>
      </c>
      <c r="H6">
        <v>213.66</v>
      </c>
      <c r="I6" t="s">
        <v>47</v>
      </c>
      <c r="J6" t="s">
        <v>50</v>
      </c>
    </row>
    <row r="7" spans="1:13" x14ac:dyDescent="0.35">
      <c r="A7">
        <v>2823750</v>
      </c>
      <c r="B7" t="s">
        <v>54</v>
      </c>
      <c r="C7" t="s">
        <v>46</v>
      </c>
      <c r="D7">
        <v>190.9</v>
      </c>
      <c r="E7">
        <v>324.66000000000003</v>
      </c>
      <c r="F7">
        <v>528.01</v>
      </c>
      <c r="G7">
        <v>688.43</v>
      </c>
      <c r="H7">
        <v>862.6</v>
      </c>
      <c r="I7" t="s">
        <v>55</v>
      </c>
      <c r="J7" t="s">
        <v>50</v>
      </c>
    </row>
    <row r="8" spans="1:13" x14ac:dyDescent="0.35">
      <c r="A8">
        <v>2823750</v>
      </c>
      <c r="B8" t="s">
        <v>54</v>
      </c>
      <c r="C8" t="s">
        <v>46</v>
      </c>
      <c r="D8">
        <v>37</v>
      </c>
      <c r="E8">
        <v>101</v>
      </c>
      <c r="F8">
        <v>167</v>
      </c>
      <c r="G8">
        <v>324</v>
      </c>
      <c r="H8">
        <v>437.2</v>
      </c>
      <c r="I8" t="s">
        <v>55</v>
      </c>
      <c r="J8" t="s">
        <v>48</v>
      </c>
      <c r="K8">
        <v>11289650</v>
      </c>
      <c r="L8">
        <v>37</v>
      </c>
      <c r="M8" t="s">
        <v>56</v>
      </c>
    </row>
    <row r="9" spans="1:13" x14ac:dyDescent="0.35">
      <c r="A9">
        <v>2823750</v>
      </c>
      <c r="B9" t="s">
        <v>54</v>
      </c>
      <c r="C9" t="s">
        <v>51</v>
      </c>
      <c r="D9">
        <v>135.66</v>
      </c>
      <c r="E9">
        <v>223.61</v>
      </c>
      <c r="F9">
        <v>415.88</v>
      </c>
      <c r="G9">
        <v>592.66999999999996</v>
      </c>
      <c r="H9">
        <v>703.03</v>
      </c>
      <c r="I9" t="s">
        <v>55</v>
      </c>
      <c r="J9" t="s">
        <v>50</v>
      </c>
    </row>
    <row r="10" spans="1:13" x14ac:dyDescent="0.35">
      <c r="A10">
        <v>2823750</v>
      </c>
      <c r="B10" t="s">
        <v>54</v>
      </c>
      <c r="C10" t="s">
        <v>52</v>
      </c>
      <c r="D10">
        <v>190.53</v>
      </c>
      <c r="E10">
        <v>325.38</v>
      </c>
      <c r="F10">
        <v>528.13</v>
      </c>
      <c r="G10">
        <v>694.91</v>
      </c>
      <c r="H10">
        <v>864.07</v>
      </c>
      <c r="I10" t="s">
        <v>55</v>
      </c>
      <c r="J10" t="s">
        <v>50</v>
      </c>
    </row>
    <row r="11" spans="1:13" x14ac:dyDescent="0.35">
      <c r="A11">
        <v>2823750</v>
      </c>
      <c r="B11" t="s">
        <v>54</v>
      </c>
      <c r="C11" t="s">
        <v>53</v>
      </c>
      <c r="D11">
        <v>264.77</v>
      </c>
      <c r="E11">
        <v>396</v>
      </c>
      <c r="F11">
        <v>573.11</v>
      </c>
      <c r="G11">
        <v>806.04</v>
      </c>
      <c r="H11">
        <v>959.18</v>
      </c>
      <c r="I11" t="s">
        <v>55</v>
      </c>
      <c r="J11" t="s">
        <v>50</v>
      </c>
    </row>
    <row r="12" spans="1:13" x14ac:dyDescent="0.35">
      <c r="A12">
        <v>2823750</v>
      </c>
      <c r="B12" t="s">
        <v>57</v>
      </c>
      <c r="C12" t="s">
        <v>46</v>
      </c>
      <c r="D12">
        <v>124.72</v>
      </c>
      <c r="E12">
        <v>161</v>
      </c>
      <c r="F12">
        <v>257</v>
      </c>
      <c r="G12">
        <v>485.1</v>
      </c>
      <c r="H12">
        <v>994.9</v>
      </c>
      <c r="I12" t="s">
        <v>55</v>
      </c>
      <c r="J12" t="s">
        <v>48</v>
      </c>
      <c r="K12">
        <v>11289650</v>
      </c>
      <c r="L12">
        <v>37</v>
      </c>
      <c r="M12" t="s">
        <v>56</v>
      </c>
    </row>
    <row r="13" spans="1:13" x14ac:dyDescent="0.35">
      <c r="A13">
        <v>2823750</v>
      </c>
      <c r="B13" t="s">
        <v>57</v>
      </c>
      <c r="C13" t="s">
        <v>46</v>
      </c>
      <c r="D13">
        <v>383.25</v>
      </c>
      <c r="E13">
        <v>580.71</v>
      </c>
      <c r="F13">
        <v>902.71</v>
      </c>
      <c r="G13">
        <v>1277</v>
      </c>
      <c r="H13">
        <v>1678.39</v>
      </c>
      <c r="I13" t="s">
        <v>55</v>
      </c>
      <c r="J13" t="s">
        <v>50</v>
      </c>
    </row>
    <row r="14" spans="1:13" x14ac:dyDescent="0.35">
      <c r="A14">
        <v>2823750</v>
      </c>
      <c r="B14" t="s">
        <v>57</v>
      </c>
      <c r="C14" t="s">
        <v>51</v>
      </c>
      <c r="D14">
        <v>281.57</v>
      </c>
      <c r="E14">
        <v>417.21</v>
      </c>
      <c r="F14">
        <v>685.57</v>
      </c>
      <c r="G14">
        <v>1120.5999999999999</v>
      </c>
      <c r="H14">
        <v>1496.51</v>
      </c>
      <c r="I14" t="s">
        <v>55</v>
      </c>
      <c r="J14" t="s">
        <v>50</v>
      </c>
    </row>
    <row r="15" spans="1:13" x14ac:dyDescent="0.35">
      <c r="A15">
        <v>2823750</v>
      </c>
      <c r="B15" t="s">
        <v>57</v>
      </c>
      <c r="C15" t="s">
        <v>52</v>
      </c>
      <c r="D15">
        <v>390.78</v>
      </c>
      <c r="E15">
        <v>618.41999999999996</v>
      </c>
      <c r="F15">
        <v>919.55</v>
      </c>
      <c r="G15">
        <v>1289.57</v>
      </c>
      <c r="H15">
        <v>1729.05</v>
      </c>
      <c r="I15" t="s">
        <v>55</v>
      </c>
      <c r="J15" t="s">
        <v>50</v>
      </c>
    </row>
    <row r="16" spans="1:13" x14ac:dyDescent="0.35">
      <c r="A16">
        <v>2823750</v>
      </c>
      <c r="B16" t="s">
        <v>57</v>
      </c>
      <c r="C16" t="s">
        <v>53</v>
      </c>
      <c r="D16">
        <v>477.01</v>
      </c>
      <c r="E16">
        <v>652.44000000000005</v>
      </c>
      <c r="F16">
        <v>966.92</v>
      </c>
      <c r="G16">
        <v>1354.46</v>
      </c>
      <c r="H16">
        <v>1871.77</v>
      </c>
      <c r="I16" t="s">
        <v>55</v>
      </c>
      <c r="J16" t="s">
        <v>50</v>
      </c>
    </row>
    <row r="17" spans="1:13" x14ac:dyDescent="0.35">
      <c r="A17">
        <v>2823750</v>
      </c>
      <c r="B17" t="s">
        <v>58</v>
      </c>
      <c r="C17" t="s">
        <v>46</v>
      </c>
      <c r="D17">
        <v>224.8</v>
      </c>
      <c r="E17">
        <v>250</v>
      </c>
      <c r="F17">
        <v>269</v>
      </c>
      <c r="G17">
        <v>321</v>
      </c>
      <c r="H17">
        <v>343.6</v>
      </c>
      <c r="I17" t="s">
        <v>59</v>
      </c>
      <c r="J17" t="s">
        <v>48</v>
      </c>
      <c r="K17">
        <v>11289650</v>
      </c>
      <c r="L17">
        <v>49</v>
      </c>
      <c r="M17" t="s">
        <v>60</v>
      </c>
    </row>
    <row r="18" spans="1:13" x14ac:dyDescent="0.35">
      <c r="A18">
        <v>2823750</v>
      </c>
      <c r="B18" t="s">
        <v>58</v>
      </c>
      <c r="C18" t="s">
        <v>46</v>
      </c>
      <c r="D18">
        <v>283.19</v>
      </c>
      <c r="E18">
        <v>291.75</v>
      </c>
      <c r="F18">
        <v>302</v>
      </c>
      <c r="G18">
        <v>315.39</v>
      </c>
      <c r="H18">
        <v>333.61</v>
      </c>
      <c r="I18" t="s">
        <v>59</v>
      </c>
      <c r="J18" t="s">
        <v>50</v>
      </c>
    </row>
    <row r="19" spans="1:13" x14ac:dyDescent="0.35">
      <c r="A19">
        <v>2823750</v>
      </c>
      <c r="B19" t="s">
        <v>58</v>
      </c>
      <c r="C19" t="s">
        <v>51</v>
      </c>
      <c r="D19">
        <v>280</v>
      </c>
      <c r="E19">
        <v>288</v>
      </c>
      <c r="F19">
        <v>297</v>
      </c>
      <c r="G19">
        <v>307.23</v>
      </c>
      <c r="H19">
        <v>324.55</v>
      </c>
      <c r="I19" t="s">
        <v>59</v>
      </c>
      <c r="J19" t="s">
        <v>50</v>
      </c>
    </row>
    <row r="20" spans="1:13" x14ac:dyDescent="0.35">
      <c r="A20">
        <v>2823750</v>
      </c>
      <c r="B20" t="s">
        <v>58</v>
      </c>
      <c r="C20" t="s">
        <v>52</v>
      </c>
      <c r="D20">
        <v>283.39999999999998</v>
      </c>
      <c r="E20">
        <v>291.38</v>
      </c>
      <c r="F20">
        <v>301</v>
      </c>
      <c r="G20">
        <v>313</v>
      </c>
      <c r="H20">
        <v>332.75</v>
      </c>
      <c r="I20" t="s">
        <v>59</v>
      </c>
      <c r="J20" t="s">
        <v>50</v>
      </c>
    </row>
    <row r="21" spans="1:13" x14ac:dyDescent="0.35">
      <c r="A21">
        <v>2823750</v>
      </c>
      <c r="B21" t="s">
        <v>58</v>
      </c>
      <c r="C21" t="s">
        <v>53</v>
      </c>
      <c r="D21">
        <v>289.25</v>
      </c>
      <c r="E21">
        <v>300.89999999999998</v>
      </c>
      <c r="F21">
        <v>311.5</v>
      </c>
      <c r="G21">
        <v>323</v>
      </c>
      <c r="H21">
        <v>337.8</v>
      </c>
      <c r="I21" t="s">
        <v>59</v>
      </c>
      <c r="J21" t="s">
        <v>50</v>
      </c>
    </row>
    <row r="22" spans="1:13" x14ac:dyDescent="0.35">
      <c r="A22">
        <v>2823750</v>
      </c>
      <c r="B22" t="s">
        <v>61</v>
      </c>
      <c r="C22" t="s">
        <v>46</v>
      </c>
      <c r="D22">
        <v>-0.4</v>
      </c>
      <c r="E22">
        <v>2</v>
      </c>
      <c r="F22">
        <v>3</v>
      </c>
      <c r="G22">
        <v>4</v>
      </c>
      <c r="H22">
        <v>7</v>
      </c>
      <c r="I22" t="s">
        <v>47</v>
      </c>
      <c r="J22" t="s">
        <v>48</v>
      </c>
      <c r="K22">
        <v>11289650</v>
      </c>
      <c r="L22">
        <v>37</v>
      </c>
      <c r="M22" t="s">
        <v>62</v>
      </c>
    </row>
    <row r="23" spans="1:13" x14ac:dyDescent="0.35">
      <c r="A23">
        <v>2823750</v>
      </c>
      <c r="B23" t="s">
        <v>61</v>
      </c>
      <c r="C23" t="s">
        <v>46</v>
      </c>
      <c r="D23">
        <v>2</v>
      </c>
      <c r="E23">
        <v>2</v>
      </c>
      <c r="F23">
        <v>3</v>
      </c>
      <c r="G23">
        <v>4.5</v>
      </c>
      <c r="H23">
        <v>6.5</v>
      </c>
      <c r="I23" t="s">
        <v>47</v>
      </c>
      <c r="J23" t="s">
        <v>63</v>
      </c>
    </row>
    <row r="24" spans="1:13" x14ac:dyDescent="0.35">
      <c r="A24">
        <v>2823750</v>
      </c>
      <c r="B24" t="s">
        <v>64</v>
      </c>
      <c r="C24" t="s">
        <v>46</v>
      </c>
      <c r="D24">
        <v>173.00427669999999</v>
      </c>
      <c r="E24">
        <v>328.99886299999997</v>
      </c>
      <c r="F24">
        <v>678.00003890000005</v>
      </c>
      <c r="G24">
        <v>1179.9110450000001</v>
      </c>
      <c r="H24">
        <v>1437.9032830000001</v>
      </c>
      <c r="I24" t="s">
        <v>55</v>
      </c>
      <c r="J24" t="s">
        <v>48</v>
      </c>
      <c r="K24">
        <v>11289650</v>
      </c>
      <c r="L24">
        <v>37</v>
      </c>
      <c r="M24" t="s">
        <v>62</v>
      </c>
    </row>
    <row r="25" spans="1:13" x14ac:dyDescent="0.35">
      <c r="A25">
        <v>2823750</v>
      </c>
      <c r="B25" t="s">
        <v>64</v>
      </c>
      <c r="C25" t="s">
        <v>46</v>
      </c>
      <c r="D25">
        <v>425.69</v>
      </c>
      <c r="E25">
        <v>666.02</v>
      </c>
      <c r="F25">
        <v>1092.9100000000001</v>
      </c>
      <c r="G25">
        <v>1837.57</v>
      </c>
      <c r="H25">
        <v>3148.5</v>
      </c>
      <c r="I25" t="s">
        <v>55</v>
      </c>
      <c r="J25" t="s">
        <v>50</v>
      </c>
    </row>
    <row r="26" spans="1:13" x14ac:dyDescent="0.35">
      <c r="A26">
        <v>2823750</v>
      </c>
      <c r="B26" t="s">
        <v>64</v>
      </c>
      <c r="C26" t="s">
        <v>51</v>
      </c>
      <c r="D26">
        <v>364.64</v>
      </c>
      <c r="E26">
        <v>557.26</v>
      </c>
      <c r="F26">
        <v>955.05</v>
      </c>
      <c r="G26">
        <v>1542.71</v>
      </c>
      <c r="H26">
        <v>2019.12</v>
      </c>
      <c r="I26" t="s">
        <v>55</v>
      </c>
      <c r="J26" t="s">
        <v>50</v>
      </c>
    </row>
    <row r="27" spans="1:13" x14ac:dyDescent="0.35">
      <c r="A27">
        <v>2823750</v>
      </c>
      <c r="B27" t="s">
        <v>64</v>
      </c>
      <c r="C27" t="s">
        <v>52</v>
      </c>
      <c r="D27">
        <v>407.01</v>
      </c>
      <c r="E27">
        <v>671.42</v>
      </c>
      <c r="F27">
        <v>1160.73</v>
      </c>
      <c r="G27">
        <v>1861.82</v>
      </c>
      <c r="H27">
        <v>2990.91</v>
      </c>
      <c r="I27" t="s">
        <v>55</v>
      </c>
      <c r="J27" t="s">
        <v>50</v>
      </c>
    </row>
    <row r="28" spans="1:13" x14ac:dyDescent="0.35">
      <c r="A28">
        <v>2823750</v>
      </c>
      <c r="B28" t="s">
        <v>64</v>
      </c>
      <c r="C28" t="s">
        <v>53</v>
      </c>
      <c r="D28">
        <v>481.53</v>
      </c>
      <c r="E28">
        <v>798.38</v>
      </c>
      <c r="F28">
        <v>1306.8499999999999</v>
      </c>
      <c r="G28">
        <v>2500.58</v>
      </c>
      <c r="H28">
        <v>5254.57</v>
      </c>
      <c r="I28" t="s">
        <v>55</v>
      </c>
      <c r="J28" t="s">
        <v>50</v>
      </c>
    </row>
    <row r="29" spans="1:13" x14ac:dyDescent="0.35">
      <c r="A29">
        <v>2823750</v>
      </c>
      <c r="B29" t="s">
        <v>65</v>
      </c>
      <c r="C29" t="s">
        <v>46</v>
      </c>
      <c r="D29">
        <v>1</v>
      </c>
      <c r="E29">
        <v>2</v>
      </c>
      <c r="F29">
        <v>13</v>
      </c>
      <c r="G29">
        <v>16</v>
      </c>
      <c r="H29">
        <v>19.399999999999999</v>
      </c>
      <c r="I29" t="s">
        <v>59</v>
      </c>
      <c r="J29" t="s">
        <v>48</v>
      </c>
      <c r="K29">
        <v>11289650</v>
      </c>
      <c r="L29">
        <v>37</v>
      </c>
      <c r="M29" t="s">
        <v>62</v>
      </c>
    </row>
    <row r="30" spans="1:13" x14ac:dyDescent="0.35">
      <c r="A30">
        <v>2823750</v>
      </c>
      <c r="B30" t="s">
        <v>65</v>
      </c>
      <c r="C30" t="s">
        <v>46</v>
      </c>
      <c r="D30">
        <v>6.53</v>
      </c>
      <c r="E30">
        <v>15.32</v>
      </c>
      <c r="F30">
        <v>27.47</v>
      </c>
      <c r="G30">
        <v>42.4</v>
      </c>
      <c r="H30">
        <v>51</v>
      </c>
      <c r="I30" t="s">
        <v>59</v>
      </c>
      <c r="J30" t="s">
        <v>50</v>
      </c>
    </row>
    <row r="31" spans="1:13" x14ac:dyDescent="0.35">
      <c r="A31">
        <v>2823750</v>
      </c>
      <c r="B31" t="s">
        <v>65</v>
      </c>
      <c r="C31" t="s">
        <v>51</v>
      </c>
      <c r="D31">
        <v>3.78</v>
      </c>
      <c r="E31">
        <v>10</v>
      </c>
      <c r="F31">
        <v>25</v>
      </c>
      <c r="G31">
        <v>42.8</v>
      </c>
      <c r="H31">
        <v>53</v>
      </c>
      <c r="I31" t="s">
        <v>59</v>
      </c>
      <c r="J31" t="s">
        <v>50</v>
      </c>
    </row>
    <row r="32" spans="1:13" x14ac:dyDescent="0.35">
      <c r="A32">
        <v>2823750</v>
      </c>
      <c r="B32" t="s">
        <v>65</v>
      </c>
      <c r="C32" t="s">
        <v>52</v>
      </c>
      <c r="D32">
        <v>7.47</v>
      </c>
      <c r="E32">
        <v>16.95</v>
      </c>
      <c r="F32">
        <v>36</v>
      </c>
      <c r="G32">
        <v>44</v>
      </c>
      <c r="H32">
        <v>51</v>
      </c>
      <c r="I32" t="s">
        <v>59</v>
      </c>
      <c r="J32" t="s">
        <v>50</v>
      </c>
    </row>
    <row r="33" spans="1:13" x14ac:dyDescent="0.35">
      <c r="A33">
        <v>2823750</v>
      </c>
      <c r="B33" t="s">
        <v>65</v>
      </c>
      <c r="C33" t="s">
        <v>53</v>
      </c>
      <c r="D33">
        <v>7.69</v>
      </c>
      <c r="E33">
        <v>14</v>
      </c>
      <c r="F33">
        <v>23.93</v>
      </c>
      <c r="G33">
        <v>38.630000000000003</v>
      </c>
      <c r="H33">
        <v>47.71</v>
      </c>
      <c r="I33" t="s">
        <v>59</v>
      </c>
      <c r="J33" t="s">
        <v>50</v>
      </c>
    </row>
    <row r="34" spans="1:13" x14ac:dyDescent="0.35">
      <c r="A34">
        <v>2823750</v>
      </c>
      <c r="B34" t="s">
        <v>66</v>
      </c>
      <c r="C34" t="s">
        <v>46</v>
      </c>
      <c r="D34">
        <v>30533.71</v>
      </c>
      <c r="E34">
        <v>39953.08</v>
      </c>
      <c r="F34">
        <v>49619.839999999997</v>
      </c>
      <c r="G34">
        <v>54758.66</v>
      </c>
      <c r="H34">
        <v>61356.97</v>
      </c>
      <c r="I34" t="s">
        <v>55</v>
      </c>
      <c r="J34" t="s">
        <v>50</v>
      </c>
    </row>
    <row r="35" spans="1:13" x14ac:dyDescent="0.35">
      <c r="A35">
        <v>2823750</v>
      </c>
      <c r="B35" t="s">
        <v>66</v>
      </c>
      <c r="C35" t="s">
        <v>46</v>
      </c>
      <c r="D35">
        <v>8413</v>
      </c>
      <c r="E35">
        <v>8413</v>
      </c>
      <c r="F35">
        <v>8413</v>
      </c>
      <c r="G35">
        <v>8413</v>
      </c>
      <c r="H35">
        <v>8413</v>
      </c>
      <c r="I35" t="s">
        <v>55</v>
      </c>
      <c r="J35" t="s">
        <v>48</v>
      </c>
      <c r="K35">
        <v>11289650</v>
      </c>
      <c r="L35">
        <v>49</v>
      </c>
      <c r="M35" t="s">
        <v>56</v>
      </c>
    </row>
    <row r="36" spans="1:13" x14ac:dyDescent="0.35">
      <c r="A36">
        <v>2823750</v>
      </c>
      <c r="B36" t="s">
        <v>66</v>
      </c>
      <c r="C36" t="s">
        <v>51</v>
      </c>
      <c r="D36">
        <v>30533.71</v>
      </c>
      <c r="E36">
        <v>39953.08</v>
      </c>
      <c r="F36">
        <v>49619.839999999997</v>
      </c>
      <c r="G36">
        <v>54758.66</v>
      </c>
      <c r="H36">
        <v>61356.97</v>
      </c>
      <c r="I36" t="s">
        <v>55</v>
      </c>
      <c r="J36" t="s">
        <v>50</v>
      </c>
    </row>
    <row r="37" spans="1:13" x14ac:dyDescent="0.35">
      <c r="A37">
        <v>2823750</v>
      </c>
      <c r="B37" t="s">
        <v>66</v>
      </c>
      <c r="C37" t="s">
        <v>52</v>
      </c>
      <c r="D37">
        <v>30533.71</v>
      </c>
      <c r="E37">
        <v>39953.08</v>
      </c>
      <c r="F37">
        <v>49619.839999999997</v>
      </c>
      <c r="G37">
        <v>54758.66</v>
      </c>
      <c r="H37">
        <v>61356.97</v>
      </c>
      <c r="I37" t="s">
        <v>55</v>
      </c>
      <c r="J37" t="s">
        <v>50</v>
      </c>
    </row>
    <row r="38" spans="1:13" x14ac:dyDescent="0.35">
      <c r="A38">
        <v>2823750</v>
      </c>
      <c r="B38" t="s">
        <v>66</v>
      </c>
      <c r="C38" t="s">
        <v>53</v>
      </c>
      <c r="D38">
        <v>29958.35</v>
      </c>
      <c r="E38">
        <v>39953.08</v>
      </c>
      <c r="F38">
        <v>49619.839999999997</v>
      </c>
      <c r="G38">
        <v>54758.66</v>
      </c>
      <c r="H38">
        <v>61356.97</v>
      </c>
      <c r="I38" t="s">
        <v>55</v>
      </c>
      <c r="J38" t="s">
        <v>50</v>
      </c>
    </row>
    <row r="39" spans="1:13" x14ac:dyDescent="0.35">
      <c r="A39">
        <v>2823750</v>
      </c>
      <c r="B39" t="s">
        <v>67</v>
      </c>
      <c r="C39" t="s">
        <v>46</v>
      </c>
      <c r="D39">
        <v>2900</v>
      </c>
      <c r="E39">
        <v>2900</v>
      </c>
      <c r="F39">
        <v>2900</v>
      </c>
      <c r="G39">
        <v>2900</v>
      </c>
      <c r="H39">
        <v>2900</v>
      </c>
      <c r="I39" t="s">
        <v>55</v>
      </c>
      <c r="J39" t="s">
        <v>48</v>
      </c>
      <c r="K39">
        <v>11289650</v>
      </c>
      <c r="L39">
        <v>49</v>
      </c>
      <c r="M39" t="s">
        <v>56</v>
      </c>
    </row>
    <row r="40" spans="1:13" x14ac:dyDescent="0.35">
      <c r="A40">
        <v>2823750</v>
      </c>
      <c r="B40" t="s">
        <v>67</v>
      </c>
      <c r="C40" t="s">
        <v>46</v>
      </c>
      <c r="D40">
        <v>9378.66</v>
      </c>
      <c r="E40">
        <v>11399.32</v>
      </c>
      <c r="F40">
        <v>17212.189999999999</v>
      </c>
      <c r="G40">
        <v>23453.19</v>
      </c>
      <c r="H40">
        <v>24417.91</v>
      </c>
      <c r="I40" t="s">
        <v>55</v>
      </c>
      <c r="J40" t="s">
        <v>50</v>
      </c>
    </row>
    <row r="41" spans="1:13" x14ac:dyDescent="0.35">
      <c r="A41">
        <v>2823750</v>
      </c>
      <c r="B41" t="s">
        <v>67</v>
      </c>
      <c r="C41" t="s">
        <v>51</v>
      </c>
      <c r="D41">
        <v>9378.66</v>
      </c>
      <c r="E41">
        <v>11399.32</v>
      </c>
      <c r="F41">
        <v>17244.02</v>
      </c>
      <c r="G41">
        <v>23453.19</v>
      </c>
      <c r="H41">
        <v>28472.9</v>
      </c>
      <c r="I41" t="s">
        <v>55</v>
      </c>
      <c r="J41" t="s">
        <v>50</v>
      </c>
    </row>
    <row r="42" spans="1:13" x14ac:dyDescent="0.35">
      <c r="A42">
        <v>2823750</v>
      </c>
      <c r="B42" t="s">
        <v>67</v>
      </c>
      <c r="C42" t="s">
        <v>52</v>
      </c>
      <c r="D42">
        <v>9378.66</v>
      </c>
      <c r="E42">
        <v>11399.32</v>
      </c>
      <c r="F42">
        <v>17212.189999999999</v>
      </c>
      <c r="G42">
        <v>23453.19</v>
      </c>
      <c r="H42">
        <v>24292.2</v>
      </c>
      <c r="I42" t="s">
        <v>55</v>
      </c>
      <c r="J42" t="s">
        <v>50</v>
      </c>
    </row>
    <row r="43" spans="1:13" x14ac:dyDescent="0.35">
      <c r="A43">
        <v>2823750</v>
      </c>
      <c r="B43" t="s">
        <v>67</v>
      </c>
      <c r="C43" t="s">
        <v>53</v>
      </c>
      <c r="D43">
        <v>9378.66</v>
      </c>
      <c r="E43">
        <v>11632.26</v>
      </c>
      <c r="F43">
        <v>17228.11</v>
      </c>
      <c r="G43">
        <v>23453.19</v>
      </c>
      <c r="H43">
        <v>23453.19</v>
      </c>
      <c r="I43" t="s">
        <v>55</v>
      </c>
      <c r="J43" t="s">
        <v>50</v>
      </c>
    </row>
    <row r="44" spans="1:13" x14ac:dyDescent="0.35">
      <c r="A44">
        <v>2823750</v>
      </c>
      <c r="B44" t="s">
        <v>68</v>
      </c>
      <c r="C44" t="s">
        <v>46</v>
      </c>
      <c r="D44">
        <v>18783.78</v>
      </c>
      <c r="E44">
        <v>22307.45</v>
      </c>
      <c r="F44">
        <v>27520.06</v>
      </c>
      <c r="G44">
        <v>31652.55</v>
      </c>
      <c r="H44">
        <v>38646.120000000003</v>
      </c>
      <c r="I44" t="s">
        <v>55</v>
      </c>
      <c r="J44" t="s">
        <v>50</v>
      </c>
    </row>
    <row r="45" spans="1:13" x14ac:dyDescent="0.35">
      <c r="A45">
        <v>2823750</v>
      </c>
      <c r="B45" t="s">
        <v>68</v>
      </c>
      <c r="C45" t="s">
        <v>46</v>
      </c>
      <c r="D45">
        <v>7340</v>
      </c>
      <c r="E45">
        <v>7340</v>
      </c>
      <c r="F45">
        <v>7340</v>
      </c>
      <c r="G45">
        <v>7340</v>
      </c>
      <c r="H45">
        <v>7340</v>
      </c>
      <c r="I45" t="s">
        <v>55</v>
      </c>
      <c r="J45" t="s">
        <v>48</v>
      </c>
      <c r="K45">
        <v>11289650</v>
      </c>
      <c r="L45">
        <v>49</v>
      </c>
      <c r="M45" t="s">
        <v>56</v>
      </c>
    </row>
    <row r="46" spans="1:13" x14ac:dyDescent="0.35">
      <c r="A46">
        <v>2823750</v>
      </c>
      <c r="B46" t="s">
        <v>68</v>
      </c>
      <c r="C46" t="s">
        <v>51</v>
      </c>
      <c r="D46">
        <v>18783.78</v>
      </c>
      <c r="E46">
        <v>22307.45</v>
      </c>
      <c r="F46">
        <v>27520.06</v>
      </c>
      <c r="G46">
        <v>31652.55</v>
      </c>
      <c r="H46">
        <v>39483.269999999997</v>
      </c>
      <c r="I46" t="s">
        <v>55</v>
      </c>
      <c r="J46" t="s">
        <v>50</v>
      </c>
    </row>
    <row r="47" spans="1:13" x14ac:dyDescent="0.35">
      <c r="A47">
        <v>2823750</v>
      </c>
      <c r="B47" t="s">
        <v>68</v>
      </c>
      <c r="C47" t="s">
        <v>52</v>
      </c>
      <c r="D47">
        <v>18783.78</v>
      </c>
      <c r="E47">
        <v>20622.71</v>
      </c>
      <c r="F47">
        <v>27520.06</v>
      </c>
      <c r="G47">
        <v>31652.55</v>
      </c>
      <c r="H47">
        <v>38646.120000000003</v>
      </c>
      <c r="I47" t="s">
        <v>55</v>
      </c>
      <c r="J47" t="s">
        <v>50</v>
      </c>
    </row>
    <row r="48" spans="1:13" x14ac:dyDescent="0.35">
      <c r="A48">
        <v>2823750</v>
      </c>
      <c r="B48" t="s">
        <v>68</v>
      </c>
      <c r="C48" t="s">
        <v>53</v>
      </c>
      <c r="D48">
        <v>18783.78</v>
      </c>
      <c r="E48">
        <v>22307.45</v>
      </c>
      <c r="F48">
        <v>27520.06</v>
      </c>
      <c r="G48">
        <v>31751.8</v>
      </c>
      <c r="H48">
        <v>38646.120000000003</v>
      </c>
      <c r="I48" t="s">
        <v>55</v>
      </c>
      <c r="J48" t="s">
        <v>50</v>
      </c>
    </row>
    <row r="49" spans="1:13" x14ac:dyDescent="0.35">
      <c r="A49">
        <v>2823750</v>
      </c>
      <c r="B49" t="s">
        <v>69</v>
      </c>
      <c r="C49" t="s">
        <v>46</v>
      </c>
      <c r="D49">
        <v>1</v>
      </c>
      <c r="E49">
        <v>1</v>
      </c>
      <c r="F49">
        <v>1</v>
      </c>
      <c r="G49">
        <v>3</v>
      </c>
      <c r="H49">
        <v>3.6</v>
      </c>
      <c r="I49" t="s">
        <v>47</v>
      </c>
      <c r="J49" t="s">
        <v>63</v>
      </c>
    </row>
    <row r="50" spans="1:13" x14ac:dyDescent="0.35">
      <c r="A50">
        <v>2823750</v>
      </c>
      <c r="B50" t="s">
        <v>69</v>
      </c>
      <c r="C50" t="s">
        <v>46</v>
      </c>
      <c r="D50">
        <v>22.4</v>
      </c>
      <c r="E50">
        <v>23</v>
      </c>
      <c r="F50">
        <v>37</v>
      </c>
      <c r="G50">
        <v>60</v>
      </c>
      <c r="H50">
        <v>88.8</v>
      </c>
      <c r="I50" t="s">
        <v>47</v>
      </c>
      <c r="J50" t="s">
        <v>48</v>
      </c>
      <c r="K50">
        <v>11289650</v>
      </c>
      <c r="L50">
        <v>5</v>
      </c>
      <c r="M50" t="s">
        <v>70</v>
      </c>
    </row>
    <row r="51" spans="1:13" x14ac:dyDescent="0.35">
      <c r="A51">
        <v>2823750</v>
      </c>
      <c r="B51" t="s">
        <v>71</v>
      </c>
      <c r="C51" t="s">
        <v>46</v>
      </c>
      <c r="D51">
        <v>2</v>
      </c>
      <c r="E51">
        <v>2</v>
      </c>
      <c r="F51">
        <v>5</v>
      </c>
      <c r="G51">
        <v>9</v>
      </c>
      <c r="H51">
        <v>19</v>
      </c>
      <c r="I51" t="s">
        <v>47</v>
      </c>
      <c r="J51" t="s">
        <v>63</v>
      </c>
    </row>
    <row r="52" spans="1:13" x14ac:dyDescent="0.35">
      <c r="A52">
        <v>2823750</v>
      </c>
      <c r="B52" t="s">
        <v>71</v>
      </c>
      <c r="C52" t="s">
        <v>46</v>
      </c>
      <c r="D52">
        <v>5</v>
      </c>
      <c r="E52">
        <v>25</v>
      </c>
      <c r="F52">
        <v>77</v>
      </c>
      <c r="G52">
        <v>135</v>
      </c>
      <c r="H52">
        <v>187.4</v>
      </c>
      <c r="I52" t="s">
        <v>47</v>
      </c>
      <c r="J52" t="s">
        <v>48</v>
      </c>
      <c r="K52">
        <v>11289650</v>
      </c>
      <c r="L52">
        <v>25</v>
      </c>
      <c r="M52" t="s">
        <v>72</v>
      </c>
    </row>
    <row r="53" spans="1:13" x14ac:dyDescent="0.35">
      <c r="A53">
        <v>2823750</v>
      </c>
      <c r="B53" t="s">
        <v>73</v>
      </c>
      <c r="C53" t="s">
        <v>46</v>
      </c>
      <c r="D53">
        <v>1.8</v>
      </c>
      <c r="E53">
        <v>2</v>
      </c>
      <c r="F53">
        <v>3</v>
      </c>
      <c r="G53">
        <v>4</v>
      </c>
      <c r="H53">
        <v>4.4000000000000004</v>
      </c>
      <c r="I53" t="s">
        <v>47</v>
      </c>
      <c r="J53" t="s">
        <v>63</v>
      </c>
    </row>
    <row r="54" spans="1:13" x14ac:dyDescent="0.35">
      <c r="A54">
        <v>2823750</v>
      </c>
      <c r="B54" t="s">
        <v>73</v>
      </c>
      <c r="C54" t="s">
        <v>46</v>
      </c>
      <c r="D54">
        <v>9.4</v>
      </c>
      <c r="E54">
        <v>13.75</v>
      </c>
      <c r="F54">
        <v>36.5</v>
      </c>
      <c r="G54">
        <v>53.75</v>
      </c>
      <c r="H54">
        <v>79.5</v>
      </c>
      <c r="I54" t="s">
        <v>47</v>
      </c>
      <c r="J54" t="s">
        <v>48</v>
      </c>
      <c r="K54">
        <v>11289650</v>
      </c>
      <c r="L54">
        <v>10</v>
      </c>
      <c r="M54" t="s">
        <v>70</v>
      </c>
    </row>
    <row r="55" spans="1:13" x14ac:dyDescent="0.35">
      <c r="A55">
        <v>2823750</v>
      </c>
      <c r="B55" t="s">
        <v>74</v>
      </c>
      <c r="C55" t="s">
        <v>46</v>
      </c>
      <c r="D55">
        <v>1</v>
      </c>
      <c r="E55">
        <v>1</v>
      </c>
      <c r="F55">
        <v>1</v>
      </c>
      <c r="G55">
        <v>1</v>
      </c>
      <c r="H55">
        <v>1</v>
      </c>
      <c r="I55" t="s">
        <v>75</v>
      </c>
      <c r="J55" t="s">
        <v>63</v>
      </c>
    </row>
    <row r="56" spans="1:13" x14ac:dyDescent="0.35">
      <c r="A56">
        <v>2823750</v>
      </c>
      <c r="B56" t="s">
        <v>74</v>
      </c>
      <c r="C56" t="s">
        <v>46</v>
      </c>
      <c r="D56">
        <v>3.4</v>
      </c>
      <c r="E56">
        <v>4</v>
      </c>
      <c r="F56">
        <v>4</v>
      </c>
      <c r="G56">
        <v>4</v>
      </c>
      <c r="H56">
        <v>4.5999999999999996</v>
      </c>
      <c r="I56" t="s">
        <v>75</v>
      </c>
      <c r="J56" t="s">
        <v>48</v>
      </c>
      <c r="K56">
        <v>11289650</v>
      </c>
      <c r="L56">
        <v>5</v>
      </c>
      <c r="M56" t="s">
        <v>70</v>
      </c>
    </row>
    <row r="57" spans="1:13" x14ac:dyDescent="0.35">
      <c r="A57">
        <v>2823750</v>
      </c>
      <c r="B57" t="s">
        <v>76</v>
      </c>
      <c r="C57" t="s">
        <v>46</v>
      </c>
      <c r="D57">
        <v>1</v>
      </c>
      <c r="E57">
        <v>1</v>
      </c>
      <c r="F57">
        <v>2</v>
      </c>
      <c r="G57">
        <v>2</v>
      </c>
      <c r="H57">
        <v>4</v>
      </c>
      <c r="I57" t="s">
        <v>75</v>
      </c>
      <c r="J57" t="s">
        <v>63</v>
      </c>
    </row>
    <row r="58" spans="1:13" x14ac:dyDescent="0.35">
      <c r="A58">
        <v>2823750</v>
      </c>
      <c r="B58" t="s">
        <v>76</v>
      </c>
      <c r="C58" t="s">
        <v>46</v>
      </c>
      <c r="D58">
        <v>1</v>
      </c>
      <c r="E58">
        <v>2</v>
      </c>
      <c r="F58">
        <v>3</v>
      </c>
      <c r="G58">
        <v>6</v>
      </c>
      <c r="H58">
        <v>7</v>
      </c>
      <c r="I58" t="s">
        <v>75</v>
      </c>
      <c r="J58" t="s">
        <v>48</v>
      </c>
      <c r="K58">
        <v>11289650</v>
      </c>
      <c r="L58">
        <v>25</v>
      </c>
      <c r="M58" t="s">
        <v>62</v>
      </c>
    </row>
    <row r="59" spans="1:13" x14ac:dyDescent="0.35">
      <c r="A59">
        <v>2823750</v>
      </c>
      <c r="B59" t="s">
        <v>77</v>
      </c>
      <c r="C59" t="s">
        <v>46</v>
      </c>
      <c r="D59">
        <v>1</v>
      </c>
      <c r="E59">
        <v>1</v>
      </c>
      <c r="F59">
        <v>1</v>
      </c>
      <c r="G59">
        <v>2</v>
      </c>
      <c r="H59">
        <v>2</v>
      </c>
      <c r="I59" t="s">
        <v>75</v>
      </c>
      <c r="J59" t="s">
        <v>63</v>
      </c>
    </row>
    <row r="60" spans="1:13" x14ac:dyDescent="0.35">
      <c r="A60">
        <v>2823750</v>
      </c>
      <c r="B60" t="s">
        <v>77</v>
      </c>
      <c r="C60" t="s">
        <v>46</v>
      </c>
      <c r="D60">
        <v>1</v>
      </c>
      <c r="E60">
        <v>2</v>
      </c>
      <c r="F60">
        <v>2.5</v>
      </c>
      <c r="G60">
        <v>4.5</v>
      </c>
      <c r="H60">
        <v>6</v>
      </c>
      <c r="I60" t="s">
        <v>75</v>
      </c>
      <c r="J60" t="s">
        <v>48</v>
      </c>
      <c r="K60">
        <v>11289650</v>
      </c>
      <c r="L60">
        <v>10</v>
      </c>
      <c r="M60" t="s">
        <v>70</v>
      </c>
    </row>
    <row r="61" spans="1:13" x14ac:dyDescent="0.35">
      <c r="A61">
        <v>2823750</v>
      </c>
      <c r="B61" t="s">
        <v>78</v>
      </c>
      <c r="C61" t="s">
        <v>46</v>
      </c>
      <c r="D61">
        <v>23.6</v>
      </c>
      <c r="E61">
        <v>36</v>
      </c>
      <c r="F61">
        <v>71</v>
      </c>
      <c r="G61">
        <v>123</v>
      </c>
      <c r="H61">
        <v>196.8</v>
      </c>
      <c r="I61" t="s">
        <v>47</v>
      </c>
      <c r="J61" t="s">
        <v>48</v>
      </c>
      <c r="K61">
        <v>11289650</v>
      </c>
      <c r="L61">
        <v>49</v>
      </c>
      <c r="M61" t="s">
        <v>49</v>
      </c>
    </row>
    <row r="62" spans="1:13" x14ac:dyDescent="0.35">
      <c r="A62">
        <v>2823750</v>
      </c>
      <c r="B62" t="s">
        <v>78</v>
      </c>
      <c r="C62" t="s">
        <v>46</v>
      </c>
      <c r="D62">
        <v>44.66</v>
      </c>
      <c r="E62">
        <v>53.35</v>
      </c>
      <c r="F62">
        <v>64</v>
      </c>
      <c r="G62">
        <v>78.56</v>
      </c>
      <c r="H62">
        <v>100.69</v>
      </c>
      <c r="I62" t="s">
        <v>47</v>
      </c>
      <c r="J62" t="s">
        <v>50</v>
      </c>
    </row>
    <row r="63" spans="1:13" x14ac:dyDescent="0.35">
      <c r="A63">
        <v>2823750</v>
      </c>
      <c r="B63" t="s">
        <v>78</v>
      </c>
      <c r="C63" t="s">
        <v>51</v>
      </c>
      <c r="D63">
        <v>44</v>
      </c>
      <c r="E63">
        <v>53.76</v>
      </c>
      <c r="F63">
        <v>64</v>
      </c>
      <c r="G63">
        <v>79.52</v>
      </c>
      <c r="H63">
        <v>103.4</v>
      </c>
      <c r="I63" t="s">
        <v>47</v>
      </c>
      <c r="J63" t="s">
        <v>50</v>
      </c>
    </row>
    <row r="64" spans="1:13" x14ac:dyDescent="0.35">
      <c r="A64">
        <v>2823750</v>
      </c>
      <c r="B64" t="s">
        <v>78</v>
      </c>
      <c r="C64" t="s">
        <v>52</v>
      </c>
      <c r="D64">
        <v>44.5</v>
      </c>
      <c r="E64">
        <v>53</v>
      </c>
      <c r="F64">
        <v>62.9</v>
      </c>
      <c r="G64">
        <v>78.37</v>
      </c>
      <c r="H64">
        <v>95.82</v>
      </c>
      <c r="I64" t="s">
        <v>47</v>
      </c>
      <c r="J64" t="s">
        <v>50</v>
      </c>
    </row>
    <row r="65" spans="1:13" x14ac:dyDescent="0.35">
      <c r="A65">
        <v>2823750</v>
      </c>
      <c r="B65" t="s">
        <v>78</v>
      </c>
      <c r="C65" t="s">
        <v>53</v>
      </c>
      <c r="D65">
        <v>45.24</v>
      </c>
      <c r="E65">
        <v>53.61</v>
      </c>
      <c r="F65">
        <v>64</v>
      </c>
      <c r="G65">
        <v>77.040000000000006</v>
      </c>
      <c r="H65">
        <v>97.9</v>
      </c>
      <c r="I65" t="s">
        <v>47</v>
      </c>
      <c r="J65" t="s">
        <v>50</v>
      </c>
    </row>
    <row r="66" spans="1:13" x14ac:dyDescent="0.35">
      <c r="A66">
        <v>2823750</v>
      </c>
      <c r="B66" t="s">
        <v>79</v>
      </c>
      <c r="C66" t="s">
        <v>46</v>
      </c>
      <c r="D66">
        <v>5381.85</v>
      </c>
      <c r="E66">
        <v>7048.02</v>
      </c>
      <c r="F66">
        <v>9277.57</v>
      </c>
      <c r="G66">
        <v>13413.28</v>
      </c>
      <c r="H66">
        <v>21034.52</v>
      </c>
      <c r="I66" t="s">
        <v>55</v>
      </c>
      <c r="J66" t="s">
        <v>50</v>
      </c>
    </row>
    <row r="67" spans="1:13" x14ac:dyDescent="0.35">
      <c r="A67">
        <v>2823750</v>
      </c>
      <c r="B67" t="s">
        <v>79</v>
      </c>
      <c r="C67" t="s">
        <v>46</v>
      </c>
      <c r="D67">
        <v>661.2</v>
      </c>
      <c r="E67">
        <v>1190</v>
      </c>
      <c r="F67">
        <v>2730</v>
      </c>
      <c r="G67">
        <v>6360</v>
      </c>
      <c r="H67">
        <v>8242</v>
      </c>
      <c r="I67" t="s">
        <v>55</v>
      </c>
      <c r="J67" t="s">
        <v>48</v>
      </c>
      <c r="K67">
        <v>11289650</v>
      </c>
      <c r="L67">
        <v>49</v>
      </c>
      <c r="M67" t="s">
        <v>56</v>
      </c>
    </row>
    <row r="68" spans="1:13" x14ac:dyDescent="0.35">
      <c r="A68">
        <v>2823750</v>
      </c>
      <c r="B68" t="s">
        <v>79</v>
      </c>
      <c r="C68" t="s">
        <v>51</v>
      </c>
      <c r="D68">
        <v>2983.84</v>
      </c>
      <c r="E68">
        <v>3855.12</v>
      </c>
      <c r="F68">
        <v>5224.01</v>
      </c>
      <c r="G68">
        <v>6872.27</v>
      </c>
      <c r="H68">
        <v>9817.0300000000007</v>
      </c>
      <c r="I68" t="s">
        <v>55</v>
      </c>
      <c r="J68" t="s">
        <v>50</v>
      </c>
    </row>
    <row r="69" spans="1:13" x14ac:dyDescent="0.35">
      <c r="A69">
        <v>2823750</v>
      </c>
      <c r="B69" t="s">
        <v>79</v>
      </c>
      <c r="C69" t="s">
        <v>52</v>
      </c>
      <c r="D69">
        <v>5269.37</v>
      </c>
      <c r="E69">
        <v>7081.5</v>
      </c>
      <c r="F69">
        <v>9266.7900000000009</v>
      </c>
      <c r="G69">
        <v>13435.54</v>
      </c>
      <c r="H69">
        <v>20386.89</v>
      </c>
      <c r="I69" t="s">
        <v>55</v>
      </c>
      <c r="J69" t="s">
        <v>50</v>
      </c>
    </row>
    <row r="70" spans="1:13" x14ac:dyDescent="0.35">
      <c r="A70">
        <v>2823750</v>
      </c>
      <c r="B70" t="s">
        <v>79</v>
      </c>
      <c r="C70" t="s">
        <v>53</v>
      </c>
      <c r="D70">
        <v>7449.39</v>
      </c>
      <c r="E70">
        <v>10744.1</v>
      </c>
      <c r="F70">
        <v>14815.41</v>
      </c>
      <c r="G70">
        <v>19640.740000000002</v>
      </c>
      <c r="H70">
        <v>29047.33</v>
      </c>
      <c r="I70" t="s">
        <v>55</v>
      </c>
      <c r="J70" t="s">
        <v>50</v>
      </c>
    </row>
    <row r="71" spans="1:13" x14ac:dyDescent="0.35">
      <c r="A71">
        <v>2823750</v>
      </c>
      <c r="B71" t="s">
        <v>80</v>
      </c>
      <c r="C71" t="s">
        <v>46</v>
      </c>
      <c r="D71">
        <v>0.01</v>
      </c>
      <c r="E71">
        <v>0.01</v>
      </c>
      <c r="F71">
        <v>0.04</v>
      </c>
      <c r="G71">
        <v>0.05</v>
      </c>
      <c r="H71">
        <v>0.06</v>
      </c>
      <c r="I71" t="s">
        <v>81</v>
      </c>
      <c r="J71" t="s">
        <v>63</v>
      </c>
    </row>
    <row r="72" spans="1:13" x14ac:dyDescent="0.35">
      <c r="A72">
        <v>2823750</v>
      </c>
      <c r="B72" t="s">
        <v>80</v>
      </c>
      <c r="C72" t="s">
        <v>46</v>
      </c>
      <c r="D72">
        <v>1.9176084999999999E-2</v>
      </c>
      <c r="E72">
        <v>3.6976074999999997E-2</v>
      </c>
      <c r="F72">
        <v>8.2180294000000001E-2</v>
      </c>
      <c r="G72">
        <v>0.11348280099999999</v>
      </c>
      <c r="H72">
        <v>0.14247589299999999</v>
      </c>
      <c r="I72" t="s">
        <v>81</v>
      </c>
      <c r="J72" t="s">
        <v>48</v>
      </c>
      <c r="K72">
        <v>11289650</v>
      </c>
      <c r="L72">
        <v>49</v>
      </c>
      <c r="M72" t="s">
        <v>72</v>
      </c>
    </row>
    <row r="73" spans="1:13" x14ac:dyDescent="0.35">
      <c r="A73">
        <v>2823750</v>
      </c>
      <c r="B73" t="s">
        <v>82</v>
      </c>
      <c r="C73" t="s">
        <v>46</v>
      </c>
      <c r="D73">
        <v>101.8</v>
      </c>
      <c r="E73">
        <v>156</v>
      </c>
      <c r="F73">
        <v>213</v>
      </c>
      <c r="G73">
        <v>226</v>
      </c>
      <c r="H73">
        <v>243.8</v>
      </c>
      <c r="I73" t="s">
        <v>59</v>
      </c>
      <c r="J73" t="s">
        <v>48</v>
      </c>
      <c r="K73">
        <v>11289650</v>
      </c>
      <c r="L73">
        <v>49</v>
      </c>
      <c r="M73" t="s">
        <v>49</v>
      </c>
    </row>
    <row r="74" spans="1:13" x14ac:dyDescent="0.35">
      <c r="A74">
        <v>2823750</v>
      </c>
      <c r="B74" t="s">
        <v>82</v>
      </c>
      <c r="C74" t="s">
        <v>46</v>
      </c>
      <c r="D74">
        <v>211.65</v>
      </c>
      <c r="E74">
        <v>227.2</v>
      </c>
      <c r="F74">
        <v>238.95</v>
      </c>
      <c r="G74">
        <v>246</v>
      </c>
      <c r="H74">
        <v>254.45</v>
      </c>
      <c r="I74" t="s">
        <v>59</v>
      </c>
      <c r="J74" t="s">
        <v>50</v>
      </c>
    </row>
    <row r="75" spans="1:13" x14ac:dyDescent="0.35">
      <c r="A75">
        <v>2823750</v>
      </c>
      <c r="B75" t="s">
        <v>82</v>
      </c>
      <c r="C75" t="s">
        <v>51</v>
      </c>
      <c r="D75">
        <v>206.3</v>
      </c>
      <c r="E75">
        <v>221.57</v>
      </c>
      <c r="F75">
        <v>231</v>
      </c>
      <c r="G75">
        <v>242</v>
      </c>
      <c r="H75">
        <v>250</v>
      </c>
      <c r="I75" t="s">
        <v>59</v>
      </c>
      <c r="J75" t="s">
        <v>50</v>
      </c>
    </row>
    <row r="76" spans="1:13" x14ac:dyDescent="0.35">
      <c r="A76">
        <v>2823750</v>
      </c>
      <c r="B76" t="s">
        <v>82</v>
      </c>
      <c r="C76" t="s">
        <v>52</v>
      </c>
      <c r="D76">
        <v>216.5</v>
      </c>
      <c r="E76">
        <v>229</v>
      </c>
      <c r="F76">
        <v>239.5</v>
      </c>
      <c r="G76">
        <v>246</v>
      </c>
      <c r="H76">
        <v>254.5</v>
      </c>
      <c r="I76" t="s">
        <v>59</v>
      </c>
      <c r="J76" t="s">
        <v>50</v>
      </c>
    </row>
    <row r="77" spans="1:13" x14ac:dyDescent="0.35">
      <c r="A77">
        <v>2823750</v>
      </c>
      <c r="B77" t="s">
        <v>82</v>
      </c>
      <c r="C77" t="s">
        <v>53</v>
      </c>
      <c r="D77">
        <v>216</v>
      </c>
      <c r="E77">
        <v>233.75</v>
      </c>
      <c r="F77">
        <v>244</v>
      </c>
      <c r="G77">
        <v>252.5</v>
      </c>
      <c r="H77">
        <v>263.2</v>
      </c>
      <c r="I77" t="s">
        <v>59</v>
      </c>
      <c r="J77" t="s">
        <v>50</v>
      </c>
    </row>
    <row r="78" spans="1:13" x14ac:dyDescent="0.35">
      <c r="A78">
        <v>2823750</v>
      </c>
      <c r="B78" t="s">
        <v>83</v>
      </c>
      <c r="C78" t="s">
        <v>46</v>
      </c>
      <c r="D78">
        <v>35.1</v>
      </c>
      <c r="E78">
        <v>46</v>
      </c>
      <c r="F78">
        <v>87</v>
      </c>
      <c r="G78">
        <v>148.5</v>
      </c>
      <c r="H78">
        <v>202.2</v>
      </c>
      <c r="I78" t="s">
        <v>47</v>
      </c>
      <c r="J78" t="s">
        <v>48</v>
      </c>
      <c r="K78">
        <v>11289650</v>
      </c>
      <c r="L78">
        <v>38</v>
      </c>
      <c r="M78" t="s">
        <v>49</v>
      </c>
    </row>
    <row r="79" spans="1:13" x14ac:dyDescent="0.35">
      <c r="A79">
        <v>2823750</v>
      </c>
      <c r="B79" t="s">
        <v>83</v>
      </c>
      <c r="C79" t="s">
        <v>46</v>
      </c>
      <c r="D79">
        <v>71.39</v>
      </c>
      <c r="E79">
        <v>95.15</v>
      </c>
      <c r="F79">
        <v>127.39</v>
      </c>
      <c r="G79">
        <v>158.5</v>
      </c>
      <c r="H79">
        <v>185.27</v>
      </c>
      <c r="I79" t="s">
        <v>47</v>
      </c>
      <c r="J79" t="s">
        <v>50</v>
      </c>
    </row>
    <row r="80" spans="1:13" x14ac:dyDescent="0.35">
      <c r="A80">
        <v>2823750</v>
      </c>
      <c r="B80" t="s">
        <v>83</v>
      </c>
      <c r="C80" t="s">
        <v>51</v>
      </c>
      <c r="D80">
        <v>68.72</v>
      </c>
      <c r="E80">
        <v>87.57</v>
      </c>
      <c r="F80">
        <v>107.58</v>
      </c>
      <c r="G80">
        <v>129.63</v>
      </c>
      <c r="H80">
        <v>172.88</v>
      </c>
      <c r="I80" t="s">
        <v>47</v>
      </c>
      <c r="J80" t="s">
        <v>50</v>
      </c>
    </row>
    <row r="81" spans="1:13" x14ac:dyDescent="0.35">
      <c r="A81">
        <v>2823750</v>
      </c>
      <c r="B81" t="s">
        <v>83</v>
      </c>
      <c r="C81" t="s">
        <v>52</v>
      </c>
      <c r="D81">
        <v>72</v>
      </c>
      <c r="E81">
        <v>93.23</v>
      </c>
      <c r="F81">
        <v>127.29</v>
      </c>
      <c r="G81">
        <v>153</v>
      </c>
      <c r="H81">
        <v>174.13</v>
      </c>
      <c r="I81" t="s">
        <v>47</v>
      </c>
      <c r="J81" t="s">
        <v>50</v>
      </c>
    </row>
    <row r="82" spans="1:13" x14ac:dyDescent="0.35">
      <c r="A82">
        <v>2823750</v>
      </c>
      <c r="B82" t="s">
        <v>83</v>
      </c>
      <c r="C82" t="s">
        <v>53</v>
      </c>
      <c r="D82">
        <v>73.150000000000006</v>
      </c>
      <c r="E82">
        <v>112.34</v>
      </c>
      <c r="F82">
        <v>150.27000000000001</v>
      </c>
      <c r="G82">
        <v>176</v>
      </c>
      <c r="H82">
        <v>195</v>
      </c>
      <c r="I82" t="s">
        <v>47</v>
      </c>
      <c r="J82" t="s">
        <v>50</v>
      </c>
    </row>
    <row r="83" spans="1:13" x14ac:dyDescent="0.35">
      <c r="A83">
        <v>2823750</v>
      </c>
      <c r="B83" t="s">
        <v>84</v>
      </c>
      <c r="C83" t="s">
        <v>46</v>
      </c>
      <c r="D83">
        <v>115.9</v>
      </c>
      <c r="E83">
        <v>168.5</v>
      </c>
      <c r="F83">
        <v>291.25</v>
      </c>
      <c r="G83">
        <v>564.15</v>
      </c>
      <c r="H83">
        <v>1721.8</v>
      </c>
      <c r="I83" t="s">
        <v>55</v>
      </c>
      <c r="J83" t="s">
        <v>48</v>
      </c>
      <c r="K83">
        <v>11289650</v>
      </c>
      <c r="L83">
        <v>38</v>
      </c>
      <c r="M83" t="s">
        <v>56</v>
      </c>
    </row>
    <row r="84" spans="1:13" x14ac:dyDescent="0.35">
      <c r="A84">
        <v>2823750</v>
      </c>
      <c r="B84" t="s">
        <v>84</v>
      </c>
      <c r="C84" t="s">
        <v>46</v>
      </c>
      <c r="D84">
        <v>651.52</v>
      </c>
      <c r="E84">
        <v>876.98</v>
      </c>
      <c r="F84">
        <v>1100.4100000000001</v>
      </c>
      <c r="G84">
        <v>1427.41</v>
      </c>
      <c r="H84">
        <v>1755.01</v>
      </c>
      <c r="I84" t="s">
        <v>55</v>
      </c>
      <c r="J84" t="s">
        <v>50</v>
      </c>
    </row>
    <row r="85" spans="1:13" x14ac:dyDescent="0.35">
      <c r="A85">
        <v>2823750</v>
      </c>
      <c r="B85" t="s">
        <v>84</v>
      </c>
      <c r="C85" t="s">
        <v>51</v>
      </c>
      <c r="D85">
        <v>400.99</v>
      </c>
      <c r="E85">
        <v>552.77</v>
      </c>
      <c r="F85">
        <v>700.63</v>
      </c>
      <c r="G85">
        <v>892.17</v>
      </c>
      <c r="H85">
        <v>1118.1099999999999</v>
      </c>
      <c r="I85" t="s">
        <v>55</v>
      </c>
      <c r="J85" t="s">
        <v>50</v>
      </c>
    </row>
    <row r="86" spans="1:13" x14ac:dyDescent="0.35">
      <c r="A86">
        <v>2823750</v>
      </c>
      <c r="B86" t="s">
        <v>84</v>
      </c>
      <c r="C86" t="s">
        <v>52</v>
      </c>
      <c r="D86">
        <v>641.11</v>
      </c>
      <c r="E86">
        <v>888.86</v>
      </c>
      <c r="F86">
        <v>1111.4100000000001</v>
      </c>
      <c r="G86">
        <v>1427.94</v>
      </c>
      <c r="H86">
        <v>1770.93</v>
      </c>
      <c r="I86" t="s">
        <v>55</v>
      </c>
      <c r="J86" t="s">
        <v>50</v>
      </c>
    </row>
    <row r="87" spans="1:13" x14ac:dyDescent="0.35">
      <c r="A87">
        <v>2823750</v>
      </c>
      <c r="B87" t="s">
        <v>84</v>
      </c>
      <c r="C87" t="s">
        <v>53</v>
      </c>
      <c r="D87">
        <v>910.23</v>
      </c>
      <c r="E87">
        <v>1284.56</v>
      </c>
      <c r="F87">
        <v>1775.11</v>
      </c>
      <c r="G87">
        <v>2394.66</v>
      </c>
      <c r="H87">
        <v>3188.41</v>
      </c>
      <c r="I87" t="s">
        <v>55</v>
      </c>
      <c r="J87" t="s">
        <v>50</v>
      </c>
    </row>
    <row r="88" spans="1:13" x14ac:dyDescent="0.35">
      <c r="A88">
        <v>2823750</v>
      </c>
      <c r="B88" t="s">
        <v>85</v>
      </c>
      <c r="C88" t="s">
        <v>46</v>
      </c>
      <c r="D88">
        <v>152.4</v>
      </c>
      <c r="E88">
        <v>253.875</v>
      </c>
      <c r="F88">
        <v>1405</v>
      </c>
      <c r="G88">
        <v>4245</v>
      </c>
      <c r="H88">
        <v>4924</v>
      </c>
      <c r="I88" t="s">
        <v>55</v>
      </c>
      <c r="J88" t="s">
        <v>48</v>
      </c>
      <c r="K88">
        <v>11289650</v>
      </c>
      <c r="L88">
        <v>38</v>
      </c>
      <c r="M88" t="s">
        <v>56</v>
      </c>
    </row>
    <row r="89" spans="1:13" x14ac:dyDescent="0.35">
      <c r="A89">
        <v>2823750</v>
      </c>
      <c r="B89" t="s">
        <v>85</v>
      </c>
      <c r="C89" t="s">
        <v>46</v>
      </c>
      <c r="D89">
        <v>1808.86</v>
      </c>
      <c r="E89">
        <v>2405.29</v>
      </c>
      <c r="F89">
        <v>3131.88</v>
      </c>
      <c r="G89">
        <v>4035.93</v>
      </c>
      <c r="H89">
        <v>5113.4399999999996</v>
      </c>
      <c r="I89" t="s">
        <v>55</v>
      </c>
      <c r="J89" t="s">
        <v>50</v>
      </c>
    </row>
    <row r="90" spans="1:13" x14ac:dyDescent="0.35">
      <c r="A90">
        <v>2823750</v>
      </c>
      <c r="B90" t="s">
        <v>85</v>
      </c>
      <c r="C90" t="s">
        <v>51</v>
      </c>
      <c r="D90">
        <v>1115.08</v>
      </c>
      <c r="E90">
        <v>1463.28</v>
      </c>
      <c r="F90">
        <v>1994.18</v>
      </c>
      <c r="G90">
        <v>2621.59</v>
      </c>
      <c r="H90">
        <v>3387.75</v>
      </c>
      <c r="I90" t="s">
        <v>55</v>
      </c>
      <c r="J90" t="s">
        <v>50</v>
      </c>
    </row>
    <row r="91" spans="1:13" x14ac:dyDescent="0.35">
      <c r="A91">
        <v>2823750</v>
      </c>
      <c r="B91" t="s">
        <v>85</v>
      </c>
      <c r="C91" t="s">
        <v>52</v>
      </c>
      <c r="D91">
        <v>1812.76</v>
      </c>
      <c r="E91">
        <v>2458.41</v>
      </c>
      <c r="F91">
        <v>3175.62</v>
      </c>
      <c r="G91">
        <v>4102.04</v>
      </c>
      <c r="H91">
        <v>5152.29</v>
      </c>
      <c r="I91" t="s">
        <v>55</v>
      </c>
      <c r="J91" t="s">
        <v>50</v>
      </c>
    </row>
    <row r="92" spans="1:13" x14ac:dyDescent="0.35">
      <c r="A92">
        <v>2823750</v>
      </c>
      <c r="B92" t="s">
        <v>85</v>
      </c>
      <c r="C92" t="s">
        <v>53</v>
      </c>
      <c r="D92">
        <v>2866.9</v>
      </c>
      <c r="E92">
        <v>3764.15</v>
      </c>
      <c r="F92">
        <v>4933.8999999999996</v>
      </c>
      <c r="G92">
        <v>6313.29</v>
      </c>
      <c r="H92">
        <v>7913.62</v>
      </c>
      <c r="I92" t="s">
        <v>55</v>
      </c>
      <c r="J92" t="s">
        <v>50</v>
      </c>
    </row>
    <row r="93" spans="1:13" x14ac:dyDescent="0.35">
      <c r="A93">
        <v>2823750</v>
      </c>
      <c r="B93" t="s">
        <v>86</v>
      </c>
      <c r="C93" t="s">
        <v>46</v>
      </c>
      <c r="D93">
        <v>48.37</v>
      </c>
      <c r="E93">
        <v>75.5</v>
      </c>
      <c r="F93">
        <v>94.7</v>
      </c>
      <c r="G93">
        <v>114.5</v>
      </c>
      <c r="H93">
        <v>136.57</v>
      </c>
      <c r="I93" t="s">
        <v>59</v>
      </c>
      <c r="J93" t="s">
        <v>50</v>
      </c>
    </row>
    <row r="94" spans="1:13" x14ac:dyDescent="0.35">
      <c r="A94">
        <v>2823750</v>
      </c>
      <c r="B94" t="s">
        <v>86</v>
      </c>
      <c r="C94" t="s">
        <v>46</v>
      </c>
      <c r="D94">
        <v>7</v>
      </c>
      <c r="E94">
        <v>51.25</v>
      </c>
      <c r="F94">
        <v>106.5</v>
      </c>
      <c r="G94">
        <v>166</v>
      </c>
      <c r="H94">
        <v>180</v>
      </c>
      <c r="I94" t="s">
        <v>59</v>
      </c>
      <c r="J94" t="s">
        <v>48</v>
      </c>
      <c r="K94">
        <v>11289650</v>
      </c>
      <c r="L94">
        <v>38</v>
      </c>
      <c r="M94" t="s">
        <v>62</v>
      </c>
    </row>
    <row r="95" spans="1:13" x14ac:dyDescent="0.35">
      <c r="A95">
        <v>2823750</v>
      </c>
      <c r="B95" t="s">
        <v>86</v>
      </c>
      <c r="C95" t="s">
        <v>51</v>
      </c>
      <c r="D95">
        <v>37.76</v>
      </c>
      <c r="E95">
        <v>86.72</v>
      </c>
      <c r="F95">
        <v>113.57</v>
      </c>
      <c r="G95">
        <v>127</v>
      </c>
      <c r="H95">
        <v>145.80000000000001</v>
      </c>
      <c r="I95" t="s">
        <v>59</v>
      </c>
      <c r="J95" t="s">
        <v>50</v>
      </c>
    </row>
    <row r="96" spans="1:13" x14ac:dyDescent="0.35">
      <c r="A96">
        <v>2823750</v>
      </c>
      <c r="B96" t="s">
        <v>86</v>
      </c>
      <c r="C96" t="s">
        <v>52</v>
      </c>
      <c r="D96">
        <v>60</v>
      </c>
      <c r="E96">
        <v>83.5</v>
      </c>
      <c r="F96">
        <v>97</v>
      </c>
      <c r="G96">
        <v>120.8</v>
      </c>
      <c r="H96">
        <v>136.62</v>
      </c>
      <c r="I96" t="s">
        <v>59</v>
      </c>
      <c r="J96" t="s">
        <v>50</v>
      </c>
    </row>
    <row r="97" spans="1:10" x14ac:dyDescent="0.35">
      <c r="A97">
        <v>2823750</v>
      </c>
      <c r="B97" t="s">
        <v>86</v>
      </c>
      <c r="C97" t="s">
        <v>53</v>
      </c>
      <c r="D97">
        <v>48.37</v>
      </c>
      <c r="E97">
        <v>63.86</v>
      </c>
      <c r="F97">
        <v>77.25</v>
      </c>
      <c r="G97">
        <v>93.6</v>
      </c>
      <c r="H97">
        <v>125.12</v>
      </c>
      <c r="I97" t="s">
        <v>59</v>
      </c>
      <c r="J9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B56" workbookViewId="0">
      <selection activeCell="H68" sqref="H68"/>
    </sheetView>
  </sheetViews>
  <sheetFormatPr defaultRowHeight="14.5" x14ac:dyDescent="0.35"/>
  <cols>
    <col min="1" max="1" width="14.26953125" customWidth="1"/>
    <col min="7" max="7" width="13.453125" customWidth="1"/>
    <col min="11" max="11" width="12.453125" customWidth="1"/>
  </cols>
  <sheetData>
    <row r="1" spans="1:17" x14ac:dyDescent="0.35">
      <c r="A1" t="s">
        <v>91</v>
      </c>
    </row>
    <row r="3" spans="1:17" x14ac:dyDescent="0.35">
      <c r="A3" t="s">
        <v>38</v>
      </c>
      <c r="B3" t="s">
        <v>39</v>
      </c>
      <c r="C3" t="s">
        <v>34</v>
      </c>
      <c r="D3" t="s">
        <v>41</v>
      </c>
      <c r="G3" t="s">
        <v>38</v>
      </c>
      <c r="H3" t="s">
        <v>39</v>
      </c>
      <c r="I3" t="s">
        <v>34</v>
      </c>
      <c r="K3" t="s">
        <v>38</v>
      </c>
      <c r="L3" t="s">
        <v>39</v>
      </c>
      <c r="M3" t="s">
        <v>34</v>
      </c>
      <c r="O3" t="s">
        <v>38</v>
      </c>
      <c r="P3" t="s">
        <v>39</v>
      </c>
      <c r="Q3" t="s">
        <v>34</v>
      </c>
    </row>
    <row r="4" spans="1:17" x14ac:dyDescent="0.35">
      <c r="A4" t="s">
        <v>45</v>
      </c>
      <c r="B4" t="s">
        <v>46</v>
      </c>
      <c r="C4">
        <v>160.6</v>
      </c>
      <c r="D4" t="s">
        <v>50</v>
      </c>
      <c r="G4" t="s">
        <v>45</v>
      </c>
      <c r="H4" t="s">
        <v>51</v>
      </c>
      <c r="I4">
        <v>168.2</v>
      </c>
      <c r="K4" t="s">
        <v>45</v>
      </c>
      <c r="L4" t="s">
        <v>52</v>
      </c>
      <c r="M4">
        <v>158.26</v>
      </c>
      <c r="O4" t="s">
        <v>45</v>
      </c>
      <c r="P4" t="s">
        <v>53</v>
      </c>
      <c r="Q4">
        <v>156.16999999999999</v>
      </c>
    </row>
    <row r="5" spans="1:17" x14ac:dyDescent="0.35">
      <c r="A5" t="s">
        <v>54</v>
      </c>
      <c r="B5" t="s">
        <v>46</v>
      </c>
      <c r="C5">
        <v>528.01</v>
      </c>
      <c r="D5" t="s">
        <v>50</v>
      </c>
      <c r="G5" t="s">
        <v>54</v>
      </c>
      <c r="H5" t="s">
        <v>51</v>
      </c>
      <c r="I5">
        <v>415.88</v>
      </c>
      <c r="K5" t="s">
        <v>54</v>
      </c>
      <c r="L5" t="s">
        <v>52</v>
      </c>
      <c r="M5">
        <v>528.13</v>
      </c>
      <c r="O5" t="s">
        <v>54</v>
      </c>
      <c r="P5" t="s">
        <v>53</v>
      </c>
      <c r="Q5">
        <v>573.11</v>
      </c>
    </row>
    <row r="6" spans="1:17" x14ac:dyDescent="0.35">
      <c r="A6" t="s">
        <v>57</v>
      </c>
      <c r="B6" t="s">
        <v>46</v>
      </c>
      <c r="C6">
        <v>902.71</v>
      </c>
      <c r="D6" t="s">
        <v>50</v>
      </c>
      <c r="G6" t="s">
        <v>57</v>
      </c>
      <c r="H6" t="s">
        <v>51</v>
      </c>
      <c r="I6">
        <v>685.57</v>
      </c>
      <c r="K6" t="s">
        <v>57</v>
      </c>
      <c r="L6" t="s">
        <v>52</v>
      </c>
      <c r="M6">
        <v>919.55</v>
      </c>
      <c r="O6" t="s">
        <v>57</v>
      </c>
      <c r="P6" t="s">
        <v>53</v>
      </c>
      <c r="Q6">
        <v>966.92</v>
      </c>
    </row>
    <row r="7" spans="1:17" x14ac:dyDescent="0.35">
      <c r="A7" t="s">
        <v>58</v>
      </c>
      <c r="B7" t="s">
        <v>46</v>
      </c>
      <c r="C7">
        <v>302</v>
      </c>
      <c r="D7" t="s">
        <v>50</v>
      </c>
      <c r="G7" t="s">
        <v>58</v>
      </c>
      <c r="H7" t="s">
        <v>51</v>
      </c>
      <c r="I7">
        <v>297</v>
      </c>
      <c r="K7" t="s">
        <v>58</v>
      </c>
      <c r="L7" t="s">
        <v>52</v>
      </c>
      <c r="M7">
        <v>301</v>
      </c>
      <c r="O7" t="s">
        <v>58</v>
      </c>
      <c r="P7" t="s">
        <v>53</v>
      </c>
      <c r="Q7">
        <v>311.5</v>
      </c>
    </row>
    <row r="8" spans="1:17" x14ac:dyDescent="0.35">
      <c r="A8" t="s">
        <v>61</v>
      </c>
      <c r="B8" t="s">
        <v>46</v>
      </c>
      <c r="C8">
        <v>3</v>
      </c>
      <c r="D8" t="s">
        <v>63</v>
      </c>
      <c r="G8" t="s">
        <v>61</v>
      </c>
      <c r="H8" t="s">
        <v>46</v>
      </c>
      <c r="I8">
        <v>3</v>
      </c>
      <c r="K8" t="s">
        <v>61</v>
      </c>
      <c r="L8" t="s">
        <v>46</v>
      </c>
      <c r="M8">
        <v>3</v>
      </c>
      <c r="O8" t="s">
        <v>61</v>
      </c>
      <c r="P8" t="s">
        <v>46</v>
      </c>
      <c r="Q8">
        <v>3</v>
      </c>
    </row>
    <row r="9" spans="1:17" x14ac:dyDescent="0.35">
      <c r="A9" t="s">
        <v>64</v>
      </c>
      <c r="B9" t="s">
        <v>46</v>
      </c>
      <c r="C9">
        <v>1092.9100000000001</v>
      </c>
      <c r="D9" t="s">
        <v>50</v>
      </c>
      <c r="G9" t="s">
        <v>64</v>
      </c>
      <c r="H9" t="s">
        <v>51</v>
      </c>
      <c r="I9">
        <v>955.05</v>
      </c>
      <c r="K9" t="s">
        <v>64</v>
      </c>
      <c r="L9" t="s">
        <v>52</v>
      </c>
      <c r="M9">
        <v>1160.73</v>
      </c>
      <c r="O9" t="s">
        <v>64</v>
      </c>
      <c r="P9" t="s">
        <v>53</v>
      </c>
      <c r="Q9">
        <v>1306.8499999999999</v>
      </c>
    </row>
    <row r="10" spans="1:17" x14ac:dyDescent="0.35">
      <c r="A10" t="s">
        <v>65</v>
      </c>
      <c r="B10" t="s">
        <v>46</v>
      </c>
      <c r="C10">
        <v>27.47</v>
      </c>
      <c r="D10" t="s">
        <v>50</v>
      </c>
      <c r="G10" t="s">
        <v>65</v>
      </c>
      <c r="H10" t="s">
        <v>51</v>
      </c>
      <c r="I10">
        <v>25</v>
      </c>
      <c r="K10" t="s">
        <v>65</v>
      </c>
      <c r="L10" t="s">
        <v>52</v>
      </c>
      <c r="M10">
        <v>36</v>
      </c>
      <c r="O10" t="s">
        <v>65</v>
      </c>
      <c r="P10" t="s">
        <v>53</v>
      </c>
      <c r="Q10">
        <v>23.93</v>
      </c>
    </row>
    <row r="11" spans="1:17" x14ac:dyDescent="0.35">
      <c r="A11" t="s">
        <v>66</v>
      </c>
      <c r="B11" t="s">
        <v>46</v>
      </c>
      <c r="C11">
        <v>49619.839999999997</v>
      </c>
      <c r="D11" t="s">
        <v>50</v>
      </c>
      <c r="G11" s="4" t="s">
        <v>66</v>
      </c>
      <c r="H11" s="4" t="s">
        <v>51</v>
      </c>
      <c r="I11" s="4">
        <v>49619.839999999997</v>
      </c>
      <c r="J11" s="4"/>
      <c r="K11" s="4" t="s">
        <v>66</v>
      </c>
      <c r="L11" s="4" t="s">
        <v>52</v>
      </c>
      <c r="M11" s="4">
        <v>49619.839999999997</v>
      </c>
      <c r="N11" s="4"/>
      <c r="O11" s="4" t="s">
        <v>66</v>
      </c>
      <c r="P11" s="4" t="s">
        <v>53</v>
      </c>
      <c r="Q11" s="4">
        <v>49619.839999999997</v>
      </c>
    </row>
    <row r="12" spans="1:17" x14ac:dyDescent="0.35">
      <c r="A12" t="s">
        <v>67</v>
      </c>
      <c r="B12" t="s">
        <v>46</v>
      </c>
      <c r="C12">
        <v>17212.189999999999</v>
      </c>
      <c r="D12" t="s">
        <v>50</v>
      </c>
      <c r="G12" s="4" t="s">
        <v>67</v>
      </c>
      <c r="H12" s="4" t="s">
        <v>51</v>
      </c>
      <c r="I12" s="4">
        <v>17244.02</v>
      </c>
      <c r="J12" s="4"/>
      <c r="K12" s="4" t="s">
        <v>67</v>
      </c>
      <c r="L12" s="4" t="s">
        <v>52</v>
      </c>
      <c r="M12" s="4">
        <v>17212.189999999999</v>
      </c>
      <c r="N12" s="4"/>
      <c r="O12" s="4" t="s">
        <v>67</v>
      </c>
      <c r="P12" s="4" t="s">
        <v>53</v>
      </c>
      <c r="Q12" s="4">
        <v>17228.11</v>
      </c>
    </row>
    <row r="13" spans="1:17" x14ac:dyDescent="0.35">
      <c r="A13" t="s">
        <v>68</v>
      </c>
      <c r="B13" t="s">
        <v>46</v>
      </c>
      <c r="C13">
        <v>27520.06</v>
      </c>
      <c r="D13" t="s">
        <v>50</v>
      </c>
      <c r="G13" s="4" t="s">
        <v>68</v>
      </c>
      <c r="H13" s="4" t="s">
        <v>51</v>
      </c>
      <c r="I13" s="4">
        <v>27520.06</v>
      </c>
      <c r="J13" s="4"/>
      <c r="K13" s="4" t="s">
        <v>68</v>
      </c>
      <c r="L13" s="4" t="s">
        <v>52</v>
      </c>
      <c r="M13" s="4">
        <v>27520.06</v>
      </c>
      <c r="N13" s="4"/>
      <c r="O13" s="4" t="s">
        <v>68</v>
      </c>
      <c r="P13" s="4" t="s">
        <v>53</v>
      </c>
      <c r="Q13" s="4">
        <v>27520.06</v>
      </c>
    </row>
    <row r="14" spans="1:17" x14ac:dyDescent="0.35">
      <c r="A14" t="s">
        <v>69</v>
      </c>
      <c r="B14" t="s">
        <v>46</v>
      </c>
      <c r="C14">
        <v>1</v>
      </c>
      <c r="D14" t="s">
        <v>63</v>
      </c>
      <c r="G14" s="4" t="s">
        <v>69</v>
      </c>
      <c r="H14" s="4" t="s">
        <v>46</v>
      </c>
      <c r="I14" s="4">
        <v>1</v>
      </c>
      <c r="J14" s="4"/>
      <c r="K14" s="4" t="s">
        <v>69</v>
      </c>
      <c r="L14" s="4" t="s">
        <v>46</v>
      </c>
      <c r="M14" s="4">
        <v>1</v>
      </c>
      <c r="N14" s="4"/>
      <c r="O14" s="4" t="s">
        <v>69</v>
      </c>
      <c r="P14" s="4" t="s">
        <v>46</v>
      </c>
      <c r="Q14" s="4">
        <v>1</v>
      </c>
    </row>
    <row r="15" spans="1:17" x14ac:dyDescent="0.35">
      <c r="A15" t="s">
        <v>71</v>
      </c>
      <c r="B15" t="s">
        <v>46</v>
      </c>
      <c r="C15">
        <v>5</v>
      </c>
      <c r="D15" t="s">
        <v>63</v>
      </c>
      <c r="G15" s="4" t="s">
        <v>71</v>
      </c>
      <c r="H15" s="4" t="s">
        <v>46</v>
      </c>
      <c r="I15" s="4">
        <v>5</v>
      </c>
      <c r="J15" s="4"/>
      <c r="K15" s="4" t="s">
        <v>71</v>
      </c>
      <c r="L15" s="4" t="s">
        <v>46</v>
      </c>
      <c r="M15" s="4">
        <v>5</v>
      </c>
      <c r="N15" s="4"/>
      <c r="O15" s="4" t="s">
        <v>71</v>
      </c>
      <c r="P15" s="4" t="s">
        <v>46</v>
      </c>
      <c r="Q15" s="4">
        <v>5</v>
      </c>
    </row>
    <row r="16" spans="1:17" x14ac:dyDescent="0.35">
      <c r="A16" t="s">
        <v>73</v>
      </c>
      <c r="B16" t="s">
        <v>46</v>
      </c>
      <c r="C16">
        <v>3</v>
      </c>
      <c r="D16" t="s">
        <v>63</v>
      </c>
      <c r="G16" s="4" t="s">
        <v>73</v>
      </c>
      <c r="H16" s="4" t="s">
        <v>46</v>
      </c>
      <c r="I16" s="4">
        <v>3</v>
      </c>
      <c r="J16" s="4"/>
      <c r="K16" s="4" t="s">
        <v>73</v>
      </c>
      <c r="L16" s="4" t="s">
        <v>46</v>
      </c>
      <c r="M16" s="4">
        <v>3</v>
      </c>
      <c r="N16" s="4"/>
      <c r="O16" s="4" t="s">
        <v>73</v>
      </c>
      <c r="P16" s="4" t="s">
        <v>46</v>
      </c>
      <c r="Q16" s="4">
        <v>3</v>
      </c>
    </row>
    <row r="17" spans="1:17" x14ac:dyDescent="0.35">
      <c r="A17" t="s">
        <v>74</v>
      </c>
      <c r="B17" t="s">
        <v>46</v>
      </c>
      <c r="C17">
        <v>1</v>
      </c>
      <c r="D17" t="s">
        <v>63</v>
      </c>
      <c r="G17" s="4" t="s">
        <v>74</v>
      </c>
      <c r="H17" s="4" t="s">
        <v>46</v>
      </c>
      <c r="I17" s="4">
        <v>1</v>
      </c>
      <c r="J17" s="4"/>
      <c r="K17" s="4" t="s">
        <v>74</v>
      </c>
      <c r="L17" s="4" t="s">
        <v>46</v>
      </c>
      <c r="M17" s="4">
        <v>1</v>
      </c>
      <c r="N17" s="4"/>
      <c r="O17" s="4" t="s">
        <v>74</v>
      </c>
      <c r="P17" s="4" t="s">
        <v>46</v>
      </c>
      <c r="Q17" s="4">
        <v>1</v>
      </c>
    </row>
    <row r="18" spans="1:17" x14ac:dyDescent="0.35">
      <c r="A18" t="s">
        <v>76</v>
      </c>
      <c r="B18" t="s">
        <v>46</v>
      </c>
      <c r="C18">
        <v>2</v>
      </c>
      <c r="D18" t="s">
        <v>63</v>
      </c>
      <c r="G18" s="4" t="s">
        <v>76</v>
      </c>
      <c r="H18" s="4" t="s">
        <v>46</v>
      </c>
      <c r="I18" s="4">
        <v>2</v>
      </c>
      <c r="J18" s="4"/>
      <c r="K18" s="4" t="s">
        <v>76</v>
      </c>
      <c r="L18" s="4" t="s">
        <v>46</v>
      </c>
      <c r="M18" s="4">
        <v>2</v>
      </c>
      <c r="N18" s="4"/>
      <c r="O18" s="4" t="s">
        <v>76</v>
      </c>
      <c r="P18" s="4" t="s">
        <v>46</v>
      </c>
      <c r="Q18" s="4">
        <v>2</v>
      </c>
    </row>
    <row r="19" spans="1:17" x14ac:dyDescent="0.35">
      <c r="A19" t="s">
        <v>77</v>
      </c>
      <c r="B19" t="s">
        <v>46</v>
      </c>
      <c r="C19">
        <v>1</v>
      </c>
      <c r="D19" t="s">
        <v>63</v>
      </c>
      <c r="G19" s="4" t="s">
        <v>77</v>
      </c>
      <c r="H19" s="4" t="s">
        <v>46</v>
      </c>
      <c r="I19" s="4">
        <v>1</v>
      </c>
      <c r="J19" s="4"/>
      <c r="K19" s="4" t="s">
        <v>77</v>
      </c>
      <c r="L19" s="4" t="s">
        <v>46</v>
      </c>
      <c r="M19" s="4">
        <v>1</v>
      </c>
      <c r="N19" s="4"/>
      <c r="O19" s="4" t="s">
        <v>77</v>
      </c>
      <c r="P19" s="4" t="s">
        <v>46</v>
      </c>
      <c r="Q19" s="4">
        <v>1</v>
      </c>
    </row>
    <row r="20" spans="1:17" x14ac:dyDescent="0.35">
      <c r="A20" t="s">
        <v>78</v>
      </c>
      <c r="B20" t="s">
        <v>46</v>
      </c>
      <c r="C20">
        <v>64</v>
      </c>
      <c r="D20" t="s">
        <v>50</v>
      </c>
      <c r="G20" t="s">
        <v>78</v>
      </c>
      <c r="H20" t="s">
        <v>51</v>
      </c>
      <c r="I20">
        <v>64</v>
      </c>
      <c r="K20" t="s">
        <v>78</v>
      </c>
      <c r="L20" t="s">
        <v>52</v>
      </c>
      <c r="M20">
        <v>62.9</v>
      </c>
      <c r="O20" t="s">
        <v>78</v>
      </c>
      <c r="P20" t="s">
        <v>53</v>
      </c>
      <c r="Q20">
        <v>64</v>
      </c>
    </row>
    <row r="21" spans="1:17" x14ac:dyDescent="0.35">
      <c r="A21" t="s">
        <v>79</v>
      </c>
      <c r="B21" t="s">
        <v>46</v>
      </c>
      <c r="C21">
        <v>9277.57</v>
      </c>
      <c r="D21" t="s">
        <v>50</v>
      </c>
      <c r="G21" t="s">
        <v>79</v>
      </c>
      <c r="H21" t="s">
        <v>51</v>
      </c>
      <c r="I21">
        <v>5224.01</v>
      </c>
      <c r="K21" t="s">
        <v>79</v>
      </c>
      <c r="L21" t="s">
        <v>52</v>
      </c>
      <c r="M21">
        <v>9266.7900000000009</v>
      </c>
      <c r="O21" t="s">
        <v>79</v>
      </c>
      <c r="P21" t="s">
        <v>53</v>
      </c>
      <c r="Q21">
        <v>14815.41</v>
      </c>
    </row>
    <row r="22" spans="1:17" x14ac:dyDescent="0.35">
      <c r="A22" t="s">
        <v>80</v>
      </c>
      <c r="B22" t="s">
        <v>46</v>
      </c>
      <c r="C22">
        <v>0.04</v>
      </c>
      <c r="D22" t="s">
        <v>63</v>
      </c>
      <c r="G22" s="4" t="s">
        <v>80</v>
      </c>
      <c r="H22" s="4" t="s">
        <v>46</v>
      </c>
      <c r="I22" s="4">
        <v>0.04</v>
      </c>
      <c r="J22" s="4"/>
      <c r="K22" s="4" t="s">
        <v>80</v>
      </c>
      <c r="L22" s="4" t="s">
        <v>46</v>
      </c>
      <c r="M22" s="4">
        <v>0.04</v>
      </c>
      <c r="N22" s="4"/>
      <c r="O22" s="4" t="s">
        <v>80</v>
      </c>
      <c r="P22" s="4" t="s">
        <v>46</v>
      </c>
      <c r="Q22" s="4">
        <v>0.04</v>
      </c>
    </row>
    <row r="23" spans="1:17" x14ac:dyDescent="0.35">
      <c r="A23" t="s">
        <v>82</v>
      </c>
      <c r="B23" t="s">
        <v>46</v>
      </c>
      <c r="C23">
        <v>238.95</v>
      </c>
      <c r="D23" t="s">
        <v>50</v>
      </c>
      <c r="G23" t="s">
        <v>82</v>
      </c>
      <c r="H23" t="s">
        <v>51</v>
      </c>
      <c r="I23">
        <v>231</v>
      </c>
      <c r="K23" t="s">
        <v>82</v>
      </c>
      <c r="L23" t="s">
        <v>52</v>
      </c>
      <c r="M23">
        <v>239.5</v>
      </c>
      <c r="O23" t="s">
        <v>82</v>
      </c>
      <c r="P23" t="s">
        <v>53</v>
      </c>
      <c r="Q23">
        <v>244</v>
      </c>
    </row>
    <row r="24" spans="1:17" x14ac:dyDescent="0.35">
      <c r="A24" t="s">
        <v>83</v>
      </c>
      <c r="B24" t="s">
        <v>46</v>
      </c>
      <c r="C24">
        <v>127.39</v>
      </c>
      <c r="D24" t="s">
        <v>50</v>
      </c>
      <c r="G24" t="s">
        <v>83</v>
      </c>
      <c r="H24" t="s">
        <v>51</v>
      </c>
      <c r="I24">
        <v>107.58</v>
      </c>
      <c r="K24" t="s">
        <v>83</v>
      </c>
      <c r="L24" t="s">
        <v>52</v>
      </c>
      <c r="M24">
        <v>127.29</v>
      </c>
      <c r="O24" t="s">
        <v>83</v>
      </c>
      <c r="P24" t="s">
        <v>53</v>
      </c>
      <c r="Q24">
        <v>150.27000000000001</v>
      </c>
    </row>
    <row r="25" spans="1:17" x14ac:dyDescent="0.35">
      <c r="A25" t="s">
        <v>84</v>
      </c>
      <c r="B25" t="s">
        <v>46</v>
      </c>
      <c r="C25">
        <v>1100.4100000000001</v>
      </c>
      <c r="D25" t="s">
        <v>50</v>
      </c>
      <c r="G25" t="s">
        <v>84</v>
      </c>
      <c r="H25" t="s">
        <v>51</v>
      </c>
      <c r="I25">
        <v>700.63</v>
      </c>
      <c r="K25" t="s">
        <v>84</v>
      </c>
      <c r="L25" t="s">
        <v>52</v>
      </c>
      <c r="M25">
        <v>1111.4100000000001</v>
      </c>
      <c r="O25" t="s">
        <v>84</v>
      </c>
      <c r="P25" t="s">
        <v>53</v>
      </c>
      <c r="Q25">
        <v>1775.11</v>
      </c>
    </row>
    <row r="26" spans="1:17" x14ac:dyDescent="0.35">
      <c r="A26" t="s">
        <v>85</v>
      </c>
      <c r="B26" t="s">
        <v>46</v>
      </c>
      <c r="C26">
        <v>3131.88</v>
      </c>
      <c r="D26" t="s">
        <v>50</v>
      </c>
      <c r="G26" t="s">
        <v>85</v>
      </c>
      <c r="H26" t="s">
        <v>51</v>
      </c>
      <c r="I26">
        <v>1994.18</v>
      </c>
      <c r="K26" t="s">
        <v>85</v>
      </c>
      <c r="L26" t="s">
        <v>52</v>
      </c>
      <c r="M26">
        <v>3175.62</v>
      </c>
      <c r="O26" t="s">
        <v>85</v>
      </c>
      <c r="P26" t="s">
        <v>53</v>
      </c>
      <c r="Q26">
        <v>4933.8999999999996</v>
      </c>
    </row>
    <row r="27" spans="1:17" x14ac:dyDescent="0.35">
      <c r="A27" t="s">
        <v>86</v>
      </c>
      <c r="B27" t="s">
        <v>46</v>
      </c>
      <c r="C27">
        <v>94.7</v>
      </c>
      <c r="D27" t="s">
        <v>50</v>
      </c>
      <c r="G27" t="s">
        <v>86</v>
      </c>
      <c r="H27" t="s">
        <v>51</v>
      </c>
      <c r="I27">
        <v>113.57</v>
      </c>
      <c r="K27" t="s">
        <v>86</v>
      </c>
      <c r="L27" t="s">
        <v>52</v>
      </c>
      <c r="M27">
        <v>97</v>
      </c>
      <c r="O27" t="s">
        <v>86</v>
      </c>
      <c r="P27" t="s">
        <v>53</v>
      </c>
      <c r="Q27">
        <v>77.25</v>
      </c>
    </row>
    <row r="30" spans="1:17" x14ac:dyDescent="0.35">
      <c r="A30" t="s">
        <v>97</v>
      </c>
      <c r="G30" t="s">
        <v>105</v>
      </c>
      <c r="K30" t="s">
        <v>107</v>
      </c>
      <c r="O30" t="s">
        <v>109</v>
      </c>
    </row>
    <row r="31" spans="1:17" x14ac:dyDescent="0.35">
      <c r="B31" t="s">
        <v>93</v>
      </c>
      <c r="C31" t="s">
        <v>92</v>
      </c>
      <c r="H31" t="s">
        <v>93</v>
      </c>
      <c r="I31" t="s">
        <v>92</v>
      </c>
      <c r="L31" t="s">
        <v>93</v>
      </c>
      <c r="M31" t="s">
        <v>92</v>
      </c>
      <c r="P31" t="s">
        <v>93</v>
      </c>
      <c r="Q31" t="s">
        <v>92</v>
      </c>
    </row>
    <row r="32" spans="1:17" x14ac:dyDescent="0.35">
      <c r="B32">
        <v>1</v>
      </c>
      <c r="C32">
        <v>530</v>
      </c>
      <c r="H32">
        <v>1</v>
      </c>
      <c r="I32">
        <v>415</v>
      </c>
      <c r="L32">
        <v>1</v>
      </c>
      <c r="M32">
        <v>530</v>
      </c>
      <c r="P32">
        <v>1</v>
      </c>
      <c r="Q32">
        <v>575</v>
      </c>
    </row>
    <row r="33" spans="1:17" x14ac:dyDescent="0.35">
      <c r="B33">
        <v>26</v>
      </c>
      <c r="C33">
        <v>530</v>
      </c>
      <c r="H33">
        <v>26</v>
      </c>
      <c r="I33">
        <v>415</v>
      </c>
      <c r="L33">
        <v>34</v>
      </c>
      <c r="M33">
        <v>530</v>
      </c>
      <c r="P33">
        <v>24</v>
      </c>
      <c r="Q33">
        <v>575</v>
      </c>
    </row>
    <row r="34" spans="1:17" x14ac:dyDescent="0.35">
      <c r="A34" t="s">
        <v>94</v>
      </c>
      <c r="B34">
        <v>27</v>
      </c>
      <c r="C34">
        <v>1905</v>
      </c>
      <c r="G34" t="s">
        <v>94</v>
      </c>
      <c r="H34">
        <v>27</v>
      </c>
      <c r="I34">
        <v>955</v>
      </c>
      <c r="K34" t="s">
        <v>94</v>
      </c>
      <c r="L34">
        <v>35</v>
      </c>
      <c r="M34">
        <v>1160</v>
      </c>
      <c r="O34" t="s">
        <v>94</v>
      </c>
      <c r="P34">
        <v>25</v>
      </c>
      <c r="Q34">
        <v>1305</v>
      </c>
    </row>
    <row r="35" spans="1:17" x14ac:dyDescent="0.35">
      <c r="B35">
        <v>28</v>
      </c>
      <c r="C35">
        <v>1905</v>
      </c>
      <c r="H35">
        <v>28</v>
      </c>
      <c r="I35">
        <v>955</v>
      </c>
      <c r="L35">
        <v>28</v>
      </c>
      <c r="M35">
        <v>1160</v>
      </c>
      <c r="P35">
        <v>26</v>
      </c>
      <c r="Q35">
        <v>1305</v>
      </c>
    </row>
    <row r="36" spans="1:17" x14ac:dyDescent="0.35">
      <c r="B36">
        <v>29</v>
      </c>
      <c r="C36">
        <v>1905</v>
      </c>
      <c r="H36">
        <v>29</v>
      </c>
      <c r="I36">
        <v>415</v>
      </c>
      <c r="L36">
        <v>29</v>
      </c>
      <c r="M36">
        <v>1160</v>
      </c>
      <c r="P36">
        <v>27</v>
      </c>
      <c r="Q36">
        <v>1305</v>
      </c>
    </row>
    <row r="37" spans="1:17" x14ac:dyDescent="0.35">
      <c r="B37">
        <v>30</v>
      </c>
      <c r="C37">
        <v>530</v>
      </c>
      <c r="H37">
        <v>30</v>
      </c>
      <c r="I37">
        <v>415</v>
      </c>
      <c r="L37">
        <v>30</v>
      </c>
      <c r="M37">
        <v>530</v>
      </c>
      <c r="P37">
        <v>28</v>
      </c>
      <c r="Q37">
        <v>575</v>
      </c>
    </row>
    <row r="38" spans="1:17" x14ac:dyDescent="0.35">
      <c r="B38">
        <v>94</v>
      </c>
      <c r="C38">
        <v>530</v>
      </c>
      <c r="H38">
        <v>113</v>
      </c>
      <c r="I38">
        <v>415</v>
      </c>
      <c r="L38">
        <v>96</v>
      </c>
      <c r="M38">
        <v>530</v>
      </c>
      <c r="P38">
        <v>76</v>
      </c>
      <c r="Q38">
        <v>575</v>
      </c>
    </row>
    <row r="39" spans="1:17" x14ac:dyDescent="0.35">
      <c r="A39" t="s">
        <v>96</v>
      </c>
      <c r="B39">
        <v>95</v>
      </c>
      <c r="C39">
        <v>1100</v>
      </c>
      <c r="G39" t="s">
        <v>96</v>
      </c>
      <c r="H39">
        <v>114</v>
      </c>
      <c r="I39">
        <v>700</v>
      </c>
      <c r="K39" t="s">
        <v>96</v>
      </c>
      <c r="L39">
        <v>97</v>
      </c>
      <c r="M39">
        <v>1110</v>
      </c>
      <c r="O39" t="s">
        <v>96</v>
      </c>
      <c r="P39">
        <v>77</v>
      </c>
      <c r="Q39">
        <v>1775</v>
      </c>
    </row>
    <row r="40" spans="1:17" x14ac:dyDescent="0.35">
      <c r="A40" t="s">
        <v>95</v>
      </c>
      <c r="B40">
        <v>96</v>
      </c>
      <c r="C40">
        <v>3130</v>
      </c>
      <c r="G40" t="s">
        <v>95</v>
      </c>
      <c r="H40">
        <v>115</v>
      </c>
      <c r="I40">
        <v>1995</v>
      </c>
      <c r="K40" t="s">
        <v>95</v>
      </c>
      <c r="L40">
        <v>98</v>
      </c>
      <c r="M40">
        <v>3175</v>
      </c>
      <c r="O40" t="s">
        <v>95</v>
      </c>
      <c r="P40">
        <v>78</v>
      </c>
      <c r="Q40">
        <v>4935</v>
      </c>
    </row>
    <row r="41" spans="1:17" x14ac:dyDescent="0.35">
      <c r="B41">
        <v>238</v>
      </c>
      <c r="C41">
        <v>3130</v>
      </c>
      <c r="H41">
        <v>230</v>
      </c>
      <c r="I41">
        <v>1995</v>
      </c>
      <c r="L41">
        <v>239</v>
      </c>
      <c r="M41">
        <v>3175</v>
      </c>
      <c r="P41">
        <v>243</v>
      </c>
      <c r="Q41">
        <v>4935</v>
      </c>
    </row>
    <row r="42" spans="1:17" x14ac:dyDescent="0.35">
      <c r="A42" t="s">
        <v>98</v>
      </c>
      <c r="B42">
        <v>239</v>
      </c>
      <c r="C42">
        <v>9280</v>
      </c>
      <c r="G42" t="s">
        <v>98</v>
      </c>
      <c r="H42">
        <v>231</v>
      </c>
      <c r="I42">
        <v>5225</v>
      </c>
      <c r="K42" t="s">
        <v>98</v>
      </c>
      <c r="L42">
        <v>240</v>
      </c>
      <c r="M42">
        <v>9265</v>
      </c>
      <c r="O42" t="s">
        <v>98</v>
      </c>
      <c r="P42">
        <v>244</v>
      </c>
      <c r="Q42">
        <v>14815</v>
      </c>
    </row>
    <row r="43" spans="1:17" x14ac:dyDescent="0.35">
      <c r="B43" t="s">
        <v>99</v>
      </c>
      <c r="G43" t="s">
        <v>106</v>
      </c>
      <c r="H43">
        <v>261</v>
      </c>
      <c r="I43">
        <v>1600</v>
      </c>
      <c r="K43" t="s">
        <v>106</v>
      </c>
      <c r="L43">
        <v>270</v>
      </c>
      <c r="M43">
        <v>2836</v>
      </c>
      <c r="O43" t="s">
        <v>110</v>
      </c>
      <c r="P43">
        <v>274</v>
      </c>
      <c r="Q43">
        <v>3347</v>
      </c>
    </row>
    <row r="44" spans="1:17" x14ac:dyDescent="0.35">
      <c r="A44" t="s">
        <v>100</v>
      </c>
      <c r="B44">
        <v>302</v>
      </c>
      <c r="C44">
        <v>710</v>
      </c>
      <c r="G44" t="s">
        <v>100</v>
      </c>
      <c r="H44">
        <v>295</v>
      </c>
      <c r="I44">
        <v>415</v>
      </c>
      <c r="K44" t="s">
        <v>100</v>
      </c>
      <c r="L44">
        <v>302</v>
      </c>
      <c r="M44">
        <v>770</v>
      </c>
      <c r="O44" t="s">
        <v>100</v>
      </c>
      <c r="P44">
        <f>244+54</f>
        <v>298</v>
      </c>
      <c r="Q44">
        <v>967</v>
      </c>
    </row>
    <row r="45" spans="1:17" x14ac:dyDescent="0.35">
      <c r="B45" t="s">
        <v>108</v>
      </c>
      <c r="H45">
        <v>365</v>
      </c>
      <c r="I45">
        <v>415</v>
      </c>
      <c r="K45" t="s">
        <v>106</v>
      </c>
      <c r="L45">
        <f>L42+71</f>
        <v>311</v>
      </c>
      <c r="M45">
        <v>530</v>
      </c>
      <c r="O45" t="s">
        <v>106</v>
      </c>
      <c r="P45">
        <v>304</v>
      </c>
      <c r="Q45">
        <v>765</v>
      </c>
    </row>
    <row r="46" spans="1:17" x14ac:dyDescent="0.35">
      <c r="B46">
        <v>310</v>
      </c>
      <c r="C46">
        <v>530</v>
      </c>
      <c r="L46">
        <v>365</v>
      </c>
      <c r="M46">
        <v>530</v>
      </c>
      <c r="P46">
        <v>312</v>
      </c>
      <c r="Q46">
        <v>575</v>
      </c>
    </row>
    <row r="47" spans="1:17" x14ac:dyDescent="0.35">
      <c r="B47">
        <v>365</v>
      </c>
      <c r="C47">
        <v>530</v>
      </c>
      <c r="P47">
        <v>365</v>
      </c>
      <c r="Q47">
        <v>575</v>
      </c>
    </row>
    <row r="49" spans="1:2" x14ac:dyDescent="0.35">
      <c r="A49" t="s">
        <v>101</v>
      </c>
      <c r="B49" t="s">
        <v>102</v>
      </c>
    </row>
    <row r="50" spans="1:2" x14ac:dyDescent="0.35">
      <c r="B50" t="s">
        <v>103</v>
      </c>
    </row>
    <row r="51" spans="1:2" x14ac:dyDescent="0.35">
      <c r="B51" t="s">
        <v>104</v>
      </c>
    </row>
    <row r="55" spans="1:2" x14ac:dyDescent="0.35">
      <c r="A55">
        <v>1</v>
      </c>
      <c r="B55">
        <v>5225</v>
      </c>
    </row>
    <row r="56" spans="1:2" x14ac:dyDescent="0.35">
      <c r="A56">
        <v>2</v>
      </c>
      <c r="B56">
        <f>B55-(B55*0.04)</f>
        <v>5016</v>
      </c>
    </row>
    <row r="57" spans="1:2" x14ac:dyDescent="0.35">
      <c r="A57">
        <v>3</v>
      </c>
      <c r="B57">
        <f t="shared" ref="B57:B120" si="0">B56-(B56*0.04)</f>
        <v>4815.3599999999997</v>
      </c>
    </row>
    <row r="58" spans="1:2" x14ac:dyDescent="0.35">
      <c r="A58">
        <v>4</v>
      </c>
      <c r="B58">
        <f t="shared" si="0"/>
        <v>4622.7455999999993</v>
      </c>
    </row>
    <row r="59" spans="1:2" x14ac:dyDescent="0.35">
      <c r="A59">
        <v>5</v>
      </c>
      <c r="B59">
        <f t="shared" si="0"/>
        <v>4437.835775999999</v>
      </c>
    </row>
    <row r="60" spans="1:2" x14ac:dyDescent="0.35">
      <c r="A60">
        <v>6</v>
      </c>
      <c r="B60">
        <f t="shared" si="0"/>
        <v>4260.3223449599991</v>
      </c>
    </row>
    <row r="61" spans="1:2" x14ac:dyDescent="0.35">
      <c r="A61">
        <v>7</v>
      </c>
      <c r="B61">
        <f t="shared" si="0"/>
        <v>4089.909451161599</v>
      </c>
    </row>
    <row r="62" spans="1:2" x14ac:dyDescent="0.35">
      <c r="A62">
        <v>8</v>
      </c>
      <c r="B62">
        <f t="shared" si="0"/>
        <v>3926.313073115135</v>
      </c>
    </row>
    <row r="63" spans="1:2" x14ac:dyDescent="0.35">
      <c r="A63">
        <v>9</v>
      </c>
      <c r="B63">
        <f t="shared" si="0"/>
        <v>3769.2605501905296</v>
      </c>
    </row>
    <row r="64" spans="1:2" x14ac:dyDescent="0.35">
      <c r="A64">
        <v>10</v>
      </c>
      <c r="B64">
        <f t="shared" si="0"/>
        <v>3618.4901281829084</v>
      </c>
    </row>
    <row r="65" spans="1:2" x14ac:dyDescent="0.35">
      <c r="A65">
        <v>11</v>
      </c>
      <c r="B65">
        <f t="shared" si="0"/>
        <v>3473.7505230555921</v>
      </c>
    </row>
    <row r="66" spans="1:2" x14ac:dyDescent="0.35">
      <c r="A66">
        <v>12</v>
      </c>
      <c r="B66">
        <f t="shared" si="0"/>
        <v>3334.8005021333684</v>
      </c>
    </row>
    <row r="67" spans="1:2" x14ac:dyDescent="0.35">
      <c r="A67">
        <v>13</v>
      </c>
      <c r="B67">
        <f t="shared" si="0"/>
        <v>3201.4084820480334</v>
      </c>
    </row>
    <row r="68" spans="1:2" x14ac:dyDescent="0.35">
      <c r="A68">
        <v>14</v>
      </c>
      <c r="B68">
        <f t="shared" si="0"/>
        <v>3073.3521427661121</v>
      </c>
    </row>
    <row r="69" spans="1:2" x14ac:dyDescent="0.35">
      <c r="A69">
        <v>15</v>
      </c>
      <c r="B69">
        <f t="shared" si="0"/>
        <v>2950.4180570554677</v>
      </c>
    </row>
    <row r="70" spans="1:2" x14ac:dyDescent="0.35">
      <c r="A70">
        <v>16</v>
      </c>
      <c r="B70">
        <f t="shared" si="0"/>
        <v>2832.4013347732489</v>
      </c>
    </row>
    <row r="71" spans="1:2" x14ac:dyDescent="0.35">
      <c r="A71">
        <v>17</v>
      </c>
      <c r="B71">
        <f t="shared" si="0"/>
        <v>2719.1052813823189</v>
      </c>
    </row>
    <row r="72" spans="1:2" x14ac:dyDescent="0.35">
      <c r="A72">
        <v>18</v>
      </c>
      <c r="B72">
        <f t="shared" si="0"/>
        <v>2610.3410701270263</v>
      </c>
    </row>
    <row r="73" spans="1:2" x14ac:dyDescent="0.35">
      <c r="A73">
        <v>19</v>
      </c>
      <c r="B73">
        <f t="shared" si="0"/>
        <v>2505.9274273219453</v>
      </c>
    </row>
    <row r="74" spans="1:2" x14ac:dyDescent="0.35">
      <c r="A74">
        <v>20</v>
      </c>
      <c r="B74">
        <f t="shared" si="0"/>
        <v>2405.6903302290675</v>
      </c>
    </row>
    <row r="75" spans="1:2" x14ac:dyDescent="0.35">
      <c r="A75">
        <v>21</v>
      </c>
      <c r="B75">
        <f t="shared" si="0"/>
        <v>2309.4627170199046</v>
      </c>
    </row>
    <row r="76" spans="1:2" x14ac:dyDescent="0.35">
      <c r="A76">
        <v>22</v>
      </c>
      <c r="B76">
        <f t="shared" si="0"/>
        <v>2217.0842083391085</v>
      </c>
    </row>
    <row r="77" spans="1:2" x14ac:dyDescent="0.35">
      <c r="A77">
        <v>23</v>
      </c>
      <c r="B77">
        <f t="shared" si="0"/>
        <v>2128.4008400055441</v>
      </c>
    </row>
    <row r="78" spans="1:2" x14ac:dyDescent="0.35">
      <c r="A78">
        <v>24</v>
      </c>
      <c r="B78">
        <f t="shared" si="0"/>
        <v>2043.2648064053224</v>
      </c>
    </row>
    <row r="79" spans="1:2" x14ac:dyDescent="0.35">
      <c r="A79">
        <v>25</v>
      </c>
      <c r="B79">
        <f t="shared" si="0"/>
        <v>1961.5342141491094</v>
      </c>
    </row>
    <row r="80" spans="1:2" x14ac:dyDescent="0.35">
      <c r="A80">
        <v>26</v>
      </c>
      <c r="B80">
        <f t="shared" si="0"/>
        <v>1883.072845583145</v>
      </c>
    </row>
    <row r="81" spans="1:2" x14ac:dyDescent="0.35">
      <c r="A81">
        <v>27</v>
      </c>
      <c r="B81">
        <f t="shared" si="0"/>
        <v>1807.7499317598192</v>
      </c>
    </row>
    <row r="82" spans="1:2" x14ac:dyDescent="0.35">
      <c r="A82">
        <v>28</v>
      </c>
      <c r="B82">
        <f t="shared" si="0"/>
        <v>1735.4399344894264</v>
      </c>
    </row>
    <row r="83" spans="1:2" x14ac:dyDescent="0.35">
      <c r="A83">
        <v>29</v>
      </c>
      <c r="B83">
        <f t="shared" si="0"/>
        <v>1666.0223371098493</v>
      </c>
    </row>
    <row r="84" spans="1:2" x14ac:dyDescent="0.35">
      <c r="A84">
        <v>30</v>
      </c>
      <c r="B84">
        <f t="shared" si="0"/>
        <v>1599.3814436254554</v>
      </c>
    </row>
    <row r="85" spans="1:2" x14ac:dyDescent="0.35">
      <c r="A85">
        <v>31</v>
      </c>
      <c r="B85">
        <f t="shared" si="0"/>
        <v>1535.4061858804371</v>
      </c>
    </row>
    <row r="86" spans="1:2" x14ac:dyDescent="0.35">
      <c r="A86">
        <v>32</v>
      </c>
      <c r="B86">
        <f t="shared" si="0"/>
        <v>1473.9899384452197</v>
      </c>
    </row>
    <row r="87" spans="1:2" x14ac:dyDescent="0.35">
      <c r="A87">
        <v>33</v>
      </c>
      <c r="B87">
        <f t="shared" si="0"/>
        <v>1415.0303409074108</v>
      </c>
    </row>
    <row r="88" spans="1:2" x14ac:dyDescent="0.35">
      <c r="A88">
        <v>34</v>
      </c>
      <c r="B88">
        <f t="shared" si="0"/>
        <v>1358.4291272711143</v>
      </c>
    </row>
    <row r="89" spans="1:2" x14ac:dyDescent="0.35">
      <c r="A89">
        <v>35</v>
      </c>
      <c r="B89">
        <f t="shared" si="0"/>
        <v>1304.0919621802698</v>
      </c>
    </row>
    <row r="90" spans="1:2" x14ac:dyDescent="0.35">
      <c r="A90">
        <v>36</v>
      </c>
      <c r="B90">
        <f t="shared" si="0"/>
        <v>1251.928283693059</v>
      </c>
    </row>
    <row r="91" spans="1:2" x14ac:dyDescent="0.35">
      <c r="A91">
        <v>37</v>
      </c>
      <c r="B91">
        <f t="shared" si="0"/>
        <v>1201.8511523453367</v>
      </c>
    </row>
    <row r="92" spans="1:2" x14ac:dyDescent="0.35">
      <c r="A92">
        <v>38</v>
      </c>
      <c r="B92">
        <f t="shared" si="0"/>
        <v>1153.7771062515233</v>
      </c>
    </row>
    <row r="93" spans="1:2" x14ac:dyDescent="0.35">
      <c r="A93">
        <v>39</v>
      </c>
      <c r="B93">
        <f t="shared" si="0"/>
        <v>1107.6260220014624</v>
      </c>
    </row>
    <row r="94" spans="1:2" x14ac:dyDescent="0.35">
      <c r="A94">
        <v>40</v>
      </c>
      <c r="B94">
        <f t="shared" si="0"/>
        <v>1063.320981121404</v>
      </c>
    </row>
    <row r="95" spans="1:2" x14ac:dyDescent="0.35">
      <c r="A95">
        <v>41</v>
      </c>
      <c r="B95">
        <f t="shared" si="0"/>
        <v>1020.7881418765478</v>
      </c>
    </row>
    <row r="96" spans="1:2" x14ac:dyDescent="0.35">
      <c r="A96">
        <v>42</v>
      </c>
      <c r="B96">
        <f t="shared" si="0"/>
        <v>979.95661620148587</v>
      </c>
    </row>
    <row r="97" spans="1:2" x14ac:dyDescent="0.35">
      <c r="A97">
        <v>43</v>
      </c>
      <c r="B97">
        <f t="shared" si="0"/>
        <v>940.75835155342645</v>
      </c>
    </row>
    <row r="98" spans="1:2" x14ac:dyDescent="0.35">
      <c r="A98">
        <v>44</v>
      </c>
      <c r="B98">
        <f t="shared" si="0"/>
        <v>903.12801749128937</v>
      </c>
    </row>
    <row r="99" spans="1:2" x14ac:dyDescent="0.35">
      <c r="A99">
        <v>45</v>
      </c>
      <c r="B99">
        <f t="shared" si="0"/>
        <v>867.0028967916378</v>
      </c>
    </row>
    <row r="100" spans="1:2" x14ac:dyDescent="0.35">
      <c r="A100">
        <v>46</v>
      </c>
      <c r="B100">
        <f t="shared" si="0"/>
        <v>832.32278091997227</v>
      </c>
    </row>
    <row r="101" spans="1:2" x14ac:dyDescent="0.35">
      <c r="A101">
        <v>47</v>
      </c>
      <c r="B101">
        <f t="shared" si="0"/>
        <v>799.02986968317339</v>
      </c>
    </row>
    <row r="102" spans="1:2" x14ac:dyDescent="0.35">
      <c r="A102">
        <v>48</v>
      </c>
      <c r="B102">
        <f t="shared" si="0"/>
        <v>767.06867489584647</v>
      </c>
    </row>
    <row r="103" spans="1:2" x14ac:dyDescent="0.35">
      <c r="A103">
        <v>49</v>
      </c>
      <c r="B103">
        <f t="shared" si="0"/>
        <v>736.38592790001258</v>
      </c>
    </row>
    <row r="104" spans="1:2" x14ac:dyDescent="0.35">
      <c r="A104">
        <v>50</v>
      </c>
      <c r="B104">
        <f t="shared" si="0"/>
        <v>706.93049078401202</v>
      </c>
    </row>
    <row r="105" spans="1:2" x14ac:dyDescent="0.35">
      <c r="A105">
        <v>51</v>
      </c>
      <c r="B105">
        <f t="shared" si="0"/>
        <v>678.65327115265154</v>
      </c>
    </row>
    <row r="106" spans="1:2" x14ac:dyDescent="0.35">
      <c r="A106">
        <v>52</v>
      </c>
      <c r="B106">
        <f t="shared" si="0"/>
        <v>651.50714030654547</v>
      </c>
    </row>
    <row r="107" spans="1:2" x14ac:dyDescent="0.35">
      <c r="A107">
        <v>53</v>
      </c>
      <c r="B107">
        <f t="shared" si="0"/>
        <v>625.44685469428362</v>
      </c>
    </row>
    <row r="108" spans="1:2" x14ac:dyDescent="0.35">
      <c r="A108">
        <v>54</v>
      </c>
      <c r="B108">
        <f t="shared" si="0"/>
        <v>600.42898050651229</v>
      </c>
    </row>
    <row r="109" spans="1:2" x14ac:dyDescent="0.35">
      <c r="A109">
        <v>55</v>
      </c>
      <c r="B109">
        <f t="shared" si="0"/>
        <v>576.41182128625178</v>
      </c>
    </row>
    <row r="110" spans="1:2" x14ac:dyDescent="0.35">
      <c r="A110">
        <v>56</v>
      </c>
      <c r="B110">
        <f t="shared" si="0"/>
        <v>553.35534843480173</v>
      </c>
    </row>
    <row r="111" spans="1:2" x14ac:dyDescent="0.35">
      <c r="A111">
        <v>57</v>
      </c>
      <c r="B111">
        <f t="shared" si="0"/>
        <v>531.22113449740971</v>
      </c>
    </row>
    <row r="112" spans="1:2" x14ac:dyDescent="0.35">
      <c r="A112">
        <v>58</v>
      </c>
      <c r="B112">
        <f t="shared" si="0"/>
        <v>509.9722891175133</v>
      </c>
    </row>
    <row r="113" spans="1:2" x14ac:dyDescent="0.35">
      <c r="A113">
        <v>59</v>
      </c>
      <c r="B113">
        <f t="shared" si="0"/>
        <v>489.57339755281276</v>
      </c>
    </row>
    <row r="114" spans="1:2" x14ac:dyDescent="0.35">
      <c r="A114">
        <v>60</v>
      </c>
      <c r="B114">
        <f t="shared" si="0"/>
        <v>469.99046165070024</v>
      </c>
    </row>
    <row r="115" spans="1:2" x14ac:dyDescent="0.35">
      <c r="A115">
        <v>61</v>
      </c>
      <c r="B115">
        <f t="shared" si="0"/>
        <v>451.19084318467225</v>
      </c>
    </row>
    <row r="116" spans="1:2" x14ac:dyDescent="0.35">
      <c r="A116">
        <v>62</v>
      </c>
      <c r="B116">
        <f t="shared" si="0"/>
        <v>433.14320945728537</v>
      </c>
    </row>
    <row r="117" spans="1:2" x14ac:dyDescent="0.35">
      <c r="A117">
        <v>63</v>
      </c>
      <c r="B117">
        <f t="shared" si="0"/>
        <v>415.81748107899398</v>
      </c>
    </row>
    <row r="118" spans="1:2" x14ac:dyDescent="0.35">
      <c r="A118">
        <v>64</v>
      </c>
      <c r="B118">
        <f t="shared" si="0"/>
        <v>399.1847818358342</v>
      </c>
    </row>
    <row r="119" spans="1:2" x14ac:dyDescent="0.35">
      <c r="A119">
        <v>65</v>
      </c>
      <c r="B119">
        <f t="shared" si="0"/>
        <v>383.21739056240085</v>
      </c>
    </row>
    <row r="120" spans="1:2" x14ac:dyDescent="0.35">
      <c r="A120">
        <v>66</v>
      </c>
      <c r="B120">
        <f t="shared" si="0"/>
        <v>367.88869493990484</v>
      </c>
    </row>
    <row r="121" spans="1:2" x14ac:dyDescent="0.35">
      <c r="A121">
        <v>67</v>
      </c>
      <c r="B121">
        <f t="shared" ref="B121:B129" si="1">B120-(B120*0.04)</f>
        <v>353.17314714230866</v>
      </c>
    </row>
    <row r="122" spans="1:2" x14ac:dyDescent="0.35">
      <c r="A122">
        <v>68</v>
      </c>
      <c r="B122">
        <f t="shared" si="1"/>
        <v>339.04622125661632</v>
      </c>
    </row>
    <row r="123" spans="1:2" x14ac:dyDescent="0.35">
      <c r="A123">
        <v>69</v>
      </c>
      <c r="B123">
        <f t="shared" si="1"/>
        <v>325.48437240635167</v>
      </c>
    </row>
    <row r="124" spans="1:2" x14ac:dyDescent="0.35">
      <c r="A124">
        <v>70</v>
      </c>
      <c r="B124">
        <f t="shared" si="1"/>
        <v>312.46499751009759</v>
      </c>
    </row>
    <row r="125" spans="1:2" x14ac:dyDescent="0.35">
      <c r="A125">
        <v>71</v>
      </c>
      <c r="B125">
        <f t="shared" si="1"/>
        <v>299.96639760969367</v>
      </c>
    </row>
    <row r="126" spans="1:2" x14ac:dyDescent="0.35">
      <c r="A126">
        <v>72</v>
      </c>
      <c r="B126">
        <f t="shared" si="1"/>
        <v>287.96774170530591</v>
      </c>
    </row>
    <row r="127" spans="1:2" x14ac:dyDescent="0.35">
      <c r="A127">
        <v>73</v>
      </c>
      <c r="B127">
        <f t="shared" si="1"/>
        <v>276.44903203709367</v>
      </c>
    </row>
    <row r="128" spans="1:2" x14ac:dyDescent="0.35">
      <c r="A128">
        <v>74</v>
      </c>
      <c r="B128">
        <f t="shared" si="1"/>
        <v>265.39107075560992</v>
      </c>
    </row>
    <row r="129" spans="1:2" x14ac:dyDescent="0.35">
      <c r="A129">
        <v>75</v>
      </c>
      <c r="B129">
        <f t="shared" si="1"/>
        <v>254.77542792538551</v>
      </c>
    </row>
  </sheetData>
  <sortState ref="A4:D27">
    <sortCondition ref="A4:A27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topLeftCell="A52" workbookViewId="0">
      <selection activeCell="E64" sqref="E64"/>
    </sheetView>
  </sheetViews>
  <sheetFormatPr defaultRowHeight="14.5" x14ac:dyDescent="0.35"/>
  <cols>
    <col min="1" max="1" width="14.26953125" customWidth="1"/>
    <col min="3" max="3" width="12.36328125" bestFit="1" customWidth="1"/>
    <col min="4" max="4" width="13.08984375" customWidth="1"/>
    <col min="5" max="5" width="13.7265625" customWidth="1"/>
    <col min="7" max="7" width="13.453125" customWidth="1"/>
    <col min="9" max="10" width="8.7265625" style="5"/>
    <col min="11" max="11" width="12.453125" style="5" customWidth="1"/>
    <col min="12" max="13" width="8.7265625" style="5"/>
    <col min="15" max="15" width="12.08984375" style="5" customWidth="1"/>
    <col min="16" max="17" width="8.7265625" style="5"/>
    <col min="18" max="18" width="12.54296875" customWidth="1"/>
  </cols>
  <sheetData>
    <row r="1" spans="1:17" x14ac:dyDescent="0.35">
      <c r="A1" t="s">
        <v>115</v>
      </c>
    </row>
    <row r="3" spans="1:17" x14ac:dyDescent="0.35">
      <c r="A3" t="s">
        <v>38</v>
      </c>
      <c r="B3" t="s">
        <v>39</v>
      </c>
      <c r="C3" t="s">
        <v>34</v>
      </c>
      <c r="G3" t="s">
        <v>38</v>
      </c>
      <c r="H3" t="s">
        <v>39</v>
      </c>
      <c r="I3" s="5" t="s">
        <v>34</v>
      </c>
      <c r="K3" s="5" t="s">
        <v>38</v>
      </c>
      <c r="L3" s="5" t="s">
        <v>39</v>
      </c>
      <c r="M3" s="5" t="s">
        <v>34</v>
      </c>
      <c r="O3" s="5" t="s">
        <v>38</v>
      </c>
      <c r="P3" s="5" t="s">
        <v>39</v>
      </c>
      <c r="Q3" s="5" t="s">
        <v>34</v>
      </c>
    </row>
    <row r="4" spans="1:17" x14ac:dyDescent="0.35">
      <c r="A4" t="s">
        <v>45</v>
      </c>
      <c r="B4" t="s">
        <v>46</v>
      </c>
      <c r="C4">
        <v>176</v>
      </c>
      <c r="G4" s="5" t="s">
        <v>45</v>
      </c>
      <c r="H4" s="5" t="s">
        <v>51</v>
      </c>
      <c r="I4" s="6">
        <v>158</v>
      </c>
      <c r="K4" s="5" t="s">
        <v>45</v>
      </c>
      <c r="L4" s="5" t="s">
        <v>52</v>
      </c>
      <c r="M4" s="6">
        <v>192</v>
      </c>
      <c r="O4" s="5" t="s">
        <v>45</v>
      </c>
      <c r="P4" s="5" t="s">
        <v>53</v>
      </c>
      <c r="Q4" s="3">
        <v>182.5</v>
      </c>
    </row>
    <row r="5" spans="1:17" x14ac:dyDescent="0.35">
      <c r="A5" t="s">
        <v>54</v>
      </c>
      <c r="B5" t="s">
        <v>46</v>
      </c>
      <c r="C5" s="3">
        <v>142.50273902499998</v>
      </c>
      <c r="G5" s="5" t="s">
        <v>54</v>
      </c>
      <c r="H5" s="5" t="s">
        <v>51</v>
      </c>
      <c r="I5" s="6">
        <v>105.5776058</v>
      </c>
      <c r="K5" s="5" t="s">
        <v>54</v>
      </c>
      <c r="L5" s="5" t="s">
        <v>52</v>
      </c>
      <c r="M5" s="3">
        <v>153.4574719</v>
      </c>
      <c r="O5" s="5" t="s">
        <v>54</v>
      </c>
      <c r="P5" s="5" t="s">
        <v>53</v>
      </c>
      <c r="Q5" s="3">
        <v>209.77946862499999</v>
      </c>
    </row>
    <row r="6" spans="1:17" x14ac:dyDescent="0.35">
      <c r="A6" t="s">
        <v>57</v>
      </c>
      <c r="B6" t="s">
        <v>46</v>
      </c>
      <c r="C6" s="3">
        <v>660.06230024000047</v>
      </c>
      <c r="G6" s="5" t="s">
        <v>57</v>
      </c>
      <c r="H6" s="5" t="s">
        <v>51</v>
      </c>
      <c r="I6" s="6">
        <v>445.48122042</v>
      </c>
      <c r="K6" s="5" t="s">
        <v>57</v>
      </c>
      <c r="L6" s="5" t="s">
        <v>52</v>
      </c>
      <c r="M6" s="3">
        <v>762.92230842000004</v>
      </c>
      <c r="O6" s="5" t="s">
        <v>57</v>
      </c>
      <c r="P6" s="5" t="s">
        <v>53</v>
      </c>
      <c r="Q6" s="3">
        <v>725.0702346949995</v>
      </c>
    </row>
    <row r="7" spans="1:17" x14ac:dyDescent="0.35">
      <c r="A7" t="s">
        <v>58</v>
      </c>
      <c r="B7" t="s">
        <v>46</v>
      </c>
      <c r="C7" s="3">
        <v>299</v>
      </c>
      <c r="G7" s="5" t="s">
        <v>58</v>
      </c>
      <c r="H7" s="5" t="s">
        <v>51</v>
      </c>
      <c r="I7" s="6">
        <v>296</v>
      </c>
      <c r="K7" s="5" t="s">
        <v>58</v>
      </c>
      <c r="L7" s="5" t="s">
        <v>52</v>
      </c>
      <c r="M7" s="6">
        <v>295</v>
      </c>
      <c r="O7" s="5" t="s">
        <v>58</v>
      </c>
      <c r="P7" s="5" t="s">
        <v>53</v>
      </c>
      <c r="Q7" s="3">
        <v>322.5</v>
      </c>
    </row>
    <row r="8" spans="1:17" x14ac:dyDescent="0.35">
      <c r="A8" t="s">
        <v>61</v>
      </c>
      <c r="B8" t="s">
        <v>46</v>
      </c>
      <c r="C8" s="3">
        <v>2</v>
      </c>
      <c r="G8" s="5" t="s">
        <v>61</v>
      </c>
      <c r="H8" s="5" t="s">
        <v>51</v>
      </c>
      <c r="I8" s="6">
        <v>2</v>
      </c>
      <c r="K8" s="5" t="s">
        <v>61</v>
      </c>
      <c r="L8" s="5" t="s">
        <v>52</v>
      </c>
      <c r="M8" s="6">
        <v>3</v>
      </c>
      <c r="O8" s="5" t="s">
        <v>61</v>
      </c>
      <c r="P8" s="5" t="s">
        <v>53</v>
      </c>
      <c r="Q8" s="6">
        <v>3</v>
      </c>
    </row>
    <row r="9" spans="1:17" x14ac:dyDescent="0.35">
      <c r="A9" t="s">
        <v>64</v>
      </c>
      <c r="B9" t="s">
        <v>46</v>
      </c>
      <c r="C9" s="3">
        <v>1115.3102761835401</v>
      </c>
      <c r="G9" s="5" t="s">
        <v>64</v>
      </c>
      <c r="H9" s="5" t="s">
        <v>51</v>
      </c>
      <c r="I9" s="6">
        <v>558.585195866964</v>
      </c>
      <c r="K9" s="5" t="s">
        <v>64</v>
      </c>
      <c r="L9" s="5" t="s">
        <v>52</v>
      </c>
      <c r="M9" s="3">
        <v>1182.1357989369699</v>
      </c>
      <c r="O9" s="5" t="s">
        <v>64</v>
      </c>
      <c r="P9" s="5" t="s">
        <v>53</v>
      </c>
      <c r="Q9" s="3">
        <v>2200.2728554761902</v>
      </c>
    </row>
    <row r="10" spans="1:17" x14ac:dyDescent="0.35">
      <c r="A10" t="s">
        <v>65</v>
      </c>
      <c r="B10" t="s">
        <v>46</v>
      </c>
      <c r="C10">
        <v>17.5</v>
      </c>
      <c r="G10" s="5" t="s">
        <v>65</v>
      </c>
      <c r="H10" s="5" t="s">
        <v>51</v>
      </c>
      <c r="I10" s="6">
        <v>10</v>
      </c>
      <c r="K10" s="5" t="s">
        <v>65</v>
      </c>
      <c r="L10" s="5" t="s">
        <v>52</v>
      </c>
      <c r="M10" s="6">
        <v>18.5</v>
      </c>
      <c r="O10" s="5" t="s">
        <v>65</v>
      </c>
      <c r="P10" s="5" t="s">
        <v>53</v>
      </c>
      <c r="Q10" s="3">
        <v>19</v>
      </c>
    </row>
    <row r="11" spans="1:17" x14ac:dyDescent="0.35">
      <c r="A11" t="s">
        <v>66</v>
      </c>
      <c r="B11" t="s">
        <v>46</v>
      </c>
      <c r="C11" s="3">
        <v>52938.124781999999</v>
      </c>
      <c r="G11" s="5" t="s">
        <v>66</v>
      </c>
      <c r="H11" s="5" t="s">
        <v>51</v>
      </c>
      <c r="I11" s="3">
        <v>52938.124781999999</v>
      </c>
      <c r="K11" s="5" t="s">
        <v>66</v>
      </c>
      <c r="L11" s="5" t="s">
        <v>52</v>
      </c>
      <c r="M11" s="3">
        <v>52938.124781999999</v>
      </c>
      <c r="N11" s="4"/>
      <c r="O11" s="5" t="s">
        <v>66</v>
      </c>
      <c r="P11" s="5" t="s">
        <v>53</v>
      </c>
      <c r="Q11" s="6">
        <v>52938.124781999999</v>
      </c>
    </row>
    <row r="12" spans="1:17" x14ac:dyDescent="0.35">
      <c r="A12" t="s">
        <v>67</v>
      </c>
      <c r="B12" t="s">
        <v>46</v>
      </c>
      <c r="C12" s="3">
        <v>18671.897089999999</v>
      </c>
      <c r="G12" s="5" t="s">
        <v>67</v>
      </c>
      <c r="H12" s="5" t="s">
        <v>51</v>
      </c>
      <c r="I12" s="3">
        <v>18671.897089999999</v>
      </c>
      <c r="K12" s="5" t="s">
        <v>67</v>
      </c>
      <c r="L12" s="5" t="s">
        <v>52</v>
      </c>
      <c r="M12" s="3">
        <v>18671.897089999999</v>
      </c>
      <c r="N12" s="4"/>
      <c r="O12" s="5" t="s">
        <v>67</v>
      </c>
      <c r="P12" s="5" t="s">
        <v>53</v>
      </c>
      <c r="Q12" s="6">
        <v>18671.897089999999</v>
      </c>
    </row>
    <row r="13" spans="1:17" x14ac:dyDescent="0.35">
      <c r="A13" t="s">
        <v>68</v>
      </c>
      <c r="B13" t="s">
        <v>46</v>
      </c>
      <c r="C13" s="3">
        <v>40763.584682000001</v>
      </c>
      <c r="G13" s="5" t="s">
        <v>68</v>
      </c>
      <c r="H13" s="5" t="s">
        <v>51</v>
      </c>
      <c r="I13" s="3">
        <v>40763.584682000001</v>
      </c>
      <c r="K13" s="5" t="s">
        <v>68</v>
      </c>
      <c r="L13" s="5" t="s">
        <v>52</v>
      </c>
      <c r="M13" s="3">
        <v>40763.584682000001</v>
      </c>
      <c r="N13" s="4"/>
      <c r="O13" s="5" t="s">
        <v>68</v>
      </c>
      <c r="P13" s="5" t="s">
        <v>53</v>
      </c>
      <c r="Q13" s="6">
        <v>40763.584682000001</v>
      </c>
    </row>
    <row r="14" spans="1:17" x14ac:dyDescent="0.35">
      <c r="A14" t="s">
        <v>69</v>
      </c>
      <c r="B14" t="s">
        <v>46</v>
      </c>
      <c r="C14">
        <v>2</v>
      </c>
      <c r="G14" s="5" t="s">
        <v>69</v>
      </c>
      <c r="H14" s="5" t="s">
        <v>51</v>
      </c>
      <c r="I14" s="6"/>
      <c r="K14" s="5" t="s">
        <v>69</v>
      </c>
      <c r="L14" s="5" t="s">
        <v>52</v>
      </c>
      <c r="M14" s="6">
        <v>1</v>
      </c>
      <c r="N14" s="4"/>
      <c r="O14" s="5" t="s">
        <v>69</v>
      </c>
      <c r="P14" s="5" t="s">
        <v>53</v>
      </c>
      <c r="Q14" s="6">
        <v>2</v>
      </c>
    </row>
    <row r="15" spans="1:17" x14ac:dyDescent="0.35">
      <c r="A15" t="s">
        <v>71</v>
      </c>
      <c r="B15" t="s">
        <v>46</v>
      </c>
      <c r="C15">
        <v>7.5</v>
      </c>
      <c r="G15" s="5" t="s">
        <v>71</v>
      </c>
      <c r="H15" s="5" t="s">
        <v>51</v>
      </c>
      <c r="I15" s="6">
        <v>1</v>
      </c>
      <c r="K15" s="5" t="s">
        <v>71</v>
      </c>
      <c r="L15" s="5" t="s">
        <v>52</v>
      </c>
      <c r="M15" s="6">
        <v>4</v>
      </c>
      <c r="N15" s="4"/>
      <c r="O15" s="5" t="s">
        <v>71</v>
      </c>
      <c r="P15" s="5" t="s">
        <v>53</v>
      </c>
      <c r="Q15" s="6">
        <v>17.5</v>
      </c>
    </row>
    <row r="16" spans="1:17" x14ac:dyDescent="0.35">
      <c r="A16" t="s">
        <v>73</v>
      </c>
      <c r="B16" t="s">
        <v>46</v>
      </c>
      <c r="C16">
        <v>2</v>
      </c>
      <c r="G16" s="5" t="s">
        <v>73</v>
      </c>
      <c r="H16" s="5" t="s">
        <v>51</v>
      </c>
      <c r="I16" s="6"/>
      <c r="K16" s="5" t="s">
        <v>73</v>
      </c>
      <c r="L16" s="5" t="s">
        <v>52</v>
      </c>
      <c r="M16" s="6">
        <v>1</v>
      </c>
      <c r="N16" s="4"/>
      <c r="O16" s="5" t="s">
        <v>73</v>
      </c>
      <c r="P16" s="5" t="s">
        <v>53</v>
      </c>
      <c r="Q16" s="6">
        <v>2</v>
      </c>
    </row>
    <row r="17" spans="1:17" x14ac:dyDescent="0.35">
      <c r="A17" t="s">
        <v>74</v>
      </c>
      <c r="B17" t="s">
        <v>46</v>
      </c>
      <c r="C17">
        <v>1</v>
      </c>
      <c r="G17" s="5" t="s">
        <v>74</v>
      </c>
      <c r="H17" s="5" t="s">
        <v>51</v>
      </c>
      <c r="I17" s="6"/>
      <c r="K17" s="5" t="s">
        <v>74</v>
      </c>
      <c r="L17" s="5" t="s">
        <v>52</v>
      </c>
      <c r="M17" s="6">
        <v>1</v>
      </c>
      <c r="N17" s="4"/>
      <c r="O17" s="5" t="s">
        <v>74</v>
      </c>
      <c r="P17" s="5" t="s">
        <v>53</v>
      </c>
      <c r="Q17" s="6">
        <v>1</v>
      </c>
    </row>
    <row r="18" spans="1:17" x14ac:dyDescent="0.35">
      <c r="A18" t="s">
        <v>76</v>
      </c>
      <c r="B18" t="s">
        <v>46</v>
      </c>
      <c r="C18">
        <v>2.5</v>
      </c>
      <c r="G18" s="5" t="s">
        <v>76</v>
      </c>
      <c r="H18" s="5" t="s">
        <v>51</v>
      </c>
      <c r="I18" s="6">
        <v>1</v>
      </c>
      <c r="K18" s="5" t="s">
        <v>76</v>
      </c>
      <c r="L18" s="5" t="s">
        <v>52</v>
      </c>
      <c r="M18" s="6">
        <v>2</v>
      </c>
      <c r="N18" s="4"/>
      <c r="O18" s="5" t="s">
        <v>76</v>
      </c>
      <c r="P18" s="5" t="s">
        <v>53</v>
      </c>
      <c r="Q18" s="6">
        <v>3</v>
      </c>
    </row>
    <row r="19" spans="1:17" x14ac:dyDescent="0.35">
      <c r="A19" t="s">
        <v>77</v>
      </c>
      <c r="B19" t="s">
        <v>46</v>
      </c>
      <c r="C19">
        <v>1</v>
      </c>
      <c r="G19" s="5" t="s">
        <v>77</v>
      </c>
      <c r="H19" s="5" t="s">
        <v>51</v>
      </c>
      <c r="I19" s="6"/>
      <c r="K19" s="5" t="s">
        <v>77</v>
      </c>
      <c r="L19" s="5" t="s">
        <v>52</v>
      </c>
      <c r="M19" s="6">
        <v>1</v>
      </c>
      <c r="N19" s="4"/>
      <c r="O19" s="5" t="s">
        <v>77</v>
      </c>
      <c r="P19" s="5" t="s">
        <v>53</v>
      </c>
      <c r="Q19" s="6">
        <v>1</v>
      </c>
    </row>
    <row r="20" spans="1:17" x14ac:dyDescent="0.35">
      <c r="A20" t="s">
        <v>78</v>
      </c>
      <c r="B20" t="s">
        <v>46</v>
      </c>
      <c r="C20">
        <v>60</v>
      </c>
      <c r="G20" s="5" t="s">
        <v>78</v>
      </c>
      <c r="H20" s="5" t="s">
        <v>51</v>
      </c>
      <c r="I20" s="6">
        <v>60</v>
      </c>
      <c r="K20" s="5" t="s">
        <v>78</v>
      </c>
      <c r="L20" s="5" t="s">
        <v>52</v>
      </c>
      <c r="M20" s="6">
        <v>61.5</v>
      </c>
      <c r="O20" s="5" t="s">
        <v>78</v>
      </c>
      <c r="P20" s="5" t="s">
        <v>53</v>
      </c>
      <c r="Q20" s="3">
        <v>56</v>
      </c>
    </row>
    <row r="21" spans="1:17" x14ac:dyDescent="0.35">
      <c r="A21" t="s">
        <v>79</v>
      </c>
      <c r="B21" t="s">
        <v>46</v>
      </c>
      <c r="C21" s="3">
        <v>14713.14676</v>
      </c>
      <c r="G21" s="5" t="s">
        <v>79</v>
      </c>
      <c r="H21" s="5" t="s">
        <v>51</v>
      </c>
      <c r="I21" s="3">
        <v>6345.5137610000002</v>
      </c>
      <c r="K21" s="5" t="s">
        <v>79</v>
      </c>
      <c r="L21" s="5" t="s">
        <v>52</v>
      </c>
      <c r="M21" s="3">
        <v>16449.757570000002</v>
      </c>
      <c r="O21" s="5" t="s">
        <v>79</v>
      </c>
      <c r="P21" s="5" t="s">
        <v>53</v>
      </c>
      <c r="Q21" s="3">
        <v>23721.505409999998</v>
      </c>
    </row>
    <row r="22" spans="1:17" x14ac:dyDescent="0.35">
      <c r="A22" t="s">
        <v>80</v>
      </c>
      <c r="B22" t="s">
        <v>46</v>
      </c>
      <c r="C22" s="1">
        <v>7.4905599836541506E-2</v>
      </c>
      <c r="G22" s="5" t="s">
        <v>80</v>
      </c>
      <c r="H22" s="5" t="s">
        <v>51</v>
      </c>
      <c r="I22" s="1">
        <v>6.8403334133676802E-2</v>
      </c>
      <c r="K22" s="5" t="s">
        <v>80</v>
      </c>
      <c r="L22" s="5" t="s">
        <v>52</v>
      </c>
      <c r="M22" s="1">
        <v>7.4940722720849701E-2</v>
      </c>
      <c r="N22" s="4"/>
      <c r="O22" s="5" t="s">
        <v>80</v>
      </c>
      <c r="P22" s="5" t="s">
        <v>53</v>
      </c>
      <c r="Q22" s="1">
        <v>8.2547053343630356E-2</v>
      </c>
    </row>
    <row r="23" spans="1:17" x14ac:dyDescent="0.35">
      <c r="A23" t="s">
        <v>82</v>
      </c>
      <c r="B23" t="s">
        <v>46</v>
      </c>
      <c r="C23">
        <v>244</v>
      </c>
      <c r="G23" s="5" t="s">
        <v>82</v>
      </c>
      <c r="H23" s="5" t="s">
        <v>51</v>
      </c>
      <c r="I23" s="3">
        <v>223</v>
      </c>
      <c r="K23" s="5" t="s">
        <v>82</v>
      </c>
      <c r="L23" s="5" t="s">
        <v>52</v>
      </c>
      <c r="M23" s="3">
        <v>239.5</v>
      </c>
      <c r="O23" s="5" t="s">
        <v>82</v>
      </c>
      <c r="P23" s="5" t="s">
        <v>53</v>
      </c>
      <c r="Q23" s="3">
        <v>257.5</v>
      </c>
    </row>
    <row r="24" spans="1:17" x14ac:dyDescent="0.35">
      <c r="A24" t="s">
        <v>83</v>
      </c>
      <c r="B24" t="s">
        <v>46</v>
      </c>
      <c r="G24" s="5" t="s">
        <v>83</v>
      </c>
      <c r="H24" s="5" t="s">
        <v>51</v>
      </c>
      <c r="I24" s="6"/>
      <c r="K24" s="5" t="s">
        <v>83</v>
      </c>
      <c r="L24" s="5" t="s">
        <v>52</v>
      </c>
      <c r="M24" s="6"/>
      <c r="O24" s="5" t="s">
        <v>83</v>
      </c>
      <c r="P24" s="5" t="s">
        <v>53</v>
      </c>
      <c r="Q24" s="6"/>
    </row>
    <row r="25" spans="1:17" x14ac:dyDescent="0.35">
      <c r="A25" t="s">
        <v>84</v>
      </c>
      <c r="B25" t="s">
        <v>46</v>
      </c>
      <c r="C25" s="3">
        <v>956.02025630000003</v>
      </c>
      <c r="G25" s="5" t="s">
        <v>84</v>
      </c>
      <c r="H25" s="5" t="s">
        <v>51</v>
      </c>
      <c r="I25" s="3">
        <v>192.42146780000002</v>
      </c>
      <c r="K25" s="5" t="s">
        <v>84</v>
      </c>
      <c r="L25" s="5" t="s">
        <v>52</v>
      </c>
      <c r="M25" s="3">
        <v>1174.7564404</v>
      </c>
      <c r="O25" s="5" t="s">
        <v>84</v>
      </c>
      <c r="P25" s="5" t="s">
        <v>53</v>
      </c>
      <c r="Q25" s="3">
        <v>2589.6318558999951</v>
      </c>
    </row>
    <row r="26" spans="1:17" x14ac:dyDescent="0.35">
      <c r="A26" t="s">
        <v>85</v>
      </c>
      <c r="B26" t="s">
        <v>46</v>
      </c>
      <c r="C26" s="3">
        <v>3627.4517577500001</v>
      </c>
      <c r="G26" s="5" t="s">
        <v>85</v>
      </c>
      <c r="H26" s="5" t="s">
        <v>51</v>
      </c>
      <c r="I26" s="3">
        <v>1527.66284875</v>
      </c>
      <c r="K26" s="5" t="s">
        <v>85</v>
      </c>
      <c r="L26" s="5" t="s">
        <v>52</v>
      </c>
      <c r="M26" s="3">
        <v>3627.4517577500001</v>
      </c>
      <c r="O26" s="5" t="s">
        <v>85</v>
      </c>
      <c r="P26" s="5" t="s">
        <v>53</v>
      </c>
      <c r="Q26" s="3">
        <v>5705.3972214999994</v>
      </c>
    </row>
    <row r="27" spans="1:17" x14ac:dyDescent="0.35">
      <c r="A27" t="s">
        <v>86</v>
      </c>
      <c r="B27" t="s">
        <v>46</v>
      </c>
      <c r="C27">
        <v>115</v>
      </c>
      <c r="G27" s="5" t="s">
        <v>86</v>
      </c>
      <c r="H27" s="5" t="s">
        <v>51</v>
      </c>
      <c r="I27" s="3">
        <v>119</v>
      </c>
      <c r="K27" s="5" t="s">
        <v>86</v>
      </c>
      <c r="L27" s="5" t="s">
        <v>52</v>
      </c>
      <c r="M27" s="6">
        <v>123</v>
      </c>
      <c r="O27" s="5" t="s">
        <v>86</v>
      </c>
      <c r="P27" s="5" t="s">
        <v>53</v>
      </c>
      <c r="Q27" s="3">
        <v>93.5</v>
      </c>
    </row>
    <row r="30" spans="1:17" x14ac:dyDescent="0.35">
      <c r="A30" t="s">
        <v>97</v>
      </c>
      <c r="G30" t="s">
        <v>105</v>
      </c>
      <c r="K30" s="5" t="s">
        <v>107</v>
      </c>
      <c r="O30" s="5" t="s">
        <v>109</v>
      </c>
    </row>
    <row r="31" spans="1:17" x14ac:dyDescent="0.35">
      <c r="B31" t="s">
        <v>93</v>
      </c>
      <c r="C31" t="s">
        <v>92</v>
      </c>
      <c r="H31" t="s">
        <v>93</v>
      </c>
      <c r="I31" s="5" t="s">
        <v>92</v>
      </c>
      <c r="L31" s="5" t="s">
        <v>93</v>
      </c>
      <c r="M31" s="5" t="s">
        <v>92</v>
      </c>
      <c r="P31" s="5" t="s">
        <v>93</v>
      </c>
      <c r="Q31" s="5" t="s">
        <v>92</v>
      </c>
    </row>
    <row r="32" spans="1:17" x14ac:dyDescent="0.35">
      <c r="B32">
        <v>1</v>
      </c>
      <c r="C32">
        <v>145</v>
      </c>
      <c r="H32">
        <v>1</v>
      </c>
      <c r="I32" s="5">
        <v>105</v>
      </c>
      <c r="L32" s="5">
        <v>1</v>
      </c>
      <c r="M32" s="5">
        <v>155</v>
      </c>
      <c r="P32" s="5">
        <v>1</v>
      </c>
      <c r="Q32" s="5">
        <v>210</v>
      </c>
    </row>
    <row r="33" spans="1:17" x14ac:dyDescent="0.35">
      <c r="B33">
        <v>16</v>
      </c>
      <c r="C33">
        <v>145</v>
      </c>
      <c r="H33">
        <v>9</v>
      </c>
      <c r="I33" s="5">
        <v>105</v>
      </c>
      <c r="L33" s="5">
        <v>18</v>
      </c>
      <c r="M33" s="5">
        <v>155</v>
      </c>
      <c r="P33" s="5">
        <v>18</v>
      </c>
      <c r="Q33" s="5">
        <v>210</v>
      </c>
    </row>
    <row r="34" spans="1:17" x14ac:dyDescent="0.35">
      <c r="A34" t="s">
        <v>94</v>
      </c>
      <c r="B34">
        <v>17</v>
      </c>
      <c r="C34">
        <v>1115</v>
      </c>
      <c r="G34" t="s">
        <v>94</v>
      </c>
      <c r="H34">
        <v>10</v>
      </c>
      <c r="I34" s="5">
        <v>560</v>
      </c>
      <c r="K34" s="5" t="s">
        <v>94</v>
      </c>
      <c r="L34" s="5">
        <v>19</v>
      </c>
      <c r="M34" s="5">
        <v>1182</v>
      </c>
      <c r="O34" s="5" t="s">
        <v>94</v>
      </c>
      <c r="P34" s="5">
        <v>19</v>
      </c>
      <c r="Q34" s="5">
        <v>2200</v>
      </c>
    </row>
    <row r="35" spans="1:17" x14ac:dyDescent="0.35">
      <c r="B35">
        <v>18</v>
      </c>
      <c r="C35">
        <v>1115</v>
      </c>
      <c r="H35">
        <v>11</v>
      </c>
      <c r="I35" s="5">
        <v>560</v>
      </c>
      <c r="L35" s="5">
        <v>20</v>
      </c>
      <c r="M35" s="5">
        <v>1182</v>
      </c>
      <c r="P35" s="5">
        <v>20</v>
      </c>
      <c r="Q35" s="5">
        <v>2200</v>
      </c>
    </row>
    <row r="36" spans="1:17" x14ac:dyDescent="0.35">
      <c r="B36">
        <v>19</v>
      </c>
      <c r="C36">
        <v>145</v>
      </c>
      <c r="H36">
        <v>12</v>
      </c>
      <c r="I36" s="5">
        <v>105</v>
      </c>
      <c r="L36" s="5">
        <v>21</v>
      </c>
      <c r="M36" s="5">
        <v>1182</v>
      </c>
      <c r="P36" s="5">
        <v>21</v>
      </c>
      <c r="Q36" s="5">
        <v>2200</v>
      </c>
    </row>
    <row r="37" spans="1:17" x14ac:dyDescent="0.35">
      <c r="B37">
        <v>20</v>
      </c>
      <c r="C37">
        <v>145</v>
      </c>
      <c r="H37">
        <v>13</v>
      </c>
      <c r="I37" s="5">
        <v>105</v>
      </c>
      <c r="L37" s="5">
        <v>22</v>
      </c>
      <c r="M37" s="5">
        <v>155</v>
      </c>
      <c r="P37" s="5">
        <v>22</v>
      </c>
      <c r="Q37" s="5">
        <v>210</v>
      </c>
    </row>
    <row r="38" spans="1:17" x14ac:dyDescent="0.35">
      <c r="A38" t="s">
        <v>96</v>
      </c>
      <c r="B38">
        <v>115</v>
      </c>
      <c r="C38">
        <v>950</v>
      </c>
      <c r="G38" t="s">
        <v>96</v>
      </c>
      <c r="H38">
        <v>119</v>
      </c>
      <c r="I38" s="5">
        <v>192</v>
      </c>
      <c r="K38" s="5" t="s">
        <v>96</v>
      </c>
      <c r="L38" s="5">
        <v>123</v>
      </c>
      <c r="M38" s="5">
        <v>1175</v>
      </c>
      <c r="O38" s="5" t="s">
        <v>96</v>
      </c>
      <c r="P38" s="5">
        <v>94</v>
      </c>
      <c r="Q38" s="5">
        <v>2590</v>
      </c>
    </row>
    <row r="39" spans="1:17" x14ac:dyDescent="0.35">
      <c r="A39" t="s">
        <v>95</v>
      </c>
      <c r="B39">
        <v>117</v>
      </c>
      <c r="C39">
        <v>3625</v>
      </c>
      <c r="G39" t="s">
        <v>95</v>
      </c>
      <c r="H39">
        <v>121</v>
      </c>
      <c r="I39" s="5">
        <v>1528</v>
      </c>
      <c r="K39" s="5" t="s">
        <v>95</v>
      </c>
      <c r="L39" s="5">
        <v>125</v>
      </c>
      <c r="M39" s="5">
        <v>3625</v>
      </c>
      <c r="O39" s="5" t="s">
        <v>95</v>
      </c>
      <c r="P39" s="5">
        <v>96</v>
      </c>
      <c r="Q39" s="5">
        <v>5705</v>
      </c>
    </row>
    <row r="40" spans="1:17" x14ac:dyDescent="0.35">
      <c r="B40">
        <v>243</v>
      </c>
      <c r="C40">
        <v>3625</v>
      </c>
      <c r="H40">
        <v>222</v>
      </c>
      <c r="I40" s="5">
        <v>1528</v>
      </c>
      <c r="L40" s="5">
        <v>239</v>
      </c>
      <c r="M40" s="5">
        <v>3625</v>
      </c>
      <c r="P40" s="5">
        <v>257</v>
      </c>
      <c r="Q40" s="5">
        <v>5705</v>
      </c>
    </row>
    <row r="41" spans="1:17" x14ac:dyDescent="0.35">
      <c r="A41" t="s">
        <v>98</v>
      </c>
      <c r="B41">
        <v>244</v>
      </c>
      <c r="C41">
        <v>14700</v>
      </c>
      <c r="G41" t="s">
        <v>98</v>
      </c>
      <c r="H41">
        <v>223</v>
      </c>
      <c r="I41" s="5">
        <v>6346</v>
      </c>
      <c r="K41" s="5" t="s">
        <v>98</v>
      </c>
      <c r="L41" s="5">
        <v>240</v>
      </c>
      <c r="M41" s="5">
        <v>16450</v>
      </c>
      <c r="O41" s="5" t="s">
        <v>98</v>
      </c>
      <c r="P41" s="5">
        <v>258</v>
      </c>
      <c r="Q41" s="5">
        <v>23720</v>
      </c>
    </row>
    <row r="42" spans="1:17" x14ac:dyDescent="0.35">
      <c r="B42" t="s">
        <v>118</v>
      </c>
      <c r="G42" t="s">
        <v>121</v>
      </c>
      <c r="H42">
        <v>243</v>
      </c>
      <c r="I42" s="5">
        <v>1598</v>
      </c>
      <c r="K42" s="5" t="s">
        <v>121</v>
      </c>
      <c r="L42" s="5">
        <v>270</v>
      </c>
      <c r="M42" s="5">
        <v>2005</v>
      </c>
      <c r="O42" s="5" t="s">
        <v>129</v>
      </c>
      <c r="P42" s="5">
        <v>278</v>
      </c>
      <c r="Q42" s="5">
        <v>4865</v>
      </c>
    </row>
    <row r="43" spans="1:17" x14ac:dyDescent="0.35">
      <c r="A43" t="s">
        <v>100</v>
      </c>
      <c r="B43">
        <v>300</v>
      </c>
      <c r="C43">
        <v>200</v>
      </c>
      <c r="G43" t="s">
        <v>100</v>
      </c>
      <c r="H43">
        <v>278</v>
      </c>
      <c r="I43" s="5">
        <v>105</v>
      </c>
      <c r="K43" s="5" t="s">
        <v>100</v>
      </c>
      <c r="L43" s="5">
        <v>305</v>
      </c>
      <c r="M43" s="5">
        <v>155</v>
      </c>
      <c r="P43" s="5">
        <f>258+42</f>
        <v>300</v>
      </c>
      <c r="Q43" s="5">
        <v>725</v>
      </c>
    </row>
    <row r="44" spans="1:17" x14ac:dyDescent="0.35">
      <c r="B44" t="s">
        <v>119</v>
      </c>
      <c r="H44">
        <v>365</v>
      </c>
      <c r="I44" s="5">
        <v>105</v>
      </c>
      <c r="L44" s="5">
        <v>365</v>
      </c>
      <c r="M44" s="5">
        <v>155</v>
      </c>
      <c r="O44" s="5" t="s">
        <v>110</v>
      </c>
      <c r="P44" s="5">
        <v>318</v>
      </c>
      <c r="Q44" s="5">
        <v>309</v>
      </c>
    </row>
    <row r="45" spans="1:17" x14ac:dyDescent="0.35">
      <c r="B45">
        <v>305</v>
      </c>
      <c r="C45">
        <v>145</v>
      </c>
      <c r="O45" s="5" t="s">
        <v>100</v>
      </c>
      <c r="P45" s="5">
        <f>258+68</f>
        <v>326</v>
      </c>
      <c r="Q45" s="5">
        <v>210</v>
      </c>
    </row>
    <row r="46" spans="1:17" x14ac:dyDescent="0.35">
      <c r="B46">
        <v>365</v>
      </c>
      <c r="C46">
        <v>145</v>
      </c>
      <c r="P46" s="5">
        <v>365</v>
      </c>
      <c r="Q46" s="5">
        <v>210</v>
      </c>
    </row>
    <row r="48" spans="1:17" x14ac:dyDescent="0.35">
      <c r="A48" t="s">
        <v>125</v>
      </c>
      <c r="B48" t="s">
        <v>120</v>
      </c>
    </row>
    <row r="49" spans="1:11" x14ac:dyDescent="0.35">
      <c r="B49" t="s">
        <v>116</v>
      </c>
    </row>
    <row r="50" spans="1:11" x14ac:dyDescent="0.35">
      <c r="B50" t="s">
        <v>117</v>
      </c>
      <c r="K50"/>
    </row>
    <row r="52" spans="1:11" x14ac:dyDescent="0.35">
      <c r="A52" t="s">
        <v>123</v>
      </c>
      <c r="B52" t="s">
        <v>122</v>
      </c>
    </row>
    <row r="54" spans="1:11" x14ac:dyDescent="0.35">
      <c r="A54" t="s">
        <v>124</v>
      </c>
      <c r="B54" s="5"/>
    </row>
    <row r="55" spans="1:11" x14ac:dyDescent="0.35">
      <c r="B55" t="s">
        <v>128</v>
      </c>
    </row>
    <row r="56" spans="1:11" x14ac:dyDescent="0.35">
      <c r="B56" t="s">
        <v>127</v>
      </c>
    </row>
    <row r="58" spans="1:11" x14ac:dyDescent="0.35">
      <c r="A58" t="s">
        <v>126</v>
      </c>
      <c r="B58" s="5"/>
    </row>
    <row r="59" spans="1:11" x14ac:dyDescent="0.35">
      <c r="B59" t="s">
        <v>131</v>
      </c>
    </row>
    <row r="60" spans="1:11" x14ac:dyDescent="0.35">
      <c r="B60" t="s">
        <v>130</v>
      </c>
    </row>
    <row r="61" spans="1:11" x14ac:dyDescent="0.35">
      <c r="B61" t="s">
        <v>117</v>
      </c>
    </row>
    <row r="64" spans="1:11" x14ac:dyDescent="0.35">
      <c r="A64" t="s">
        <v>132</v>
      </c>
    </row>
    <row r="65" spans="1:2" x14ac:dyDescent="0.35">
      <c r="A65">
        <v>1</v>
      </c>
      <c r="B65">
        <v>16450</v>
      </c>
    </row>
    <row r="66" spans="1:2" x14ac:dyDescent="0.35">
      <c r="A66">
        <v>2</v>
      </c>
      <c r="B66">
        <f>B65-(B65*0.07)</f>
        <v>15298.5</v>
      </c>
    </row>
    <row r="67" spans="1:2" x14ac:dyDescent="0.35">
      <c r="A67">
        <v>3</v>
      </c>
      <c r="B67">
        <f t="shared" ref="B67:B130" si="0">B66-(B66*0.07)</f>
        <v>14227.605</v>
      </c>
    </row>
    <row r="68" spans="1:2" x14ac:dyDescent="0.35">
      <c r="A68">
        <v>4</v>
      </c>
      <c r="B68">
        <f t="shared" si="0"/>
        <v>13231.67265</v>
      </c>
    </row>
    <row r="69" spans="1:2" x14ac:dyDescent="0.35">
      <c r="A69">
        <v>5</v>
      </c>
      <c r="B69">
        <f t="shared" si="0"/>
        <v>12305.4555645</v>
      </c>
    </row>
    <row r="70" spans="1:2" x14ac:dyDescent="0.35">
      <c r="A70">
        <v>6</v>
      </c>
      <c r="B70">
        <f t="shared" si="0"/>
        <v>11444.073674985</v>
      </c>
    </row>
    <row r="71" spans="1:2" x14ac:dyDescent="0.35">
      <c r="A71">
        <v>7</v>
      </c>
      <c r="B71">
        <f t="shared" si="0"/>
        <v>10642.98851773605</v>
      </c>
    </row>
    <row r="72" spans="1:2" x14ac:dyDescent="0.35">
      <c r="A72">
        <v>8</v>
      </c>
      <c r="B72">
        <f t="shared" si="0"/>
        <v>9897.9793214945275</v>
      </c>
    </row>
    <row r="73" spans="1:2" x14ac:dyDescent="0.35">
      <c r="A73">
        <v>9</v>
      </c>
      <c r="B73">
        <f t="shared" si="0"/>
        <v>9205.1207689899111</v>
      </c>
    </row>
    <row r="74" spans="1:2" x14ac:dyDescent="0.35">
      <c r="A74">
        <v>10</v>
      </c>
      <c r="B74">
        <f t="shared" si="0"/>
        <v>8560.7623151606167</v>
      </c>
    </row>
    <row r="75" spans="1:2" x14ac:dyDescent="0.35">
      <c r="A75">
        <v>11</v>
      </c>
      <c r="B75">
        <f t="shared" si="0"/>
        <v>7961.5089530993737</v>
      </c>
    </row>
    <row r="76" spans="1:2" x14ac:dyDescent="0.35">
      <c r="A76">
        <v>12</v>
      </c>
      <c r="B76">
        <f t="shared" si="0"/>
        <v>7404.2033263824178</v>
      </c>
    </row>
    <row r="77" spans="1:2" x14ac:dyDescent="0.35">
      <c r="A77">
        <v>13</v>
      </c>
      <c r="B77">
        <f t="shared" si="0"/>
        <v>6885.9090935356489</v>
      </c>
    </row>
    <row r="78" spans="1:2" x14ac:dyDescent="0.35">
      <c r="A78">
        <v>14</v>
      </c>
      <c r="B78">
        <f t="shared" si="0"/>
        <v>6403.8954569881535</v>
      </c>
    </row>
    <row r="79" spans="1:2" x14ac:dyDescent="0.35">
      <c r="A79">
        <v>15</v>
      </c>
      <c r="B79">
        <f t="shared" si="0"/>
        <v>5955.622774998983</v>
      </c>
    </row>
    <row r="80" spans="1:2" x14ac:dyDescent="0.35">
      <c r="A80">
        <v>16</v>
      </c>
      <c r="B80">
        <f t="shared" si="0"/>
        <v>5538.7291807490537</v>
      </c>
    </row>
    <row r="81" spans="1:2" x14ac:dyDescent="0.35">
      <c r="A81">
        <v>17</v>
      </c>
      <c r="B81">
        <f t="shared" si="0"/>
        <v>5151.0181380966196</v>
      </c>
    </row>
    <row r="82" spans="1:2" x14ac:dyDescent="0.35">
      <c r="A82">
        <v>18</v>
      </c>
      <c r="B82">
        <f t="shared" si="0"/>
        <v>4790.4468684298563</v>
      </c>
    </row>
    <row r="83" spans="1:2" x14ac:dyDescent="0.35">
      <c r="A83">
        <v>19</v>
      </c>
      <c r="B83">
        <f t="shared" si="0"/>
        <v>4455.1155876397661</v>
      </c>
    </row>
    <row r="84" spans="1:2" x14ac:dyDescent="0.35">
      <c r="A84">
        <v>20</v>
      </c>
      <c r="B84">
        <f t="shared" si="0"/>
        <v>4143.2574965049826</v>
      </c>
    </row>
    <row r="85" spans="1:2" x14ac:dyDescent="0.35">
      <c r="A85">
        <v>21</v>
      </c>
      <c r="B85">
        <f t="shared" si="0"/>
        <v>3853.2294717496338</v>
      </c>
    </row>
    <row r="86" spans="1:2" x14ac:dyDescent="0.35">
      <c r="A86">
        <v>22</v>
      </c>
      <c r="B86">
        <f t="shared" si="0"/>
        <v>3583.5034087271592</v>
      </c>
    </row>
    <row r="87" spans="1:2" x14ac:dyDescent="0.35">
      <c r="A87">
        <v>23</v>
      </c>
      <c r="B87">
        <f t="shared" si="0"/>
        <v>3332.6581701162581</v>
      </c>
    </row>
    <row r="88" spans="1:2" x14ac:dyDescent="0.35">
      <c r="A88">
        <v>24</v>
      </c>
      <c r="B88">
        <f t="shared" si="0"/>
        <v>3099.37209820812</v>
      </c>
    </row>
    <row r="89" spans="1:2" x14ac:dyDescent="0.35">
      <c r="A89">
        <v>25</v>
      </c>
      <c r="B89">
        <f t="shared" si="0"/>
        <v>2882.4160513335514</v>
      </c>
    </row>
    <row r="90" spans="1:2" x14ac:dyDescent="0.35">
      <c r="A90">
        <v>26</v>
      </c>
      <c r="B90">
        <f t="shared" si="0"/>
        <v>2680.646927740203</v>
      </c>
    </row>
    <row r="91" spans="1:2" x14ac:dyDescent="0.35">
      <c r="A91">
        <v>27</v>
      </c>
      <c r="B91">
        <f t="shared" si="0"/>
        <v>2493.0016427983887</v>
      </c>
    </row>
    <row r="92" spans="1:2" x14ac:dyDescent="0.35">
      <c r="A92">
        <v>28</v>
      </c>
      <c r="B92">
        <f t="shared" si="0"/>
        <v>2318.4915278025014</v>
      </c>
    </row>
    <row r="93" spans="1:2" x14ac:dyDescent="0.35">
      <c r="A93">
        <v>29</v>
      </c>
      <c r="B93">
        <f t="shared" si="0"/>
        <v>2156.1971208563264</v>
      </c>
    </row>
    <row r="94" spans="1:2" x14ac:dyDescent="0.35">
      <c r="A94">
        <v>30</v>
      </c>
      <c r="B94">
        <f t="shared" si="0"/>
        <v>2005.2633223963835</v>
      </c>
    </row>
    <row r="95" spans="1:2" x14ac:dyDescent="0.35">
      <c r="A95">
        <v>31</v>
      </c>
      <c r="B95">
        <f t="shared" si="0"/>
        <v>1864.8948898286367</v>
      </c>
    </row>
    <row r="96" spans="1:2" x14ac:dyDescent="0.35">
      <c r="A96">
        <v>32</v>
      </c>
      <c r="B96">
        <f t="shared" si="0"/>
        <v>1734.3522475406321</v>
      </c>
    </row>
    <row r="97" spans="1:2" x14ac:dyDescent="0.35">
      <c r="A97">
        <v>33</v>
      </c>
      <c r="B97">
        <f t="shared" si="0"/>
        <v>1612.9475902127879</v>
      </c>
    </row>
    <row r="98" spans="1:2" x14ac:dyDescent="0.35">
      <c r="A98">
        <v>34</v>
      </c>
      <c r="B98">
        <f t="shared" si="0"/>
        <v>1500.0412588978927</v>
      </c>
    </row>
    <row r="99" spans="1:2" x14ac:dyDescent="0.35">
      <c r="A99">
        <v>35</v>
      </c>
      <c r="B99">
        <f t="shared" si="0"/>
        <v>1395.0383707750402</v>
      </c>
    </row>
    <row r="100" spans="1:2" x14ac:dyDescent="0.35">
      <c r="A100">
        <v>36</v>
      </c>
      <c r="B100">
        <f t="shared" si="0"/>
        <v>1297.3856848207874</v>
      </c>
    </row>
    <row r="101" spans="1:2" x14ac:dyDescent="0.35">
      <c r="A101">
        <v>37</v>
      </c>
      <c r="B101">
        <f t="shared" si="0"/>
        <v>1206.5686868833322</v>
      </c>
    </row>
    <row r="102" spans="1:2" x14ac:dyDescent="0.35">
      <c r="A102">
        <v>38</v>
      </c>
      <c r="B102">
        <f t="shared" si="0"/>
        <v>1122.108878801499</v>
      </c>
    </row>
    <row r="103" spans="1:2" x14ac:dyDescent="0.35">
      <c r="A103">
        <v>39</v>
      </c>
      <c r="B103">
        <f t="shared" si="0"/>
        <v>1043.561257285394</v>
      </c>
    </row>
    <row r="104" spans="1:2" x14ac:dyDescent="0.35">
      <c r="A104">
        <v>40</v>
      </c>
      <c r="B104">
        <f t="shared" si="0"/>
        <v>970.5119692754165</v>
      </c>
    </row>
    <row r="105" spans="1:2" x14ac:dyDescent="0.35">
      <c r="A105">
        <v>41</v>
      </c>
      <c r="B105">
        <f t="shared" si="0"/>
        <v>902.57613142613729</v>
      </c>
    </row>
    <row r="106" spans="1:2" x14ac:dyDescent="0.35">
      <c r="A106">
        <v>42</v>
      </c>
      <c r="B106">
        <f t="shared" si="0"/>
        <v>839.39580222630764</v>
      </c>
    </row>
    <row r="107" spans="1:2" x14ac:dyDescent="0.35">
      <c r="A107">
        <v>43</v>
      </c>
      <c r="B107">
        <f t="shared" si="0"/>
        <v>780.63809607046608</v>
      </c>
    </row>
    <row r="108" spans="1:2" x14ac:dyDescent="0.35">
      <c r="A108">
        <v>44</v>
      </c>
      <c r="B108">
        <f t="shared" si="0"/>
        <v>725.9934293455334</v>
      </c>
    </row>
    <row r="109" spans="1:2" x14ac:dyDescent="0.35">
      <c r="A109">
        <v>45</v>
      </c>
      <c r="B109">
        <f t="shared" si="0"/>
        <v>675.17388929134609</v>
      </c>
    </row>
    <row r="110" spans="1:2" x14ac:dyDescent="0.35">
      <c r="A110">
        <v>46</v>
      </c>
      <c r="B110">
        <f t="shared" si="0"/>
        <v>627.91171704095188</v>
      </c>
    </row>
    <row r="111" spans="1:2" x14ac:dyDescent="0.35">
      <c r="A111">
        <v>47</v>
      </c>
      <c r="B111">
        <f t="shared" si="0"/>
        <v>583.95789684808528</v>
      </c>
    </row>
    <row r="112" spans="1:2" x14ac:dyDescent="0.35">
      <c r="A112">
        <v>48</v>
      </c>
      <c r="B112">
        <f t="shared" si="0"/>
        <v>543.08084406871933</v>
      </c>
    </row>
    <row r="113" spans="1:2" x14ac:dyDescent="0.35">
      <c r="A113">
        <v>49</v>
      </c>
      <c r="B113">
        <f t="shared" si="0"/>
        <v>505.06518498390898</v>
      </c>
    </row>
    <row r="114" spans="1:2" x14ac:dyDescent="0.35">
      <c r="A114">
        <v>50</v>
      </c>
      <c r="B114">
        <f t="shared" si="0"/>
        <v>469.71062203503533</v>
      </c>
    </row>
    <row r="115" spans="1:2" x14ac:dyDescent="0.35">
      <c r="A115">
        <v>51</v>
      </c>
      <c r="B115">
        <f t="shared" si="0"/>
        <v>436.83087849258288</v>
      </c>
    </row>
    <row r="116" spans="1:2" x14ac:dyDescent="0.35">
      <c r="A116">
        <v>52</v>
      </c>
      <c r="B116">
        <f t="shared" si="0"/>
        <v>406.25271699810207</v>
      </c>
    </row>
    <row r="117" spans="1:2" x14ac:dyDescent="0.35">
      <c r="A117">
        <v>53</v>
      </c>
      <c r="B117">
        <f t="shared" si="0"/>
        <v>377.8150268082349</v>
      </c>
    </row>
    <row r="118" spans="1:2" x14ac:dyDescent="0.35">
      <c r="A118">
        <v>54</v>
      </c>
      <c r="B118">
        <f t="shared" si="0"/>
        <v>351.36797493165847</v>
      </c>
    </row>
    <row r="119" spans="1:2" x14ac:dyDescent="0.35">
      <c r="A119">
        <v>55</v>
      </c>
      <c r="B119">
        <f t="shared" si="0"/>
        <v>326.77221668644239</v>
      </c>
    </row>
    <row r="120" spans="1:2" x14ac:dyDescent="0.35">
      <c r="A120">
        <v>56</v>
      </c>
      <c r="B120">
        <f t="shared" si="0"/>
        <v>303.89816151839142</v>
      </c>
    </row>
    <row r="121" spans="1:2" x14ac:dyDescent="0.35">
      <c r="A121">
        <v>57</v>
      </c>
      <c r="B121">
        <f t="shared" si="0"/>
        <v>282.62529021210401</v>
      </c>
    </row>
    <row r="122" spans="1:2" x14ac:dyDescent="0.35">
      <c r="A122">
        <v>58</v>
      </c>
      <c r="B122">
        <f t="shared" si="0"/>
        <v>262.84151989725672</v>
      </c>
    </row>
    <row r="123" spans="1:2" x14ac:dyDescent="0.35">
      <c r="A123">
        <v>59</v>
      </c>
      <c r="B123">
        <f t="shared" si="0"/>
        <v>244.44261350444873</v>
      </c>
    </row>
    <row r="124" spans="1:2" x14ac:dyDescent="0.35">
      <c r="A124">
        <v>60</v>
      </c>
      <c r="B124">
        <f t="shared" si="0"/>
        <v>227.33163055913732</v>
      </c>
    </row>
    <row r="125" spans="1:2" x14ac:dyDescent="0.35">
      <c r="A125">
        <v>61</v>
      </c>
      <c r="B125">
        <f t="shared" si="0"/>
        <v>211.4184164199977</v>
      </c>
    </row>
    <row r="126" spans="1:2" x14ac:dyDescent="0.35">
      <c r="A126">
        <v>62</v>
      </c>
      <c r="B126">
        <f t="shared" si="0"/>
        <v>196.61912727059786</v>
      </c>
    </row>
    <row r="127" spans="1:2" x14ac:dyDescent="0.35">
      <c r="A127">
        <v>63</v>
      </c>
      <c r="B127">
        <f t="shared" si="0"/>
        <v>182.85578836165601</v>
      </c>
    </row>
    <row r="128" spans="1:2" x14ac:dyDescent="0.35">
      <c r="A128">
        <v>64</v>
      </c>
      <c r="B128">
        <f t="shared" si="0"/>
        <v>170.0558831763401</v>
      </c>
    </row>
    <row r="129" spans="1:2" x14ac:dyDescent="0.35">
      <c r="A129">
        <v>65</v>
      </c>
      <c r="B129">
        <f t="shared" si="0"/>
        <v>158.15197135399629</v>
      </c>
    </row>
    <row r="130" spans="1:2" x14ac:dyDescent="0.35">
      <c r="A130">
        <v>66</v>
      </c>
      <c r="B130">
        <f t="shared" si="0"/>
        <v>147.08133335921656</v>
      </c>
    </row>
    <row r="131" spans="1:2" x14ac:dyDescent="0.35">
      <c r="A131">
        <v>67</v>
      </c>
      <c r="B131">
        <f t="shared" ref="B131:B139" si="1">B130-(B130*0.07)</f>
        <v>136.7856400240714</v>
      </c>
    </row>
    <row r="132" spans="1:2" x14ac:dyDescent="0.35">
      <c r="A132">
        <v>68</v>
      </c>
      <c r="B132">
        <f t="shared" si="1"/>
        <v>127.2106452223864</v>
      </c>
    </row>
    <row r="133" spans="1:2" x14ac:dyDescent="0.35">
      <c r="A133">
        <v>69</v>
      </c>
      <c r="B133">
        <f t="shared" si="1"/>
        <v>118.30590005681935</v>
      </c>
    </row>
    <row r="134" spans="1:2" x14ac:dyDescent="0.35">
      <c r="A134">
        <v>70</v>
      </c>
      <c r="B134">
        <f t="shared" si="1"/>
        <v>110.02448705284201</v>
      </c>
    </row>
    <row r="135" spans="1:2" x14ac:dyDescent="0.35">
      <c r="A135">
        <v>71</v>
      </c>
      <c r="B135">
        <f t="shared" si="1"/>
        <v>102.32277295914307</v>
      </c>
    </row>
    <row r="136" spans="1:2" x14ac:dyDescent="0.35">
      <c r="A136">
        <v>72</v>
      </c>
      <c r="B136">
        <f t="shared" si="1"/>
        <v>95.160178852003057</v>
      </c>
    </row>
    <row r="137" spans="1:2" x14ac:dyDescent="0.35">
      <c r="A137">
        <v>73</v>
      </c>
      <c r="B137">
        <f t="shared" si="1"/>
        <v>88.498966332362841</v>
      </c>
    </row>
    <row r="138" spans="1:2" x14ac:dyDescent="0.35">
      <c r="A138">
        <v>74</v>
      </c>
      <c r="B138">
        <f t="shared" si="1"/>
        <v>82.304038689097439</v>
      </c>
    </row>
    <row r="139" spans="1:2" x14ac:dyDescent="0.35">
      <c r="A139">
        <v>75</v>
      </c>
      <c r="B139">
        <f t="shared" si="1"/>
        <v>76.542755980860619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annual_flow_result_TUO_ModUnimp</vt:lpstr>
      <vt:lpstr>FFM_percentls_allyrs_TUO_ModUni</vt:lpstr>
      <vt:lpstr>PredFFM_Alter_Status</vt:lpstr>
      <vt:lpstr>FF criteria TNC preds p50</vt:lpstr>
      <vt:lpstr>FF criteria ModUnimp p50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Yarnell Hayes</dc:creator>
  <cp:lastModifiedBy>Sarah Yarnell</cp:lastModifiedBy>
  <dcterms:created xsi:type="dcterms:W3CDTF">2020-05-12T21:00:47Z</dcterms:created>
  <dcterms:modified xsi:type="dcterms:W3CDTF">2020-05-20T16:44:14Z</dcterms:modified>
</cp:coreProperties>
</file>