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<sst xmlns="http://schemas.openxmlformats.org/spreadsheetml/2006/main" count="397" uniqueCount="275">
  <si>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</si>
  <si>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</si>
  <si>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</si>
  <si>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</si>
  <si>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</si>
  <si>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</si>
  <si>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</si>
  <si>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</si>
  <si>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</si>
  <si>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</si>
  <si>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</si>
  <si>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</si>
  <si>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</si>
  <si>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</si>
  <si>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</si>
  <si>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</si>
  <si>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</si>
  <si>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</si>
  <si>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</si>
  <si>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</si>
  <si>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</si>
  <si>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</si>
  <si>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</si>
  <si>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</si>
  <si>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</si>
  <si>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</si>
  <si>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</si>
  <si>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</si>
  <si>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</si>
  <si>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</si>
  <si>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</si>
  <si>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</si>
  <si>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</si>
  <si>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</si>
  <si>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</si>
  <si>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</si>
  <si>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</si>
  <si>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</si>
  <si>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</si>
  <si>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</si>
  <si>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</si>
  <si>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</si>
  <si>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</si>
  <si>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</si>
  <si>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</si>
  <si>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</si>
  <si>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</si>
  <si>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</si>
  <si>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</si>
  <si>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</si>
  <si>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</si>
  <si>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</si>
  <si>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</si>
  <si>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Manter Bibliotecario</t>
  </si>
  <si>
    <t>Preparar Ambiente de Banco de Dados</t>
  </si>
  <si>
    <t>Preparar Ambiente de Desenvolvimento</t>
  </si>
  <si>
    <t>Especificar, Analisar e Projetar</t>
  </si>
  <si>
    <t>Modelar,implementar e testar a arquitetura</t>
  </si>
  <si>
    <t>UC - Manter Livros (Ver Livros)</t>
  </si>
  <si>
    <t>Revisar Planejamento</t>
  </si>
  <si>
    <t>Construção</t>
  </si>
  <si>
    <t>Revisar Casos de Uso</t>
  </si>
  <si>
    <t>UC - Realizar Login</t>
  </si>
  <si>
    <t>UC - Consultar Situação</t>
  </si>
  <si>
    <t>UC - Emprestar Livros</t>
  </si>
  <si>
    <t>UC - Manter Livros</t>
  </si>
  <si>
    <t>UC - Manter Genero</t>
  </si>
  <si>
    <t>UC - Manter Usuário (Bibliotecário)</t>
  </si>
  <si>
    <t>UC - Manter Usuário (Admin)</t>
  </si>
  <si>
    <t>UC - Gerar Relatórios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</si>
  <si>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</si>
  <si>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</si>
  <si>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</si>
  <si>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</si>
  <si>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</si>
  <si>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</si>
  <si>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</si>
  <si>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</si>
  <si>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</si>
  <si>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</si>
  <si>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</si>
  <si>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</si>
  <si>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</si>
  <si>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</si>
  <si>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</si>
  <si>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</si>
  <si>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</si>
  <si>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</si>
  <si>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</si>
  <si>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</si>
  <si>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</si>
  <si>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</si>
  <si>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</si>
  <si>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</si>
  <si>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</si>
  <si>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</si>
  <si>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</si>
  <si>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</si>
  <si>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</si>
  <si>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</si>
  <si>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</si>
  <si>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</si>
  <si>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</si>
  <si>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</si>
  <si>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</si>
  <si>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</si>
  <si>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</si>
  <si>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</si>
  <si>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</si>
  <si>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</si>
  <si>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</si>
  <si>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</si>
  <si>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</si>
  <si>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</si>
  <si>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</si>
  <si>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</si>
  <si>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</si>
  <si>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</si>
  <si>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</si>
  <si>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</si>
  <si>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</si>
  <si>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</si>
  <si>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</si>
  <si>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</si>
  <si>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Manter Livros (Ver Livros)</t>
  </si>
  <si>
    <t>23/9/2025</t>
  </si>
  <si>
    <t>Entrega de User Case Manter Livros/Manter Usuários(Bibliotecário)/Manter Genero/Consultar Situação</t>
  </si>
  <si>
    <t>Em execução</t>
  </si>
  <si>
    <t>Entrega de User Case Emprestar Livros/Gerar Relatorios/Realizar Login/Manter Usuário (Admin)</t>
  </si>
  <si>
    <t>Planejado</t>
  </si>
  <si>
    <t>Ambiente de Nuvem AWS</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</si>
  <si>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</si>
  <si>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</si>
  <si>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</si>
  <si>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</si>
  <si>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</si>
  <si>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</si>
  <si>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</si>
  <si>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</si>
  <si>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</si>
  <si>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</si>
  <si>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</si>
  <si>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</si>
  <si>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</si>
  <si>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</si>
  <si>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</si>
  <si>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</si>
  <si>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</si>
  <si>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</si>
  <si>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</si>
  <si>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</si>
  <si>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</si>
  <si>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</si>
  <si>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</si>
  <si>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</si>
  <si>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</si>
  <si>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</si>
  <si>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</si>
  <si>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</si>
  <si>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</si>
  <si>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</si>
  <si>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</si>
  <si>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</si>
  <si>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</si>
  <si>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</si>
  <si>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</si>
  <si>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</si>
  <si>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</si>
  <si>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</si>
  <si>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</si>
  <si>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</si>
  <si>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</si>
  <si>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</si>
  <si>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</si>
  <si>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</si>
  <si>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</si>
  <si>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</si>
  <si>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</si>
  <si>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</si>
  <si>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</si>
  <si>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</si>
  <si>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</si>
  <si>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</si>
  <si>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</si>
  <si>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</si>
  <si>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</si>
  <si>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</si>
  <si>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</si>
  <si>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</si>
  <si>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</si>
  <si>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</si>
  <si>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</si>
  <si>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</si>
  <si>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Mudança da Arquitetura</t>
  </si>
  <si>
    <t>24/9/25</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</si>
  <si>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</si>
  <si>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</si>
  <si>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</si>
  <si>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</si>
  <si>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</si>
  <si>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</si>
  <si>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</si>
  <si>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</si>
  <si>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</si>
  <si>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</si>
  <si>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</si>
  <si>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</si>
  <si>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</si>
  <si>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</si>
  <si>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</si>
  <si>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</si>
  <si>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</si>
  <si>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</si>
  <si>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</si>
  <si>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</si>
  <si>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</si>
  <si>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</si>
  <si>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</si>
  <si>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</si>
  <si>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</si>
  <si>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</si>
  <si>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</si>
  <si>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</si>
  <si>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</si>
  <si>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</si>
  <si>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</si>
  <si>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</si>
  <si>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</si>
  <si>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</si>
  <si>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</si>
  <si>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</si>
  <si>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</si>
  <si>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</si>
  <si>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</si>
  <si>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</si>
  <si>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</si>
  <si>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Manter Bibliotecário</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</si>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</sst>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2" numFmtId="164" xfId="0" applyAlignment="1" applyBorder="1" applyFont="1" applyNumberFormat="1">
      <alignment horizontal="left" readingOrder="0"/>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0" xfId="0" applyAlignment="1" applyBorder="1" applyFont="1" applyNumberFormat="1">
      <alignment horizontal="center"/>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3" fontId="25" numFmtId="166" xfId="0" applyAlignment="1" applyBorder="1" applyFont="1" applyNumberFormat="1">
      <alignment horizontal="center" readingOrder="0" shrinkToFit="0" vertical="center" wrapText="1"/>
    </xf>
    <xf borderId="4" fillId="3" fontId="25" numFmtId="166" xfId="0" applyAlignment="1" applyBorder="1" applyFont="1" applyNumberFormat="1">
      <alignment horizontal="left" readingOrder="0" shrinkToFit="0" vertical="center" wrapText="1"/>
    </xf>
    <xf borderId="4" fillId="12" fontId="25" numFmtId="0" xfId="0" applyAlignment="1" applyBorder="1" applyFon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4" fillId="12" fontId="25" numFmtId="172" xfId="0" applyAlignment="1" applyBorder="1" applyFont="1" applyNumberFormat="1">
      <alignment horizontal="center" shrinkToFit="0" vertical="center"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8">
        <v>9.0</v>
      </c>
      <c r="G13" s="32" t="s">
        <v>53</v>
      </c>
      <c r="H13" s="33">
        <v>5.0</v>
      </c>
      <c r="I13" s="33">
        <v>5.0</v>
      </c>
      <c r="J13" s="33">
        <v>5.0</v>
      </c>
      <c r="K13" s="33">
        <v>5.0</v>
      </c>
      <c r="L13" s="35">
        <f t="shared" si="1"/>
        <v>20</v>
      </c>
      <c r="M13" s="13"/>
      <c r="N13" s="13"/>
      <c r="O13" s="13"/>
      <c r="P13" s="13"/>
      <c r="Q13" s="13"/>
      <c r="R13" s="13"/>
      <c r="S13" s="13"/>
      <c r="T13" s="13"/>
      <c r="U13" s="13"/>
      <c r="V13" s="13"/>
      <c r="W13" s="13"/>
      <c r="X13" s="13"/>
      <c r="Y13" s="13"/>
      <c r="Z13" s="13"/>
    </row>
    <row r="14" ht="13.5" customHeight="1">
      <c r="A14" s="27">
        <v>52.0</v>
      </c>
      <c r="B14" s="28" t="s">
        <v>48</v>
      </c>
      <c r="C14" s="39" t="s">
        <v>54</v>
      </c>
      <c r="D14" s="30">
        <v>5.0</v>
      </c>
      <c r="E14" s="13"/>
      <c r="F14" s="40"/>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55</v>
      </c>
      <c r="D15" s="30">
        <v>5.0</v>
      </c>
      <c r="E15" s="13"/>
      <c r="F15" s="40"/>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39" t="s">
        <v>56</v>
      </c>
      <c r="D16" s="30">
        <v>15.0</v>
      </c>
      <c r="E16" s="13"/>
      <c r="F16" s="40"/>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39" t="s">
        <v>57</v>
      </c>
      <c r="D17" s="30">
        <v>10.0</v>
      </c>
      <c r="E17" s="13"/>
      <c r="F17" s="40"/>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39" t="s">
        <v>58</v>
      </c>
      <c r="D18" s="30">
        <v>10.0</v>
      </c>
      <c r="E18" s="13"/>
      <c r="F18" s="40"/>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16.0</v>
      </c>
      <c r="B20" s="28" t="s">
        <v>48</v>
      </c>
      <c r="C20" s="41" t="s">
        <v>59</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60</v>
      </c>
      <c r="B21" s="2"/>
      <c r="C21" s="3"/>
      <c r="D21" s="24">
        <f>SUM(D12:D20)</f>
        <v>87</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17.0</v>
      </c>
      <c r="B22" s="28" t="s">
        <v>60</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18.0</v>
      </c>
      <c r="B23" s="28" t="s">
        <v>60</v>
      </c>
      <c r="C23" s="32" t="s">
        <v>61</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43.0</v>
      </c>
      <c r="B24" s="28" t="s">
        <v>60</v>
      </c>
      <c r="C24" s="32" t="s">
        <v>62</v>
      </c>
      <c r="D24" s="30">
        <v>10.0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45.0</v>
      </c>
      <c r="B25" s="28" t="s">
        <v>60</v>
      </c>
      <c r="C25" s="32" t="s">
        <v>63</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46.0</v>
      </c>
      <c r="B26" s="28" t="s">
        <v>60</v>
      </c>
      <c r="C26" s="32" t="s">
        <v>64</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47.0</v>
      </c>
      <c r="B27" s="28" t="s">
        <v>60</v>
      </c>
      <c r="C27" s="32" t="s">
        <v>65</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48.0</v>
      </c>
      <c r="B28" s="28" t="s">
        <v>60</v>
      </c>
      <c r="C28" s="32" t="s">
        <v>66</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49.0</v>
      </c>
      <c r="B29" s="28" t="s">
        <v>60</v>
      </c>
      <c r="C29" s="32" t="s">
        <v>67</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53.0</v>
      </c>
      <c r="B30" s="28" t="s">
        <v>60</v>
      </c>
      <c r="C30" s="32" t="s">
        <v>68</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50.0</v>
      </c>
      <c r="B31" s="28" t="s">
        <v>60</v>
      </c>
      <c r="C31" s="32" t="s">
        <v>69</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24.0</v>
      </c>
      <c r="B32" s="28" t="s">
        <v>60</v>
      </c>
      <c r="C32" s="32" t="s">
        <v>70</v>
      </c>
      <c r="D32" s="30">
        <v>3.0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25.0</v>
      </c>
      <c r="B33" s="28" t="s">
        <v>60</v>
      </c>
      <c r="C33" s="32" t="s">
        <v>71</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26.0</v>
      </c>
      <c r="B34" s="28" t="s">
        <v>60</v>
      </c>
      <c r="C34" s="41" t="s">
        <v>44</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27.0</v>
      </c>
      <c r="B35" s="28" t="s">
        <v>60</v>
      </c>
      <c r="C35" s="41" t="s">
        <v>59</v>
      </c>
      <c r="D35" s="30">
        <v>2.0</v>
      </c>
      <c r="E35" s="13"/>
      <c r="F35" s="13"/>
      <c r="G35" s="13"/>
      <c r="H35" s="13"/>
      <c r="I35" s="13"/>
      <c r="J35" s="13"/>
      <c r="K35" s="13"/>
      <c r="L35" s="13"/>
      <c r="M35" s="13"/>
      <c r="N35" s="13"/>
      <c r="O35" s="13"/>
      <c r="P35" s="13"/>
      <c r="Q35" s="13"/>
      <c r="R35" s="13"/>
      <c r="S35" s="13"/>
      <c r="T35" s="13"/>
      <c r="U35" s="13"/>
      <c r="V35" s="13"/>
      <c r="W35" s="13"/>
      <c r="X35" s="13"/>
      <c r="Y35" s="13"/>
      <c r="Z35" s="13"/>
    </row>
    <row r="36" ht="15.0" customHeight="1">
      <c r="A36" s="23" t="s">
        <v>72</v>
      </c>
      <c r="B36" s="2"/>
      <c r="C36" s="3"/>
      <c r="D36" s="24">
        <f>SUM(D22:D35)</f>
        <v>108</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28.0</v>
      </c>
      <c r="B37" s="28" t="s">
        <v>72</v>
      </c>
      <c r="C37" s="29" t="s">
        <v>50</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29.0</v>
      </c>
      <c r="B38" s="28" t="s">
        <v>72</v>
      </c>
      <c r="C38" s="41" t="s">
        <v>73</v>
      </c>
      <c r="D38" s="30">
        <v>3.0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51.0</v>
      </c>
      <c r="B39" s="43" t="s">
        <v>72</v>
      </c>
      <c r="C39" s="39" t="s">
        <v>74</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30.0</v>
      </c>
      <c r="B40" s="28" t="s">
        <v>72</v>
      </c>
      <c r="C40" s="41" t="s">
        <v>75</v>
      </c>
      <c r="D40" s="30">
        <v>4.0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31.0</v>
      </c>
      <c r="B41" s="28" t="s">
        <v>72</v>
      </c>
      <c r="C41" s="41" t="s">
        <v>76</v>
      </c>
      <c r="D41" s="30">
        <v>5.0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32.0</v>
      </c>
      <c r="B42" s="28" t="s">
        <v>72</v>
      </c>
      <c r="C42" s="29" t="s">
        <v>77</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33.0</v>
      </c>
      <c r="B43" s="28" t="s">
        <v>72</v>
      </c>
      <c r="C43" s="29" t="s">
        <v>78</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34.0</v>
      </c>
      <c r="B44" s="28" t="s">
        <v>72</v>
      </c>
      <c r="C44" s="29" t="s">
        <v>79</v>
      </c>
      <c r="D44" s="30">
        <v>2.0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35.0</v>
      </c>
      <c r="B45" s="28" t="s">
        <v>72</v>
      </c>
      <c r="C45" s="29" t="s">
        <v>80</v>
      </c>
      <c r="D45" s="30">
        <v>3.0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36.0</v>
      </c>
      <c r="B46" s="44" t="s">
        <v>72</v>
      </c>
      <c r="C46" s="41" t="s">
        <v>44</v>
      </c>
      <c r="D46" s="30">
        <v>2.0</v>
      </c>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45"/>
      <c r="B47" s="2"/>
      <c r="C47" s="3"/>
      <c r="D47" s="24">
        <f>SUM(D37:D46)</f>
        <v>35</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7">
        <f>SUM(D11,D21,D36,D47)</f>
        <v>278</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6"/>
      <c r="B1006" s="13"/>
      <c r="C1006" s="13"/>
      <c r="D1006" s="4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sheetData>
  <mergeCells count="10">
    <mergeCell ref="A21:C21"/>
    <mergeCell ref="A36:C36"/>
    <mergeCell ref="A47:C47"/>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81</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82</v>
      </c>
      <c r="B3" s="15"/>
      <c r="C3" s="16"/>
      <c r="D3" s="4"/>
      <c r="E3" s="4"/>
      <c r="F3" s="4"/>
      <c r="G3" s="4"/>
      <c r="H3" s="4"/>
      <c r="I3" s="4"/>
      <c r="J3" s="4"/>
      <c r="K3" s="4"/>
      <c r="L3" s="4"/>
      <c r="M3" s="4"/>
      <c r="N3" s="4"/>
      <c r="O3" s="4"/>
      <c r="P3" s="4"/>
      <c r="Q3" s="4"/>
      <c r="R3" s="4"/>
      <c r="S3" s="4"/>
      <c r="T3" s="4"/>
      <c r="U3" s="4"/>
      <c r="V3" s="4"/>
      <c r="W3" s="4"/>
      <c r="X3" s="4"/>
      <c r="Y3" s="4"/>
      <c r="Z3" s="4"/>
    </row>
    <row r="4" ht="13.5" customHeight="1">
      <c r="A4" s="51" t="s">
        <v>83</v>
      </c>
      <c r="B4" s="52">
        <f>Backlog_Produto!$D$48</f>
        <v>278</v>
      </c>
      <c r="C4" s="51" t="s">
        <v>84</v>
      </c>
      <c r="D4" s="4"/>
      <c r="E4" s="4"/>
      <c r="F4" s="4"/>
      <c r="G4" s="4"/>
      <c r="H4" s="4"/>
      <c r="I4" s="4"/>
      <c r="J4" s="4"/>
      <c r="K4" s="4"/>
      <c r="L4" s="4"/>
      <c r="M4" s="4"/>
      <c r="N4" s="4"/>
      <c r="O4" s="4"/>
      <c r="P4" s="4"/>
      <c r="Q4" s="4"/>
      <c r="R4" s="4"/>
      <c r="S4" s="4"/>
      <c r="T4" s="4"/>
      <c r="U4" s="4"/>
      <c r="V4" s="4"/>
      <c r="W4" s="4"/>
      <c r="X4" s="4"/>
      <c r="Y4" s="4"/>
      <c r="Z4" s="4"/>
    </row>
    <row r="5" ht="13.5" customHeight="1">
      <c r="A5" s="53" t="s">
        <v>85</v>
      </c>
      <c r="B5" s="54">
        <v>0.4</v>
      </c>
      <c r="C5" s="53" t="s">
        <v>86</v>
      </c>
      <c r="D5" s="4"/>
      <c r="E5" s="4" t="s">
        <v>87</v>
      </c>
      <c r="F5" s="4"/>
      <c r="G5" s="4"/>
      <c r="H5" s="4"/>
      <c r="I5" s="4"/>
      <c r="J5" s="4"/>
      <c r="K5" s="4"/>
      <c r="L5" s="4"/>
      <c r="M5" s="4"/>
      <c r="N5" s="4"/>
      <c r="O5" s="4"/>
      <c r="P5" s="4"/>
      <c r="Q5" s="4"/>
      <c r="R5" s="4"/>
      <c r="S5" s="4"/>
      <c r="T5" s="4"/>
      <c r="U5" s="4"/>
      <c r="V5" s="4"/>
      <c r="W5" s="4"/>
      <c r="X5" s="4"/>
      <c r="Y5" s="4"/>
      <c r="Z5" s="4"/>
    </row>
    <row r="6" ht="13.5" customHeight="1">
      <c r="A6" s="55" t="s">
        <v>88</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89</v>
      </c>
      <c r="B7" s="56">
        <v>7.0</v>
      </c>
      <c r="C7" s="55" t="s">
        <v>84</v>
      </c>
      <c r="D7" s="4"/>
      <c r="E7" s="4"/>
      <c r="F7" s="4"/>
      <c r="G7" s="4"/>
      <c r="H7" s="4"/>
      <c r="I7" s="4"/>
      <c r="J7" s="4"/>
      <c r="K7" s="4"/>
      <c r="L7" s="4"/>
      <c r="M7" s="4"/>
      <c r="N7" s="4"/>
      <c r="O7" s="4"/>
      <c r="P7" s="4"/>
      <c r="Q7" s="4"/>
      <c r="R7" s="4"/>
      <c r="S7" s="4"/>
      <c r="T7" s="4"/>
      <c r="U7" s="4"/>
      <c r="V7" s="4"/>
      <c r="W7" s="4"/>
      <c r="X7" s="4"/>
      <c r="Y7" s="4"/>
      <c r="Z7" s="4"/>
    </row>
    <row r="8" ht="13.5" customHeight="1">
      <c r="A8" s="55" t="s">
        <v>90</v>
      </c>
      <c r="B8" s="57">
        <f>B6*B7*2</f>
        <v>70</v>
      </c>
      <c r="C8" s="55" t="s">
        <v>84</v>
      </c>
      <c r="D8" s="4"/>
      <c r="E8" s="4"/>
      <c r="F8" s="4"/>
      <c r="G8" s="4"/>
      <c r="H8" s="4"/>
      <c r="I8" s="4"/>
      <c r="J8" s="4"/>
      <c r="K8" s="4"/>
      <c r="L8" s="4"/>
      <c r="M8" s="4"/>
      <c r="N8" s="4"/>
      <c r="O8" s="4"/>
      <c r="P8" s="4"/>
      <c r="Q8" s="4"/>
      <c r="R8" s="4"/>
      <c r="S8" s="4"/>
      <c r="T8" s="4"/>
      <c r="U8" s="4"/>
      <c r="V8" s="4"/>
      <c r="W8" s="4"/>
      <c r="X8" s="4"/>
      <c r="Y8" s="4"/>
      <c r="Z8" s="4"/>
    </row>
    <row r="9" ht="13.5" customHeight="1">
      <c r="A9" s="58" t="s">
        <v>91</v>
      </c>
      <c r="B9" s="59">
        <f>B11/2</f>
        <v>5.56</v>
      </c>
      <c r="C9" s="58" t="s">
        <v>92</v>
      </c>
      <c r="D9" s="4"/>
      <c r="E9" s="4"/>
      <c r="F9" s="4"/>
      <c r="G9" s="4"/>
      <c r="H9" s="4"/>
      <c r="I9" s="4"/>
      <c r="J9" s="4"/>
      <c r="K9" s="4"/>
      <c r="L9" s="4"/>
      <c r="M9" s="4"/>
      <c r="N9" s="4"/>
      <c r="O9" s="4"/>
      <c r="P9" s="4"/>
      <c r="Q9" s="4"/>
      <c r="R9" s="4"/>
      <c r="S9" s="4"/>
      <c r="T9" s="4"/>
      <c r="U9" s="4"/>
      <c r="V9" s="4"/>
      <c r="W9" s="4"/>
      <c r="X9" s="4"/>
      <c r="Y9" s="4"/>
      <c r="Z9" s="4"/>
    </row>
    <row r="10" ht="13.5" customHeight="1">
      <c r="A10" s="60" t="s">
        <v>93</v>
      </c>
      <c r="B10" s="59">
        <f>B4+(B4*B5)</f>
        <v>389.2</v>
      </c>
      <c r="C10" s="60" t="s">
        <v>84</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94</v>
      </c>
      <c r="B11" s="57">
        <f>B10/B8*2</f>
        <v>11.12</v>
      </c>
      <c r="C11" s="55" t="s">
        <v>95</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96</v>
      </c>
      <c r="B12" s="61">
        <f>B11/4</f>
        <v>2.78</v>
      </c>
      <c r="C12" s="51" t="s">
        <v>97</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98</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99</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100</v>
      </c>
      <c r="B16" s="64">
        <f>B10*B15</f>
        <v>7784</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101</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102</v>
      </c>
      <c r="B18" s="64">
        <f>B16*B17</f>
        <v>1556.8</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103</v>
      </c>
      <c r="B19" s="66">
        <f>B16+B18</f>
        <v>9340.8</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104</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105</v>
      </c>
      <c r="B21" s="67">
        <f>B19*B20</f>
        <v>1868.16</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106</v>
      </c>
      <c r="B22" s="66">
        <f>B19+B21</f>
        <v>11208.96</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107</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108</v>
      </c>
      <c r="B2" s="2"/>
      <c r="C2" s="2"/>
      <c r="D2" s="3"/>
      <c r="E2" s="70">
        <f>Planejamento!$B$10</f>
        <v>389.2</v>
      </c>
      <c r="F2" s="71"/>
      <c r="G2" s="69" t="s">
        <v>108</v>
      </c>
      <c r="H2" s="2"/>
      <c r="I2" s="2"/>
      <c r="J2" s="3"/>
      <c r="K2" s="70"/>
      <c r="L2" s="13"/>
      <c r="M2" s="13"/>
      <c r="N2" s="13"/>
      <c r="O2" s="13"/>
      <c r="P2" s="13"/>
      <c r="Q2" s="13"/>
      <c r="R2" s="13"/>
      <c r="S2" s="13"/>
      <c r="T2" s="13"/>
      <c r="U2" s="13"/>
      <c r="V2" s="13"/>
      <c r="W2" s="13"/>
      <c r="X2" s="13"/>
      <c r="Y2" s="13"/>
      <c r="Z2" s="13"/>
    </row>
    <row r="3" ht="11.25" customHeight="1">
      <c r="A3" s="72"/>
      <c r="B3" s="73"/>
      <c r="C3" s="74" t="s">
        <v>109</v>
      </c>
      <c r="D3" s="2"/>
      <c r="E3" s="3"/>
      <c r="F3" s="75"/>
      <c r="G3" s="76" t="s">
        <v>110</v>
      </c>
      <c r="H3" s="2"/>
      <c r="I3" s="3"/>
      <c r="J3" s="77"/>
      <c r="K3" s="78"/>
      <c r="L3" s="13"/>
      <c r="M3" s="13"/>
      <c r="N3" s="13"/>
      <c r="O3" s="13"/>
      <c r="P3" s="13"/>
      <c r="Q3" s="13"/>
      <c r="R3" s="13"/>
      <c r="S3" s="13"/>
      <c r="T3" s="13"/>
      <c r="U3" s="13"/>
      <c r="V3" s="13"/>
      <c r="W3" s="13"/>
      <c r="X3" s="13"/>
      <c r="Y3" s="13"/>
      <c r="Z3" s="13"/>
    </row>
    <row r="4" ht="11.25" customHeight="1">
      <c r="A4" s="79" t="s">
        <v>111</v>
      </c>
      <c r="B4" s="79" t="s">
        <v>112</v>
      </c>
      <c r="C4" s="79" t="s">
        <v>113</v>
      </c>
      <c r="D4" s="79" t="s">
        <v>114</v>
      </c>
      <c r="E4" s="79" t="s">
        <v>28</v>
      </c>
      <c r="F4" s="79" t="s">
        <v>115</v>
      </c>
      <c r="G4" s="79" t="s">
        <v>113</v>
      </c>
      <c r="H4" s="79" t="s">
        <v>116</v>
      </c>
      <c r="I4" s="79" t="s">
        <v>28</v>
      </c>
      <c r="J4" s="80" t="s">
        <v>117</v>
      </c>
      <c r="K4" s="79" t="s">
        <v>118</v>
      </c>
      <c r="L4" s="13"/>
      <c r="M4" s="13"/>
      <c r="N4" s="13"/>
      <c r="O4" s="13"/>
      <c r="P4" s="13"/>
      <c r="Q4" s="13"/>
      <c r="R4" s="13"/>
      <c r="S4" s="13"/>
      <c r="T4" s="13"/>
      <c r="U4" s="13"/>
      <c r="V4" s="13"/>
      <c r="W4" s="13"/>
      <c r="X4" s="13"/>
      <c r="Y4" s="13"/>
      <c r="Z4" s="13"/>
    </row>
    <row r="5" ht="11.25" customHeight="1">
      <c r="A5" s="81">
        <v>1.0</v>
      </c>
      <c r="B5" s="82" t="s">
        <v>119</v>
      </c>
      <c r="C5" s="83">
        <v>45735.0</v>
      </c>
      <c r="D5" s="83">
        <v>45904.0</v>
      </c>
      <c r="E5" s="84">
        <v>20.0</v>
      </c>
      <c r="F5" s="85" t="s">
        <v>120</v>
      </c>
      <c r="G5" s="86">
        <v>45735.0</v>
      </c>
      <c r="H5" s="83">
        <v>45904.0</v>
      </c>
      <c r="I5" s="84">
        <v>22.0</v>
      </c>
      <c r="J5" s="87">
        <f>E5-I5</f>
        <v>-2</v>
      </c>
      <c r="K5" s="88" t="s">
        <v>121</v>
      </c>
      <c r="L5" s="13"/>
      <c r="M5" s="13"/>
      <c r="N5" s="13"/>
      <c r="O5" s="13"/>
      <c r="P5" s="13"/>
      <c r="Q5" s="13"/>
      <c r="R5" s="13"/>
      <c r="S5" s="13"/>
      <c r="T5" s="13"/>
      <c r="U5" s="13"/>
      <c r="V5" s="13"/>
      <c r="W5" s="13"/>
      <c r="X5" s="13"/>
      <c r="Y5" s="13"/>
      <c r="Z5" s="13"/>
    </row>
    <row r="6" ht="11.25" customHeight="1">
      <c r="A6" s="89">
        <v>2.0</v>
      </c>
      <c r="B6" s="90" t="s">
        <v>122</v>
      </c>
      <c r="C6" s="83">
        <v>45910.0</v>
      </c>
      <c r="D6" s="83">
        <v>45988.0</v>
      </c>
      <c r="E6" s="91">
        <v>5.0</v>
      </c>
      <c r="F6" s="92" t="s">
        <v>120</v>
      </c>
      <c r="G6" s="83">
        <v>45939.0</v>
      </c>
      <c r="H6" s="93" t="s">
        <v>123</v>
      </c>
      <c r="I6" s="91">
        <v>5.0</v>
      </c>
      <c r="J6" s="94">
        <v>0.0</v>
      </c>
      <c r="K6" s="95"/>
      <c r="L6" s="13"/>
      <c r="M6" s="13"/>
      <c r="N6" s="13"/>
      <c r="O6" s="13"/>
      <c r="P6" s="13"/>
      <c r="Q6" s="13"/>
      <c r="R6" s="13"/>
      <c r="S6" s="13"/>
      <c r="T6" s="13"/>
      <c r="U6" s="13"/>
      <c r="V6" s="13"/>
      <c r="W6" s="13"/>
      <c r="X6" s="13"/>
      <c r="Y6" s="13"/>
      <c r="Z6" s="13"/>
    </row>
    <row r="7" ht="11.25" customHeight="1">
      <c r="A7" s="89">
        <v>3.0</v>
      </c>
      <c r="B7" s="90" t="s">
        <v>124</v>
      </c>
      <c r="C7" s="83">
        <v>45778.0</v>
      </c>
      <c r="D7" s="83">
        <v>45988.0</v>
      </c>
      <c r="E7" s="91">
        <v>10.0</v>
      </c>
      <c r="F7" s="92" t="s">
        <v>120</v>
      </c>
      <c r="G7" s="86">
        <v>45905.0</v>
      </c>
      <c r="H7" s="93" t="s">
        <v>125</v>
      </c>
      <c r="I7" s="91">
        <v>12.0</v>
      </c>
      <c r="J7" s="87">
        <f t="shared" ref="J7:J15" si="1">E7-I7</f>
        <v>-2</v>
      </c>
      <c r="K7" s="95"/>
      <c r="L7" s="13"/>
      <c r="M7" s="13"/>
      <c r="N7" s="13"/>
      <c r="O7" s="13"/>
      <c r="P7" s="13"/>
      <c r="Q7" s="13"/>
      <c r="R7" s="13"/>
      <c r="S7" s="13"/>
      <c r="T7" s="13"/>
      <c r="U7" s="13"/>
      <c r="V7" s="13"/>
      <c r="W7" s="13"/>
      <c r="X7" s="13"/>
      <c r="Y7" s="13"/>
      <c r="Z7" s="13"/>
    </row>
    <row r="8" ht="11.25" customHeight="1">
      <c r="A8" s="89">
        <v>4.0</v>
      </c>
      <c r="B8" s="90" t="s">
        <v>126</v>
      </c>
      <c r="C8" s="83">
        <v>45937.0</v>
      </c>
      <c r="D8" s="83">
        <v>45951.0</v>
      </c>
      <c r="E8" s="91">
        <v>40.0</v>
      </c>
      <c r="F8" s="92" t="s">
        <v>127</v>
      </c>
      <c r="G8" s="86">
        <v>45937.0</v>
      </c>
      <c r="H8" s="96"/>
      <c r="I8" s="91"/>
      <c r="J8" s="87">
        <f t="shared" si="1"/>
        <v>40</v>
      </c>
      <c r="K8" s="95"/>
      <c r="L8" s="13"/>
      <c r="M8" s="13"/>
      <c r="N8" s="13"/>
      <c r="O8" s="13"/>
      <c r="P8" s="13"/>
      <c r="Q8" s="13"/>
      <c r="R8" s="13"/>
      <c r="S8" s="13"/>
      <c r="T8" s="13"/>
      <c r="U8" s="13"/>
      <c r="V8" s="13"/>
      <c r="W8" s="13"/>
      <c r="X8" s="13"/>
      <c r="Y8" s="13"/>
      <c r="Z8" s="13"/>
    </row>
    <row r="9" ht="11.25" customHeight="1">
      <c r="A9" s="89">
        <v>5.0</v>
      </c>
      <c r="B9" s="90" t="s">
        <v>128</v>
      </c>
      <c r="C9" s="97">
        <v>45958.0</v>
      </c>
      <c r="D9" s="97">
        <v>45972.0</v>
      </c>
      <c r="E9" s="98">
        <v>40.0</v>
      </c>
      <c r="F9" s="99" t="s">
        <v>129</v>
      </c>
      <c r="G9" s="97"/>
      <c r="H9" s="100"/>
      <c r="I9" s="101"/>
      <c r="J9" s="87">
        <f t="shared" si="1"/>
        <v>40</v>
      </c>
      <c r="K9" s="102"/>
      <c r="L9" s="13"/>
      <c r="M9" s="13"/>
      <c r="N9" s="13"/>
      <c r="O9" s="13"/>
      <c r="P9" s="13"/>
      <c r="Q9" s="13"/>
      <c r="R9" s="13"/>
      <c r="S9" s="13"/>
      <c r="T9" s="13"/>
      <c r="U9" s="13"/>
      <c r="V9" s="13"/>
      <c r="W9" s="13"/>
      <c r="X9" s="13"/>
      <c r="Y9" s="13"/>
      <c r="Z9" s="13"/>
    </row>
    <row r="10" ht="11.25" customHeight="1">
      <c r="A10" s="89">
        <v>6.0</v>
      </c>
      <c r="B10" s="90" t="s">
        <v>130</v>
      </c>
      <c r="C10" s="97">
        <v>45972.0</v>
      </c>
      <c r="D10" s="97">
        <v>45979.0</v>
      </c>
      <c r="E10" s="98">
        <v>5.0</v>
      </c>
      <c r="F10" s="99" t="s">
        <v>129</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120</v>
      </c>
      <c r="F16" s="107"/>
      <c r="G16" s="110"/>
      <c r="H16" s="110"/>
      <c r="I16" s="109">
        <f t="shared" ref="I16:J16" si="2">SUM(I5:I15)</f>
        <v>39</v>
      </c>
      <c r="J16" s="111">
        <f t="shared" si="2"/>
        <v>81</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131</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132</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133</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134</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135</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136</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137</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138</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139</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140</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141</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142</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143</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144</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145</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146</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147</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148</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149</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150</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151</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152</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153</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154</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155</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156</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157</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158</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159</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160</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161</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162</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163</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164</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165</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166</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167</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168</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169</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170</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171</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172</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173</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174</v>
      </c>
      <c r="B47" s="127"/>
      <c r="C47" s="128" t="s">
        <v>175</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176</v>
      </c>
      <c r="C48" s="131" t="s">
        <v>177</v>
      </c>
      <c r="D48" s="131" t="s">
        <v>178</v>
      </c>
      <c r="E48" s="131" t="s">
        <v>147</v>
      </c>
      <c r="F48" s="131" t="s">
        <v>179</v>
      </c>
      <c r="G48" s="131" t="s">
        <v>151</v>
      </c>
      <c r="H48" s="132" t="s">
        <v>180</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181</v>
      </c>
      <c r="I49" s="3"/>
      <c r="J49" s="135" t="s">
        <v>182</v>
      </c>
      <c r="K49" s="135" t="s">
        <v>183</v>
      </c>
      <c r="L49" s="133"/>
      <c r="M49" s="133"/>
      <c r="N49" s="133"/>
      <c r="O49" s="133"/>
      <c r="P49" s="133"/>
      <c r="Q49" s="133"/>
      <c r="R49" s="133"/>
      <c r="S49" s="133"/>
      <c r="T49" s="133"/>
      <c r="U49" s="133"/>
      <c r="V49" s="133"/>
      <c r="W49" s="133"/>
      <c r="X49" s="133"/>
      <c r="Y49" s="133"/>
      <c r="Z49" s="133"/>
    </row>
    <row r="50" ht="33.75" customHeight="1">
      <c r="A50" s="136">
        <v>1.0</v>
      </c>
      <c r="B50" s="137" t="s">
        <v>184</v>
      </c>
      <c r="C50" s="138">
        <v>45897.0</v>
      </c>
      <c r="D50" s="139" t="s">
        <v>145</v>
      </c>
      <c r="E50" s="139" t="s">
        <v>149</v>
      </c>
      <c r="F50" s="140" t="str">
        <f t="shared" ref="F50:F51" si="1">IF(OR((CODE($D50)*CODE($E50))=$D$36,(CODE($D50)*CODE($E50))=$D$35),$D$15,IF(OR((CODE($D50)*CODE($E50))=$D$34,(CODE($D50)*CODE($E50))=$D$37),$D$16,IF(OR((CODE($D50)*CODE($E50))=$D$38,(CODE($D50)*CODE($E50))=$D$39),$D$17,0)))</f>
        <v>Média</v>
      </c>
      <c r="G50" s="139" t="s">
        <v>152</v>
      </c>
      <c r="H50" s="141"/>
      <c r="I50" s="3"/>
      <c r="J50" s="142" t="s">
        <v>185</v>
      </c>
      <c r="K50" s="143" t="s">
        <v>186</v>
      </c>
      <c r="L50" s="133"/>
      <c r="M50" s="133"/>
      <c r="N50" s="133"/>
      <c r="O50" s="133"/>
      <c r="P50" s="133"/>
      <c r="Q50" s="133"/>
      <c r="R50" s="133"/>
      <c r="S50" s="133"/>
      <c r="T50" s="133"/>
      <c r="U50" s="133"/>
      <c r="V50" s="133"/>
      <c r="W50" s="133"/>
      <c r="X50" s="133"/>
      <c r="Y50" s="133"/>
      <c r="Z50" s="133"/>
    </row>
    <row r="51" ht="11.25" customHeight="1">
      <c r="A51" s="144">
        <v>2.0</v>
      </c>
      <c r="B51" s="145" t="s">
        <v>187</v>
      </c>
      <c r="C51" s="146">
        <v>45897.0</v>
      </c>
      <c r="D51" s="147" t="s">
        <v>145</v>
      </c>
      <c r="E51" s="147" t="s">
        <v>150</v>
      </c>
      <c r="F51" s="148" t="str">
        <f t="shared" si="1"/>
        <v>Alta</v>
      </c>
      <c r="G51" s="147" t="s">
        <v>154</v>
      </c>
      <c r="H51" s="149"/>
      <c r="I51" s="150"/>
      <c r="J51" s="151" t="s">
        <v>188</v>
      </c>
      <c r="K51" s="151" t="s">
        <v>189</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190</v>
      </c>
      <c r="C53" s="146">
        <v>45898.0</v>
      </c>
      <c r="D53" s="147" t="s">
        <v>145</v>
      </c>
      <c r="E53" s="147" t="s">
        <v>149</v>
      </c>
      <c r="F53" s="148" t="str">
        <f>IF(OR((CODE($D53)*CODE($E53))=$D$36,(CODE($D53)*CODE($E53))=$D$35),$D$15,IF(OR((CODE($D53)*CODE($E53))=$D$34,(CODE($D53)*CODE($E53))=$D$37),$D$16,IF(OR((CODE($D53)*CODE($E53))=$D$38,(CODE($D53)*CODE($E53))=$D$39),$D$17,0)))</f>
        <v>Média</v>
      </c>
      <c r="G53" s="147" t="s">
        <v>153</v>
      </c>
      <c r="H53" s="149"/>
      <c r="I53" s="150"/>
      <c r="J53" s="151" t="s">
        <v>191</v>
      </c>
      <c r="K53" s="151" t="s">
        <v>192</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54">
        <v>4.0</v>
      </c>
      <c r="B55" s="155" t="s">
        <v>193</v>
      </c>
      <c r="C55" s="156" t="s">
        <v>194</v>
      </c>
      <c r="D55" s="157" t="s">
        <v>145</v>
      </c>
      <c r="E55" s="157" t="s">
        <v>150</v>
      </c>
      <c r="F55" s="140" t="str">
        <f t="shared" ref="F55:F60" si="2">IF(OR((CODE($D55)*CODE($E55))=$D$36,(CODE($D55)*CODE($E55))=$D$35),$D$15,IF(OR((CODE($D55)*CODE($E55))=$D$34,(CODE($D55)*CODE($E55))=$D$37),$D$16,IF(OR((CODE($D55)*CODE($E55))=$D$38,(CODE($D55)*CODE($E55))=$D$39),$D$17,0)))</f>
        <v>Alta</v>
      </c>
      <c r="G55" s="157" t="s">
        <v>154</v>
      </c>
      <c r="H55" s="158"/>
      <c r="I55" s="159"/>
      <c r="J55" s="143"/>
      <c r="K55" s="143"/>
      <c r="L55" s="133"/>
      <c r="M55" s="133"/>
      <c r="N55" s="133"/>
      <c r="O55" s="133"/>
      <c r="P55" s="133"/>
      <c r="Q55" s="133"/>
      <c r="R55" s="133"/>
      <c r="S55" s="133"/>
      <c r="T55" s="133"/>
      <c r="U55" s="133"/>
      <c r="V55" s="133"/>
      <c r="W55" s="133"/>
      <c r="X55" s="133"/>
      <c r="Y55" s="133"/>
      <c r="Z55" s="133"/>
    </row>
    <row r="56" ht="11.25" customHeight="1">
      <c r="A56" s="136"/>
      <c r="B56" s="137"/>
      <c r="C56" s="160"/>
      <c r="D56" s="139"/>
      <c r="E56" s="139"/>
      <c r="F56" s="140" t="str">
        <f t="shared" si="2"/>
        <v>#VALUE!</v>
      </c>
      <c r="G56" s="139"/>
      <c r="H56" s="158"/>
      <c r="I56" s="159"/>
      <c r="J56" s="143"/>
      <c r="K56" s="143"/>
      <c r="L56" s="133"/>
      <c r="M56" s="133"/>
      <c r="N56" s="133"/>
      <c r="O56" s="133"/>
      <c r="P56" s="133"/>
      <c r="Q56" s="133"/>
      <c r="R56" s="133"/>
      <c r="S56" s="133"/>
      <c r="T56" s="133"/>
      <c r="U56" s="133"/>
      <c r="V56" s="133"/>
      <c r="W56" s="133"/>
      <c r="X56" s="133"/>
      <c r="Y56" s="133"/>
      <c r="Z56" s="133"/>
    </row>
    <row r="57" ht="11.25" customHeight="1">
      <c r="A57" s="136"/>
      <c r="B57" s="137"/>
      <c r="C57" s="160"/>
      <c r="D57" s="139"/>
      <c r="E57" s="139"/>
      <c r="F57" s="140" t="str">
        <f t="shared" si="2"/>
        <v>#VALUE!</v>
      </c>
      <c r="G57" s="139"/>
      <c r="H57" s="158"/>
      <c r="I57" s="159"/>
      <c r="J57" s="143"/>
      <c r="K57" s="143"/>
      <c r="L57" s="133"/>
      <c r="M57" s="133"/>
      <c r="N57" s="133"/>
      <c r="O57" s="133"/>
      <c r="P57" s="133"/>
      <c r="Q57" s="133"/>
      <c r="R57" s="133"/>
      <c r="S57" s="133"/>
      <c r="T57" s="133"/>
      <c r="U57" s="133"/>
      <c r="V57" s="133"/>
      <c r="W57" s="133"/>
      <c r="X57" s="133"/>
      <c r="Y57" s="133"/>
      <c r="Z57" s="133"/>
    </row>
    <row r="58" ht="11.25" customHeight="1">
      <c r="A58" s="136"/>
      <c r="B58" s="137"/>
      <c r="C58" s="160"/>
      <c r="D58" s="139"/>
      <c r="E58" s="139"/>
      <c r="F58" s="140" t="str">
        <f t="shared" si="2"/>
        <v>#VALUE!</v>
      </c>
      <c r="G58" s="139"/>
      <c r="H58" s="158"/>
      <c r="I58" s="159"/>
      <c r="J58" s="143"/>
      <c r="K58" s="143"/>
      <c r="L58" s="133"/>
      <c r="M58" s="133"/>
      <c r="N58" s="133"/>
      <c r="O58" s="133"/>
      <c r="P58" s="133"/>
      <c r="Q58" s="133"/>
      <c r="R58" s="133"/>
      <c r="S58" s="133"/>
      <c r="T58" s="133"/>
      <c r="U58" s="133"/>
      <c r="V58" s="133"/>
      <c r="W58" s="133"/>
      <c r="X58" s="133"/>
      <c r="Y58" s="133"/>
      <c r="Z58" s="133"/>
    </row>
    <row r="59" ht="11.25" customHeight="1">
      <c r="A59" s="136"/>
      <c r="B59" s="137"/>
      <c r="C59" s="160"/>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60"/>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61" t="s">
        <v>195</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62" t="s">
        <v>169</v>
      </c>
      <c r="B2" s="2"/>
      <c r="C2" s="2"/>
      <c r="D2" s="2"/>
      <c r="E2" s="2"/>
      <c r="F2" s="2"/>
      <c r="G2" s="2"/>
      <c r="H2" s="2"/>
      <c r="I2" s="2"/>
      <c r="J2" s="2"/>
      <c r="K2" s="2"/>
      <c r="L2" s="2"/>
      <c r="M2" s="2"/>
      <c r="N2" s="3"/>
      <c r="O2" s="163"/>
      <c r="P2" s="163"/>
      <c r="Q2" s="163"/>
      <c r="R2" s="163"/>
      <c r="S2" s="163"/>
      <c r="T2" s="163"/>
      <c r="U2" s="163"/>
      <c r="V2" s="163"/>
      <c r="W2" s="163"/>
      <c r="X2" s="163"/>
      <c r="Y2" s="163"/>
      <c r="Z2" s="163"/>
    </row>
    <row r="3" ht="15.0" customHeight="1">
      <c r="A3" s="164" t="s">
        <v>196</v>
      </c>
      <c r="B3" s="2"/>
      <c r="C3" s="2"/>
      <c r="D3" s="2"/>
      <c r="E3" s="2"/>
      <c r="F3" s="2"/>
      <c r="G3" s="2"/>
      <c r="H3" s="2"/>
      <c r="I3" s="2"/>
      <c r="J3" s="2"/>
      <c r="K3" s="2"/>
      <c r="L3" s="2"/>
      <c r="M3" s="2"/>
      <c r="N3" s="3"/>
      <c r="O3" s="163"/>
      <c r="P3" s="163"/>
      <c r="Q3" s="163"/>
      <c r="R3" s="163"/>
      <c r="S3" s="163"/>
      <c r="T3" s="163"/>
      <c r="U3" s="163"/>
      <c r="V3" s="163"/>
      <c r="W3" s="163"/>
      <c r="X3" s="163"/>
      <c r="Y3" s="163"/>
      <c r="Z3" s="163"/>
    </row>
    <row r="4" ht="15.0" customHeight="1">
      <c r="A4" s="165" t="s">
        <v>197</v>
      </c>
      <c r="B4" s="2"/>
      <c r="C4" s="2"/>
      <c r="D4" s="2"/>
      <c r="E4" s="2"/>
      <c r="F4" s="2"/>
      <c r="G4" s="2"/>
      <c r="H4" s="2"/>
      <c r="I4" s="2"/>
      <c r="J4" s="2"/>
      <c r="K4" s="2"/>
      <c r="L4" s="2"/>
      <c r="M4" s="2"/>
      <c r="N4" s="3"/>
      <c r="O4" s="163"/>
      <c r="P4" s="163"/>
      <c r="Q4" s="163"/>
      <c r="R4" s="163"/>
      <c r="S4" s="163"/>
      <c r="T4" s="163"/>
      <c r="U4" s="163"/>
      <c r="V4" s="163"/>
      <c r="W4" s="163"/>
      <c r="X4" s="163"/>
      <c r="Y4" s="163"/>
      <c r="Z4" s="163"/>
    </row>
    <row r="5" ht="15.75" customHeight="1">
      <c r="A5" s="166" t="s">
        <v>198</v>
      </c>
      <c r="B5" s="2"/>
      <c r="C5" s="2"/>
      <c r="D5" s="2"/>
      <c r="E5" s="2"/>
      <c r="F5" s="2"/>
      <c r="G5" s="2"/>
      <c r="H5" s="2"/>
      <c r="I5" s="2"/>
      <c r="J5" s="2"/>
      <c r="K5" s="2"/>
      <c r="L5" s="2"/>
      <c r="M5" s="2"/>
      <c r="N5" s="3"/>
      <c r="O5" s="163"/>
      <c r="P5" s="163"/>
      <c r="Q5" s="163"/>
      <c r="R5" s="163"/>
      <c r="S5" s="163"/>
      <c r="T5" s="163"/>
      <c r="U5" s="163"/>
      <c r="V5" s="163"/>
      <c r="W5" s="163"/>
      <c r="X5" s="163"/>
      <c r="Y5" s="163"/>
      <c r="Z5" s="163"/>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7" t="s">
        <v>199</v>
      </c>
      <c r="B7" s="3"/>
      <c r="C7" s="13"/>
      <c r="D7" s="167" t="s">
        <v>200</v>
      </c>
      <c r="E7" s="3"/>
      <c r="F7" s="13"/>
      <c r="G7" s="167" t="s">
        <v>201</v>
      </c>
      <c r="H7" s="2"/>
      <c r="I7" s="2"/>
      <c r="J7" s="2"/>
      <c r="K7" s="3"/>
      <c r="L7" s="13"/>
      <c r="M7" s="167" t="s">
        <v>202</v>
      </c>
      <c r="N7" s="3"/>
      <c r="O7" s="13"/>
      <c r="P7" s="13"/>
      <c r="Q7" s="13"/>
      <c r="R7" s="13"/>
      <c r="S7" s="13"/>
      <c r="T7" s="13"/>
      <c r="U7" s="13"/>
      <c r="V7" s="13"/>
      <c r="W7" s="13"/>
      <c r="X7" s="13"/>
      <c r="Y7" s="13"/>
      <c r="Z7" s="13"/>
    </row>
    <row r="8" ht="17.25" customHeight="1">
      <c r="A8" s="168" t="s">
        <v>203</v>
      </c>
      <c r="B8" s="169" t="s">
        <v>204</v>
      </c>
      <c r="C8" s="13"/>
      <c r="D8" s="168" t="s">
        <v>205</v>
      </c>
      <c r="E8" s="169" t="s">
        <v>204</v>
      </c>
      <c r="F8" s="13"/>
      <c r="G8" s="168" t="s">
        <v>206</v>
      </c>
      <c r="H8" s="168" t="s">
        <v>207</v>
      </c>
      <c r="I8" s="168" t="s">
        <v>145</v>
      </c>
      <c r="J8" s="169" t="s">
        <v>208</v>
      </c>
      <c r="K8" s="169" t="s">
        <v>209</v>
      </c>
      <c r="L8" s="13"/>
      <c r="M8" s="169" t="s">
        <v>210</v>
      </c>
      <c r="N8" s="169" t="s">
        <v>211</v>
      </c>
      <c r="O8" s="13"/>
      <c r="P8" s="13"/>
      <c r="Q8" s="13"/>
      <c r="R8" s="13"/>
      <c r="S8" s="13"/>
      <c r="T8" s="13"/>
      <c r="U8" s="13"/>
      <c r="V8" s="13"/>
      <c r="W8" s="13"/>
      <c r="X8" s="13"/>
      <c r="Y8" s="13"/>
      <c r="Z8" s="13"/>
    </row>
    <row r="9" ht="13.5" customHeight="1">
      <c r="A9" s="170" t="s">
        <v>212</v>
      </c>
      <c r="B9" s="171" t="s">
        <v>207</v>
      </c>
      <c r="C9" s="13"/>
      <c r="D9" s="170" t="s">
        <v>213</v>
      </c>
      <c r="E9" s="171" t="s">
        <v>207</v>
      </c>
      <c r="F9" s="13"/>
      <c r="G9" s="168" t="s">
        <v>214</v>
      </c>
      <c r="H9" s="172">
        <v>2.0</v>
      </c>
      <c r="I9" s="172">
        <v>0.0</v>
      </c>
      <c r="J9" s="172">
        <v>0.0</v>
      </c>
      <c r="K9" s="169">
        <f>(H9*4)+(I9*6)+(J9*8)</f>
        <v>8</v>
      </c>
      <c r="L9" s="13"/>
      <c r="M9" s="173" t="s">
        <v>215</v>
      </c>
      <c r="N9" s="174"/>
      <c r="O9" s="13"/>
      <c r="P9" s="13"/>
      <c r="Q9" s="13"/>
      <c r="R9" s="13"/>
      <c r="S9" s="13"/>
      <c r="T9" s="13"/>
      <c r="U9" s="13"/>
      <c r="V9" s="13"/>
      <c r="W9" s="13"/>
      <c r="X9" s="13"/>
      <c r="Y9" s="13"/>
      <c r="Z9" s="13"/>
    </row>
    <row r="10" ht="13.5" customHeight="1">
      <c r="A10" s="170" t="s">
        <v>216</v>
      </c>
      <c r="B10" s="171" t="s">
        <v>207</v>
      </c>
      <c r="C10" s="13"/>
      <c r="D10" s="170" t="s">
        <v>217</v>
      </c>
      <c r="E10" s="175" t="s">
        <v>207</v>
      </c>
      <c r="F10" s="13"/>
      <c r="G10" s="168" t="s">
        <v>218</v>
      </c>
      <c r="H10" s="172"/>
      <c r="I10" s="172"/>
      <c r="J10" s="172"/>
      <c r="K10" s="169">
        <f>(H10*3)+(I10*4)+(J10*6)</f>
        <v>0</v>
      </c>
      <c r="L10" s="13"/>
      <c r="M10" s="173" t="s">
        <v>219</v>
      </c>
      <c r="N10" s="174"/>
      <c r="O10" s="13"/>
      <c r="P10" s="13"/>
      <c r="Q10" s="13"/>
      <c r="R10" s="13"/>
      <c r="S10" s="13"/>
      <c r="T10" s="13"/>
      <c r="U10" s="13"/>
      <c r="V10" s="13"/>
      <c r="W10" s="13"/>
      <c r="X10" s="13"/>
      <c r="Y10" s="13"/>
      <c r="Z10" s="13"/>
    </row>
    <row r="11" ht="12.0" customHeight="1">
      <c r="A11" s="170" t="s">
        <v>220</v>
      </c>
      <c r="B11" s="175" t="s">
        <v>207</v>
      </c>
      <c r="C11" s="13"/>
      <c r="D11" s="170" t="s">
        <v>45</v>
      </c>
      <c r="E11" s="175" t="s">
        <v>207</v>
      </c>
      <c r="F11" s="13"/>
      <c r="G11" s="167" t="s">
        <v>221</v>
      </c>
      <c r="H11" s="2"/>
      <c r="I11" s="2"/>
      <c r="J11" s="2"/>
      <c r="K11" s="3"/>
      <c r="L11" s="13"/>
      <c r="M11" s="173" t="s">
        <v>222</v>
      </c>
      <c r="N11" s="174"/>
      <c r="O11" s="13"/>
      <c r="P11" s="13"/>
      <c r="Q11" s="13"/>
      <c r="R11" s="13"/>
      <c r="S11" s="13"/>
      <c r="T11" s="13"/>
      <c r="U11" s="13"/>
      <c r="V11" s="13"/>
      <c r="W11" s="13"/>
      <c r="X11" s="13"/>
      <c r="Y11" s="13"/>
      <c r="Z11" s="13"/>
    </row>
    <row r="12" ht="13.5" customHeight="1">
      <c r="A12" s="170" t="s">
        <v>223</v>
      </c>
      <c r="B12" s="175" t="s">
        <v>207</v>
      </c>
      <c r="C12" s="13"/>
      <c r="D12" s="170" t="s">
        <v>224</v>
      </c>
      <c r="E12" s="175" t="s">
        <v>145</v>
      </c>
      <c r="F12" s="13"/>
      <c r="G12" s="168" t="s">
        <v>206</v>
      </c>
      <c r="H12" s="168" t="s">
        <v>207</v>
      </c>
      <c r="I12" s="168" t="s">
        <v>145</v>
      </c>
      <c r="J12" s="169" t="s">
        <v>208</v>
      </c>
      <c r="K12" s="169" t="s">
        <v>209</v>
      </c>
      <c r="L12" s="13"/>
      <c r="M12" s="173" t="s">
        <v>225</v>
      </c>
      <c r="N12" s="174"/>
      <c r="O12" s="13"/>
      <c r="P12" s="13"/>
      <c r="Q12" s="13"/>
      <c r="R12" s="13"/>
      <c r="S12" s="13"/>
      <c r="T12" s="13"/>
      <c r="U12" s="13"/>
      <c r="V12" s="13"/>
      <c r="W12" s="13"/>
      <c r="X12" s="13"/>
      <c r="Y12" s="13"/>
      <c r="Z12" s="13"/>
    </row>
    <row r="13" ht="13.5" customHeight="1">
      <c r="A13" s="172"/>
      <c r="B13" s="171"/>
      <c r="C13" s="13"/>
      <c r="D13" s="170" t="s">
        <v>43</v>
      </c>
      <c r="E13" s="175" t="s">
        <v>208</v>
      </c>
      <c r="F13" s="13"/>
      <c r="G13" s="168" t="s">
        <v>226</v>
      </c>
      <c r="H13" s="172">
        <v>1.0</v>
      </c>
      <c r="I13" s="172"/>
      <c r="J13" s="172"/>
      <c r="K13" s="169">
        <f>(H13*3)+(I13*4)+(J13*6)</f>
        <v>3</v>
      </c>
      <c r="L13" s="13"/>
      <c r="M13" s="173" t="s">
        <v>227</v>
      </c>
      <c r="N13" s="174"/>
      <c r="O13" s="13"/>
      <c r="P13" s="13"/>
      <c r="Q13" s="13"/>
      <c r="R13" s="13"/>
      <c r="S13" s="13"/>
      <c r="T13" s="13"/>
      <c r="U13" s="13"/>
      <c r="V13" s="13"/>
      <c r="W13" s="13" t="s">
        <v>228</v>
      </c>
      <c r="X13" s="13"/>
      <c r="Y13" s="13"/>
      <c r="Z13" s="13"/>
    </row>
    <row r="14" ht="13.5" customHeight="1">
      <c r="A14" s="172"/>
      <c r="B14" s="171"/>
      <c r="C14" s="13"/>
      <c r="D14" s="170" t="s">
        <v>39</v>
      </c>
      <c r="E14" s="175" t="s">
        <v>207</v>
      </c>
      <c r="F14" s="13"/>
      <c r="G14" s="168" t="s">
        <v>229</v>
      </c>
      <c r="H14" s="172"/>
      <c r="I14" s="172"/>
      <c r="J14" s="172"/>
      <c r="K14" s="169">
        <f>(H14*4)+(I14*5)+(J14*7)</f>
        <v>0</v>
      </c>
      <c r="L14" s="13"/>
      <c r="M14" s="173" t="s">
        <v>230</v>
      </c>
      <c r="N14" s="174"/>
      <c r="O14" s="13"/>
      <c r="P14" s="13"/>
      <c r="Q14" s="13"/>
      <c r="R14" s="13"/>
      <c r="S14" s="13"/>
      <c r="T14" s="13"/>
      <c r="U14" s="13"/>
      <c r="V14" s="13"/>
      <c r="W14" s="13"/>
      <c r="X14" s="13"/>
      <c r="Y14" s="13"/>
      <c r="Z14" s="13"/>
    </row>
    <row r="15" ht="13.5" customHeight="1">
      <c r="A15" s="172"/>
      <c r="B15" s="171"/>
      <c r="C15" s="13"/>
      <c r="D15" s="170" t="s">
        <v>231</v>
      </c>
      <c r="E15" s="175" t="s">
        <v>145</v>
      </c>
      <c r="F15" s="13"/>
      <c r="G15" s="168" t="s">
        <v>232</v>
      </c>
      <c r="H15" s="172">
        <v>1.0</v>
      </c>
      <c r="I15" s="172"/>
      <c r="J15" s="172"/>
      <c r="K15" s="169">
        <f>(H15*3)+(I15*4)+(J15*6)</f>
        <v>3</v>
      </c>
      <c r="L15" s="13"/>
      <c r="M15" s="173" t="s">
        <v>233</v>
      </c>
      <c r="N15" s="174"/>
      <c r="O15" s="13"/>
      <c r="P15" s="13"/>
      <c r="Q15" s="13"/>
      <c r="R15" s="13"/>
      <c r="S15" s="13"/>
      <c r="T15" s="13"/>
      <c r="U15" s="13"/>
      <c r="V15" s="13"/>
      <c r="W15" s="13"/>
      <c r="X15" s="13"/>
      <c r="Y15" s="13"/>
      <c r="Z15" s="13"/>
    </row>
    <row r="16" ht="12.0" customHeight="1">
      <c r="A16" s="172"/>
      <c r="B16" s="171"/>
      <c r="C16" s="13"/>
      <c r="D16" s="170" t="s">
        <v>41</v>
      </c>
      <c r="E16" s="175" t="s">
        <v>145</v>
      </c>
      <c r="F16" s="13"/>
      <c r="G16" s="176" t="s">
        <v>234</v>
      </c>
      <c r="H16" s="2"/>
      <c r="I16" s="2"/>
      <c r="J16" s="3"/>
      <c r="K16" s="177">
        <f>SUM(K9,K10,K13,K14,K15)</f>
        <v>14</v>
      </c>
      <c r="L16" s="13"/>
      <c r="M16" s="173" t="s">
        <v>235</v>
      </c>
      <c r="N16" s="174"/>
      <c r="O16" s="13"/>
      <c r="P16" s="13"/>
      <c r="Q16" s="13"/>
      <c r="R16" s="13"/>
      <c r="S16" s="13"/>
      <c r="T16" s="13"/>
      <c r="U16" s="13"/>
      <c r="V16" s="13"/>
      <c r="W16" s="13"/>
      <c r="X16" s="13"/>
      <c r="Y16" s="13"/>
      <c r="Z16" s="13"/>
    </row>
    <row r="17" ht="13.5" customHeight="1">
      <c r="A17" s="172"/>
      <c r="B17" s="171"/>
      <c r="C17" s="13"/>
      <c r="D17" s="170" t="s">
        <v>236</v>
      </c>
      <c r="E17" s="175" t="s">
        <v>145</v>
      </c>
      <c r="F17" s="13"/>
      <c r="G17" s="13"/>
      <c r="H17" s="13"/>
      <c r="I17" s="13"/>
      <c r="J17" s="13"/>
      <c r="K17" s="13"/>
      <c r="L17" s="13"/>
      <c r="M17" s="173" t="s">
        <v>237</v>
      </c>
      <c r="N17" s="174"/>
      <c r="O17" s="13"/>
      <c r="P17" s="13"/>
      <c r="Q17" s="13"/>
      <c r="R17" s="13"/>
      <c r="S17" s="13"/>
      <c r="T17" s="13"/>
      <c r="U17" s="13"/>
      <c r="V17" s="13"/>
      <c r="W17" s="13"/>
      <c r="X17" s="13"/>
      <c r="Y17" s="13"/>
      <c r="Z17" s="13"/>
    </row>
    <row r="18" ht="13.5" customHeight="1">
      <c r="A18" s="172"/>
      <c r="B18" s="171"/>
      <c r="C18" s="13"/>
      <c r="D18" s="172"/>
      <c r="E18" s="171"/>
      <c r="F18" s="13"/>
      <c r="G18" s="13"/>
      <c r="H18" s="13"/>
      <c r="I18" s="13"/>
      <c r="J18" s="13"/>
      <c r="K18" s="13"/>
      <c r="L18" s="13"/>
      <c r="M18" s="173" t="s">
        <v>238</v>
      </c>
      <c r="N18" s="174"/>
      <c r="O18" s="13"/>
      <c r="P18" s="13"/>
      <c r="Q18" s="13"/>
      <c r="R18" s="13"/>
      <c r="S18" s="13"/>
      <c r="T18" s="13"/>
      <c r="U18" s="13"/>
      <c r="V18" s="13"/>
      <c r="W18" s="13"/>
      <c r="X18" s="13"/>
      <c r="Y18" s="13"/>
      <c r="Z18" s="13"/>
    </row>
    <row r="19" ht="13.5" customHeight="1">
      <c r="A19" s="172"/>
      <c r="B19" s="171"/>
      <c r="C19" s="13"/>
      <c r="D19" s="172"/>
      <c r="E19" s="171"/>
      <c r="F19" s="13"/>
      <c r="G19" s="13"/>
      <c r="H19" s="13"/>
      <c r="I19" s="13"/>
      <c r="J19" s="13"/>
      <c r="K19" s="13"/>
      <c r="L19" s="13"/>
      <c r="M19" s="173" t="s">
        <v>239</v>
      </c>
      <c r="N19" s="174"/>
      <c r="O19" s="13"/>
      <c r="P19" s="13"/>
      <c r="Q19" s="13"/>
      <c r="R19" s="13"/>
      <c r="S19" s="13"/>
      <c r="T19" s="13"/>
      <c r="U19" s="13"/>
      <c r="V19" s="13"/>
      <c r="W19" s="13"/>
      <c r="X19" s="13"/>
      <c r="Y19" s="13"/>
      <c r="Z19" s="13"/>
    </row>
    <row r="20" ht="13.5" customHeight="1">
      <c r="A20" s="172"/>
      <c r="B20" s="171"/>
      <c r="C20" s="13"/>
      <c r="D20" s="172"/>
      <c r="E20" s="171"/>
      <c r="F20" s="13"/>
      <c r="G20" s="13"/>
      <c r="H20" s="13"/>
      <c r="I20" s="13"/>
      <c r="J20" s="13"/>
      <c r="K20" s="13"/>
      <c r="L20" s="13"/>
      <c r="M20" s="173" t="s">
        <v>240</v>
      </c>
      <c r="N20" s="174"/>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73" t="s">
        <v>241</v>
      </c>
      <c r="N21" s="174"/>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73" t="s">
        <v>242</v>
      </c>
      <c r="N22" s="174"/>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8" t="s">
        <v>243</v>
      </c>
      <c r="N23" s="179">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8" t="s">
        <v>244</v>
      </c>
      <c r="N24" s="177">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8" t="s">
        <v>245</v>
      </c>
      <c r="N25" s="180">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8" t="s">
        <v>246</v>
      </c>
      <c r="N26" s="181">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82" t="s">
        <v>247</v>
      </c>
      <c r="N27" s="183">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61" t="s">
        <v>81</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4" t="s">
        <v>82</v>
      </c>
      <c r="B3" s="15"/>
      <c r="C3" s="16"/>
      <c r="D3" s="4"/>
      <c r="E3" s="184" t="s">
        <v>248</v>
      </c>
      <c r="F3" s="15"/>
      <c r="G3" s="15"/>
      <c r="H3" s="15"/>
      <c r="I3" s="15"/>
      <c r="J3" s="15"/>
      <c r="K3" s="15"/>
      <c r="L3" s="15"/>
      <c r="M3" s="15"/>
      <c r="N3" s="16"/>
      <c r="O3" s="4"/>
      <c r="P3" s="4"/>
      <c r="Q3" s="4"/>
      <c r="R3" s="4"/>
      <c r="S3" s="4"/>
      <c r="T3" s="4"/>
      <c r="U3" s="4"/>
      <c r="V3" s="4"/>
      <c r="W3" s="4"/>
      <c r="X3" s="4"/>
      <c r="Y3" s="4"/>
      <c r="Z3" s="4"/>
    </row>
    <row r="4" ht="13.5" customHeight="1">
      <c r="A4" s="185" t="s">
        <v>249</v>
      </c>
      <c r="B4" s="186">
        <f>'#Estimativa-APF#'!$N$27</f>
        <v>172.9</v>
      </c>
      <c r="C4" s="55" t="s">
        <v>84</v>
      </c>
      <c r="D4" s="4"/>
      <c r="E4" s="187" t="s">
        <v>250</v>
      </c>
      <c r="F4" s="188" t="s">
        <v>27</v>
      </c>
      <c r="G4" s="3"/>
      <c r="H4" s="188" t="s">
        <v>48</v>
      </c>
      <c r="I4" s="3"/>
      <c r="J4" s="188" t="s">
        <v>60</v>
      </c>
      <c r="K4" s="3"/>
      <c r="L4" s="188" t="s">
        <v>72</v>
      </c>
      <c r="M4" s="3"/>
      <c r="N4" s="189"/>
      <c r="O4" s="4"/>
      <c r="P4" s="4"/>
      <c r="Q4" s="4"/>
      <c r="R4" s="4"/>
      <c r="S4" s="4"/>
      <c r="T4" s="4"/>
      <c r="U4" s="4"/>
      <c r="V4" s="4"/>
      <c r="W4" s="4"/>
      <c r="X4" s="4"/>
      <c r="Y4" s="4"/>
      <c r="Z4" s="4"/>
    </row>
    <row r="5" ht="13.5" customHeight="1">
      <c r="A5" s="53" t="s">
        <v>85</v>
      </c>
      <c r="B5" s="54">
        <v>0.0</v>
      </c>
      <c r="C5" s="63" t="s">
        <v>251</v>
      </c>
      <c r="D5" s="4"/>
      <c r="E5" s="190"/>
      <c r="F5" s="188" t="s">
        <v>28</v>
      </c>
      <c r="G5" s="3"/>
      <c r="H5" s="188" t="s">
        <v>28</v>
      </c>
      <c r="I5" s="3"/>
      <c r="J5" s="188" t="s">
        <v>28</v>
      </c>
      <c r="K5" s="3"/>
      <c r="L5" s="188" t="s">
        <v>28</v>
      </c>
      <c r="M5" s="3"/>
      <c r="N5" s="65" t="s">
        <v>252</v>
      </c>
      <c r="O5" s="4"/>
      <c r="P5" s="4"/>
      <c r="Q5" s="4"/>
      <c r="R5" s="4"/>
      <c r="S5" s="4"/>
      <c r="T5" s="4"/>
      <c r="U5" s="4"/>
      <c r="V5" s="4"/>
      <c r="W5" s="4"/>
      <c r="X5" s="4"/>
      <c r="Y5" s="4"/>
      <c r="Z5" s="4"/>
    </row>
    <row r="6" ht="13.5" customHeight="1">
      <c r="A6" s="191" t="s">
        <v>253</v>
      </c>
      <c r="B6" s="192">
        <f>B4+(B4*B5)</f>
        <v>172.9</v>
      </c>
      <c r="C6" s="63" t="s">
        <v>84</v>
      </c>
      <c r="D6" s="4"/>
      <c r="E6" s="134"/>
      <c r="F6" s="193">
        <f>B6*G6</f>
        <v>8.645</v>
      </c>
      <c r="G6" s="54">
        <v>0.05</v>
      </c>
      <c r="H6" s="193">
        <f>B4*I6</f>
        <v>34.58</v>
      </c>
      <c r="I6" s="54">
        <v>0.2</v>
      </c>
      <c r="J6" s="193">
        <f>B4*K6</f>
        <v>112.385</v>
      </c>
      <c r="K6" s="54">
        <v>0.65</v>
      </c>
      <c r="L6" s="193">
        <f>B4*M6</f>
        <v>17.29</v>
      </c>
      <c r="M6" s="54">
        <v>0.1</v>
      </c>
      <c r="N6" s="193"/>
      <c r="O6" s="4"/>
      <c r="P6" s="4"/>
      <c r="Q6" s="4"/>
      <c r="R6" s="4"/>
      <c r="S6" s="4"/>
      <c r="T6" s="4"/>
      <c r="U6" s="4"/>
      <c r="V6" s="4"/>
      <c r="W6" s="4"/>
      <c r="X6" s="4"/>
      <c r="Y6" s="4"/>
      <c r="Z6" s="4"/>
    </row>
    <row r="7" ht="13.5" customHeight="1">
      <c r="A7" s="55" t="s">
        <v>254</v>
      </c>
      <c r="B7" s="194">
        <v>1.0</v>
      </c>
      <c r="C7" s="55"/>
      <c r="D7" s="4"/>
      <c r="E7" s="195" t="s">
        <v>255</v>
      </c>
      <c r="F7" s="193">
        <f>F6*G7</f>
        <v>4.75475</v>
      </c>
      <c r="G7" s="54">
        <v>0.55</v>
      </c>
      <c r="H7" s="193">
        <f>H6*I7</f>
        <v>10.374</v>
      </c>
      <c r="I7" s="54">
        <v>0.3</v>
      </c>
      <c r="J7" s="193">
        <f>J6*K7</f>
        <v>13.4862</v>
      </c>
      <c r="K7" s="54">
        <v>0.12</v>
      </c>
      <c r="L7" s="193">
        <f>L6*M7</f>
        <v>0.8645</v>
      </c>
      <c r="M7" s="54">
        <v>0.05</v>
      </c>
      <c r="N7" s="196">
        <f t="shared" ref="N7:N11" si="1">SUM(F7,H7,J7,L7)</f>
        <v>29.47945</v>
      </c>
      <c r="O7" s="4"/>
      <c r="P7" s="4"/>
      <c r="Q7" s="4"/>
      <c r="R7" s="4"/>
      <c r="S7" s="4"/>
      <c r="T7" s="4"/>
      <c r="U7" s="4"/>
      <c r="V7" s="4"/>
      <c r="W7" s="4"/>
      <c r="X7" s="4"/>
      <c r="Y7" s="4"/>
      <c r="Z7" s="4"/>
    </row>
    <row r="8" ht="13.5" customHeight="1">
      <c r="A8" s="55" t="s">
        <v>256</v>
      </c>
      <c r="B8" s="194">
        <v>40.0</v>
      </c>
      <c r="C8" s="55" t="s">
        <v>257</v>
      </c>
      <c r="D8" s="4"/>
      <c r="E8" s="195" t="s">
        <v>258</v>
      </c>
      <c r="F8" s="193">
        <f>F6*G8</f>
        <v>1.29675</v>
      </c>
      <c r="G8" s="54">
        <v>0.15</v>
      </c>
      <c r="H8" s="193">
        <f>H6*I8</f>
        <v>6.916</v>
      </c>
      <c r="I8" s="54">
        <v>0.2</v>
      </c>
      <c r="J8" s="193">
        <f>J6*K8</f>
        <v>11.2385</v>
      </c>
      <c r="K8" s="54">
        <v>0.1</v>
      </c>
      <c r="L8" s="193">
        <f>L6*M8</f>
        <v>0.8645</v>
      </c>
      <c r="M8" s="54">
        <v>0.05</v>
      </c>
      <c r="N8" s="196">
        <f t="shared" si="1"/>
        <v>20.31575</v>
      </c>
      <c r="O8" s="4"/>
      <c r="P8" s="4"/>
      <c r="Q8" s="4"/>
      <c r="R8" s="4"/>
      <c r="S8" s="4"/>
      <c r="T8" s="4"/>
      <c r="U8" s="4"/>
      <c r="V8" s="4"/>
      <c r="W8" s="4"/>
      <c r="X8" s="4"/>
      <c r="Y8" s="4"/>
      <c r="Z8" s="4"/>
    </row>
    <row r="9" ht="13.5" customHeight="1">
      <c r="A9" s="55" t="s">
        <v>259</v>
      </c>
      <c r="B9" s="194">
        <v>2.0</v>
      </c>
      <c r="C9" s="55" t="s">
        <v>95</v>
      </c>
      <c r="D9" s="4"/>
      <c r="E9" s="195" t="s">
        <v>260</v>
      </c>
      <c r="F9" s="193">
        <f>F6*G9</f>
        <v>0.1729</v>
      </c>
      <c r="G9" s="54">
        <v>0.02</v>
      </c>
      <c r="H9" s="193">
        <f>H6*I9</f>
        <v>6.916</v>
      </c>
      <c r="I9" s="54">
        <v>0.2</v>
      </c>
      <c r="J9" s="193">
        <f>J6*K9</f>
        <v>44.954</v>
      </c>
      <c r="K9" s="54">
        <v>0.4</v>
      </c>
      <c r="L9" s="193">
        <f>L6*M9</f>
        <v>2.5935</v>
      </c>
      <c r="M9" s="54">
        <v>0.15</v>
      </c>
      <c r="N9" s="196">
        <f t="shared" si="1"/>
        <v>54.6364</v>
      </c>
      <c r="O9" s="4"/>
      <c r="P9" s="4"/>
      <c r="Q9" s="4"/>
      <c r="R9" s="4"/>
      <c r="S9" s="4"/>
      <c r="T9" s="4"/>
      <c r="U9" s="4"/>
      <c r="V9" s="4"/>
      <c r="W9" s="4"/>
      <c r="X9" s="4"/>
      <c r="Y9" s="4"/>
      <c r="Z9" s="4"/>
    </row>
    <row r="10" ht="13.5" customHeight="1">
      <c r="A10" s="197" t="s">
        <v>261</v>
      </c>
      <c r="B10" s="198">
        <f>(B7*B8)*B9</f>
        <v>80</v>
      </c>
      <c r="C10" s="197" t="s">
        <v>84</v>
      </c>
      <c r="D10" s="4"/>
      <c r="E10" s="195" t="s">
        <v>262</v>
      </c>
      <c r="F10" s="193">
        <f>F6*G10</f>
        <v>0.43225</v>
      </c>
      <c r="G10" s="54">
        <v>0.05</v>
      </c>
      <c r="H10" s="193">
        <f>H6*I10</f>
        <v>2.7664</v>
      </c>
      <c r="I10" s="54">
        <v>0.08</v>
      </c>
      <c r="J10" s="193">
        <f>J6*K10</f>
        <v>11.2385</v>
      </c>
      <c r="K10" s="54">
        <v>0.1</v>
      </c>
      <c r="L10" s="193">
        <f>L6*M10</f>
        <v>1.729</v>
      </c>
      <c r="M10" s="54">
        <v>0.1</v>
      </c>
      <c r="N10" s="196">
        <f t="shared" si="1"/>
        <v>16.16615</v>
      </c>
      <c r="O10" s="4"/>
      <c r="P10" s="4"/>
      <c r="Q10" s="4"/>
      <c r="R10" s="4"/>
      <c r="S10" s="4"/>
      <c r="T10" s="4"/>
      <c r="U10" s="4"/>
      <c r="V10" s="4"/>
      <c r="W10" s="4"/>
      <c r="X10" s="4"/>
      <c r="Y10" s="4"/>
      <c r="Z10" s="4"/>
    </row>
    <row r="11" ht="13.5" customHeight="1">
      <c r="A11" s="185" t="s">
        <v>263</v>
      </c>
      <c r="B11" s="199">
        <f>B6/B10*2</f>
        <v>4.3225</v>
      </c>
      <c r="C11" s="185" t="s">
        <v>95</v>
      </c>
      <c r="D11" s="4"/>
      <c r="E11" s="195" t="s">
        <v>264</v>
      </c>
      <c r="F11" s="193">
        <f>F6*G11</f>
        <v>0</v>
      </c>
      <c r="G11" s="54">
        <v>0.0</v>
      </c>
      <c r="H11" s="193">
        <f>H6*I11</f>
        <v>0.6916</v>
      </c>
      <c r="I11" s="54">
        <v>0.02</v>
      </c>
      <c r="J11" s="193">
        <f>J6*K11</f>
        <v>5.61925</v>
      </c>
      <c r="K11" s="54">
        <v>0.05</v>
      </c>
      <c r="L11" s="193">
        <f>L6*M11</f>
        <v>1.729</v>
      </c>
      <c r="M11" s="54">
        <v>0.1</v>
      </c>
      <c r="N11" s="196">
        <f t="shared" si="1"/>
        <v>8.03985</v>
      </c>
      <c r="O11" s="4"/>
      <c r="P11" s="4"/>
      <c r="Q11" s="4"/>
      <c r="R11" s="4"/>
      <c r="S11" s="4"/>
      <c r="T11" s="4"/>
      <c r="U11" s="4"/>
      <c r="V11" s="4"/>
      <c r="W11" s="4"/>
      <c r="X11" s="4"/>
      <c r="Y11" s="4"/>
      <c r="Z11" s="4"/>
    </row>
    <row r="12" ht="13.5" customHeight="1">
      <c r="A12" s="185" t="s">
        <v>265</v>
      </c>
      <c r="B12" s="199">
        <f>B11/4</f>
        <v>1.080625</v>
      </c>
      <c r="C12" s="185" t="s">
        <v>97</v>
      </c>
      <c r="D12" s="4"/>
      <c r="E12" s="200" t="s">
        <v>266</v>
      </c>
      <c r="F12" s="201">
        <f t="shared" ref="F12:M12" si="2">SUM(F7:F11)</f>
        <v>6.65665</v>
      </c>
      <c r="G12" s="202">
        <f t="shared" si="2"/>
        <v>0.77</v>
      </c>
      <c r="H12" s="201">
        <f t="shared" si="2"/>
        <v>27.664</v>
      </c>
      <c r="I12" s="202">
        <f t="shared" si="2"/>
        <v>0.8</v>
      </c>
      <c r="J12" s="201">
        <f t="shared" si="2"/>
        <v>86.53645</v>
      </c>
      <c r="K12" s="202">
        <f t="shared" si="2"/>
        <v>0.77</v>
      </c>
      <c r="L12" s="201">
        <f t="shared" si="2"/>
        <v>7.7805</v>
      </c>
      <c r="M12" s="202">
        <f t="shared" si="2"/>
        <v>0.45</v>
      </c>
      <c r="N12" s="200"/>
      <c r="O12" s="4"/>
      <c r="P12" s="4"/>
      <c r="Q12" s="4"/>
      <c r="R12" s="4"/>
      <c r="S12" s="4"/>
      <c r="T12" s="4"/>
      <c r="U12" s="4"/>
      <c r="V12" s="4"/>
      <c r="W12" s="4"/>
      <c r="X12" s="4"/>
      <c r="Y12" s="4"/>
      <c r="Z12" s="4"/>
    </row>
    <row r="13" ht="13.5" customHeight="1">
      <c r="A13" s="197" t="s">
        <v>267</v>
      </c>
      <c r="B13" s="203">
        <f>B11/B9</f>
        <v>2.16125</v>
      </c>
      <c r="C13" s="197" t="s">
        <v>268</v>
      </c>
      <c r="D13" s="4"/>
      <c r="E13" s="195" t="s">
        <v>269</v>
      </c>
      <c r="F13" s="193">
        <f>F6*G13</f>
        <v>0.25935</v>
      </c>
      <c r="G13" s="54">
        <v>0.03</v>
      </c>
      <c r="H13" s="193">
        <f>H6*I13</f>
        <v>2.7664</v>
      </c>
      <c r="I13" s="54">
        <v>0.08</v>
      </c>
      <c r="J13" s="193">
        <f>J6*K13</f>
        <v>14.61005</v>
      </c>
      <c r="K13" s="54">
        <v>0.13</v>
      </c>
      <c r="L13" s="193">
        <f>L6*M13</f>
        <v>5.187</v>
      </c>
      <c r="M13" s="54">
        <v>0.3</v>
      </c>
      <c r="N13" s="196">
        <f t="shared" ref="N13:N14" si="3">SUM(F13,H13,J13,L13)</f>
        <v>22.8228</v>
      </c>
      <c r="O13" s="4"/>
      <c r="P13" s="4"/>
      <c r="Q13" s="4"/>
      <c r="R13" s="4"/>
      <c r="S13" s="4"/>
      <c r="T13" s="4"/>
      <c r="U13" s="4"/>
      <c r="V13" s="4"/>
      <c r="W13" s="4"/>
      <c r="X13" s="4"/>
      <c r="Y13" s="4"/>
      <c r="Z13" s="4"/>
    </row>
    <row r="14" ht="13.5" customHeight="1">
      <c r="A14" s="4"/>
      <c r="B14" s="49"/>
      <c r="C14" s="4"/>
      <c r="D14" s="4"/>
      <c r="E14" s="195" t="s">
        <v>270</v>
      </c>
      <c r="F14" s="193">
        <f>F6*G14</f>
        <v>1.729</v>
      </c>
      <c r="G14" s="54">
        <v>0.2</v>
      </c>
      <c r="H14" s="193">
        <f>H6*I14</f>
        <v>4.1496</v>
      </c>
      <c r="I14" s="54">
        <v>0.12</v>
      </c>
      <c r="J14" s="193">
        <f>J6*K14</f>
        <v>11.2385</v>
      </c>
      <c r="K14" s="54">
        <v>0.1</v>
      </c>
      <c r="L14" s="193">
        <f>L6*M14</f>
        <v>4.3225</v>
      </c>
      <c r="M14" s="54">
        <v>0.25</v>
      </c>
      <c r="N14" s="196">
        <f t="shared" si="3"/>
        <v>21.4396</v>
      </c>
      <c r="O14" s="4"/>
      <c r="P14" s="4"/>
      <c r="Q14" s="4"/>
      <c r="R14" s="4"/>
      <c r="S14" s="4"/>
      <c r="T14" s="4"/>
      <c r="U14" s="4"/>
      <c r="V14" s="4"/>
      <c r="W14" s="4"/>
      <c r="X14" s="4"/>
      <c r="Y14" s="4"/>
      <c r="Z14" s="4"/>
    </row>
    <row r="15" ht="13.5" customHeight="1">
      <c r="A15" s="4"/>
      <c r="B15" s="49"/>
      <c r="C15" s="4"/>
      <c r="D15" s="4"/>
      <c r="E15" s="200" t="s">
        <v>271</v>
      </c>
      <c r="F15" s="201">
        <f t="shared" ref="F15:M15" si="4">SUM(F13:F14)</f>
        <v>1.98835</v>
      </c>
      <c r="G15" s="202">
        <f t="shared" si="4"/>
        <v>0.23</v>
      </c>
      <c r="H15" s="201">
        <f t="shared" si="4"/>
        <v>6.916</v>
      </c>
      <c r="I15" s="202">
        <f t="shared" si="4"/>
        <v>0.2</v>
      </c>
      <c r="J15" s="201">
        <f t="shared" si="4"/>
        <v>25.84855</v>
      </c>
      <c r="K15" s="202">
        <f t="shared" si="4"/>
        <v>0.23</v>
      </c>
      <c r="L15" s="201">
        <f t="shared" si="4"/>
        <v>9.5095</v>
      </c>
      <c r="M15" s="202">
        <f t="shared" si="4"/>
        <v>0.55</v>
      </c>
      <c r="N15" s="200"/>
      <c r="O15" s="4"/>
      <c r="P15" s="4"/>
      <c r="Q15" s="4"/>
      <c r="R15" s="4"/>
      <c r="S15" s="4"/>
      <c r="T15" s="4"/>
      <c r="U15" s="4"/>
      <c r="V15" s="4"/>
      <c r="W15" s="4"/>
      <c r="X15" s="4"/>
      <c r="Y15" s="4"/>
      <c r="Z15" s="4"/>
    </row>
    <row r="16" ht="13.5" customHeight="1">
      <c r="A16" s="184" t="s">
        <v>98</v>
      </c>
      <c r="B16" s="15"/>
      <c r="C16" s="16"/>
      <c r="D16" s="4"/>
      <c r="E16" s="65" t="s">
        <v>272</v>
      </c>
      <c r="F16" s="204">
        <f t="shared" ref="F16:M16" si="5">F12+F15</f>
        <v>8.645</v>
      </c>
      <c r="G16" s="205">
        <f t="shared" si="5"/>
        <v>1</v>
      </c>
      <c r="H16" s="204">
        <f t="shared" si="5"/>
        <v>34.58</v>
      </c>
      <c r="I16" s="205">
        <f t="shared" si="5"/>
        <v>1</v>
      </c>
      <c r="J16" s="204">
        <f t="shared" si="5"/>
        <v>112.385</v>
      </c>
      <c r="K16" s="205">
        <f t="shared" si="5"/>
        <v>1</v>
      </c>
      <c r="L16" s="204">
        <f t="shared" si="5"/>
        <v>17.29</v>
      </c>
      <c r="M16" s="205">
        <f t="shared" si="5"/>
        <v>1</v>
      </c>
      <c r="N16" s="206">
        <f>SUM(N7:N11,N13,N14)</f>
        <v>172.9</v>
      </c>
      <c r="O16" s="4"/>
      <c r="P16" s="4"/>
      <c r="Q16" s="4"/>
      <c r="R16" s="4"/>
      <c r="S16" s="4"/>
      <c r="T16" s="4"/>
      <c r="U16" s="4"/>
      <c r="V16" s="4"/>
      <c r="W16" s="4"/>
      <c r="X16" s="4"/>
      <c r="Y16" s="4"/>
      <c r="Z16" s="4"/>
    </row>
    <row r="17" ht="13.5" customHeight="1">
      <c r="A17" s="55" t="s">
        <v>99</v>
      </c>
      <c r="B17" s="207">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100</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101</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102</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273</v>
      </c>
      <c r="B21" s="208">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104</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105</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274</v>
      </c>
      <c r="B24" s="208">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