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20001_{E1EEAED0-DF44-46F8-B8D9-8D6BAA4B381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nde Investir" sheetId="1" r:id="rId1"/>
    <sheet name="Configuração" sheetId="2" r:id="rId2"/>
    <sheet name="RendFixaA" sheetId="3" r:id="rId3"/>
    <sheet name="RendFixaB" sheetId="4" r:id="rId4"/>
    <sheet name="RV | Nacional" sheetId="5" r:id="rId5"/>
    <sheet name="RV | Internacional" sheetId="6" r:id="rId6"/>
    <sheet name="Cripto - ADA" sheetId="7" r:id="rId7"/>
    <sheet name="Cripto - ETH" sheetId="8" r:id="rId8"/>
    <sheet name="Cripto - BTC" sheetId="9" r:id="rId9"/>
  </sheets>
  <definedNames>
    <definedName name="ActualBitcoin">Configuração!$M$39</definedName>
    <definedName name="ActualCardano">Configuração!$M$38</definedName>
    <definedName name="ActualEther">Configuração!$M$40</definedName>
    <definedName name="ActualRF_A">Configuração!$M$28</definedName>
    <definedName name="ActualRF_B">Configuração!$M$29</definedName>
    <definedName name="ActualRV_Inter">Configuração!$M$34</definedName>
    <definedName name="ActualRV_Nat">Configuração!$M$33</definedName>
    <definedName name="Ideal_Bitcoin">Configuração!$G$39</definedName>
    <definedName name="Ideal_Cardano">Configuração!$G$38</definedName>
    <definedName name="Ideal_Ether">Configuração!$G$40</definedName>
    <definedName name="Ideal_RF_A">Configuração!$G$28</definedName>
    <definedName name="Ideal_RF_B">Configuração!$G$29</definedName>
    <definedName name="Ideal_RV_Inter">Configuração!$G$34</definedName>
    <definedName name="Ideal_RV_Nat">Configuração!$G$33</definedName>
    <definedName name="p_Bitcoin">Configuração!$B$39</definedName>
    <definedName name="p_Cardano">Configuração!$B$38</definedName>
    <definedName name="p_Ether">Configuração!$B$40</definedName>
    <definedName name="p_RF_A">Configuração!$B$28</definedName>
    <definedName name="p_RF_B">Configuração!$B$29</definedName>
    <definedName name="p_RV_Inter">Configuração!$B$34</definedName>
    <definedName name="p_RV_Nat">Configuração!$B$33</definedName>
    <definedName name="Thresh_Bitcoin">Configuração!$J$39</definedName>
    <definedName name="Thresh_Cardano">Configuração!$J$38</definedName>
    <definedName name="Thresh_Ether">Configuração!$J$40</definedName>
    <definedName name="Thresh_RF_A">Configuração!$J$28</definedName>
    <definedName name="Thresh_RF_B">Configuração!$J$29</definedName>
    <definedName name="Thresh_RV_Inter">Configuração!$J$34</definedName>
    <definedName name="Thresh_RV_Nat">Configuração!$J$33</definedName>
    <definedName name="w_contributionSize">Configuração!$A$10</definedName>
    <definedName name="w_EmergencyReserve">Configuração!$A$15</definedName>
    <definedName name="w_Liquid_TotalWealth">Configuração!$A$13</definedName>
    <definedName name="Wealth_Investible">'Onde Investir'!$G$5</definedName>
    <definedName name="Wealth_Total">'Onde Investir'!$G$2</definedName>
    <definedName name="Wealth_TotalInvested">'Onde Investir'!$G$8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9" l="1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4" i="9"/>
  <c r="D3" i="9"/>
  <c r="D2" i="9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4" i="8"/>
  <c r="D3" i="8"/>
  <c r="D2" i="8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4" i="7"/>
  <c r="D2" i="7"/>
  <c r="D3" i="7"/>
  <c r="D361" i="7"/>
  <c r="D362" i="7"/>
  <c r="D363" i="7"/>
  <c r="D364" i="7"/>
  <c r="D365" i="7"/>
  <c r="D366" i="7"/>
  <c r="D367" i="7"/>
  <c r="D368" i="7"/>
  <c r="D369" i="7"/>
  <c r="D370" i="7"/>
  <c r="D351" i="7"/>
  <c r="D352" i="7"/>
  <c r="D353" i="7"/>
  <c r="D354" i="7"/>
  <c r="D355" i="7"/>
  <c r="D356" i="7"/>
  <c r="D357" i="7"/>
  <c r="D358" i="7"/>
  <c r="D359" i="7"/>
  <c r="D360" i="7"/>
  <c r="P31" i="9"/>
  <c r="K21" i="9"/>
  <c r="J21" i="9"/>
  <c r="K20" i="9"/>
  <c r="J20" i="9"/>
  <c r="K19" i="9"/>
  <c r="J19" i="9"/>
  <c r="K18" i="9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G3" i="9"/>
  <c r="K2" i="9"/>
  <c r="L2" i="9" s="1"/>
  <c r="J2" i="9"/>
  <c r="H2" i="9"/>
  <c r="H4" i="9" s="1"/>
  <c r="H8" i="9" s="1" a="1"/>
  <c r="H8" i="9" s="1"/>
  <c r="K13" i="8"/>
  <c r="J13" i="8"/>
  <c r="K12" i="8"/>
  <c r="J12" i="8"/>
  <c r="K11" i="8"/>
  <c r="J11" i="8"/>
  <c r="K10" i="8"/>
  <c r="J10" i="8"/>
  <c r="K9" i="8"/>
  <c r="J9" i="8"/>
  <c r="K8" i="8"/>
  <c r="J8" i="8"/>
  <c r="K7" i="8"/>
  <c r="J7" i="8"/>
  <c r="K6" i="8"/>
  <c r="J6" i="8"/>
  <c r="K5" i="8"/>
  <c r="J5" i="8"/>
  <c r="K4" i="8"/>
  <c r="J4" i="8"/>
  <c r="K3" i="8"/>
  <c r="J3" i="8"/>
  <c r="G3" i="8"/>
  <c r="K2" i="8"/>
  <c r="J2" i="8"/>
  <c r="I2" i="8" s="1" a="1"/>
  <c r="H2" i="8"/>
  <c r="K25" i="7"/>
  <c r="J25" i="7"/>
  <c r="K24" i="7"/>
  <c r="J24" i="7"/>
  <c r="K23" i="7"/>
  <c r="J23" i="7"/>
  <c r="K22" i="7"/>
  <c r="J22" i="7"/>
  <c r="K21" i="7"/>
  <c r="J21" i="7"/>
  <c r="K20" i="7"/>
  <c r="J20" i="7"/>
  <c r="K19" i="7"/>
  <c r="J19" i="7"/>
  <c r="K18" i="7"/>
  <c r="J18" i="7"/>
  <c r="K17" i="7"/>
  <c r="J17" i="7"/>
  <c r="K16" i="7"/>
  <c r="J16" i="7"/>
  <c r="K15" i="7"/>
  <c r="J15" i="7"/>
  <c r="K14" i="7"/>
  <c r="J14" i="7"/>
  <c r="K13" i="7"/>
  <c r="J13" i="7"/>
  <c r="K12" i="7"/>
  <c r="J12" i="7"/>
  <c r="K11" i="7"/>
  <c r="J11" i="7"/>
  <c r="K10" i="7"/>
  <c r="J10" i="7"/>
  <c r="K9" i="7"/>
  <c r="J9" i="7"/>
  <c r="K8" i="7"/>
  <c r="J8" i="7"/>
  <c r="H8" i="7"/>
  <c r="K7" i="7"/>
  <c r="J7" i="7"/>
  <c r="K6" i="7"/>
  <c r="J6" i="7"/>
  <c r="K5" i="7"/>
  <c r="J5" i="7"/>
  <c r="K4" i="7"/>
  <c r="J4" i="7"/>
  <c r="H4" i="7"/>
  <c r="H8" i="7" s="1" a="1"/>
  <c r="K3" i="7"/>
  <c r="J3" i="7"/>
  <c r="G3" i="7"/>
  <c r="K2" i="7"/>
  <c r="J2" i="7"/>
  <c r="I2" i="7" s="1" a="1"/>
  <c r="H2" i="7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E6" i="4"/>
  <c r="E5" i="4"/>
  <c r="E4" i="4"/>
  <c r="E3" i="4"/>
  <c r="E7" i="3"/>
  <c r="E6" i="3"/>
  <c r="E5" i="3"/>
  <c r="E4" i="3"/>
  <c r="E3" i="3"/>
  <c r="B96" i="2"/>
  <c r="B95" i="2"/>
  <c r="B94" i="2"/>
  <c r="C29" i="2" s="1"/>
  <c r="B93" i="2"/>
  <c r="C19" i="2" s="1"/>
  <c r="B41" i="2"/>
  <c r="C40" i="2"/>
  <c r="C39" i="2"/>
  <c r="C38" i="2"/>
  <c r="B35" i="2"/>
  <c r="M34" i="2"/>
  <c r="M19" i="2" s="1"/>
  <c r="C34" i="2"/>
  <c r="M33" i="2"/>
  <c r="C33" i="2"/>
  <c r="B30" i="2"/>
  <c r="M29" i="2"/>
  <c r="M30" i="2" s="1"/>
  <c r="D29" i="2" s="1"/>
  <c r="M28" i="2"/>
  <c r="D28" i="2" s="1"/>
  <c r="D30" i="2" s="1"/>
  <c r="B21" i="2"/>
  <c r="C20" i="2"/>
  <c r="M18" i="2"/>
  <c r="C18" i="2"/>
  <c r="A13" i="2"/>
  <c r="G5" i="1" s="1"/>
  <c r="G5" i="2"/>
  <c r="C5" i="2" s="1"/>
  <c r="B5" i="2"/>
  <c r="G4" i="2"/>
  <c r="C4" i="2" s="1"/>
  <c r="B4" i="2"/>
  <c r="G3" i="2"/>
  <c r="C3" i="2" s="1"/>
  <c r="B3" i="2"/>
  <c r="G2" i="2"/>
  <c r="A8" i="2" s="1"/>
  <c r="L2" i="7" l="1"/>
  <c r="M39" i="2"/>
  <c r="H10" i="8"/>
  <c r="H10" i="7"/>
  <c r="M2" i="7" s="1"/>
  <c r="P27" i="7" s="1"/>
  <c r="G5" i="7" s="1"/>
  <c r="M38" i="2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L342" i="8" s="1"/>
  <c r="L343" i="8" s="1"/>
  <c r="L344" i="8" s="1"/>
  <c r="L345" i="8" s="1"/>
  <c r="L346" i="8" s="1"/>
  <c r="L347" i="8" s="1"/>
  <c r="L348" i="8" s="1"/>
  <c r="L349" i="8" s="1"/>
  <c r="L350" i="8" s="1"/>
  <c r="L351" i="8" s="1"/>
  <c r="L352" i="8" s="1"/>
  <c r="L353" i="8" s="1"/>
  <c r="L354" i="8" s="1"/>
  <c r="L355" i="8" s="1"/>
  <c r="L356" i="8" s="1"/>
  <c r="L357" i="8" s="1"/>
  <c r="L358" i="8" s="1"/>
  <c r="L359" i="8" s="1"/>
  <c r="L360" i="8" s="1"/>
  <c r="L361" i="8" s="1"/>
  <c r="L362" i="8" s="1"/>
  <c r="L363" i="8" s="1"/>
  <c r="L364" i="8" s="1"/>
  <c r="L365" i="8" s="1"/>
  <c r="L366" i="8" s="1"/>
  <c r="L367" i="8" s="1"/>
  <c r="L368" i="8" s="1"/>
  <c r="L369" i="8" s="1"/>
  <c r="L370" i="8" s="1"/>
  <c r="M40" i="2"/>
  <c r="L3" i="7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L325" i="7" s="1"/>
  <c r="L326" i="7" s="1"/>
  <c r="L327" i="7" s="1"/>
  <c r="L328" i="7" s="1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L206" i="9" s="1"/>
  <c r="L207" i="9" s="1"/>
  <c r="L208" i="9" s="1"/>
  <c r="L209" i="9" s="1"/>
  <c r="L210" i="9" s="1"/>
  <c r="L211" i="9" s="1"/>
  <c r="L212" i="9" s="1"/>
  <c r="L213" i="9" s="1"/>
  <c r="L214" i="9" s="1"/>
  <c r="L215" i="9" s="1"/>
  <c r="L216" i="9" s="1"/>
  <c r="L217" i="9" s="1"/>
  <c r="L218" i="9" s="1"/>
  <c r="L219" i="9" s="1"/>
  <c r="L220" i="9" s="1"/>
  <c r="L221" i="9" s="1"/>
  <c r="L222" i="9" s="1"/>
  <c r="L223" i="9" s="1"/>
  <c r="L224" i="9" s="1"/>
  <c r="L225" i="9" s="1"/>
  <c r="L226" i="9" s="1"/>
  <c r="L227" i="9" s="1"/>
  <c r="L228" i="9" s="1"/>
  <c r="L229" i="9" s="1"/>
  <c r="L230" i="9" s="1"/>
  <c r="L231" i="9" s="1"/>
  <c r="L232" i="9" s="1"/>
  <c r="L233" i="9" s="1"/>
  <c r="L234" i="9" s="1"/>
  <c r="L235" i="9" s="1"/>
  <c r="L236" i="9" s="1"/>
  <c r="L237" i="9" s="1"/>
  <c r="L238" i="9" s="1"/>
  <c r="L239" i="9" s="1"/>
  <c r="L240" i="9" s="1"/>
  <c r="L241" i="9" s="1"/>
  <c r="L242" i="9" s="1"/>
  <c r="L243" i="9" s="1"/>
  <c r="L244" i="9" s="1"/>
  <c r="L245" i="9" s="1"/>
  <c r="L246" i="9" s="1"/>
  <c r="L247" i="9" s="1"/>
  <c r="L248" i="9" s="1"/>
  <c r="L249" i="9" s="1"/>
  <c r="L250" i="9" s="1"/>
  <c r="L251" i="9" s="1"/>
  <c r="L252" i="9" s="1"/>
  <c r="L253" i="9" s="1"/>
  <c r="L254" i="9" s="1"/>
  <c r="L255" i="9" s="1"/>
  <c r="L256" i="9" s="1"/>
  <c r="L257" i="9" s="1"/>
  <c r="L258" i="9" s="1"/>
  <c r="L259" i="9" s="1"/>
  <c r="L260" i="9" s="1"/>
  <c r="L261" i="9" s="1"/>
  <c r="L262" i="9" s="1"/>
  <c r="L263" i="9" s="1"/>
  <c r="L264" i="9" s="1"/>
  <c r="L265" i="9" s="1"/>
  <c r="L266" i="9" s="1"/>
  <c r="L267" i="9" s="1"/>
  <c r="L268" i="9" s="1"/>
  <c r="L269" i="9" s="1"/>
  <c r="L270" i="9" s="1"/>
  <c r="L271" i="9" s="1"/>
  <c r="L272" i="9" s="1"/>
  <c r="L273" i="9" s="1"/>
  <c r="L274" i="9" s="1"/>
  <c r="L275" i="9" s="1"/>
  <c r="L276" i="9" s="1"/>
  <c r="L277" i="9" s="1"/>
  <c r="L278" i="9" s="1"/>
  <c r="L279" i="9" s="1"/>
  <c r="L280" i="9" s="1"/>
  <c r="L281" i="9" s="1"/>
  <c r="L282" i="9" s="1"/>
  <c r="L283" i="9" s="1"/>
  <c r="L284" i="9" s="1"/>
  <c r="L285" i="9" s="1"/>
  <c r="L286" i="9" s="1"/>
  <c r="L287" i="9" s="1"/>
  <c r="L288" i="9" s="1"/>
  <c r="L289" i="9" s="1"/>
  <c r="L290" i="9" s="1"/>
  <c r="L291" i="9" s="1"/>
  <c r="L292" i="9" s="1"/>
  <c r="L293" i="9" s="1"/>
  <c r="L294" i="9" s="1"/>
  <c r="L295" i="9" s="1"/>
  <c r="L296" i="9" s="1"/>
  <c r="L297" i="9" s="1"/>
  <c r="L298" i="9" s="1"/>
  <c r="L299" i="9" s="1"/>
  <c r="L300" i="9" s="1"/>
  <c r="L301" i="9" s="1"/>
  <c r="L302" i="9" s="1"/>
  <c r="L303" i="9" s="1"/>
  <c r="L304" i="9" s="1"/>
  <c r="L305" i="9" s="1"/>
  <c r="L306" i="9" s="1"/>
  <c r="L307" i="9" s="1"/>
  <c r="L308" i="9" s="1"/>
  <c r="L309" i="9" s="1"/>
  <c r="L310" i="9" s="1"/>
  <c r="L311" i="9" s="1"/>
  <c r="L312" i="9" s="1"/>
  <c r="L313" i="9" s="1"/>
  <c r="L314" i="9" s="1"/>
  <c r="L315" i="9" s="1"/>
  <c r="L316" i="9" s="1"/>
  <c r="L317" i="9" s="1"/>
  <c r="L318" i="9" s="1"/>
  <c r="L319" i="9" s="1"/>
  <c r="L320" i="9" s="1"/>
  <c r="L321" i="9" s="1"/>
  <c r="L322" i="9" s="1"/>
  <c r="L323" i="9" s="1"/>
  <c r="L324" i="9" s="1"/>
  <c r="L325" i="9" s="1"/>
  <c r="L326" i="9" s="1"/>
  <c r="L327" i="9" s="1"/>
  <c r="L328" i="9" s="1"/>
  <c r="L329" i="9" s="1"/>
  <c r="L330" i="9" s="1"/>
  <c r="L331" i="9" s="1"/>
  <c r="L332" i="9" s="1"/>
  <c r="L333" i="9" s="1"/>
  <c r="L334" i="9" s="1"/>
  <c r="L335" i="9" s="1"/>
  <c r="L336" i="9" s="1"/>
  <c r="L337" i="9" s="1"/>
  <c r="L338" i="9" s="1"/>
  <c r="L339" i="9" s="1"/>
  <c r="L340" i="9" s="1"/>
  <c r="L341" i="9" s="1"/>
  <c r="L342" i="9" s="1"/>
  <c r="L343" i="9" s="1"/>
  <c r="L344" i="9" s="1"/>
  <c r="L345" i="9" s="1"/>
  <c r="L346" i="9" s="1"/>
  <c r="L347" i="9" s="1"/>
  <c r="L348" i="9" s="1"/>
  <c r="L349" i="9" s="1"/>
  <c r="L350" i="9" s="1"/>
  <c r="L351" i="9" s="1"/>
  <c r="L352" i="9" s="1"/>
  <c r="L353" i="9" s="1"/>
  <c r="L354" i="9" s="1"/>
  <c r="L355" i="9" s="1"/>
  <c r="L356" i="9" s="1"/>
  <c r="L357" i="9" s="1"/>
  <c r="L358" i="9" s="1"/>
  <c r="L359" i="9" s="1"/>
  <c r="L360" i="9" s="1"/>
  <c r="L361" i="9" s="1"/>
  <c r="L362" i="9" s="1"/>
  <c r="L363" i="9" s="1"/>
  <c r="L364" i="9" s="1"/>
  <c r="L365" i="9" s="1"/>
  <c r="L366" i="9" s="1"/>
  <c r="L367" i="9" s="1"/>
  <c r="L368" i="9" s="1"/>
  <c r="L369" i="9" s="1"/>
  <c r="L370" i="9" s="1"/>
  <c r="I348" i="8"/>
  <c r="I324" i="8"/>
  <c r="I300" i="8"/>
  <c r="I276" i="8"/>
  <c r="I252" i="8"/>
  <c r="I228" i="8"/>
  <c r="I204" i="8"/>
  <c r="I180" i="8"/>
  <c r="I156" i="8"/>
  <c r="I132" i="8"/>
  <c r="I108" i="8"/>
  <c r="I84" i="8"/>
  <c r="I60" i="8"/>
  <c r="I36" i="8"/>
  <c r="I12" i="8"/>
  <c r="I370" i="8"/>
  <c r="I346" i="8"/>
  <c r="I322" i="8"/>
  <c r="I298" i="8"/>
  <c r="I274" i="8"/>
  <c r="I250" i="8"/>
  <c r="I226" i="8"/>
  <c r="I202" i="8"/>
  <c r="I178" i="8"/>
  <c r="I154" i="8"/>
  <c r="I130" i="8"/>
  <c r="I106" i="8"/>
  <c r="I82" i="8"/>
  <c r="I58" i="8"/>
  <c r="I34" i="8"/>
  <c r="I10" i="8"/>
  <c r="I350" i="8"/>
  <c r="I323" i="8"/>
  <c r="I296" i="8"/>
  <c r="I270" i="8"/>
  <c r="I244" i="8"/>
  <c r="I218" i="8"/>
  <c r="I192" i="8"/>
  <c r="I166" i="8"/>
  <c r="I140" i="8"/>
  <c r="I114" i="8"/>
  <c r="I88" i="8"/>
  <c r="I62" i="8"/>
  <c r="I35" i="8"/>
  <c r="I8" i="8"/>
  <c r="I347" i="8"/>
  <c r="I320" i="8"/>
  <c r="I294" i="8"/>
  <c r="I268" i="8"/>
  <c r="I242" i="8"/>
  <c r="I216" i="8"/>
  <c r="I190" i="8"/>
  <c r="I164" i="8"/>
  <c r="I138" i="8"/>
  <c r="I112" i="8"/>
  <c r="I86" i="8"/>
  <c r="I59" i="8"/>
  <c r="I32" i="8"/>
  <c r="I6" i="8"/>
  <c r="I364" i="8"/>
  <c r="I338" i="8"/>
  <c r="I312" i="8"/>
  <c r="I286" i="8"/>
  <c r="I260" i="8"/>
  <c r="I234" i="8"/>
  <c r="I208" i="8"/>
  <c r="I182" i="8"/>
  <c r="I155" i="8"/>
  <c r="I128" i="8"/>
  <c r="I102" i="8"/>
  <c r="I76" i="8"/>
  <c r="I50" i="8"/>
  <c r="I24" i="8"/>
  <c r="I363" i="8"/>
  <c r="I334" i="8"/>
  <c r="I305" i="8"/>
  <c r="I275" i="8"/>
  <c r="I245" i="8"/>
  <c r="I214" i="8"/>
  <c r="I185" i="8"/>
  <c r="I153" i="8"/>
  <c r="I124" i="8"/>
  <c r="I95" i="8"/>
  <c r="I66" i="8"/>
  <c r="I37" i="8"/>
  <c r="I4" i="8"/>
  <c r="I362" i="8"/>
  <c r="I333" i="8"/>
  <c r="I304" i="8"/>
  <c r="I273" i="8"/>
  <c r="I243" i="8"/>
  <c r="I213" i="8"/>
  <c r="I184" i="8"/>
  <c r="I152" i="8"/>
  <c r="I123" i="8"/>
  <c r="I94" i="8"/>
  <c r="I65" i="8"/>
  <c r="I33" i="8"/>
  <c r="I3" i="8"/>
  <c r="I361" i="8"/>
  <c r="I332" i="8"/>
  <c r="I303" i="8"/>
  <c r="I272" i="8"/>
  <c r="I241" i="8"/>
  <c r="I212" i="8"/>
  <c r="I183" i="8"/>
  <c r="I151" i="8"/>
  <c r="I122" i="8"/>
  <c r="I93" i="8"/>
  <c r="I64" i="8"/>
  <c r="I31" i="8"/>
  <c r="I360" i="8"/>
  <c r="I331" i="8"/>
  <c r="I302" i="8"/>
  <c r="I271" i="8"/>
  <c r="I240" i="8"/>
  <c r="I211" i="8"/>
  <c r="I181" i="8"/>
  <c r="I150" i="8"/>
  <c r="I121" i="8"/>
  <c r="I92" i="8"/>
  <c r="I63" i="8"/>
  <c r="I30" i="8"/>
  <c r="I2" i="8"/>
  <c r="I359" i="8"/>
  <c r="I330" i="8"/>
  <c r="I301" i="8"/>
  <c r="I269" i="8"/>
  <c r="I239" i="8"/>
  <c r="I210" i="8"/>
  <c r="I179" i="8"/>
  <c r="I149" i="8"/>
  <c r="I120" i="8"/>
  <c r="I91" i="8"/>
  <c r="I61" i="8"/>
  <c r="I29" i="8"/>
  <c r="I358" i="8"/>
  <c r="I329" i="8"/>
  <c r="I299" i="8"/>
  <c r="I267" i="8"/>
  <c r="I238" i="8"/>
  <c r="I209" i="8"/>
  <c r="I177" i="8"/>
  <c r="I148" i="8"/>
  <c r="I119" i="8"/>
  <c r="I90" i="8"/>
  <c r="I57" i="8"/>
  <c r="I28" i="8"/>
  <c r="I357" i="8"/>
  <c r="I328" i="8"/>
  <c r="I297" i="8"/>
  <c r="I266" i="8"/>
  <c r="I237" i="8"/>
  <c r="I207" i="8"/>
  <c r="I176" i="8"/>
  <c r="I147" i="8"/>
  <c r="I118" i="8"/>
  <c r="I89" i="8"/>
  <c r="I56" i="8"/>
  <c r="I27" i="8"/>
  <c r="I356" i="8"/>
  <c r="I327" i="8"/>
  <c r="I295" i="8"/>
  <c r="I265" i="8"/>
  <c r="I236" i="8"/>
  <c r="I206" i="8"/>
  <c r="I175" i="8"/>
  <c r="I146" i="8"/>
  <c r="I117" i="8"/>
  <c r="I87" i="8"/>
  <c r="I55" i="8"/>
  <c r="I26" i="8"/>
  <c r="I248" i="8"/>
  <c r="I355" i="8"/>
  <c r="I326" i="8"/>
  <c r="I293" i="8"/>
  <c r="I264" i="8"/>
  <c r="I235" i="8"/>
  <c r="I205" i="8"/>
  <c r="I174" i="8"/>
  <c r="I145" i="8"/>
  <c r="I116" i="8"/>
  <c r="I85" i="8"/>
  <c r="I54" i="8"/>
  <c r="I25" i="8"/>
  <c r="I354" i="8"/>
  <c r="I325" i="8"/>
  <c r="I292" i="8"/>
  <c r="I263" i="8"/>
  <c r="I233" i="8"/>
  <c r="I203" i="8"/>
  <c r="I173" i="8"/>
  <c r="I144" i="8"/>
  <c r="I115" i="8"/>
  <c r="I83" i="8"/>
  <c r="I53" i="8"/>
  <c r="I23" i="8"/>
  <c r="I337" i="8"/>
  <c r="I353" i="8"/>
  <c r="I321" i="8"/>
  <c r="I291" i="8"/>
  <c r="I262" i="8"/>
  <c r="I232" i="8"/>
  <c r="I201" i="8"/>
  <c r="I172" i="8"/>
  <c r="I143" i="8"/>
  <c r="I113" i="8"/>
  <c r="I81" i="8"/>
  <c r="I52" i="8"/>
  <c r="I22" i="8"/>
  <c r="I352" i="8"/>
  <c r="I319" i="8"/>
  <c r="I290" i="8"/>
  <c r="I261" i="8"/>
  <c r="I231" i="8"/>
  <c r="I200" i="8"/>
  <c r="I171" i="8"/>
  <c r="I142" i="8"/>
  <c r="I111" i="8"/>
  <c r="I80" i="8"/>
  <c r="I51" i="8"/>
  <c r="I21" i="8"/>
  <c r="I351" i="8"/>
  <c r="I318" i="8"/>
  <c r="I289" i="8"/>
  <c r="I259" i="8"/>
  <c r="I230" i="8"/>
  <c r="I199" i="8"/>
  <c r="I170" i="8"/>
  <c r="I141" i="8"/>
  <c r="I110" i="8"/>
  <c r="I79" i="8"/>
  <c r="I49" i="8"/>
  <c r="I20" i="8"/>
  <c r="I98" i="8"/>
  <c r="I349" i="8"/>
  <c r="I317" i="8"/>
  <c r="I288" i="8"/>
  <c r="I258" i="8"/>
  <c r="I229" i="8"/>
  <c r="I198" i="8"/>
  <c r="I169" i="8"/>
  <c r="I139" i="8"/>
  <c r="I109" i="8"/>
  <c r="I78" i="8"/>
  <c r="I48" i="8"/>
  <c r="I19" i="8"/>
  <c r="I345" i="8"/>
  <c r="I316" i="8"/>
  <c r="I287" i="8"/>
  <c r="I257" i="8"/>
  <c r="I227" i="8"/>
  <c r="I197" i="8"/>
  <c r="I168" i="8"/>
  <c r="I137" i="8"/>
  <c r="I107" i="8"/>
  <c r="I77" i="8"/>
  <c r="I47" i="8"/>
  <c r="I18" i="8"/>
  <c r="I188" i="8"/>
  <c r="I344" i="8"/>
  <c r="I315" i="8"/>
  <c r="I285" i="8"/>
  <c r="I256" i="8"/>
  <c r="I225" i="8"/>
  <c r="I196" i="8"/>
  <c r="I167" i="8"/>
  <c r="I136" i="8"/>
  <c r="I105" i="8"/>
  <c r="I75" i="8"/>
  <c r="I46" i="8"/>
  <c r="I17" i="8"/>
  <c r="I279" i="8"/>
  <c r="I343" i="8"/>
  <c r="I314" i="8"/>
  <c r="I284" i="8"/>
  <c r="I255" i="8"/>
  <c r="I224" i="8"/>
  <c r="I195" i="8"/>
  <c r="I165" i="8"/>
  <c r="I135" i="8"/>
  <c r="I104" i="8"/>
  <c r="I74" i="8"/>
  <c r="I45" i="8"/>
  <c r="I16" i="8"/>
  <c r="I342" i="8"/>
  <c r="I313" i="8"/>
  <c r="I283" i="8"/>
  <c r="I254" i="8"/>
  <c r="I223" i="8"/>
  <c r="I194" i="8"/>
  <c r="I163" i="8"/>
  <c r="I134" i="8"/>
  <c r="I103" i="8"/>
  <c r="I73" i="8"/>
  <c r="I44" i="8"/>
  <c r="I15" i="8"/>
  <c r="I367" i="8"/>
  <c r="I341" i="8"/>
  <c r="I311" i="8"/>
  <c r="I282" i="8"/>
  <c r="I253" i="8"/>
  <c r="I222" i="8"/>
  <c r="I193" i="8"/>
  <c r="I162" i="8"/>
  <c r="I133" i="8"/>
  <c r="I101" i="8"/>
  <c r="I72" i="8"/>
  <c r="I43" i="8"/>
  <c r="I14" i="8"/>
  <c r="I369" i="8"/>
  <c r="I340" i="8"/>
  <c r="I310" i="8"/>
  <c r="I281" i="8"/>
  <c r="I251" i="8"/>
  <c r="I221" i="8"/>
  <c r="I191" i="8"/>
  <c r="I161" i="8"/>
  <c r="I131" i="8"/>
  <c r="I100" i="8"/>
  <c r="I71" i="8"/>
  <c r="I42" i="8"/>
  <c r="I13" i="8"/>
  <c r="I308" i="8"/>
  <c r="I368" i="8"/>
  <c r="I339" i="8"/>
  <c r="I309" i="8"/>
  <c r="I280" i="8"/>
  <c r="I249" i="8"/>
  <c r="I220" i="8"/>
  <c r="I189" i="8"/>
  <c r="I160" i="8"/>
  <c r="I129" i="8"/>
  <c r="I99" i="8"/>
  <c r="I70" i="8"/>
  <c r="I41" i="8"/>
  <c r="I11" i="8"/>
  <c r="I40" i="8"/>
  <c r="I219" i="8"/>
  <c r="I159" i="8"/>
  <c r="I127" i="8"/>
  <c r="I69" i="8"/>
  <c r="I9" i="8"/>
  <c r="I366" i="8"/>
  <c r="I336" i="8"/>
  <c r="I307" i="8"/>
  <c r="I278" i="8"/>
  <c r="I247" i="8"/>
  <c r="I217" i="8"/>
  <c r="I187" i="8"/>
  <c r="I158" i="8"/>
  <c r="I126" i="8"/>
  <c r="I97" i="8"/>
  <c r="I68" i="8"/>
  <c r="I39" i="8"/>
  <c r="I7" i="8"/>
  <c r="I365" i="8"/>
  <c r="I335" i="8"/>
  <c r="I306" i="8"/>
  <c r="I277" i="8"/>
  <c r="I246" i="8"/>
  <c r="I215" i="8"/>
  <c r="I186" i="8"/>
  <c r="I157" i="8"/>
  <c r="I125" i="8"/>
  <c r="I96" i="8"/>
  <c r="I67" i="8"/>
  <c r="I38" i="8"/>
  <c r="I5" i="8"/>
  <c r="M41" i="2"/>
  <c r="D40" i="2" s="1"/>
  <c r="M20" i="2"/>
  <c r="D20" i="2" s="1"/>
  <c r="I358" i="7"/>
  <c r="I334" i="7"/>
  <c r="I310" i="7"/>
  <c r="I286" i="7"/>
  <c r="I262" i="7"/>
  <c r="I238" i="7"/>
  <c r="I214" i="7"/>
  <c r="I190" i="7"/>
  <c r="I166" i="7"/>
  <c r="I142" i="7"/>
  <c r="I118" i="7"/>
  <c r="I94" i="7"/>
  <c r="I70" i="7"/>
  <c r="I46" i="7"/>
  <c r="I22" i="7"/>
  <c r="I353" i="7"/>
  <c r="I328" i="7"/>
  <c r="I303" i="7"/>
  <c r="I278" i="7"/>
  <c r="I253" i="7"/>
  <c r="I228" i="7"/>
  <c r="I203" i="7"/>
  <c r="I178" i="7"/>
  <c r="I153" i="7"/>
  <c r="I128" i="7"/>
  <c r="I103" i="7"/>
  <c r="I78" i="7"/>
  <c r="I53" i="7"/>
  <c r="I28" i="7"/>
  <c r="I3" i="7"/>
  <c r="I352" i="7"/>
  <c r="I327" i="7"/>
  <c r="I302" i="7"/>
  <c r="I277" i="7"/>
  <c r="I252" i="7"/>
  <c r="I227" i="7"/>
  <c r="I202" i="7"/>
  <c r="I177" i="7"/>
  <c r="I152" i="7"/>
  <c r="I127" i="7"/>
  <c r="I102" i="7"/>
  <c r="I77" i="7"/>
  <c r="I52" i="7"/>
  <c r="I27" i="7"/>
  <c r="I351" i="7"/>
  <c r="I326" i="7"/>
  <c r="I301" i="7"/>
  <c r="I276" i="7"/>
  <c r="I251" i="7"/>
  <c r="I226" i="7"/>
  <c r="I201" i="7"/>
  <c r="I176" i="7"/>
  <c r="I151" i="7"/>
  <c r="I126" i="7"/>
  <c r="I101" i="7"/>
  <c r="I76" i="7"/>
  <c r="I51" i="7"/>
  <c r="I26" i="7"/>
  <c r="I2" i="7"/>
  <c r="O2" i="7" s="1"/>
  <c r="I131" i="7"/>
  <c r="I350" i="7"/>
  <c r="I325" i="7"/>
  <c r="I300" i="7"/>
  <c r="I275" i="7"/>
  <c r="I250" i="7"/>
  <c r="I225" i="7"/>
  <c r="I200" i="7"/>
  <c r="I175" i="7"/>
  <c r="I150" i="7"/>
  <c r="I125" i="7"/>
  <c r="I100" i="7"/>
  <c r="I75" i="7"/>
  <c r="I50" i="7"/>
  <c r="I25" i="7"/>
  <c r="I349" i="7"/>
  <c r="I324" i="7"/>
  <c r="I299" i="7"/>
  <c r="I274" i="7"/>
  <c r="I249" i="7"/>
  <c r="I224" i="7"/>
  <c r="I199" i="7"/>
  <c r="I174" i="7"/>
  <c r="I149" i="7"/>
  <c r="I124" i="7"/>
  <c r="I99" i="7"/>
  <c r="I74" i="7"/>
  <c r="I49" i="7"/>
  <c r="I24" i="7"/>
  <c r="I348" i="7"/>
  <c r="I323" i="7"/>
  <c r="I298" i="7"/>
  <c r="I273" i="7"/>
  <c r="I248" i="7"/>
  <c r="I223" i="7"/>
  <c r="I198" i="7"/>
  <c r="I173" i="7"/>
  <c r="I148" i="7"/>
  <c r="I123" i="7"/>
  <c r="I98" i="7"/>
  <c r="I73" i="7"/>
  <c r="I48" i="7"/>
  <c r="I23" i="7"/>
  <c r="I356" i="7"/>
  <c r="I331" i="7"/>
  <c r="I306" i="7"/>
  <c r="I281" i="7"/>
  <c r="I206" i="7"/>
  <c r="I181" i="7"/>
  <c r="I156" i="7"/>
  <c r="I106" i="7"/>
  <c r="I56" i="7"/>
  <c r="I31" i="7"/>
  <c r="I347" i="7"/>
  <c r="I322" i="7"/>
  <c r="I297" i="7"/>
  <c r="I272" i="7"/>
  <c r="I247" i="7"/>
  <c r="I222" i="7"/>
  <c r="I197" i="7"/>
  <c r="I172" i="7"/>
  <c r="I147" i="7"/>
  <c r="I122" i="7"/>
  <c r="I97" i="7"/>
  <c r="I72" i="7"/>
  <c r="I47" i="7"/>
  <c r="I21" i="7"/>
  <c r="I346" i="7"/>
  <c r="I321" i="7"/>
  <c r="I296" i="7"/>
  <c r="I271" i="7"/>
  <c r="I246" i="7"/>
  <c r="I221" i="7"/>
  <c r="I196" i="7"/>
  <c r="I171" i="7"/>
  <c r="I146" i="7"/>
  <c r="I121" i="7"/>
  <c r="I96" i="7"/>
  <c r="I71" i="7"/>
  <c r="I45" i="7"/>
  <c r="I20" i="7"/>
  <c r="I370" i="7"/>
  <c r="I345" i="7"/>
  <c r="I320" i="7"/>
  <c r="I295" i="7"/>
  <c r="I270" i="7"/>
  <c r="I245" i="7"/>
  <c r="I220" i="7"/>
  <c r="I195" i="7"/>
  <c r="I170" i="7"/>
  <c r="I145" i="7"/>
  <c r="I120" i="7"/>
  <c r="I95" i="7"/>
  <c r="I69" i="7"/>
  <c r="I44" i="7"/>
  <c r="I19" i="7"/>
  <c r="I369" i="7"/>
  <c r="I344" i="7"/>
  <c r="I319" i="7"/>
  <c r="I294" i="7"/>
  <c r="I269" i="7"/>
  <c r="I244" i="7"/>
  <c r="I219" i="7"/>
  <c r="I194" i="7"/>
  <c r="I169" i="7"/>
  <c r="I144" i="7"/>
  <c r="I119" i="7"/>
  <c r="I93" i="7"/>
  <c r="I68" i="7"/>
  <c r="I43" i="7"/>
  <c r="I18" i="7"/>
  <c r="I368" i="7"/>
  <c r="I343" i="7"/>
  <c r="I318" i="7"/>
  <c r="I293" i="7"/>
  <c r="I268" i="7"/>
  <c r="I243" i="7"/>
  <c r="I218" i="7"/>
  <c r="I193" i="7"/>
  <c r="I168" i="7"/>
  <c r="I143" i="7"/>
  <c r="I117" i="7"/>
  <c r="I92" i="7"/>
  <c r="I67" i="7"/>
  <c r="I42" i="7"/>
  <c r="I17" i="7"/>
  <c r="I367" i="7"/>
  <c r="I342" i="7"/>
  <c r="I317" i="7"/>
  <c r="I292" i="7"/>
  <c r="I267" i="7"/>
  <c r="I242" i="7"/>
  <c r="I217" i="7"/>
  <c r="I192" i="7"/>
  <c r="I167" i="7"/>
  <c r="I141" i="7"/>
  <c r="I116" i="7"/>
  <c r="I91" i="7"/>
  <c r="I66" i="7"/>
  <c r="I41" i="7"/>
  <c r="I16" i="7"/>
  <c r="I366" i="7"/>
  <c r="I341" i="7"/>
  <c r="I316" i="7"/>
  <c r="I291" i="7"/>
  <c r="I266" i="7"/>
  <c r="I241" i="7"/>
  <c r="I216" i="7"/>
  <c r="I191" i="7"/>
  <c r="I165" i="7"/>
  <c r="I140" i="7"/>
  <c r="I115" i="7"/>
  <c r="I90" i="7"/>
  <c r="I65" i="7"/>
  <c r="I40" i="7"/>
  <c r="I15" i="7"/>
  <c r="I365" i="7"/>
  <c r="I340" i="7"/>
  <c r="I315" i="7"/>
  <c r="I290" i="7"/>
  <c r="I265" i="7"/>
  <c r="I240" i="7"/>
  <c r="I215" i="7"/>
  <c r="I189" i="7"/>
  <c r="I164" i="7"/>
  <c r="I139" i="7"/>
  <c r="I114" i="7"/>
  <c r="I89" i="7"/>
  <c r="I64" i="7"/>
  <c r="I39" i="7"/>
  <c r="I14" i="7"/>
  <c r="I256" i="7"/>
  <c r="I330" i="7"/>
  <c r="I364" i="7"/>
  <c r="I339" i="7"/>
  <c r="I314" i="7"/>
  <c r="I289" i="7"/>
  <c r="I264" i="7"/>
  <c r="I239" i="7"/>
  <c r="I213" i="7"/>
  <c r="I188" i="7"/>
  <c r="I163" i="7"/>
  <c r="I138" i="7"/>
  <c r="I113" i="7"/>
  <c r="I88" i="7"/>
  <c r="I63" i="7"/>
  <c r="I38" i="7"/>
  <c r="I13" i="7"/>
  <c r="I363" i="7"/>
  <c r="I338" i="7"/>
  <c r="I313" i="7"/>
  <c r="I288" i="7"/>
  <c r="I263" i="7"/>
  <c r="I237" i="7"/>
  <c r="I212" i="7"/>
  <c r="I187" i="7"/>
  <c r="I162" i="7"/>
  <c r="I137" i="7"/>
  <c r="I112" i="7"/>
  <c r="I87" i="7"/>
  <c r="I62" i="7"/>
  <c r="I37" i="7"/>
  <c r="I12" i="7"/>
  <c r="I362" i="7"/>
  <c r="I337" i="7"/>
  <c r="I312" i="7"/>
  <c r="I287" i="7"/>
  <c r="I261" i="7"/>
  <c r="I236" i="7"/>
  <c r="I211" i="7"/>
  <c r="I186" i="7"/>
  <c r="I161" i="7"/>
  <c r="I136" i="7"/>
  <c r="I111" i="7"/>
  <c r="I86" i="7"/>
  <c r="I61" i="7"/>
  <c r="I36" i="7"/>
  <c r="I11" i="7"/>
  <c r="I361" i="7"/>
  <c r="I336" i="7"/>
  <c r="I311" i="7"/>
  <c r="I285" i="7"/>
  <c r="I260" i="7"/>
  <c r="I235" i="7"/>
  <c r="I210" i="7"/>
  <c r="I185" i="7"/>
  <c r="I160" i="7"/>
  <c r="I135" i="7"/>
  <c r="I110" i="7"/>
  <c r="I85" i="7"/>
  <c r="I60" i="7"/>
  <c r="I35" i="7"/>
  <c r="I10" i="7"/>
  <c r="I360" i="7"/>
  <c r="I335" i="7"/>
  <c r="I309" i="7"/>
  <c r="I284" i="7"/>
  <c r="I259" i="7"/>
  <c r="I234" i="7"/>
  <c r="I209" i="7"/>
  <c r="I184" i="7"/>
  <c r="I159" i="7"/>
  <c r="I134" i="7"/>
  <c r="I109" i="7"/>
  <c r="I84" i="7"/>
  <c r="I59" i="7"/>
  <c r="I34" i="7"/>
  <c r="I9" i="7"/>
  <c r="I359" i="7"/>
  <c r="I333" i="7"/>
  <c r="I308" i="7"/>
  <c r="I283" i="7"/>
  <c r="I258" i="7"/>
  <c r="I233" i="7"/>
  <c r="I208" i="7"/>
  <c r="I183" i="7"/>
  <c r="I158" i="7"/>
  <c r="I133" i="7"/>
  <c r="I108" i="7"/>
  <c r="I83" i="7"/>
  <c r="I58" i="7"/>
  <c r="I33" i="7"/>
  <c r="I8" i="7"/>
  <c r="I357" i="7"/>
  <c r="I332" i="7"/>
  <c r="I307" i="7"/>
  <c r="I282" i="7"/>
  <c r="I257" i="7"/>
  <c r="I232" i="7"/>
  <c r="I207" i="7"/>
  <c r="I182" i="7"/>
  <c r="I157" i="7"/>
  <c r="I132" i="7"/>
  <c r="I107" i="7"/>
  <c r="I82" i="7"/>
  <c r="I57" i="7"/>
  <c r="I32" i="7"/>
  <c r="I7" i="7"/>
  <c r="I355" i="7"/>
  <c r="I231" i="7"/>
  <c r="I81" i="7"/>
  <c r="I6" i="7"/>
  <c r="I55" i="7"/>
  <c r="I305" i="7"/>
  <c r="I280" i="7"/>
  <c r="I255" i="7"/>
  <c r="I230" i="7"/>
  <c r="I205" i="7"/>
  <c r="I180" i="7"/>
  <c r="I155" i="7"/>
  <c r="I130" i="7"/>
  <c r="I105" i="7"/>
  <c r="I80" i="7"/>
  <c r="I30" i="7"/>
  <c r="I5" i="7"/>
  <c r="I354" i="7"/>
  <c r="I329" i="7"/>
  <c r="I304" i="7"/>
  <c r="I279" i="7"/>
  <c r="I254" i="7"/>
  <c r="I229" i="7"/>
  <c r="I204" i="7"/>
  <c r="I179" i="7"/>
  <c r="I154" i="7"/>
  <c r="I129" i="7"/>
  <c r="I104" i="7"/>
  <c r="I79" i="7"/>
  <c r="I54" i="7"/>
  <c r="I29" i="7"/>
  <c r="I4" i="7"/>
  <c r="P31" i="7"/>
  <c r="C28" i="2"/>
  <c r="M35" i="2"/>
  <c r="H4" i="8"/>
  <c r="N2" i="7"/>
  <c r="H10" i="9"/>
  <c r="M2" i="9" s="1"/>
  <c r="P27" i="9" s="1"/>
  <c r="G5" i="9" s="1"/>
  <c r="I2" i="9" a="1"/>
  <c r="G8" i="1" l="1"/>
  <c r="J18" i="2" s="1"/>
  <c r="D38" i="2"/>
  <c r="D39" i="2"/>
  <c r="S11" i="7"/>
  <c r="S13" i="7"/>
  <c r="S9" i="7"/>
  <c r="S7" i="7"/>
  <c r="J20" i="2"/>
  <c r="I361" i="9"/>
  <c r="I337" i="9"/>
  <c r="I313" i="9"/>
  <c r="I289" i="9"/>
  <c r="I265" i="9"/>
  <c r="I241" i="9"/>
  <c r="I217" i="9"/>
  <c r="I193" i="9"/>
  <c r="I169" i="9"/>
  <c r="I145" i="9"/>
  <c r="I121" i="9"/>
  <c r="I97" i="9"/>
  <c r="I73" i="9"/>
  <c r="I49" i="9"/>
  <c r="I25" i="9"/>
  <c r="I2" i="9"/>
  <c r="O2" i="9" s="1"/>
  <c r="I360" i="9"/>
  <c r="I336" i="9"/>
  <c r="I312" i="9"/>
  <c r="I288" i="9"/>
  <c r="I264" i="9"/>
  <c r="I240" i="9"/>
  <c r="I216" i="9"/>
  <c r="I192" i="9"/>
  <c r="I168" i="9"/>
  <c r="I144" i="9"/>
  <c r="I120" i="9"/>
  <c r="I96" i="9"/>
  <c r="I72" i="9"/>
  <c r="I48" i="9"/>
  <c r="I24" i="9"/>
  <c r="I359" i="9"/>
  <c r="I335" i="9"/>
  <c r="I311" i="9"/>
  <c r="I287" i="9"/>
  <c r="I263" i="9"/>
  <c r="I239" i="9"/>
  <c r="I215" i="9"/>
  <c r="I191" i="9"/>
  <c r="I167" i="9"/>
  <c r="I143" i="9"/>
  <c r="I119" i="9"/>
  <c r="I95" i="9"/>
  <c r="I71" i="9"/>
  <c r="I47" i="9"/>
  <c r="I23" i="9"/>
  <c r="I358" i="9"/>
  <c r="I334" i="9"/>
  <c r="I310" i="9"/>
  <c r="I286" i="9"/>
  <c r="I262" i="9"/>
  <c r="I238" i="9"/>
  <c r="I214" i="9"/>
  <c r="I190" i="9"/>
  <c r="I166" i="9"/>
  <c r="I142" i="9"/>
  <c r="I118" i="9"/>
  <c r="I94" i="9"/>
  <c r="I70" i="9"/>
  <c r="I46" i="9"/>
  <c r="I22" i="9"/>
  <c r="I357" i="9"/>
  <c r="I333" i="9"/>
  <c r="I309" i="9"/>
  <c r="I285" i="9"/>
  <c r="I261" i="9"/>
  <c r="I237" i="9"/>
  <c r="I213" i="9"/>
  <c r="I189" i="9"/>
  <c r="I165" i="9"/>
  <c r="I141" i="9"/>
  <c r="I117" i="9"/>
  <c r="I93" i="9"/>
  <c r="I69" i="9"/>
  <c r="I45" i="9"/>
  <c r="I21" i="9"/>
  <c r="I348" i="9"/>
  <c r="I319" i="9"/>
  <c r="I290" i="9"/>
  <c r="I256" i="9"/>
  <c r="I227" i="9"/>
  <c r="I198" i="9"/>
  <c r="I164" i="9"/>
  <c r="I135" i="9"/>
  <c r="I106" i="9"/>
  <c r="I77" i="9"/>
  <c r="I43" i="9"/>
  <c r="I14" i="9"/>
  <c r="I347" i="9"/>
  <c r="I318" i="9"/>
  <c r="I284" i="9"/>
  <c r="I255" i="9"/>
  <c r="I226" i="9"/>
  <c r="I197" i="9"/>
  <c r="I163" i="9"/>
  <c r="I134" i="9"/>
  <c r="I105" i="9"/>
  <c r="I76" i="9"/>
  <c r="I42" i="9"/>
  <c r="I13" i="9"/>
  <c r="I346" i="9"/>
  <c r="I317" i="9"/>
  <c r="I283" i="9"/>
  <c r="I254" i="9"/>
  <c r="I225" i="9"/>
  <c r="I196" i="9"/>
  <c r="I162" i="9"/>
  <c r="I133" i="9"/>
  <c r="I104" i="9"/>
  <c r="I75" i="9"/>
  <c r="I41" i="9"/>
  <c r="I12" i="9"/>
  <c r="I345" i="9"/>
  <c r="I316" i="9"/>
  <c r="I282" i="9"/>
  <c r="I253" i="9"/>
  <c r="I224" i="9"/>
  <c r="I195" i="9"/>
  <c r="I161" i="9"/>
  <c r="I132" i="9"/>
  <c r="I103" i="9"/>
  <c r="I74" i="9"/>
  <c r="I40" i="9"/>
  <c r="I11" i="9"/>
  <c r="I344" i="9"/>
  <c r="I315" i="9"/>
  <c r="I281" i="9"/>
  <c r="I252" i="9"/>
  <c r="I223" i="9"/>
  <c r="I194" i="9"/>
  <c r="I160" i="9"/>
  <c r="I131" i="9"/>
  <c r="I102" i="9"/>
  <c r="I68" i="9"/>
  <c r="I39" i="9"/>
  <c r="I10" i="9"/>
  <c r="I343" i="9"/>
  <c r="I314" i="9"/>
  <c r="I280" i="9"/>
  <c r="I251" i="9"/>
  <c r="I222" i="9"/>
  <c r="I188" i="9"/>
  <c r="I159" i="9"/>
  <c r="I130" i="9"/>
  <c r="I101" i="9"/>
  <c r="I67" i="9"/>
  <c r="I38" i="9"/>
  <c r="I9" i="9"/>
  <c r="I342" i="9"/>
  <c r="I308" i="9"/>
  <c r="I279" i="9"/>
  <c r="I250" i="9"/>
  <c r="I221" i="9"/>
  <c r="I187" i="9"/>
  <c r="I158" i="9"/>
  <c r="I129" i="9"/>
  <c r="I100" i="9"/>
  <c r="I66" i="9"/>
  <c r="I37" i="9"/>
  <c r="I8" i="9"/>
  <c r="I370" i="9"/>
  <c r="I341" i="9"/>
  <c r="I307" i="9"/>
  <c r="I278" i="9"/>
  <c r="I249" i="9"/>
  <c r="I220" i="9"/>
  <c r="I186" i="9"/>
  <c r="I157" i="9"/>
  <c r="I128" i="9"/>
  <c r="I99" i="9"/>
  <c r="I65" i="9"/>
  <c r="I36" i="9"/>
  <c r="I7" i="9"/>
  <c r="I369" i="9"/>
  <c r="I340" i="9"/>
  <c r="I306" i="9"/>
  <c r="I277" i="9"/>
  <c r="I248" i="9"/>
  <c r="I219" i="9"/>
  <c r="I185" i="9"/>
  <c r="I156" i="9"/>
  <c r="I127" i="9"/>
  <c r="I98" i="9"/>
  <c r="I64" i="9"/>
  <c r="I35" i="9"/>
  <c r="I6" i="9"/>
  <c r="I367" i="9"/>
  <c r="I338" i="9"/>
  <c r="I304" i="9"/>
  <c r="I275" i="9"/>
  <c r="I246" i="9"/>
  <c r="I212" i="9"/>
  <c r="I183" i="9"/>
  <c r="I154" i="9"/>
  <c r="I125" i="9"/>
  <c r="I91" i="9"/>
  <c r="I62" i="9"/>
  <c r="I33" i="9"/>
  <c r="I4" i="9"/>
  <c r="I365" i="9"/>
  <c r="I331" i="9"/>
  <c r="I302" i="9"/>
  <c r="I273" i="9"/>
  <c r="I244" i="9"/>
  <c r="I210" i="9"/>
  <c r="I181" i="9"/>
  <c r="I152" i="9"/>
  <c r="I123" i="9"/>
  <c r="I89" i="9"/>
  <c r="I60" i="9"/>
  <c r="I31" i="9"/>
  <c r="I364" i="9"/>
  <c r="I330" i="9"/>
  <c r="I301" i="9"/>
  <c r="I272" i="9"/>
  <c r="I243" i="9"/>
  <c r="I209" i="9"/>
  <c r="I180" i="9"/>
  <c r="I151" i="9"/>
  <c r="I122" i="9"/>
  <c r="I88" i="9"/>
  <c r="I59" i="9"/>
  <c r="I30" i="9"/>
  <c r="I363" i="9"/>
  <c r="I329" i="9"/>
  <c r="I300" i="9"/>
  <c r="I271" i="9"/>
  <c r="I242" i="9"/>
  <c r="I208" i="9"/>
  <c r="I179" i="9"/>
  <c r="I150" i="9"/>
  <c r="I116" i="9"/>
  <c r="I87" i="9"/>
  <c r="I58" i="9"/>
  <c r="I29" i="9"/>
  <c r="I362" i="9"/>
  <c r="I328" i="9"/>
  <c r="I299" i="9"/>
  <c r="I270" i="9"/>
  <c r="I236" i="9"/>
  <c r="I207" i="9"/>
  <c r="I178" i="9"/>
  <c r="I149" i="9"/>
  <c r="I115" i="9"/>
  <c r="I86" i="9"/>
  <c r="I57" i="9"/>
  <c r="I28" i="9"/>
  <c r="I356" i="9"/>
  <c r="I327" i="9"/>
  <c r="I298" i="9"/>
  <c r="I269" i="9"/>
  <c r="I235" i="9"/>
  <c r="I206" i="9"/>
  <c r="I177" i="9"/>
  <c r="I148" i="9"/>
  <c r="I114" i="9"/>
  <c r="I85" i="9"/>
  <c r="I56" i="9"/>
  <c r="I27" i="9"/>
  <c r="I354" i="9"/>
  <c r="I325" i="9"/>
  <c r="I296" i="9"/>
  <c r="I267" i="9"/>
  <c r="I233" i="9"/>
  <c r="I204" i="9"/>
  <c r="I175" i="9"/>
  <c r="I146" i="9"/>
  <c r="I112" i="9"/>
  <c r="I83" i="9"/>
  <c r="I54" i="9"/>
  <c r="I20" i="9"/>
  <c r="I352" i="9"/>
  <c r="I323" i="9"/>
  <c r="I294" i="9"/>
  <c r="I260" i="9"/>
  <c r="I231" i="9"/>
  <c r="I202" i="9"/>
  <c r="I173" i="9"/>
  <c r="I139" i="9"/>
  <c r="I110" i="9"/>
  <c r="I81" i="9"/>
  <c r="I52" i="9"/>
  <c r="I18" i="9"/>
  <c r="I293" i="9"/>
  <c r="I184" i="9"/>
  <c r="I82" i="9"/>
  <c r="I292" i="9"/>
  <c r="I182" i="9"/>
  <c r="I80" i="9"/>
  <c r="I291" i="9"/>
  <c r="I176" i="9"/>
  <c r="I79" i="9"/>
  <c r="I276" i="9"/>
  <c r="I174" i="9"/>
  <c r="I78" i="9"/>
  <c r="I274" i="9"/>
  <c r="I172" i="9"/>
  <c r="I63" i="9"/>
  <c r="I268" i="9"/>
  <c r="I171" i="9"/>
  <c r="I61" i="9"/>
  <c r="I368" i="9"/>
  <c r="I266" i="9"/>
  <c r="I170" i="9"/>
  <c r="I55" i="9"/>
  <c r="I366" i="9"/>
  <c r="I259" i="9"/>
  <c r="I155" i="9"/>
  <c r="I53" i="9"/>
  <c r="I355" i="9"/>
  <c r="I258" i="9"/>
  <c r="I153" i="9"/>
  <c r="I51" i="9"/>
  <c r="I353" i="9"/>
  <c r="I257" i="9"/>
  <c r="I147" i="9"/>
  <c r="I50" i="9"/>
  <c r="I351" i="9"/>
  <c r="I247" i="9"/>
  <c r="I140" i="9"/>
  <c r="I44" i="9"/>
  <c r="I350" i="9"/>
  <c r="I245" i="9"/>
  <c r="I138" i="9"/>
  <c r="I34" i="9"/>
  <c r="I349" i="9"/>
  <c r="I234" i="9"/>
  <c r="I137" i="9"/>
  <c r="I32" i="9"/>
  <c r="I339" i="9"/>
  <c r="I232" i="9"/>
  <c r="I136" i="9"/>
  <c r="I26" i="9"/>
  <c r="I332" i="9"/>
  <c r="I230" i="9"/>
  <c r="I126" i="9"/>
  <c r="I19" i="9"/>
  <c r="I326" i="9"/>
  <c r="I229" i="9"/>
  <c r="I124" i="9"/>
  <c r="I17" i="9"/>
  <c r="I324" i="9"/>
  <c r="I228" i="9"/>
  <c r="I113" i="9"/>
  <c r="I16" i="9"/>
  <c r="I322" i="9"/>
  <c r="I218" i="9"/>
  <c r="I111" i="9"/>
  <c r="I15" i="9"/>
  <c r="I321" i="9"/>
  <c r="I211" i="9"/>
  <c r="I109" i="9"/>
  <c r="I5" i="9"/>
  <c r="I320" i="9"/>
  <c r="I205" i="9"/>
  <c r="I108" i="9"/>
  <c r="I3" i="9"/>
  <c r="I305" i="9"/>
  <c r="I203" i="9"/>
  <c r="I107" i="9"/>
  <c r="I303" i="9"/>
  <c r="I201" i="9"/>
  <c r="I92" i="9"/>
  <c r="I297" i="9"/>
  <c r="I200" i="9"/>
  <c r="I90" i="9"/>
  <c r="I295" i="9"/>
  <c r="I199" i="9"/>
  <c r="I84" i="9"/>
  <c r="D41" i="2"/>
  <c r="D33" i="2"/>
  <c r="D34" i="2"/>
  <c r="D18" i="2"/>
  <c r="N2" i="8"/>
  <c r="H8" i="8" a="1"/>
  <c r="H8" i="8" s="1"/>
  <c r="O2" i="8"/>
  <c r="M2" i="8"/>
  <c r="G20" i="2"/>
  <c r="G40" i="2"/>
  <c r="B14" i="1" s="1"/>
  <c r="G33" i="2"/>
  <c r="G19" i="2"/>
  <c r="G39" i="2"/>
  <c r="B13" i="1" s="1"/>
  <c r="G18" i="2"/>
  <c r="G38" i="2"/>
  <c r="G29" i="2"/>
  <c r="B5" i="1" s="1"/>
  <c r="G34" i="2"/>
  <c r="B9" i="1" s="1"/>
  <c r="G28" i="2"/>
  <c r="D19" i="2"/>
  <c r="N2" i="9"/>
  <c r="J19" i="2"/>
  <c r="G2" i="1" l="1"/>
  <c r="S11" i="9"/>
  <c r="S7" i="9"/>
  <c r="S9" i="9"/>
  <c r="S13" i="9"/>
  <c r="P31" i="8"/>
  <c r="P27" i="8"/>
  <c r="G5" i="8" s="1"/>
  <c r="S13" i="8"/>
  <c r="S11" i="8"/>
  <c r="S7" i="8"/>
  <c r="S9" i="8"/>
  <c r="D35" i="2"/>
  <c r="G30" i="2"/>
  <c r="B4" i="1"/>
  <c r="B3" i="1" s="1"/>
  <c r="D21" i="2"/>
  <c r="G41" i="2"/>
  <c r="B12" i="1"/>
  <c r="B11" i="1" s="1"/>
  <c r="Q7" i="7"/>
  <c r="P7" i="7"/>
  <c r="P9" i="7" s="1"/>
  <c r="P11" i="7" s="1"/>
  <c r="B8" i="1"/>
  <c r="B7" i="1" s="1"/>
  <c r="G35" i="2"/>
  <c r="Q13" i="7"/>
  <c r="P13" i="7"/>
  <c r="G7" i="7" l="1"/>
  <c r="J40" i="2"/>
  <c r="E14" i="1" s="1"/>
  <c r="J39" i="2"/>
  <c r="E13" i="1" s="1"/>
  <c r="J38" i="2"/>
  <c r="J29" i="2"/>
  <c r="E5" i="1" s="1"/>
  <c r="J28" i="2"/>
  <c r="G13" i="7"/>
  <c r="B15" i="1"/>
  <c r="P17" i="7"/>
  <c r="J34" i="2"/>
  <c r="E9" i="1" s="1"/>
  <c r="J33" i="2"/>
  <c r="Q7" i="8"/>
  <c r="P7" i="8"/>
  <c r="Q9" i="7"/>
  <c r="G9" i="7" s="1"/>
  <c r="P13" i="8"/>
  <c r="Q13" i="8"/>
  <c r="Q7" i="9"/>
  <c r="P7" i="9"/>
  <c r="P9" i="9" s="1"/>
  <c r="P11" i="9" s="1"/>
  <c r="Q13" i="9"/>
  <c r="P13" i="9"/>
  <c r="G13" i="8" l="1"/>
  <c r="G7" i="8"/>
  <c r="E8" i="1"/>
  <c r="E7" i="1" s="1"/>
  <c r="J35" i="2"/>
  <c r="E4" i="1"/>
  <c r="E3" i="1" s="1"/>
  <c r="J30" i="2"/>
  <c r="J41" i="2"/>
  <c r="E12" i="1"/>
  <c r="E11" i="1" s="1"/>
  <c r="G7" i="9"/>
  <c r="G13" i="9"/>
  <c r="P9" i="8"/>
  <c r="P11" i="8" s="1"/>
  <c r="Q9" i="8"/>
  <c r="Q11" i="7"/>
  <c r="G11" i="7" s="1"/>
  <c r="Q9" i="9"/>
  <c r="G9" i="9" s="1"/>
  <c r="P17" i="9"/>
  <c r="G9" i="8" l="1"/>
  <c r="Q17" i="7"/>
  <c r="P23" i="7" s="1"/>
  <c r="E15" i="1"/>
  <c r="Q11" i="9"/>
  <c r="G11" i="9" s="1"/>
  <c r="Q11" i="8"/>
  <c r="G11" i="8" s="1"/>
  <c r="P17" i="8"/>
  <c r="Q17" i="8" l="1"/>
  <c r="P23" i="8" s="1"/>
  <c r="Q17" i="9"/>
  <c r="P23" i="9" s="1"/>
</calcChain>
</file>

<file path=xl/sharedStrings.xml><?xml version="1.0" encoding="utf-8"?>
<sst xmlns="http://schemas.openxmlformats.org/spreadsheetml/2006/main" count="354" uniqueCount="192">
  <si>
    <t>Quanto preciso comprar? (Total)</t>
  </si>
  <si>
    <t>Quanto preciso vender? (Total)</t>
  </si>
  <si>
    <t>Patrimônio Total</t>
  </si>
  <si>
    <t>Renda Fixa (total):</t>
  </si>
  <si>
    <t>RF CDBs | LCI/LCA:</t>
  </si>
  <si>
    <t>Patrimônio Investível</t>
  </si>
  <si>
    <t>&lt;&lt; Patri. Liq Total - Reserva de Emergência</t>
  </si>
  <si>
    <t>RF Debêntures | CRI/CRA:</t>
  </si>
  <si>
    <t>RF Debs:</t>
  </si>
  <si>
    <t>Renda Var. Trad (total):</t>
  </si>
  <si>
    <t>Patrimônio Investido total:</t>
  </si>
  <si>
    <t>RV Nacional:</t>
  </si>
  <si>
    <t>RV Internacional:</t>
  </si>
  <si>
    <t>Cripto (total):</t>
  </si>
  <si>
    <t>Patrimônio atual (fora) vs Patrimônio ideal (dentro)</t>
  </si>
  <si>
    <t>Cardano:</t>
  </si>
  <si>
    <t>Bitcoin:</t>
  </si>
  <si>
    <t>Ethereum:</t>
  </si>
  <si>
    <t>Total:</t>
  </si>
  <si>
    <r>
      <rPr>
        <b/>
        <sz val="15"/>
        <color theme="1"/>
        <rFont val="Arial"/>
      </rPr>
      <t>Quanto preciso comprar?</t>
    </r>
    <r>
      <rPr>
        <b/>
        <sz val="10"/>
        <color theme="1"/>
        <rFont val="Arial"/>
      </rPr>
      <t xml:space="preserve"> (Do aporte definido)</t>
    </r>
  </si>
  <si>
    <t>Quanto preciso alocar?</t>
  </si>
  <si>
    <t>Renda Fixa:</t>
  </si>
  <si>
    <t>Renda Var. Trad.:</t>
  </si>
  <si>
    <t>Renda Variável:</t>
  </si>
  <si>
    <t>Cripto:</t>
  </si>
  <si>
    <t>Valores fictícios, apenas para mostrar a funcionalidade da planilha</t>
  </si>
  <si>
    <t>Atualização de Informações</t>
  </si>
  <si>
    <t>Quant. de Cripto:</t>
  </si>
  <si>
    <t>Preço em USD:</t>
  </si>
  <si>
    <t>USD/BRL automático:</t>
  </si>
  <si>
    <t>ADA/USD automático:</t>
  </si>
  <si>
    <t>BTC/USD automático:</t>
  </si>
  <si>
    <t>ETH/USD automático:</t>
  </si>
  <si>
    <t>Valor do dólar:</t>
  </si>
  <si>
    <t>Tamanho do Aporte</t>
  </si>
  <si>
    <t>&lt;&lt; número arbitrário. Única regra é que seja menor que o Patri. Investível</t>
  </si>
  <si>
    <t>Patrimônio Liq. Total</t>
  </si>
  <si>
    <t>&lt;&lt; é igual a todo dinheiro que você tem nos bancos + stablecoins + SELIC e coisas do tipo</t>
  </si>
  <si>
    <t>Reserva de Emergência</t>
  </si>
  <si>
    <t>&lt;&lt; o mínimo que você tem que ter pra não se ferrar com surpresas. Ele é parte do seu Patrimônio Líquido Total</t>
  </si>
  <si>
    <t>Divisão Geral</t>
  </si>
  <si>
    <t>Ideal</t>
  </si>
  <si>
    <t>Limítrofe</t>
  </si>
  <si>
    <t>Atual:</t>
  </si>
  <si>
    <t>Patrimônio Ideal:</t>
  </si>
  <si>
    <t>Patrimônio Limítrofe:</t>
  </si>
  <si>
    <t>Patrimônio Atual:</t>
  </si>
  <si>
    <t>% em Renda Fixa:</t>
  </si>
  <si>
    <t>em Renda Fixa:</t>
  </si>
  <si>
    <t>% em Renda Var. Nrm:</t>
  </si>
  <si>
    <t>em Renda Var. Normal:</t>
  </si>
  <si>
    <t>% em Cripto:</t>
  </si>
  <si>
    <t>em Cripto:</t>
  </si>
  <si>
    <t>% total:</t>
  </si>
  <si>
    <t>Divisão Detalhada</t>
  </si>
  <si>
    <t>Renda Fixa | Percentuais:</t>
  </si>
  <si>
    <t>Ideal:</t>
  </si>
  <si>
    <t>Limítrofe:</t>
  </si>
  <si>
    <t>Renda Fixa | Ideal:</t>
  </si>
  <si>
    <t>Renda Fixa | Limítrofe:</t>
  </si>
  <si>
    <t>Renda Fixa | Atual:</t>
  </si>
  <si>
    <t>CDBs | LCs | LFs | Tesouro:</t>
  </si>
  <si>
    <t>Debêntures | CRI/CRA:</t>
  </si>
  <si>
    <t>Renda Variável | Percentuais:</t>
  </si>
  <si>
    <t>Renda Variável | Ideal:</t>
  </si>
  <si>
    <t>Renda Variável | Limítrofe:</t>
  </si>
  <si>
    <t>Renda Variável | Atual:</t>
  </si>
  <si>
    <t>Ações/ETFs/Fundos Nacionais:</t>
  </si>
  <si>
    <t>Internacional:</t>
  </si>
  <si>
    <t>Cripto | Percentuais:</t>
  </si>
  <si>
    <t>Cripto | Ideal:</t>
  </si>
  <si>
    <t>Cripto | Limítrofe:</t>
  </si>
  <si>
    <t>Cripto | Atual:</t>
  </si>
  <si>
    <t>Como Usar?</t>
  </si>
  <si>
    <r>
      <rPr>
        <sz val="10"/>
        <color rgb="FFFFFFFF"/>
        <rFont val="Arial"/>
      </rPr>
      <t xml:space="preserve">Essa página tem 3 valores: Atual, Ideal e Limítrofe. O que estiver em </t>
    </r>
    <r>
      <rPr>
        <b/>
        <i/>
        <sz val="10"/>
        <color rgb="FFF4CCCC"/>
        <rFont val="Arial"/>
      </rPr>
      <t>vermelho</t>
    </r>
    <r>
      <rPr>
        <sz val="10"/>
        <color rgb="FFFFFFFF"/>
        <rFont val="Arial"/>
      </rPr>
      <t xml:space="preserve">, é para você alimentar os valores. O que estiver em </t>
    </r>
    <r>
      <rPr>
        <b/>
        <i/>
        <sz val="10"/>
        <color rgb="FF9FC5E8"/>
        <rFont val="Arial"/>
      </rPr>
      <t>azul</t>
    </r>
    <r>
      <rPr>
        <sz val="10"/>
        <color rgb="FFFFFFFF"/>
        <rFont val="Arial"/>
      </rPr>
      <t>, é que está conectado em uma cotação automática.</t>
    </r>
  </si>
  <si>
    <r>
      <rPr>
        <sz val="10"/>
        <color rgb="FFFFFFFF"/>
        <rFont val="Arial"/>
      </rPr>
      <t>o</t>
    </r>
    <r>
      <rPr>
        <b/>
        <sz val="10"/>
        <color rgb="FFFFFFFF"/>
        <rFont val="Arial"/>
      </rPr>
      <t xml:space="preserve"> Valor Atual</t>
    </r>
    <r>
      <rPr>
        <sz val="10"/>
        <color rgb="FFFFFFFF"/>
        <rFont val="Arial"/>
      </rPr>
      <t xml:space="preserve"> é o que você tem nas suas contas, corretora, etc. Alimentar/atualizar os valores sempre que necessário. Use as outras abas para se manter organizado.</t>
    </r>
  </si>
  <si>
    <r>
      <rPr>
        <sz val="10"/>
        <color rgb="FFFFFFFF"/>
        <rFont val="Arial"/>
      </rPr>
      <t xml:space="preserve">o </t>
    </r>
    <r>
      <rPr>
        <b/>
        <sz val="10"/>
        <color rgb="FFFFFFFF"/>
        <rFont val="Arial"/>
      </rPr>
      <t>Valor Ideal</t>
    </r>
    <r>
      <rPr>
        <sz val="10"/>
        <color rgb="FFFFFFFF"/>
        <rFont val="Arial"/>
      </rPr>
      <t xml:space="preserve"> é o que você tem de almejar ter. Ou seja, sempre que o </t>
    </r>
    <r>
      <rPr>
        <b/>
        <sz val="10"/>
        <color rgb="FFFFFFFF"/>
        <rFont val="Arial"/>
      </rPr>
      <t>Valor de Atual estiver abaixo do Ideal, você compra aquela categoria.</t>
    </r>
  </si>
  <si>
    <r>
      <rPr>
        <sz val="10"/>
        <color rgb="FFFFFFFF"/>
        <rFont val="Arial"/>
      </rPr>
      <t xml:space="preserve">o </t>
    </r>
    <r>
      <rPr>
        <b/>
        <sz val="10"/>
        <color rgb="FFFFFFFF"/>
        <rFont val="Arial"/>
      </rPr>
      <t>Valor Limítrofe</t>
    </r>
    <r>
      <rPr>
        <sz val="10"/>
        <color rgb="FFFFFFFF"/>
        <rFont val="Arial"/>
      </rPr>
      <t xml:space="preserve"> é o máximo que você deve aceitar que o ativo se valorize. Se o Valor de Atual estiver acima do Limítrofe, </t>
    </r>
    <r>
      <rPr>
        <b/>
        <sz val="10"/>
        <color rgb="FFFFFFFF"/>
        <rFont val="Arial"/>
      </rPr>
      <t>você vende até o Límitrofe ser igual ao Valor Atual</t>
    </r>
    <r>
      <rPr>
        <sz val="10"/>
        <color rgb="FFFFFFFF"/>
        <rFont val="Arial"/>
      </rPr>
      <t xml:space="preserve">. Escolha um valor entre 0% e 200% </t>
    </r>
    <r>
      <rPr>
        <b/>
        <sz val="10"/>
        <color rgb="FFFFFFFF"/>
        <rFont val="Arial"/>
      </rPr>
      <t>(Recomendado entre 100~200%)</t>
    </r>
  </si>
  <si>
    <r>
      <rPr>
        <sz val="10"/>
        <color rgb="FFFFFFFF"/>
        <rFont val="Arial"/>
      </rPr>
      <t xml:space="preserve">a </t>
    </r>
    <r>
      <rPr>
        <b/>
        <sz val="10"/>
        <color rgb="FFFFFFFF"/>
        <rFont val="Arial"/>
      </rPr>
      <t>Reserva de Oportunidade</t>
    </r>
    <r>
      <rPr>
        <sz val="10"/>
        <color rgb="FFFFFFFF"/>
        <rFont val="Arial"/>
      </rPr>
      <t xml:space="preserve"> é o dinheiro que você tem em mãos agora pra investir, mas ainda não investiu. Serve pra saber onde alocar, antes de alocar.</t>
    </r>
  </si>
  <si>
    <t>Risk Cleaner | Geral</t>
  </si>
  <si>
    <t>Risk Cleaner | Renda Fixa</t>
  </si>
  <si>
    <t>Risk Cleaner | Renda Variável</t>
  </si>
  <si>
    <t>Risk Cleaner | Cripto</t>
  </si>
  <si>
    <r>
      <rPr>
        <b/>
        <sz val="15"/>
        <color rgb="FF1155CC"/>
        <rFont val="Arial"/>
      </rPr>
      <t>Tesouro Direto + Renda Fixa Garantida pelo FGC (Fundo Garantidor de Crédito):</t>
    </r>
    <r>
      <rPr>
        <b/>
        <sz val="15"/>
        <color rgb="FF1C4587"/>
        <rFont val="Arial"/>
      </rPr>
      <t xml:space="preserve">
CDBs
LCs / LCIs / LCAs
LFs
Tesouro Direto (IPCA / Selic / RendA+ / Prefixado)</t>
    </r>
  </si>
  <si>
    <t>Nome da Aplicação</t>
  </si>
  <si>
    <t>Valor</t>
  </si>
  <si>
    <t>Tipo de Aplicação</t>
  </si>
  <si>
    <t>Rentabilidade</t>
  </si>
  <si>
    <t>Vencimento</t>
  </si>
  <si>
    <t>CDB Banco Z</t>
  </si>
  <si>
    <t>Selic/100% do CDI</t>
  </si>
  <si>
    <t>100% do CDI</t>
  </si>
  <si>
    <t>CDB Banco X</t>
  </si>
  <si>
    <t>CDI (110% ou mais)</t>
  </si>
  <si>
    <t>120% do CDI</t>
  </si>
  <si>
    <t>LCA Banco Y</t>
  </si>
  <si>
    <t>Prefixado</t>
  </si>
  <si>
    <t>Tesouro IPCA</t>
  </si>
  <si>
    <t>IPCA</t>
  </si>
  <si>
    <t>IPCA + 5,55%</t>
  </si>
  <si>
    <r>
      <rPr>
        <b/>
        <sz val="15"/>
        <color rgb="FF1155CC"/>
        <rFont val="Arial"/>
      </rPr>
      <t>Renda Fixa sem garantia pelo FGC (Fundo Garantidor de Crédito):</t>
    </r>
    <r>
      <rPr>
        <b/>
        <sz val="15"/>
        <color rgb="FF1C4587"/>
        <rFont val="Arial"/>
      </rPr>
      <t xml:space="preserve">
Debêntures
CRIs / CRAs
</t>
    </r>
    <r>
      <rPr>
        <b/>
        <sz val="15"/>
        <color rgb="FF1155CC"/>
        <rFont val="Arial"/>
      </rPr>
      <t> 
 </t>
    </r>
  </si>
  <si>
    <t>Debênture empresa X</t>
  </si>
  <si>
    <t>130% do CDI</t>
  </si>
  <si>
    <t>Debênture empresa Y</t>
  </si>
  <si>
    <t>IPCA + 5,65%</t>
  </si>
  <si>
    <t>Debênture empresa Z</t>
  </si>
  <si>
    <t>CRI</t>
  </si>
  <si>
    <t>IPCA + 4,5%</t>
  </si>
  <si>
    <r>
      <rPr>
        <b/>
        <sz val="15"/>
        <color rgb="FF1155CC"/>
        <rFont val="Arial"/>
      </rPr>
      <t>Renda Variável Nacional:</t>
    </r>
    <r>
      <rPr>
        <b/>
        <sz val="15"/>
        <color rgb="FF1C4587"/>
        <rFont val="Arial"/>
      </rPr>
      <t xml:space="preserve">
ETFs
Fundos Imobiliários (FIIs)
Fundos de Investimento/Multimercado</t>
    </r>
    <r>
      <rPr>
        <b/>
        <sz val="15"/>
        <color rgb="FF1155CC"/>
        <rFont val="Arial"/>
      </rPr>
      <t> 
 </t>
    </r>
  </si>
  <si>
    <t>Valor Atual</t>
  </si>
  <si>
    <t>Aportes</t>
  </si>
  <si>
    <t>Resultado</t>
  </si>
  <si>
    <t>ETF X</t>
  </si>
  <si>
    <t>ETF</t>
  </si>
  <si>
    <t>FII de papel</t>
  </si>
  <si>
    <t>Fundo Imobiliário</t>
  </si>
  <si>
    <t>ETF Y</t>
  </si>
  <si>
    <t>Fundo Gestor Z</t>
  </si>
  <si>
    <r>
      <rPr>
        <b/>
        <sz val="15"/>
        <color rgb="FF1155CC"/>
        <rFont val="Arial"/>
      </rPr>
      <t>Renda Variável Internacional:</t>
    </r>
    <r>
      <rPr>
        <b/>
        <sz val="15"/>
        <color rgb="FF1C4587"/>
        <rFont val="Arial"/>
      </rPr>
      <t xml:space="preserve">
BDRs (de ETF)
Fundos de Investimento/Multimercado</t>
    </r>
    <r>
      <rPr>
        <b/>
        <sz val="15"/>
        <color rgb="FF1155CC"/>
        <rFont val="Arial"/>
      </rPr>
      <t> 
 </t>
    </r>
  </si>
  <si>
    <t>BDR de ETF de Tech</t>
  </si>
  <si>
    <t>BDR</t>
  </si>
  <si>
    <t>Fundo Western XYZ</t>
  </si>
  <si>
    <t>Fundo de Investimento</t>
  </si>
  <si>
    <t>Quant de venda</t>
  </si>
  <si>
    <t>Quant de Compra</t>
  </si>
  <si>
    <t>Quant. em ADA</t>
  </si>
  <si>
    <t>Preço Médio</t>
  </si>
  <si>
    <t>Data</t>
  </si>
  <si>
    <t>Observações</t>
  </si>
  <si>
    <t>ADA Total Vendido:</t>
  </si>
  <si>
    <t>Valor por ADA</t>
  </si>
  <si>
    <t>Valor de Compra_Filtered</t>
  </si>
  <si>
    <t>Quant. ADA_SomenteCompras</t>
  </si>
  <si>
    <t>Vendendo ADA</t>
  </si>
  <si>
    <t>Final_Valor de Compra</t>
  </si>
  <si>
    <t>Final_Quant_ADA</t>
  </si>
  <si>
    <t>Valor_ADA</t>
  </si>
  <si>
    <t>Cardano Total:</t>
  </si>
  <si>
    <t>ID do CapCell:</t>
  </si>
  <si>
    <t>Cardano | Preço Médio Total:</t>
  </si>
  <si>
    <t>LastCellPrice:</t>
  </si>
  <si>
    <t>Base de Cálculo para os Quartis. Não mexer nas fórmulas</t>
  </si>
  <si>
    <t>Cardano | Quartil 1:</t>
  </si>
  <si>
    <t>Aportes | Quartil 1:</t>
  </si>
  <si>
    <t>Cardano | Q1 Quant ADA</t>
  </si>
  <si>
    <t>Quartil 1 Limite:</t>
  </si>
  <si>
    <t>Remainder from Sell:</t>
  </si>
  <si>
    <t>Cardano | Quartil 2:</t>
  </si>
  <si>
    <t>Aportes | Quartil 2:</t>
  </si>
  <si>
    <t>Quartil 2 Limite:</t>
  </si>
  <si>
    <t>ID LastCell:</t>
  </si>
  <si>
    <t>Cardano | Quartil 3:</t>
  </si>
  <si>
    <t>Aportes | Quartil 3:</t>
  </si>
  <si>
    <t>Quartil 3 Limite:</t>
  </si>
  <si>
    <t>Cardano | Quartil 4:</t>
  </si>
  <si>
    <t>Aportes | Quartil 4:</t>
  </si>
  <si>
    <t>Quartil 4 Limite:</t>
  </si>
  <si>
    <t>Soma Aportes de cada Quartil</t>
  </si>
  <si>
    <t>Soma Quant ADA Quartil</t>
  </si>
  <si>
    <t>Preço Médio (Via Quant Quartil)</t>
  </si>
  <si>
    <t>Só compra + resto</t>
  </si>
  <si>
    <t>Só o resto</t>
  </si>
  <si>
    <t>Quant. em ETH</t>
  </si>
  <si>
    <t>ETH Total Vendido:</t>
  </si>
  <si>
    <t>Valor por ETH</t>
  </si>
  <si>
    <t>Quant. ETH_SomenteCompras</t>
  </si>
  <si>
    <t>Vendendo ETH</t>
  </si>
  <si>
    <t>Final_Quant_ETH</t>
  </si>
  <si>
    <t>Valor_ETH</t>
  </si>
  <si>
    <t>Ethereum Total:</t>
  </si>
  <si>
    <t>Ethereum | Preço Médio Total:</t>
  </si>
  <si>
    <t>Ethereum | Quartil 1:</t>
  </si>
  <si>
    <t>Ethereum | Q1 Quant ETH</t>
  </si>
  <si>
    <t>Ethereum | Quartil 2:</t>
  </si>
  <si>
    <t>Ethereum | Quartil 3:</t>
  </si>
  <si>
    <t>Ethereum | Quartil 4:</t>
  </si>
  <si>
    <t>Soma Quant ETH Quartil</t>
  </si>
  <si>
    <t>Quant. em BTC</t>
  </si>
  <si>
    <t>BTC Total Vendido:</t>
  </si>
  <si>
    <t>Valor por BTC</t>
  </si>
  <si>
    <t>Quant. BTC_SomenteCompras</t>
  </si>
  <si>
    <t>Vendendo BTC</t>
  </si>
  <si>
    <t>Final_Quant_BTC</t>
  </si>
  <si>
    <t>Valor_BTC</t>
  </si>
  <si>
    <t>Bitcoin Total:</t>
  </si>
  <si>
    <t>Bitcoin | Preço Médio Total:</t>
  </si>
  <si>
    <t>Bitcoin | Quartil 1:</t>
  </si>
  <si>
    <t>Bitcoin | Q1 Quant BTC</t>
  </si>
  <si>
    <t>Bitcoin | Quartil 2:</t>
  </si>
  <si>
    <t>Bitcoin | Quartil 3:</t>
  </si>
  <si>
    <t>Bitcoin | Quartil 4:</t>
  </si>
  <si>
    <t>Soma Quant BTC Quartil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</si>
</sst>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[$R$]#,##0.00"/>
    <numFmt numFmtId="165" formatCode="[$R$ -416]#,##0.00"/>
    <numFmt numFmtId="166" formatCode="_([$R$ -416]* #,##0.00_);_([$R$ -416]* \(#,##0.00\);_([$R$ -416]* &quot;-&quot;??_);_(@_)"/>
    <numFmt numFmtId="167" formatCode="[$₳]#,##0.00"/>
    <numFmt numFmtId="168" formatCode="[$$]#,##0.00"/>
    <numFmt numFmtId="169" formatCode="[$BTC ]#,##0.000000"/>
    <numFmt numFmtId="170" formatCode="&quot;$&quot;#,##0.00"/>
    <numFmt numFmtId="171" formatCode="[$ETH ]#,##0.000000"/>
    <numFmt numFmtId="172" formatCode="0.0%"/>
    <numFmt numFmtId="173" formatCode="dd&quot;/&quot;mmm&quot;/&quot;yy"/>
    <numFmt numFmtId="174" formatCode="[$R$ -416]#,##0.000"/>
    <numFmt numFmtId="175" formatCode="[$₳ ]#,##0.00"/>
    <numFmt numFmtId="176" formatCode="&quot;R$&quot;#,##0.00"/>
    <numFmt numFmtId="177" formatCode="d/mmm/yy"/>
    <numFmt numFmtId="178" formatCode="dd/mmmm/yy"/>
    <numFmt numFmtId="179" formatCode="d/mmmm/yy"/>
    <numFmt numFmtId="180" formatCode="[$BTC ]#,##0.00000000"/>
    <numFmt numFmtId="181" formatCode="[$BTC ]#,##0.0000000"/>
    <numFmt numFmtId="182" formatCode="[$R$ -416]#,##0.000000000"/>
  </numFmts>
  <fonts count="48">
    <font>
      <sz val="10"/>
      <color rgb="FF000000"/>
      <name val="Arial"/>
      <scheme val="minor"/>
    </font>
    <font>
      <b/>
      <i/>
      <sz val="17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rgb="FFB7B7B7"/>
      <name val="Arial"/>
      <scheme val="minor"/>
    </font>
    <font>
      <b/>
      <sz val="16"/>
      <color theme="1"/>
      <name val="Arial"/>
      <scheme val="minor"/>
    </font>
    <font>
      <b/>
      <sz val="15"/>
      <color theme="1"/>
      <name val="Arial"/>
      <scheme val="minor"/>
    </font>
    <font>
      <b/>
      <sz val="17"/>
      <color theme="1"/>
      <name val="Arial"/>
      <scheme val="minor"/>
    </font>
    <font>
      <b/>
      <sz val="12"/>
      <color rgb="FF999999"/>
      <name val="Arial"/>
      <scheme val="minor"/>
    </font>
    <font>
      <b/>
      <sz val="16"/>
      <color rgb="FFFF0000"/>
      <name val="Arial"/>
      <scheme val="minor"/>
    </font>
    <font>
      <b/>
      <sz val="14"/>
      <color theme="1"/>
      <name val="Arial"/>
      <scheme val="minor"/>
    </font>
    <font>
      <sz val="18"/>
      <color rgb="FF999999"/>
      <name val="Arial"/>
      <scheme val="minor"/>
    </font>
    <font>
      <sz val="10"/>
      <color rgb="FF4A86E8"/>
      <name val="Arial"/>
      <scheme val="minor"/>
    </font>
    <font>
      <sz val="10"/>
      <color rgb="FFEFEFEF"/>
      <name val="Arial"/>
      <scheme val="minor"/>
    </font>
    <font>
      <sz val="10"/>
      <color rgb="FFFF0000"/>
      <name val="Arial"/>
      <scheme val="minor"/>
    </font>
    <font>
      <b/>
      <sz val="10"/>
      <color rgb="FFF3F3F3"/>
      <name val="Arial"/>
      <scheme val="minor"/>
    </font>
    <font>
      <b/>
      <sz val="10"/>
      <color theme="1"/>
      <name val="Arial"/>
    </font>
    <font>
      <sz val="10"/>
      <color rgb="FFF3F3F3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theme="0"/>
      <name val="Arial"/>
      <scheme val="minor"/>
    </font>
    <font>
      <i/>
      <sz val="10"/>
      <color theme="1"/>
      <name val="Arial"/>
    </font>
    <font>
      <i/>
      <sz val="10"/>
      <color rgb="FFFF0000"/>
      <name val="Arial"/>
      <scheme val="minor"/>
    </font>
    <font>
      <i/>
      <sz val="10"/>
      <color rgb="FF999999"/>
      <name val="Arial"/>
      <scheme val="minor"/>
    </font>
    <font>
      <sz val="10"/>
      <color rgb="FF999999"/>
      <name val="Arial"/>
      <scheme val="minor"/>
    </font>
    <font>
      <b/>
      <sz val="36"/>
      <color rgb="FFF4CCCC"/>
      <name val="Arial"/>
      <scheme val="minor"/>
    </font>
    <font>
      <sz val="10"/>
      <color rgb="FFFFFFFF"/>
      <name val="Arial"/>
      <scheme val="minor"/>
    </font>
    <font>
      <i/>
      <sz val="10"/>
      <color rgb="FFFF0000"/>
      <name val="Arial"/>
    </font>
    <font>
      <b/>
      <sz val="15"/>
      <color rgb="FF1155CC"/>
      <name val="Arial"/>
      <scheme val="minor"/>
    </font>
    <font>
      <b/>
      <sz val="10"/>
      <color rgb="FF000000"/>
      <name val="Arial"/>
    </font>
    <font>
      <b/>
      <i/>
      <sz val="10"/>
      <color theme="1"/>
      <name val="Arial"/>
    </font>
    <font>
      <sz val="10"/>
      <color rgb="FF666666"/>
      <name val="Arial"/>
      <scheme val="minor"/>
    </font>
    <font>
      <b/>
      <i/>
      <sz val="10"/>
      <color rgb="FF434343"/>
      <name val="Arial"/>
    </font>
    <font>
      <b/>
      <i/>
      <sz val="10"/>
      <color rgb="FF000000"/>
      <name val="Arial"/>
    </font>
    <font>
      <b/>
      <i/>
      <sz val="10"/>
      <color rgb="FF000000"/>
      <name val="Arial"/>
      <scheme val="minor"/>
    </font>
    <font>
      <sz val="10"/>
      <color rgb="FF434343"/>
      <name val="Arial"/>
    </font>
    <font>
      <sz val="10"/>
      <color rgb="FF000000"/>
      <name val="Arial"/>
    </font>
    <font>
      <b/>
      <i/>
      <sz val="10"/>
      <color rgb="FF000000"/>
      <name val="&quot;Arial&quot;"/>
    </font>
    <font>
      <sz val="10"/>
      <color rgb="FFB7B7B7"/>
      <name val="Arial"/>
      <scheme val="minor"/>
    </font>
    <font>
      <b/>
      <sz val="15"/>
      <color theme="1"/>
      <name val="Arial"/>
    </font>
    <font>
      <sz val="10"/>
      <color rgb="FFFFFFFF"/>
      <name val="Arial"/>
    </font>
    <font>
      <b/>
      <i/>
      <sz val="10"/>
      <color rgb="FFF4CCCC"/>
      <name val="Arial"/>
    </font>
    <font>
      <b/>
      <i/>
      <sz val="10"/>
      <color rgb="FF9FC5E8"/>
      <name val="Arial"/>
    </font>
    <font>
      <b/>
      <sz val="10"/>
      <color rgb="FFFFFFFF"/>
      <name val="Arial"/>
    </font>
    <font>
      <b/>
      <sz val="15"/>
      <color rgb="FF1155CC"/>
      <name val="Arial"/>
    </font>
    <font>
      <b/>
      <sz val="15"/>
      <color rgb="FF1C4587"/>
      <name val="Arial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CCCCC"/>
      </left>
      <right style="thin">
        <color rgb="FFCCCCCC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FFFFF"/>
      </bottom>
      <diagonal/>
    </border>
    <border>
      <left style="thin">
        <color rgb="FFFFFFFF"/>
      </left>
      <right style="thin">
        <color rgb="FFCCCCCC"/>
      </right>
      <top style="thin">
        <color rgb="FFCCCCCC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CCCCC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CCCCCC"/>
      </left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CCCCCC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CFE2F3"/>
      </right>
      <top/>
      <bottom/>
      <diagonal/>
    </border>
    <border>
      <left style="thin">
        <color rgb="FFCFE2F3"/>
      </left>
      <right style="thin">
        <color rgb="FFCFE2F3"/>
      </right>
      <top/>
      <bottom/>
      <diagonal/>
    </border>
    <border>
      <left style="thin">
        <color rgb="FFCFE2F3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 applyAlignment="1">
      <alignment horizontal="center"/>
    </xf>
    <xf numFmtId="0" fontId="4" fillId="2" borderId="7" xfId="0" applyFont="1" applyFill="1" applyBorder="1"/>
    <xf numFmtId="165" fontId="2" fillId="3" borderId="8" xfId="0" applyNumberFormat="1" applyFont="1" applyFill="1" applyBorder="1"/>
    <xf numFmtId="0" fontId="2" fillId="0" borderId="9" xfId="0" applyFont="1" applyBorder="1"/>
    <xf numFmtId="0" fontId="4" fillId="4" borderId="7" xfId="0" applyFont="1" applyFill="1" applyBorder="1"/>
    <xf numFmtId="165" fontId="2" fillId="5" borderId="8" xfId="0" applyNumberFormat="1" applyFont="1" applyFill="1" applyBorder="1"/>
    <xf numFmtId="0" fontId="2" fillId="0" borderId="6" xfId="0" applyFont="1" applyBorder="1"/>
    <xf numFmtId="0" fontId="2" fillId="2" borderId="10" xfId="0" applyFont="1" applyFill="1" applyBorder="1"/>
    <xf numFmtId="165" fontId="2" fillId="3" borderId="11" xfId="0" applyNumberFormat="1" applyFont="1" applyFill="1" applyBorder="1"/>
    <xf numFmtId="0" fontId="2" fillId="4" borderId="10" xfId="0" applyFont="1" applyFill="1" applyBorder="1"/>
    <xf numFmtId="165" fontId="2" fillId="5" borderId="11" xfId="0" applyNumberFormat="1" applyFont="1" applyFill="1" applyBorder="1"/>
    <xf numFmtId="0" fontId="3" fillId="0" borderId="6" xfId="0" applyFont="1" applyBorder="1" applyAlignment="1">
      <alignment horizontal="center"/>
    </xf>
    <xf numFmtId="0" fontId="2" fillId="0" borderId="10" xfId="0" applyFont="1" applyBorder="1"/>
    <xf numFmtId="165" fontId="2" fillId="0" borderId="11" xfId="0" applyNumberFormat="1" applyFont="1" applyBorder="1"/>
    <xf numFmtId="0" fontId="4" fillId="2" borderId="10" xfId="0" applyFont="1" applyFill="1" applyBorder="1"/>
    <xf numFmtId="0" fontId="4" fillId="4" borderId="10" xfId="0" applyFont="1" applyFill="1" applyBorder="1"/>
    <xf numFmtId="164" fontId="2" fillId="0" borderId="12" xfId="0" applyNumberFormat="1" applyFont="1" applyBorder="1" applyAlignment="1">
      <alignment horizontal="center"/>
    </xf>
    <xf numFmtId="0" fontId="5" fillId="0" borderId="9" xfId="0" applyFont="1" applyBorder="1"/>
    <xf numFmtId="0" fontId="2" fillId="0" borderId="13" xfId="0" applyFont="1" applyBorder="1"/>
    <xf numFmtId="0" fontId="6" fillId="0" borderId="1" xfId="0" applyFont="1" applyBorder="1"/>
    <xf numFmtId="0" fontId="5" fillId="0" borderId="14" xfId="0" applyFont="1" applyBorder="1" applyAlignment="1">
      <alignment horizontal="right"/>
    </xf>
    <xf numFmtId="165" fontId="5" fillId="0" borderId="15" xfId="0" applyNumberFormat="1" applyFont="1" applyBorder="1"/>
    <xf numFmtId="0" fontId="2" fillId="0" borderId="16" xfId="0" applyFont="1" applyBorder="1"/>
    <xf numFmtId="165" fontId="2" fillId="0" borderId="16" xfId="0" applyNumberFormat="1" applyFont="1" applyBorder="1"/>
    <xf numFmtId="0" fontId="7" fillId="6" borderId="7" xfId="0" applyFont="1" applyFill="1" applyBorder="1"/>
    <xf numFmtId="165" fontId="2" fillId="6" borderId="17" xfId="0" applyNumberFormat="1" applyFont="1" applyFill="1" applyBorder="1"/>
    <xf numFmtId="0" fontId="2" fillId="0" borderId="8" xfId="0" applyFont="1" applyBorder="1"/>
    <xf numFmtId="0" fontId="8" fillId="0" borderId="7" xfId="0" applyFont="1" applyBorder="1"/>
    <xf numFmtId="0" fontId="9" fillId="0" borderId="10" xfId="0" applyFont="1" applyBorder="1"/>
    <xf numFmtId="165" fontId="2" fillId="0" borderId="1" xfId="0" applyNumberFormat="1" applyFont="1" applyBorder="1"/>
    <xf numFmtId="0" fontId="2" fillId="0" borderId="11" xfId="0" applyFont="1" applyBorder="1"/>
    <xf numFmtId="165" fontId="2" fillId="3" borderId="1" xfId="0" applyNumberFormat="1" applyFont="1" applyFill="1" applyBorder="1"/>
    <xf numFmtId="10" fontId="2" fillId="3" borderId="11" xfId="0" applyNumberFormat="1" applyFont="1" applyFill="1" applyBorder="1"/>
    <xf numFmtId="0" fontId="5" fillId="0" borderId="11" xfId="0" applyFont="1" applyBorder="1"/>
    <xf numFmtId="0" fontId="5" fillId="0" borderId="10" xfId="0" applyFont="1" applyBorder="1" applyAlignment="1">
      <alignment horizontal="right"/>
    </xf>
    <xf numFmtId="10" fontId="5" fillId="0" borderId="15" xfId="0" applyNumberFormat="1" applyFont="1" applyBorder="1"/>
    <xf numFmtId="0" fontId="2" fillId="0" borderId="18" xfId="0" applyFont="1" applyBorder="1"/>
    <xf numFmtId="0" fontId="9" fillId="6" borderId="10" xfId="0" applyFont="1" applyFill="1" applyBorder="1"/>
    <xf numFmtId="165" fontId="2" fillId="3" borderId="19" xfId="0" applyNumberFormat="1" applyFont="1" applyFill="1" applyBorder="1"/>
    <xf numFmtId="0" fontId="2" fillId="0" borderId="15" xfId="0" applyFont="1" applyBorder="1"/>
    <xf numFmtId="0" fontId="2" fillId="6" borderId="1" xfId="0" applyFont="1" applyFill="1" applyBorder="1"/>
    <xf numFmtId="0" fontId="10" fillId="0" borderId="1" xfId="0" applyFont="1" applyBorder="1"/>
    <xf numFmtId="0" fontId="11" fillId="6" borderId="1" xfId="0" applyFont="1" applyFill="1" applyBorder="1"/>
    <xf numFmtId="0" fontId="4" fillId="6" borderId="1" xfId="0" applyFont="1" applyFill="1" applyBorder="1"/>
    <xf numFmtId="10" fontId="2" fillId="6" borderId="1" xfId="0" applyNumberFormat="1" applyFont="1" applyFill="1" applyBorder="1"/>
    <xf numFmtId="0" fontId="1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166" fontId="13" fillId="0" borderId="0" xfId="0" applyNumberFormat="1" applyFont="1"/>
    <xf numFmtId="0" fontId="3" fillId="0" borderId="0" xfId="0" applyFont="1" applyAlignment="1">
      <alignment horizontal="right"/>
    </xf>
    <xf numFmtId="167" fontId="2" fillId="0" borderId="0" xfId="0" applyNumberFormat="1" applyFont="1"/>
    <xf numFmtId="168" fontId="13" fillId="0" borderId="0" xfId="0" applyNumberFormat="1" applyFont="1" applyAlignment="1">
      <alignment horizontal="center"/>
    </xf>
    <xf numFmtId="168" fontId="13" fillId="0" borderId="0" xfId="0" applyNumberFormat="1" applyFont="1"/>
    <xf numFmtId="166" fontId="14" fillId="0" borderId="0" xfId="0" applyNumberFormat="1" applyFont="1"/>
    <xf numFmtId="2" fontId="13" fillId="0" borderId="0" xfId="0" applyNumberFormat="1" applyFont="1"/>
    <xf numFmtId="169" fontId="2" fillId="0" borderId="0" xfId="0" applyNumberFormat="1" applyFont="1"/>
    <xf numFmtId="170" fontId="13" fillId="0" borderId="0" xfId="0" applyNumberFormat="1" applyFont="1" applyAlignment="1">
      <alignment horizontal="center"/>
    </xf>
    <xf numFmtId="171" fontId="2" fillId="0" borderId="0" xfId="0" applyNumberFormat="1" applyFont="1"/>
    <xf numFmtId="164" fontId="13" fillId="0" borderId="0" xfId="0" applyNumberFormat="1" applyFont="1" applyAlignment="1">
      <alignment horizontal="center"/>
    </xf>
    <xf numFmtId="0" fontId="2" fillId="0" borderId="0" xfId="0" applyFont="1"/>
    <xf numFmtId="164" fontId="15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5" borderId="0" xfId="0" applyFont="1" applyFill="1" applyAlignment="1">
      <alignment horizontal="center"/>
    </xf>
    <xf numFmtId="0" fontId="3" fillId="0" borderId="0" xfId="0" applyFont="1"/>
    <xf numFmtId="9" fontId="15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10" fontId="20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18" fillId="0" borderId="0" xfId="0" applyFont="1" applyAlignment="1">
      <alignment horizontal="right"/>
    </xf>
    <xf numFmtId="164" fontId="18" fillId="0" borderId="0" xfId="0" applyNumberFormat="1" applyFont="1"/>
    <xf numFmtId="0" fontId="2" fillId="5" borderId="0" xfId="0" applyFont="1" applyFill="1" applyAlignment="1">
      <alignment horizontal="right"/>
    </xf>
    <xf numFmtId="164" fontId="21" fillId="7" borderId="0" xfId="0" applyNumberFormat="1" applyFont="1" applyFill="1"/>
    <xf numFmtId="10" fontId="2" fillId="0" borderId="0" xfId="0" applyNumberFormat="1" applyFont="1"/>
    <xf numFmtId="0" fontId="22" fillId="0" borderId="0" xfId="0" applyFont="1"/>
    <xf numFmtId="164" fontId="2" fillId="7" borderId="0" xfId="0" applyNumberFormat="1" applyFont="1" applyFill="1"/>
    <xf numFmtId="9" fontId="4" fillId="0" borderId="0" xfId="0" applyNumberFormat="1" applyFont="1" applyAlignment="1">
      <alignment horizontal="center"/>
    </xf>
    <xf numFmtId="9" fontId="23" fillId="0" borderId="0" xfId="0" applyNumberFormat="1" applyFont="1" applyAlignment="1">
      <alignment horizontal="center"/>
    </xf>
    <xf numFmtId="0" fontId="20" fillId="0" borderId="0" xfId="0" applyFont="1"/>
    <xf numFmtId="0" fontId="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9" fontId="15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9" fontId="20" fillId="3" borderId="0" xfId="0" applyNumberFormat="1" applyFont="1" applyFill="1" applyAlignment="1">
      <alignment horizontal="center"/>
    </xf>
    <xf numFmtId="164" fontId="2" fillId="3" borderId="0" xfId="0" applyNumberFormat="1" applyFont="1" applyFill="1"/>
    <xf numFmtId="9" fontId="4" fillId="3" borderId="0" xfId="0" applyNumberFormat="1" applyFont="1" applyFill="1" applyAlignment="1">
      <alignment horizontal="center"/>
    </xf>
    <xf numFmtId="9" fontId="24" fillId="3" borderId="0" xfId="0" applyNumberFormat="1" applyFont="1" applyFill="1" applyAlignment="1">
      <alignment horizontal="center"/>
    </xf>
    <xf numFmtId="9" fontId="23" fillId="3" borderId="0" xfId="0" applyNumberFormat="1" applyFont="1" applyFill="1" applyAlignment="1">
      <alignment horizontal="center"/>
    </xf>
    <xf numFmtId="0" fontId="25" fillId="3" borderId="0" xfId="0" applyFont="1" applyFill="1" applyAlignment="1">
      <alignment horizontal="right"/>
    </xf>
    <xf numFmtId="164" fontId="25" fillId="3" borderId="0" xfId="0" applyNumberFormat="1" applyFont="1" applyFill="1"/>
    <xf numFmtId="0" fontId="26" fillId="3" borderId="0" xfId="0" applyFont="1" applyFill="1"/>
    <xf numFmtId="9" fontId="2" fillId="0" borderId="0" xfId="0" applyNumberFormat="1" applyFont="1"/>
    <xf numFmtId="9" fontId="20" fillId="0" borderId="0" xfId="0" applyNumberFormat="1" applyFont="1"/>
    <xf numFmtId="0" fontId="3" fillId="8" borderId="0" xfId="0" applyFont="1" applyFill="1" applyAlignment="1">
      <alignment horizontal="center"/>
    </xf>
    <xf numFmtId="9" fontId="3" fillId="8" borderId="0" xfId="0" applyNumberFormat="1" applyFont="1" applyFill="1" applyAlignment="1">
      <alignment horizontal="center"/>
    </xf>
    <xf numFmtId="9" fontId="17" fillId="8" borderId="0" xfId="0" applyNumberFormat="1" applyFont="1" applyFill="1" applyAlignment="1">
      <alignment horizontal="center"/>
    </xf>
    <xf numFmtId="0" fontId="2" fillId="8" borderId="0" xfId="0" applyFont="1" applyFill="1"/>
    <xf numFmtId="0" fontId="2" fillId="8" borderId="0" xfId="0" applyFont="1" applyFill="1" applyAlignment="1">
      <alignment horizontal="right"/>
    </xf>
    <xf numFmtId="9" fontId="15" fillId="8" borderId="0" xfId="0" applyNumberFormat="1" applyFont="1" applyFill="1" applyAlignment="1">
      <alignment horizontal="center"/>
    </xf>
    <xf numFmtId="9" fontId="2" fillId="8" borderId="0" xfId="0" applyNumberFormat="1" applyFont="1" applyFill="1" applyAlignment="1">
      <alignment horizontal="center"/>
    </xf>
    <xf numFmtId="9" fontId="20" fillId="8" borderId="0" xfId="0" applyNumberFormat="1" applyFont="1" applyFill="1" applyAlignment="1">
      <alignment horizontal="center"/>
    </xf>
    <xf numFmtId="164" fontId="2" fillId="8" borderId="0" xfId="0" applyNumberFormat="1" applyFont="1" applyFill="1"/>
    <xf numFmtId="10" fontId="22" fillId="0" borderId="0" xfId="0" applyNumberFormat="1" applyFont="1"/>
    <xf numFmtId="9" fontId="4" fillId="8" borderId="0" xfId="0" applyNumberFormat="1" applyFont="1" applyFill="1" applyAlignment="1">
      <alignment horizontal="center"/>
    </xf>
    <xf numFmtId="9" fontId="24" fillId="8" borderId="0" xfId="0" applyNumberFormat="1" applyFont="1" applyFill="1" applyAlignment="1">
      <alignment horizontal="center"/>
    </xf>
    <xf numFmtId="9" fontId="23" fillId="8" borderId="0" xfId="0" applyNumberFormat="1" applyFont="1" applyFill="1" applyAlignment="1">
      <alignment horizontal="center"/>
    </xf>
    <xf numFmtId="0" fontId="25" fillId="8" borderId="0" xfId="0" applyFont="1" applyFill="1" applyAlignment="1">
      <alignment horizontal="right"/>
    </xf>
    <xf numFmtId="164" fontId="25" fillId="8" borderId="0" xfId="0" applyNumberFormat="1" applyFont="1" applyFill="1"/>
    <xf numFmtId="0" fontId="26" fillId="8" borderId="0" xfId="0" applyFont="1" applyFill="1"/>
    <xf numFmtId="0" fontId="3" fillId="9" borderId="0" xfId="0" applyFont="1" applyFill="1" applyAlignment="1">
      <alignment horizontal="center"/>
    </xf>
    <xf numFmtId="9" fontId="3" fillId="9" borderId="0" xfId="0" applyNumberFormat="1" applyFont="1" applyFill="1" applyAlignment="1">
      <alignment horizontal="center"/>
    </xf>
    <xf numFmtId="9" fontId="17" fillId="9" borderId="0" xfId="0" applyNumberFormat="1" applyFont="1" applyFill="1" applyAlignment="1">
      <alignment horizontal="center"/>
    </xf>
    <xf numFmtId="0" fontId="2" fillId="9" borderId="0" xfId="0" applyFont="1" applyFill="1"/>
    <xf numFmtId="0" fontId="2" fillId="9" borderId="0" xfId="0" applyFont="1" applyFill="1" applyAlignment="1">
      <alignment horizontal="right"/>
    </xf>
    <xf numFmtId="9" fontId="15" fillId="9" borderId="0" xfId="0" applyNumberFormat="1" applyFont="1" applyFill="1" applyAlignment="1">
      <alignment horizontal="center"/>
    </xf>
    <xf numFmtId="9" fontId="2" fillId="9" borderId="0" xfId="0" applyNumberFormat="1" applyFont="1" applyFill="1" applyAlignment="1">
      <alignment horizontal="center"/>
    </xf>
    <xf numFmtId="9" fontId="20" fillId="9" borderId="0" xfId="0" applyNumberFormat="1" applyFont="1" applyFill="1" applyAlignment="1">
      <alignment horizontal="center"/>
    </xf>
    <xf numFmtId="164" fontId="2" fillId="9" borderId="0" xfId="0" applyNumberFormat="1" applyFont="1" applyFill="1"/>
    <xf numFmtId="9" fontId="4" fillId="9" borderId="0" xfId="0" applyNumberFormat="1" applyFont="1" applyFill="1" applyAlignment="1">
      <alignment horizontal="center"/>
    </xf>
    <xf numFmtId="9" fontId="24" fillId="9" borderId="0" xfId="0" applyNumberFormat="1" applyFont="1" applyFill="1" applyAlignment="1">
      <alignment horizontal="center"/>
    </xf>
    <xf numFmtId="9" fontId="23" fillId="9" borderId="0" xfId="0" applyNumberFormat="1" applyFont="1" applyFill="1" applyAlignment="1">
      <alignment horizontal="center"/>
    </xf>
    <xf numFmtId="0" fontId="25" fillId="9" borderId="0" xfId="0" applyFont="1" applyFill="1" applyAlignment="1">
      <alignment horizontal="right"/>
    </xf>
    <xf numFmtId="164" fontId="25" fillId="9" borderId="0" xfId="0" applyNumberFormat="1" applyFont="1" applyFill="1"/>
    <xf numFmtId="0" fontId="26" fillId="9" borderId="0" xfId="0" applyFont="1" applyFill="1"/>
    <xf numFmtId="0" fontId="27" fillId="10" borderId="20" xfId="0" applyFont="1" applyFill="1" applyBorder="1"/>
    <xf numFmtId="0" fontId="2" fillId="10" borderId="20" xfId="0" applyFont="1" applyFill="1" applyBorder="1"/>
    <xf numFmtId="0" fontId="28" fillId="10" borderId="20" xfId="0" applyFont="1" applyFill="1" applyBorder="1"/>
    <xf numFmtId="0" fontId="22" fillId="10" borderId="20" xfId="0" applyFont="1" applyFill="1" applyBorder="1"/>
    <xf numFmtId="172" fontId="2" fillId="0" borderId="0" xfId="0" applyNumberFormat="1" applyFont="1"/>
    <xf numFmtId="172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9" fontId="24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9" fontId="29" fillId="0" borderId="0" xfId="0" applyNumberFormat="1" applyFont="1" applyAlignment="1">
      <alignment horizontal="center"/>
    </xf>
    <xf numFmtId="0" fontId="30" fillId="9" borderId="21" xfId="0" applyFont="1" applyFill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73" fontId="2" fillId="9" borderId="22" xfId="0" applyNumberFormat="1" applyFont="1" applyFill="1" applyBorder="1" applyAlignment="1">
      <alignment horizontal="center"/>
    </xf>
    <xf numFmtId="0" fontId="2" fillId="9" borderId="22" xfId="0" applyFont="1" applyFill="1" applyBorder="1"/>
    <xf numFmtId="0" fontId="2" fillId="9" borderId="23" xfId="0" applyFont="1" applyFill="1" applyBorder="1"/>
    <xf numFmtId="164" fontId="2" fillId="0" borderId="0" xfId="0" applyNumberFormat="1" applyFont="1" applyAlignment="1">
      <alignment horizontal="center"/>
    </xf>
    <xf numFmtId="173" fontId="2" fillId="0" borderId="0" xfId="0" applyNumberFormat="1" applyFont="1" applyAlignment="1">
      <alignment horizontal="center"/>
    </xf>
    <xf numFmtId="165" fontId="3" fillId="9" borderId="22" xfId="0" applyNumberFormat="1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66" fontId="3" fillId="9" borderId="22" xfId="0" applyNumberFormat="1" applyFont="1" applyFill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7" fillId="11" borderId="24" xfId="0" applyFont="1" applyFill="1" applyBorder="1" applyAlignment="1">
      <alignment horizontal="center"/>
    </xf>
    <xf numFmtId="175" fontId="17" fillId="11" borderId="24" xfId="0" applyNumberFormat="1" applyFont="1" applyFill="1" applyBorder="1" applyAlignment="1">
      <alignment horizontal="center"/>
    </xf>
    <xf numFmtId="0" fontId="31" fillId="11" borderId="24" xfId="0" applyFont="1" applyFill="1" applyBorder="1" applyAlignment="1">
      <alignment horizontal="center"/>
    </xf>
    <xf numFmtId="0" fontId="32" fillId="0" borderId="0" xfId="0" applyFont="1"/>
    <xf numFmtId="165" fontId="2" fillId="0" borderId="0" xfId="0" applyNumberFormat="1" applyFont="1"/>
    <xf numFmtId="175" fontId="31" fillId="11" borderId="0" xfId="0" applyNumberFormat="1" applyFont="1" applyFill="1" applyAlignment="1">
      <alignment horizontal="center"/>
    </xf>
    <xf numFmtId="175" fontId="2" fillId="3" borderId="0" xfId="0" applyNumberFormat="1" applyFont="1" applyFill="1"/>
    <xf numFmtId="165" fontId="20" fillId="5" borderId="25" xfId="0" applyNumberFormat="1" applyFont="1" applyFill="1" applyBorder="1" applyAlignment="1">
      <alignment horizontal="center"/>
    </xf>
    <xf numFmtId="165" fontId="20" fillId="3" borderId="25" xfId="0" applyNumberFormat="1" applyFont="1" applyFill="1" applyBorder="1" applyAlignment="1">
      <alignment horizontal="center"/>
    </xf>
    <xf numFmtId="175" fontId="20" fillId="3" borderId="25" xfId="0" applyNumberFormat="1" applyFont="1" applyFill="1" applyBorder="1" applyAlignment="1">
      <alignment horizontal="center"/>
    </xf>
    <xf numFmtId="176" fontId="20" fillId="8" borderId="25" xfId="0" applyNumberFormat="1" applyFont="1" applyFill="1" applyBorder="1" applyAlignment="1">
      <alignment horizontal="center"/>
    </xf>
    <xf numFmtId="15" fontId="20" fillId="3" borderId="25" xfId="0" applyNumberFormat="1" applyFont="1" applyFill="1" applyBorder="1" applyAlignment="1">
      <alignment horizontal="right"/>
    </xf>
    <xf numFmtId="0" fontId="32" fillId="12" borderId="0" xfId="0" applyFont="1" applyFill="1"/>
    <xf numFmtId="175" fontId="2" fillId="0" borderId="0" xfId="0" applyNumberFormat="1" applyFont="1"/>
    <xf numFmtId="165" fontId="2" fillId="3" borderId="0" xfId="0" applyNumberFormat="1" applyFont="1" applyFill="1"/>
    <xf numFmtId="176" fontId="20" fillId="5" borderId="0" xfId="0" applyNumberFormat="1" applyFont="1" applyFill="1" applyAlignment="1">
      <alignment horizontal="center"/>
    </xf>
    <xf numFmtId="165" fontId="20" fillId="3" borderId="0" xfId="0" applyNumberFormat="1" applyFont="1" applyFill="1" applyAlignment="1">
      <alignment horizontal="center"/>
    </xf>
    <xf numFmtId="175" fontId="20" fillId="3" borderId="0" xfId="0" applyNumberFormat="1" applyFont="1" applyFill="1" applyAlignment="1">
      <alignment horizontal="center"/>
    </xf>
    <xf numFmtId="176" fontId="20" fillId="8" borderId="0" xfId="0" applyNumberFormat="1" applyFont="1" applyFill="1" applyAlignment="1">
      <alignment horizontal="center"/>
    </xf>
    <xf numFmtId="177" fontId="20" fillId="3" borderId="0" xfId="0" applyNumberFormat="1" applyFont="1" applyFill="1" applyAlignment="1">
      <alignment horizontal="right"/>
    </xf>
    <xf numFmtId="175" fontId="23" fillId="13" borderId="0" xfId="0" applyNumberFormat="1" applyFont="1" applyFill="1" applyAlignment="1">
      <alignment horizontal="right"/>
    </xf>
    <xf numFmtId="15" fontId="20" fillId="3" borderId="0" xfId="0" applyNumberFormat="1" applyFont="1" applyFill="1" applyAlignment="1">
      <alignment horizontal="right"/>
    </xf>
    <xf numFmtId="176" fontId="23" fillId="13" borderId="0" xfId="0" applyNumberFormat="1" applyFont="1" applyFill="1" applyAlignment="1">
      <alignment horizontal="right"/>
    </xf>
    <xf numFmtId="0" fontId="33" fillId="7" borderId="0" xfId="0" applyFont="1" applyFill="1"/>
    <xf numFmtId="0" fontId="2" fillId="7" borderId="0" xfId="0" applyFont="1" applyFill="1"/>
    <xf numFmtId="0" fontId="34" fillId="0" borderId="0" xfId="0" applyFont="1"/>
    <xf numFmtId="0" fontId="35" fillId="7" borderId="0" xfId="0" applyFont="1" applyFill="1"/>
    <xf numFmtId="0" fontId="36" fillId="7" borderId="0" xfId="0" applyFont="1" applyFill="1"/>
    <xf numFmtId="0" fontId="21" fillId="7" borderId="0" xfId="0" applyFont="1" applyFill="1"/>
    <xf numFmtId="165" fontId="37" fillId="0" borderId="0" xfId="0" applyNumberFormat="1" applyFont="1"/>
    <xf numFmtId="165" fontId="38" fillId="7" borderId="0" xfId="0" applyNumberFormat="1" applyFont="1" applyFill="1"/>
    <xf numFmtId="175" fontId="38" fillId="7" borderId="0" xfId="0" applyNumberFormat="1" applyFont="1" applyFill="1"/>
    <xf numFmtId="0" fontId="39" fillId="7" borderId="0" xfId="0" applyFont="1" applyFill="1"/>
    <xf numFmtId="178" fontId="20" fillId="3" borderId="0" xfId="0" applyNumberFormat="1" applyFont="1" applyFill="1" applyAlignment="1">
      <alignment horizontal="right"/>
    </xf>
    <xf numFmtId="179" fontId="20" fillId="3" borderId="0" xfId="0" applyNumberFormat="1" applyFont="1" applyFill="1" applyAlignment="1">
      <alignment horizontal="right"/>
    </xf>
    <xf numFmtId="0" fontId="40" fillId="0" borderId="0" xfId="0" applyFont="1"/>
    <xf numFmtId="165" fontId="3" fillId="0" borderId="0" xfId="0" applyNumberFormat="1" applyFont="1"/>
    <xf numFmtId="175" fontId="3" fillId="0" borderId="0" xfId="0" applyNumberFormat="1" applyFont="1"/>
    <xf numFmtId="165" fontId="20" fillId="0" borderId="0" xfId="0" applyNumberFormat="1" applyFont="1"/>
    <xf numFmtId="176" fontId="20" fillId="3" borderId="0" xfId="0" applyNumberFormat="1" applyFont="1" applyFill="1" applyAlignment="1">
      <alignment horizontal="center"/>
    </xf>
    <xf numFmtId="177" fontId="20" fillId="3" borderId="0" xfId="0" applyNumberFormat="1" applyFont="1" applyFill="1"/>
    <xf numFmtId="171" fontId="31" fillId="11" borderId="0" xfId="0" applyNumberFormat="1" applyFont="1" applyFill="1" applyAlignment="1">
      <alignment horizontal="center"/>
    </xf>
    <xf numFmtId="171" fontId="2" fillId="3" borderId="0" xfId="0" applyNumberFormat="1" applyFont="1" applyFill="1"/>
    <xf numFmtId="171" fontId="20" fillId="3" borderId="25" xfId="0" applyNumberFormat="1" applyFont="1" applyFill="1" applyBorder="1" applyAlignment="1">
      <alignment horizontal="center"/>
    </xf>
    <xf numFmtId="176" fontId="20" fillId="3" borderId="25" xfId="0" applyNumberFormat="1" applyFont="1" applyFill="1" applyBorder="1" applyAlignment="1">
      <alignment horizontal="center"/>
    </xf>
    <xf numFmtId="171" fontId="20" fillId="3" borderId="0" xfId="0" applyNumberFormat="1" applyFont="1" applyFill="1" applyAlignment="1">
      <alignment horizontal="center"/>
    </xf>
    <xf numFmtId="171" fontId="23" fillId="13" borderId="0" xfId="0" applyNumberFormat="1" applyFont="1" applyFill="1" applyAlignment="1">
      <alignment horizontal="right"/>
    </xf>
    <xf numFmtId="171" fontId="38" fillId="7" borderId="0" xfId="0" applyNumberFormat="1" applyFont="1" applyFill="1"/>
    <xf numFmtId="180" fontId="31" fillId="11" borderId="0" xfId="0" applyNumberFormat="1" applyFont="1" applyFill="1" applyAlignment="1">
      <alignment horizontal="center"/>
    </xf>
    <xf numFmtId="180" fontId="2" fillId="3" borderId="0" xfId="0" applyNumberFormat="1" applyFont="1" applyFill="1"/>
    <xf numFmtId="180" fontId="20" fillId="3" borderId="25" xfId="0" applyNumberFormat="1" applyFont="1" applyFill="1" applyBorder="1" applyAlignment="1">
      <alignment horizontal="center"/>
    </xf>
    <xf numFmtId="180" fontId="2" fillId="0" borderId="0" xfId="0" applyNumberFormat="1" applyFont="1"/>
    <xf numFmtId="180" fontId="20" fillId="3" borderId="0" xfId="0" applyNumberFormat="1" applyFont="1" applyFill="1" applyAlignment="1">
      <alignment horizontal="center"/>
    </xf>
    <xf numFmtId="180" fontId="23" fillId="13" borderId="0" xfId="0" applyNumberFormat="1" applyFont="1" applyFill="1" applyAlignment="1">
      <alignment horizontal="right"/>
    </xf>
    <xf numFmtId="180" fontId="2" fillId="7" borderId="0" xfId="0" applyNumberFormat="1" applyFont="1" applyFill="1"/>
    <xf numFmtId="180" fontId="36" fillId="7" borderId="0" xfId="0" applyNumberFormat="1" applyFont="1" applyFill="1"/>
    <xf numFmtId="0" fontId="14" fillId="0" borderId="0" xfId="0" applyFont="1"/>
    <xf numFmtId="180" fontId="38" fillId="7" borderId="0" xfId="0" applyNumberFormat="1" applyFont="1" applyFill="1"/>
    <xf numFmtId="180" fontId="39" fillId="7" borderId="0" xfId="0" applyNumberFormat="1" applyFont="1" applyFill="1"/>
    <xf numFmtId="181" fontId="2" fillId="0" borderId="0" xfId="0" applyNumberFormat="1" applyFont="1"/>
    <xf numFmtId="182" fontId="2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A4C2F4"/>
              </a:solidFill>
            </c:spPr>
            <c:extLst>
              <c:ext xmlns:c16="http://schemas.microsoft.com/office/drawing/2014/chart" uri="{C3380CC4-5D6E-409C-BE32-E72D297353CC}">
                <c16:uniqueId val="{00000001-7F41-4C31-B977-FC65C0F994E4}"/>
              </c:ext>
            </c:extLst>
          </c:dPt>
          <c:dPt>
            <c:idx val="1"/>
            <c:bubble3D val="0"/>
            <c:spPr>
              <a:solidFill>
                <a:srgbClr val="E06666"/>
              </a:solidFill>
            </c:spPr>
            <c:extLst>
              <c:ext xmlns:c16="http://schemas.microsoft.com/office/drawing/2014/chart" uri="{C3380CC4-5D6E-409C-BE32-E72D297353CC}">
                <c16:uniqueId val="{00000003-7F41-4C31-B977-FC65C0F994E4}"/>
              </c:ext>
            </c:extLst>
          </c:dPt>
          <c:dPt>
            <c:idx val="2"/>
            <c:bubble3D val="0"/>
            <c:spPr>
              <a:solidFill>
                <a:srgbClr val="FFE599"/>
              </a:solidFill>
            </c:spPr>
            <c:extLst>
              <c:ext xmlns:c16="http://schemas.microsoft.com/office/drawing/2014/chart" uri="{C3380CC4-5D6E-409C-BE32-E72D297353CC}">
                <c16:uniqueId val="{00000005-7F41-4C31-B977-FC65C0F994E4}"/>
              </c:ext>
            </c:extLst>
          </c:dPt>
          <c:cat>
            <c:strRef>
              <c:f>Configuração!$F$18:$F$20</c:f>
              <c:strCache>
                <c:ptCount val="3"/>
                <c:pt idx="0">
                  <c:v>em Renda Fixa:</c:v>
                </c:pt>
                <c:pt idx="1">
                  <c:v>em Renda Var. Normal:</c:v>
                </c:pt>
                <c:pt idx="2">
                  <c:v>em Cripto:</c:v>
                </c:pt>
              </c:strCache>
            </c:strRef>
          </c:cat>
          <c:val>
            <c:numRef>
              <c:f>Configuração!$G$18:$G$20</c:f>
              <c:numCache>
                <c:formatCode>[$R$]#,##0.00</c:formatCode>
                <c:ptCount val="3"/>
                <c:pt idx="0">
                  <c:v>42059.328008521152</c:v>
                </c:pt>
                <c:pt idx="1">
                  <c:v>17524.720003550479</c:v>
                </c:pt>
                <c:pt idx="2">
                  <c:v>10514.832002130288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41-4C31-B977-FC65C0F99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</c:plotArea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tx>
            <c:strRef>
              <c:f>Configuração!$M$17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6182-410A-889E-CA4320235E88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6182-410A-889E-CA4320235E88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6182-410A-889E-CA4320235E88}"/>
              </c:ext>
            </c:extLst>
          </c:dPt>
          <c:cat>
            <c:strRef>
              <c:f>Configuração!$L$18:$L$20</c:f>
              <c:strCache>
                <c:ptCount val="3"/>
                <c:pt idx="0">
                  <c:v>em Renda Fixa:</c:v>
                </c:pt>
                <c:pt idx="1">
                  <c:v>em Renda Var. Normal:</c:v>
                </c:pt>
                <c:pt idx="2">
                  <c:v>em Cripto:</c:v>
                </c:pt>
              </c:strCache>
            </c:strRef>
          </c:cat>
          <c:val>
            <c:numRef>
              <c:f>Configuração!$M$18:$M$20</c:f>
              <c:numCache>
                <c:formatCode>[$R$]#,##0.00</c:formatCode>
                <c:ptCount val="3"/>
                <c:pt idx="0">
                  <c:v>35330</c:v>
                </c:pt>
                <c:pt idx="1">
                  <c:v>14935.9</c:v>
                </c:pt>
                <c:pt idx="2">
                  <c:v>9941.8500142019166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82-410A-889E-CA4320235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>
        <a:alpha val="0"/>
      </a:srgbClr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Prazos de Vencimento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RendFixaA!$B$2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916F-4041-B6EF-0E84BF595093}"/>
              </c:ext>
            </c:extLst>
          </c:dPt>
          <c:cat>
            <c:numRef>
              <c:f>RendFixaA!$E$3:$E$1000</c:f>
              <c:numCache>
                <c:formatCode>dd"/"mmm"/"yy</c:formatCode>
                <c:ptCount val="998"/>
                <c:pt idx="0">
                  <c:v>45372</c:v>
                </c:pt>
                <c:pt idx="1">
                  <c:v>45717</c:v>
                </c:pt>
                <c:pt idx="2">
                  <c:v>45922</c:v>
                </c:pt>
                <c:pt idx="3">
                  <c:v>47382</c:v>
                </c:pt>
                <c:pt idx="4">
                  <c:v>48842</c:v>
                </c:pt>
              </c:numCache>
            </c:numRef>
          </c:cat>
          <c:val>
            <c:numRef>
              <c:f>RendFixaA!$B$3:$B$1000</c:f>
              <c:numCache>
                <c:formatCode>[$R$]#,##0.00</c:formatCode>
                <c:ptCount val="998"/>
                <c:pt idx="0">
                  <c:v>4500</c:v>
                </c:pt>
                <c:pt idx="1">
                  <c:v>5000</c:v>
                </c:pt>
                <c:pt idx="2">
                  <c:v>8450</c:v>
                </c:pt>
                <c:pt idx="3">
                  <c:v>3500</c:v>
                </c:pt>
                <c:pt idx="4">
                  <c:v>4500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16F-4041-B6EF-0E84BF59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249681"/>
        <c:axId val="1084745031"/>
      </c:barChart>
      <c:dateAx>
        <c:axId val="340249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&quot;/&quot;mmm&quot;/&quot;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4745031"/>
        <c:crosses val="autoZero"/>
        <c:auto val="1"/>
        <c:lblOffset val="100"/>
        <c:baseTimeUnit val="months"/>
      </c:dateAx>
      <c:valAx>
        <c:axId val="1084745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[$R$]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402496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Prazos de Vencimento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RendFixaB!$B$2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RendFixaB!$E$3:$E$1000</c:f>
              <c:numCache>
                <c:formatCode>dd"/"mmm"/"yy</c:formatCode>
                <c:ptCount val="998"/>
                <c:pt idx="0">
                  <c:v>46632</c:v>
                </c:pt>
                <c:pt idx="1">
                  <c:v>46392</c:v>
                </c:pt>
                <c:pt idx="2">
                  <c:v>46272</c:v>
                </c:pt>
                <c:pt idx="3">
                  <c:v>45592</c:v>
                </c:pt>
              </c:numCache>
            </c:numRef>
          </c:cat>
          <c:val>
            <c:numRef>
              <c:f>RendFixaB!$B$3:$B$1000</c:f>
              <c:numCache>
                <c:formatCode>[$R$ -416]#,##0.00</c:formatCode>
                <c:ptCount val="998"/>
                <c:pt idx="0">
                  <c:v>1200</c:v>
                </c:pt>
                <c:pt idx="1">
                  <c:v>4450</c:v>
                </c:pt>
                <c:pt idx="2">
                  <c:v>2230</c:v>
                </c:pt>
                <c:pt idx="3">
                  <c:v>1500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99D-4DAD-824B-DF4CCC77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716961"/>
        <c:axId val="2072901392"/>
      </c:barChart>
      <c:dateAx>
        <c:axId val="2142716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d&quot;/&quot;mmm&quot;/&quot;yy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72901392"/>
        <c:crosses val="autoZero"/>
        <c:auto val="1"/>
        <c:lblOffset val="100"/>
        <c:baseTimeUnit val="months"/>
      </c:dateAx>
      <c:valAx>
        <c:axId val="2072901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[$R$ -416]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27169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14</xdr:row>
      <xdr:rowOff>161925</xdr:rowOff>
    </xdr:from>
    <xdr:ext cx="4467225" cy="27622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263525</xdr:colOff>
      <xdr:row>12</xdr:row>
      <xdr:rowOff>158750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180975</xdr:colOff>
      <xdr:row>1</xdr:row>
      <xdr:rowOff>190500</xdr:rowOff>
    </xdr:from>
    <xdr:ext cx="5715000" cy="373380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200025</xdr:colOff>
      <xdr:row>1</xdr:row>
      <xdr:rowOff>190500</xdr:rowOff>
    </xdr:from>
    <xdr:ext cx="5715000" cy="373380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  <outlinePr summaryBelow="0" summaryRight="0"/>
  </sheetPr>
  <dimension ref="A1:Z1000"/>
  <sheetViews>
    <sheetView tabSelected="1" workbookViewId="0">
      <selection activeCell="F24" sqref="F24"/>
    </sheetView>
  </sheetViews>
  <sheetFormatPr defaultColWidth="12.6328125" defaultRowHeight="15.75" customHeight="1"/>
  <cols>
    <col min="1" max="1" width="23" customWidth="1"/>
    <col min="2" max="2" width="14.08984375" customWidth="1"/>
    <col min="4" max="4" width="25.36328125" customWidth="1"/>
    <col min="6" max="6" width="29.7265625" customWidth="1"/>
    <col min="7" max="7" width="21.90625" customWidth="1"/>
    <col min="8" max="8" width="15.7265625" customWidth="1"/>
    <col min="9" max="9" width="24.36328125" customWidth="1"/>
    <col min="11" max="11" width="6.7265625" customWidth="1"/>
    <col min="12" max="12" width="26" customWidth="1"/>
    <col min="13" max="13" width="14.08984375" customWidth="1"/>
    <col min="14" max="15" width="12.36328125" customWidth="1"/>
    <col min="16" max="16" width="22" customWidth="1"/>
    <col min="17" max="17" width="13.90625" customWidth="1"/>
  </cols>
  <sheetData>
    <row r="1" spans="1:26" ht="15.75" customHeight="1">
      <c r="A1" s="1" t="s">
        <v>0</v>
      </c>
      <c r="B1" s="2"/>
      <c r="C1" s="2"/>
      <c r="D1" s="1" t="s">
        <v>1</v>
      </c>
      <c r="E1" s="2"/>
      <c r="F1" s="3"/>
      <c r="G1" s="4" t="s">
        <v>2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6"/>
      <c r="B2" s="6"/>
      <c r="C2" s="2"/>
      <c r="D2" s="6"/>
      <c r="E2" s="6"/>
      <c r="F2" s="3"/>
      <c r="G2" s="7">
        <f ca="1">Wealth_Investible+Wealth_TotalInvested+w_EmergencyReserve</f>
        <v>76098.880014201917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 t="s">
        <v>3</v>
      </c>
      <c r="B3" s="9">
        <f ca="1">B4+B5</f>
        <v>6729.3280085211463</v>
      </c>
      <c r="C3" s="10"/>
      <c r="D3" s="11" t="s">
        <v>3</v>
      </c>
      <c r="E3" s="12">
        <f ca="1">SUM(E4:E5)</f>
        <v>0</v>
      </c>
      <c r="F3" s="10"/>
      <c r="G3" s="13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4" t="s">
        <v>4</v>
      </c>
      <c r="B4" s="15">
        <f ca="1">IF(OR(ActualRF_A&gt;Ideal_RF_A,Wealth_Investible&lt;=0),0,Ideal_RF_A-ActualRF_A)</f>
        <v>5594.4960063908584</v>
      </c>
      <c r="C4" s="10"/>
      <c r="D4" s="16" t="s">
        <v>4</v>
      </c>
      <c r="E4" s="17">
        <f ca="1">IF(ActualRF_A&lt;Thresh_RF_A,0,ActualRF_A-Thresh_RF_A)</f>
        <v>0</v>
      </c>
      <c r="F4" s="10"/>
      <c r="G4" s="18" t="s">
        <v>5</v>
      </c>
      <c r="H4" s="5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4" t="s">
        <v>7</v>
      </c>
      <c r="B5" s="15">
        <f ca="1">IF(OR(ActualRF_B&gt;Ideal_RF_B,Wealth_Investible&lt;=0),0,Ideal_RF_B-ActualRF_B)</f>
        <v>1134.8320021302879</v>
      </c>
      <c r="C5" s="10"/>
      <c r="D5" s="16" t="s">
        <v>8</v>
      </c>
      <c r="E5" s="17">
        <f ca="1">IF(ActualRF_B&lt;Thresh_RF_B,0,ActualRF_B-Thresh_RF_B)</f>
        <v>0</v>
      </c>
      <c r="F5" s="10"/>
      <c r="G5" s="7">
        <f>w_Liquid_TotalWealth-w_EmergencyReserve</f>
        <v>9891.130000000001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9"/>
      <c r="B6" s="20"/>
      <c r="C6" s="10"/>
      <c r="D6" s="19"/>
      <c r="E6" s="20"/>
      <c r="F6" s="10"/>
      <c r="G6" s="13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1" t="s">
        <v>9</v>
      </c>
      <c r="B7" s="15">
        <f ca="1">B8+B9</f>
        <v>4799.4040024853348</v>
      </c>
      <c r="C7" s="10"/>
      <c r="D7" s="22" t="s">
        <v>9</v>
      </c>
      <c r="E7" s="17">
        <f ca="1">SUM(E8:E9)</f>
        <v>1299.4680329513922</v>
      </c>
      <c r="F7" s="10"/>
      <c r="G7" s="18" t="s">
        <v>10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4" t="s">
        <v>11</v>
      </c>
      <c r="B8" s="15">
        <f ca="1">IF(OR(ActualRV_Nat&gt;Ideal_RV_Nat,Wealth_Investible&lt;=0),0,Ideal_RV_Nat-ActualRV_Nat)</f>
        <v>0</v>
      </c>
      <c r="C8" s="10"/>
      <c r="D8" s="16" t="s">
        <v>11</v>
      </c>
      <c r="E8" s="17">
        <f ca="1">IF(ActualRV_Nat&lt;Thresh_RV_Nat,0,ActualRV_Nat-Thresh_RV_Nat)</f>
        <v>1299.4680329513922</v>
      </c>
      <c r="F8" s="10"/>
      <c r="G8" s="23">
        <f ca="1">SUM(Configuração!M18:M20)</f>
        <v>60207.75001420192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4" t="s">
        <v>12</v>
      </c>
      <c r="B9" s="15">
        <f ca="1">IF(OR(ActualRV_Inter&gt;Ideal_RV_Inter,Wealth_Investible&lt;=0),0,Ideal_RV_Inter-ActualRV_Inter)</f>
        <v>4799.4040024853348</v>
      </c>
      <c r="C9" s="24"/>
      <c r="D9" s="16" t="s">
        <v>12</v>
      </c>
      <c r="E9" s="17">
        <f ca="1">IF(ActualRV_Inter&lt;Thresh_RV_Inter,0,ActualRV_Inter-Thresh_RV_Inter)</f>
        <v>0</v>
      </c>
      <c r="F9" s="5"/>
      <c r="G9" s="2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9"/>
      <c r="B10" s="20"/>
      <c r="C10" s="10"/>
      <c r="D10" s="19"/>
      <c r="E10" s="20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1" t="s">
        <v>13</v>
      </c>
      <c r="B11" s="15">
        <f ca="1">SUM(B12:B14)</f>
        <v>1187.6333177367273</v>
      </c>
      <c r="C11" s="10"/>
      <c r="D11" s="22" t="s">
        <v>13</v>
      </c>
      <c r="E11" s="17">
        <f ca="1">SUM(E12:E14)</f>
        <v>72.952054566948846</v>
      </c>
      <c r="F11" s="5"/>
      <c r="G11" s="26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1" t="s">
        <v>15</v>
      </c>
      <c r="B12" s="15">
        <f ca="1">IF(OR(ActualCardano&gt;Ideal_Cardano,Wealth_Investible&lt;=0),0,Ideal_Cardano-ActualCardano)</f>
        <v>605.21225048662745</v>
      </c>
      <c r="C12" s="10"/>
      <c r="D12" s="22" t="s">
        <v>15</v>
      </c>
      <c r="E12" s="17">
        <f ca="1">IF(ActualCardano&lt;Thresh_Cardano,0,ActualCardano-Thresh_Cardano)</f>
        <v>0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1" t="s">
        <v>16</v>
      </c>
      <c r="B13" s="15">
        <f ca="1">IF(OR(ActualBitcoin&gt;Ideal_Bitcoin,Wealth_Investible&lt;=0),0,Ideal_Bitcoin-ActualBitcoin)</f>
        <v>0</v>
      </c>
      <c r="C13" s="10"/>
      <c r="D13" s="22" t="s">
        <v>16</v>
      </c>
      <c r="E13" s="17">
        <f ca="1">IF(ActualBitcoin&lt;Thresh_Bitcoin,0,ActualBitcoin-Thresh_Bitcoin)</f>
        <v>72.952054566948846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1" t="s">
        <v>17</v>
      </c>
      <c r="B14" s="15">
        <f ca="1">IF(OR(ActualEther&gt;Ideal_Ether,Wealth_Investible&lt;=0),0,Ideal_Ether-ActualEther)</f>
        <v>582.4210672500999</v>
      </c>
      <c r="C14" s="10"/>
      <c r="D14" s="22" t="s">
        <v>17</v>
      </c>
      <c r="E14" s="17">
        <f ca="1">IF(ActualEther&lt;Thresh_Ether,0,ActualEther-Thresh_Ether)</f>
        <v>0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7" t="s">
        <v>18</v>
      </c>
      <c r="B15" s="28">
        <f ca="1">B3+B7+B11</f>
        <v>12716.365328743208</v>
      </c>
      <c r="C15" s="24"/>
      <c r="D15" s="27" t="s">
        <v>18</v>
      </c>
      <c r="E15" s="28">
        <f ca="1">E3+E7+E11</f>
        <v>1372.420087518341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9"/>
      <c r="B16" s="30"/>
      <c r="C16" s="6"/>
      <c r="D16" s="29"/>
      <c r="E16" s="2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1" t="s">
        <v>19</v>
      </c>
      <c r="B17" s="32"/>
      <c r="C17" s="33"/>
      <c r="D17" s="34" t="s">
        <v>20</v>
      </c>
      <c r="E17" s="33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5" t="s">
        <v>21</v>
      </c>
      <c r="B18" s="36"/>
      <c r="C18" s="37"/>
      <c r="D18" s="19"/>
      <c r="E18" s="37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4" t="s">
        <v>4</v>
      </c>
      <c r="B19" s="38">
        <v>198.44491239999999</v>
      </c>
      <c r="C19" s="37"/>
      <c r="D19" s="21" t="s">
        <v>21</v>
      </c>
      <c r="E19" s="39">
        <v>0.52918643300000001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4" t="s">
        <v>7</v>
      </c>
      <c r="B20" s="38">
        <v>66.148304120000006</v>
      </c>
      <c r="C20" s="40"/>
      <c r="D20" s="21" t="s">
        <v>22</v>
      </c>
      <c r="E20" s="39">
        <v>0.377419481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41" t="s">
        <v>18</v>
      </c>
      <c r="B21" s="38">
        <v>264.59321649999998</v>
      </c>
      <c r="C21" s="37"/>
      <c r="D21" s="21" t="s">
        <v>13</v>
      </c>
      <c r="E21" s="39">
        <v>9.3394086050000005E-2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9"/>
      <c r="B22" s="36"/>
      <c r="C22" s="37"/>
      <c r="D22" s="27" t="s">
        <v>18</v>
      </c>
      <c r="E22" s="42">
        <v>1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5" t="s">
        <v>23</v>
      </c>
      <c r="B23" s="36"/>
      <c r="C23" s="37"/>
      <c r="D23" s="43"/>
      <c r="E23" s="2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4" t="s">
        <v>11</v>
      </c>
      <c r="B24" s="38">
        <v>56.612922150000003</v>
      </c>
      <c r="C24" s="37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4" t="s">
        <v>12</v>
      </c>
      <c r="B25" s="38">
        <v>132.0968183</v>
      </c>
      <c r="C25" s="37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1" t="s">
        <v>18</v>
      </c>
      <c r="B26" s="38">
        <v>188.70974050000001</v>
      </c>
      <c r="C26" s="37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9"/>
      <c r="B27" s="36"/>
      <c r="C27" s="37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4" t="s">
        <v>24</v>
      </c>
      <c r="B28" s="36"/>
      <c r="C28" s="37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1" t="s">
        <v>15</v>
      </c>
      <c r="B29" s="38">
        <v>21.013669360000002</v>
      </c>
      <c r="C29" s="37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1" t="s">
        <v>16</v>
      </c>
      <c r="B30" s="38">
        <v>9.3394086049999991</v>
      </c>
      <c r="C30" s="37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1" t="s">
        <v>17</v>
      </c>
      <c r="B31" s="38">
        <v>16.343965059999999</v>
      </c>
      <c r="C31" s="37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7" t="s">
        <v>18</v>
      </c>
      <c r="B32" s="45">
        <v>46.697043020000002</v>
      </c>
      <c r="C32" s="46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5"/>
      <c r="B33" s="25"/>
      <c r="C33" s="2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4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4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4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4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">
      <c r="A40" s="48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4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4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4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4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>
      <c r="A44" s="49"/>
      <c r="B44" s="4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>
      <c r="A45" s="50"/>
      <c r="B45" s="4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>
      <c r="A46" s="50"/>
      <c r="B46" s="4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>
      <c r="A47" s="50"/>
      <c r="B47" s="4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4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4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4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4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5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5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4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4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4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D966"/>
    <outlinePr summaryBelow="0" summaryRight="0"/>
  </sheetPr>
  <dimension ref="A1:AE99"/>
  <sheetViews>
    <sheetView workbookViewId="0">
      <selection activeCell="C24" sqref="C24"/>
    </sheetView>
  </sheetViews>
  <sheetFormatPr defaultColWidth="12.6328125" defaultRowHeight="15.75" customHeight="1"/>
  <cols>
    <col min="1" max="1" width="25.6328125" customWidth="1"/>
    <col min="2" max="2" width="13.36328125" customWidth="1"/>
    <col min="3" max="3" width="12.7265625" customWidth="1"/>
    <col min="4" max="4" width="7" bestFit="1" customWidth="1"/>
    <col min="6" max="6" width="21.08984375" customWidth="1"/>
    <col min="9" max="9" width="22.08984375" customWidth="1"/>
    <col min="11" max="11" width="11.7265625" customWidth="1"/>
    <col min="12" max="12" width="21.08984375" customWidth="1"/>
    <col min="14" max="14" width="12.36328125" customWidth="1"/>
    <col min="17" max="17" width="17.7265625" customWidth="1"/>
    <col min="21" max="21" width="21.90625" customWidth="1"/>
  </cols>
  <sheetData>
    <row r="1" spans="1:13" ht="15.75" customHeight="1">
      <c r="A1" s="52" t="s">
        <v>26</v>
      </c>
    </row>
    <row r="2" spans="1:13">
      <c r="A2" s="53" t="s">
        <v>27</v>
      </c>
      <c r="C2" s="54" t="s">
        <v>28</v>
      </c>
      <c r="F2" s="55" t="s">
        <v>29</v>
      </c>
      <c r="G2" s="56">
        <f ca="1">IFERROR(__xludf.DUMMYFUNCTION("GOOGLEFINANCE(""currency:USDBRL"")"),4.9355)</f>
        <v>4.9355000000000002</v>
      </c>
    </row>
    <row r="3" spans="1:13">
      <c r="A3" s="57" t="s">
        <v>15</v>
      </c>
      <c r="B3" s="58">
        <f>'Cripto - ADA'!G3</f>
        <v>3405</v>
      </c>
      <c r="C3" s="59">
        <f t="shared" ref="C3:C5" ca="1" si="0">G3</f>
        <v>0.24554415099999999</v>
      </c>
      <c r="F3" s="55" t="s">
        <v>30</v>
      </c>
      <c r="G3" s="60">
        <f ca="1">IFERROR(__xludf.DUMMYFUNCTION("GOOGLEFINANCE(""currency:ADAUSD"")"),0.245544151)</f>
        <v>0.24554415099999999</v>
      </c>
      <c r="I3" s="55"/>
      <c r="J3" s="61"/>
      <c r="K3" s="61"/>
      <c r="L3" s="62"/>
    </row>
    <row r="4" spans="1:13">
      <c r="A4" s="57" t="s">
        <v>16</v>
      </c>
      <c r="B4" s="63">
        <f>'Cripto - BTC'!G3</f>
        <v>2.0714110553991544E-2</v>
      </c>
      <c r="C4" s="64">
        <f t="shared" ca="1" si="0"/>
        <v>26582.2</v>
      </c>
      <c r="F4" s="55" t="s">
        <v>31</v>
      </c>
      <c r="G4" s="60">
        <f ca="1">IFERROR(__xludf.DUMMYFUNCTION("GOOGLEFINANCE(""currency:BTCUSD"")"),26582.2)</f>
        <v>26582.2</v>
      </c>
    </row>
    <row r="5" spans="1:13">
      <c r="A5" s="57" t="s">
        <v>17</v>
      </c>
      <c r="B5" s="65">
        <f>'Cripto - ETH'!G3</f>
        <v>0.39405000000000007</v>
      </c>
      <c r="C5" s="64">
        <f t="shared" ca="1" si="0"/>
        <v>1592.82</v>
      </c>
      <c r="F5" s="55" t="s">
        <v>32</v>
      </c>
      <c r="G5" s="60">
        <f ca="1">IFERROR(__xludf.DUMMYFUNCTION("GOOGLEFINANCE(""currency:ETHUSD"")"),1592.82)</f>
        <v>1592.82</v>
      </c>
    </row>
    <row r="7" spans="1:13">
      <c r="A7" s="53" t="s">
        <v>33</v>
      </c>
    </row>
    <row r="8" spans="1:13" ht="15.75" customHeight="1">
      <c r="A8" s="66">
        <f ca="1">G2</f>
        <v>4.9355000000000002</v>
      </c>
      <c r="M8" s="67"/>
    </row>
    <row r="9" spans="1:13">
      <c r="A9" s="53" t="s">
        <v>34</v>
      </c>
    </row>
    <row r="10" spans="1:13" ht="15.75" customHeight="1">
      <c r="A10" s="68">
        <v>500</v>
      </c>
      <c r="B10" s="67" t="s">
        <v>35</v>
      </c>
    </row>
    <row r="12" spans="1:13">
      <c r="A12" s="53" t="s">
        <v>36</v>
      </c>
      <c r="B12" s="67" t="s">
        <v>37</v>
      </c>
    </row>
    <row r="13" spans="1:13" ht="15.75" customHeight="1">
      <c r="A13" s="68">
        <f>12970+1628.76+1292.37</f>
        <v>15891.130000000001</v>
      </c>
    </row>
    <row r="14" spans="1:13">
      <c r="A14" s="53" t="s">
        <v>38</v>
      </c>
      <c r="B14" s="67" t="s">
        <v>39</v>
      </c>
    </row>
    <row r="15" spans="1:13" ht="15.75" customHeight="1">
      <c r="A15" s="68">
        <v>6000</v>
      </c>
    </row>
    <row r="16" spans="1:13" ht="15.75" customHeight="1">
      <c r="A16" s="69" t="s">
        <v>40</v>
      </c>
    </row>
    <row r="17" spans="1:31">
      <c r="B17" s="53" t="s">
        <v>41</v>
      </c>
      <c r="C17" s="70" t="s">
        <v>42</v>
      </c>
      <c r="D17" s="71" t="s">
        <v>43</v>
      </c>
      <c r="F17" s="53" t="s">
        <v>44</v>
      </c>
      <c r="I17" s="70" t="s">
        <v>45</v>
      </c>
      <c r="J17" s="72"/>
      <c r="L17" s="73" t="s">
        <v>46</v>
      </c>
    </row>
    <row r="18" spans="1:31">
      <c r="A18" s="74" t="s">
        <v>47</v>
      </c>
      <c r="B18" s="75">
        <v>0.6</v>
      </c>
      <c r="C18" s="76">
        <f t="shared" ref="C18:C20" si="1">MAX((SIN(B18*0.49*PI())+B18*($B$93+1))/(2+$B$93), IF(B18&lt;50%, B18+0.03, 0))</f>
        <v>0.66593147984619028</v>
      </c>
      <c r="D18" s="77">
        <f t="shared" ref="D18:D20" ca="1" si="2">IFERROR(M18/SUM($M$18:$M$20),0)</f>
        <v>0.58680153288681758</v>
      </c>
      <c r="F18" s="78" t="s">
        <v>48</v>
      </c>
      <c r="G18" s="79">
        <f ca="1">(Wealth_TotalInvested+Wealth_Investible)*B18</f>
        <v>42059.328008521152</v>
      </c>
      <c r="I18" s="80" t="s">
        <v>48</v>
      </c>
      <c r="J18" s="81">
        <f ca="1">C18*Wealth_TotalInvested</f>
        <v>40094.236065166966</v>
      </c>
      <c r="L18" s="82" t="s">
        <v>48</v>
      </c>
      <c r="M18" s="83">
        <f>M28+M29</f>
        <v>35330</v>
      </c>
      <c r="Q18" s="84"/>
      <c r="R18" s="84"/>
      <c r="S18" s="84"/>
      <c r="AE18" s="85"/>
    </row>
    <row r="19" spans="1:31">
      <c r="A19" s="74" t="s">
        <v>49</v>
      </c>
      <c r="B19" s="75">
        <v>0.25</v>
      </c>
      <c r="C19" s="76">
        <f t="shared" si="1"/>
        <v>0.29180519040842767</v>
      </c>
      <c r="D19" s="77">
        <f t="shared" ca="1" si="2"/>
        <v>0.24807271483283946</v>
      </c>
      <c r="F19" s="78" t="s">
        <v>50</v>
      </c>
      <c r="G19" s="79">
        <f ca="1">(Wealth_TotalInvested+Wealth_Investible)*B19</f>
        <v>17524.720003550479</v>
      </c>
      <c r="I19" s="80" t="s">
        <v>50</v>
      </c>
      <c r="J19" s="81">
        <f ca="1">C19*Wealth_TotalInvested</f>
        <v>17568.933956957204</v>
      </c>
      <c r="L19" s="82" t="s">
        <v>50</v>
      </c>
      <c r="M19" s="83">
        <f>M33+M34</f>
        <v>14935.9</v>
      </c>
      <c r="Q19" s="84"/>
      <c r="R19" s="84"/>
      <c r="S19" s="84"/>
      <c r="AE19" s="85"/>
    </row>
    <row r="20" spans="1:31">
      <c r="A20" s="74" t="s">
        <v>51</v>
      </c>
      <c r="B20" s="75">
        <v>0.15</v>
      </c>
      <c r="C20" s="76">
        <f t="shared" si="1"/>
        <v>0.18</v>
      </c>
      <c r="D20" s="77">
        <f t="shared" ca="1" si="2"/>
        <v>0.16512575228034287</v>
      </c>
      <c r="F20" s="78" t="s">
        <v>52</v>
      </c>
      <c r="G20" s="79">
        <f ca="1">(Wealth_TotalInvested+Wealth_Investible)*B20</f>
        <v>10514.832002130288</v>
      </c>
      <c r="I20" s="80" t="s">
        <v>52</v>
      </c>
      <c r="J20" s="81">
        <f ca="1">C20*Wealth_TotalInvested</f>
        <v>10837.395002556344</v>
      </c>
      <c r="K20" s="54"/>
      <c r="L20" s="82" t="s">
        <v>52</v>
      </c>
      <c r="M20" s="86">
        <f ca="1">SUM(M38:M40)</f>
        <v>9941.8500142019166</v>
      </c>
      <c r="Q20" s="84"/>
      <c r="R20" s="84"/>
      <c r="S20" s="84"/>
      <c r="AE20" s="85"/>
    </row>
    <row r="21" spans="1:31">
      <c r="A21" s="74" t="s">
        <v>53</v>
      </c>
      <c r="B21" s="87">
        <f>SUM(B18:B20)</f>
        <v>1</v>
      </c>
      <c r="C21" s="76">
        <v>1</v>
      </c>
      <c r="D21" s="88">
        <f ca="1">SUM(D18:D20)</f>
        <v>0.99999999999999989</v>
      </c>
      <c r="I21" s="54"/>
      <c r="Q21" s="84"/>
      <c r="R21" s="84"/>
      <c r="S21" s="84"/>
      <c r="AE21" s="85"/>
    </row>
    <row r="22" spans="1:31" ht="15.75" customHeight="1">
      <c r="D22" s="89"/>
      <c r="Q22" s="84"/>
      <c r="R22" s="84"/>
      <c r="S22" s="84"/>
      <c r="AE22" s="85"/>
    </row>
    <row r="23" spans="1:31" ht="15.75" customHeight="1">
      <c r="D23" s="89"/>
      <c r="Q23" s="84"/>
      <c r="R23" s="84"/>
      <c r="S23" s="84"/>
      <c r="AE23" s="85"/>
    </row>
    <row r="24" spans="1:31" ht="15.75" customHeight="1">
      <c r="D24" s="89"/>
      <c r="Q24" s="84"/>
      <c r="R24" s="84"/>
      <c r="S24" s="84"/>
    </row>
    <row r="25" spans="1:31" ht="15.75" customHeight="1">
      <c r="A25" s="69" t="s">
        <v>54</v>
      </c>
      <c r="D25" s="89"/>
      <c r="Q25" s="84"/>
      <c r="R25" s="84"/>
      <c r="S25" s="84"/>
    </row>
    <row r="26" spans="1:31" ht="15.75" customHeight="1">
      <c r="D26" s="89"/>
      <c r="Q26" s="84"/>
      <c r="R26" s="84"/>
      <c r="S26" s="84"/>
      <c r="AC26" s="85"/>
      <c r="AD26" s="85"/>
    </row>
    <row r="27" spans="1:31">
      <c r="A27" s="90" t="s">
        <v>55</v>
      </c>
      <c r="B27" s="90" t="s">
        <v>56</v>
      </c>
      <c r="C27" s="90" t="s">
        <v>57</v>
      </c>
      <c r="D27" s="91" t="s">
        <v>43</v>
      </c>
      <c r="E27" s="92"/>
      <c r="F27" s="90" t="s">
        <v>58</v>
      </c>
      <c r="G27" s="92"/>
      <c r="H27" s="92"/>
      <c r="I27" s="90" t="s">
        <v>59</v>
      </c>
      <c r="J27" s="92"/>
      <c r="K27" s="92"/>
      <c r="L27" s="90" t="s">
        <v>60</v>
      </c>
      <c r="M27" s="92"/>
      <c r="Q27" s="84"/>
      <c r="R27" s="84"/>
      <c r="S27" s="84"/>
      <c r="AC27" s="85"/>
      <c r="AD27" s="85"/>
    </row>
    <row r="28" spans="1:31" ht="15.75" customHeight="1">
      <c r="A28" s="93" t="s">
        <v>61</v>
      </c>
      <c r="B28" s="94">
        <v>0.75</v>
      </c>
      <c r="C28" s="95">
        <f t="shared" ref="C28:C29" si="3">MAX((SIN(B28*0.49*PI())+B28*($B$94+1))/(2+$B$94), IF(B28&lt;50%, B28+0.03, 0))</f>
        <v>0.8048690532662045</v>
      </c>
      <c r="D28" s="96">
        <f t="shared" ref="D28:D29" si="4">IFERROR(M28/$M$30,0)</f>
        <v>0.73450325502405889</v>
      </c>
      <c r="E28" s="92"/>
      <c r="F28" s="93" t="s">
        <v>61</v>
      </c>
      <c r="G28" s="97">
        <f ca="1">(Configuração!$B$28*$B$18)*(Wealth_TotalInvested+Wealth_Investible)</f>
        <v>31544.496006390858</v>
      </c>
      <c r="H28" s="92"/>
      <c r="I28" s="93" t="s">
        <v>61</v>
      </c>
      <c r="J28" s="97">
        <f t="shared" ref="J28:J29" ca="1" si="5">$G$30*C28</f>
        <v>33852.251515231175</v>
      </c>
      <c r="K28" s="92"/>
      <c r="L28" s="93" t="s">
        <v>61</v>
      </c>
      <c r="M28" s="97">
        <f>SUM(RendFixaA!B3:B100)</f>
        <v>25950</v>
      </c>
      <c r="Q28" s="84"/>
      <c r="R28" s="84"/>
      <c r="S28" s="84"/>
      <c r="AC28" s="85"/>
      <c r="AD28" s="85"/>
    </row>
    <row r="29" spans="1:31" ht="15.75" customHeight="1">
      <c r="A29" s="93" t="s">
        <v>62</v>
      </c>
      <c r="B29" s="94">
        <v>0.25</v>
      </c>
      <c r="C29" s="95">
        <f t="shared" si="3"/>
        <v>0.29180519040842767</v>
      </c>
      <c r="D29" s="96">
        <f t="shared" si="4"/>
        <v>0.26549674497594111</v>
      </c>
      <c r="E29" s="92"/>
      <c r="F29" s="93" t="s">
        <v>62</v>
      </c>
      <c r="G29" s="97">
        <f ca="1">(Configuração!$B$29*$B$18)*(Wealth_TotalInvested+Wealth_Investible)</f>
        <v>10514.832002130288</v>
      </c>
      <c r="H29" s="92"/>
      <c r="I29" s="93" t="s">
        <v>62</v>
      </c>
      <c r="J29" s="97">
        <f t="shared" ca="1" si="5"/>
        <v>12273.130217977028</v>
      </c>
      <c r="K29" s="92"/>
      <c r="L29" s="93" t="s">
        <v>62</v>
      </c>
      <c r="M29" s="97">
        <f>SUM(RendFixaB!B3:B100)</f>
        <v>9380</v>
      </c>
      <c r="Q29" s="84"/>
      <c r="R29" s="84"/>
      <c r="S29" s="84"/>
      <c r="AC29" s="85"/>
      <c r="AD29" s="85"/>
    </row>
    <row r="30" spans="1:31">
      <c r="A30" s="93" t="s">
        <v>18</v>
      </c>
      <c r="B30" s="98">
        <f>SUM(B28:B29)</f>
        <v>1</v>
      </c>
      <c r="C30" s="99">
        <v>1</v>
      </c>
      <c r="D30" s="100">
        <f>SUM(D28:D29)</f>
        <v>1</v>
      </c>
      <c r="E30" s="92"/>
      <c r="F30" s="101" t="s">
        <v>18</v>
      </c>
      <c r="G30" s="102">
        <f ca="1">SUM(G28:G29)</f>
        <v>42059.328008521145</v>
      </c>
      <c r="H30" s="103"/>
      <c r="I30" s="101" t="s">
        <v>18</v>
      </c>
      <c r="J30" s="102">
        <f ca="1">SUM(J28:J29)</f>
        <v>46125.381733208204</v>
      </c>
      <c r="K30" s="103"/>
      <c r="L30" s="101" t="s">
        <v>18</v>
      </c>
      <c r="M30" s="102">
        <f>SUM(M28:M29)</f>
        <v>35330</v>
      </c>
      <c r="Q30" s="84"/>
      <c r="R30" s="84"/>
      <c r="S30" s="84"/>
      <c r="AC30" s="85"/>
      <c r="AD30" s="85"/>
    </row>
    <row r="31" spans="1:31" ht="15.75" customHeight="1">
      <c r="C31" s="104"/>
      <c r="D31" s="105"/>
      <c r="Q31" s="84"/>
      <c r="R31" s="84"/>
      <c r="S31" s="84"/>
      <c r="AC31" s="85"/>
      <c r="AD31" s="85"/>
    </row>
    <row r="32" spans="1:31">
      <c r="A32" s="106" t="s">
        <v>63</v>
      </c>
      <c r="B32" s="106" t="s">
        <v>56</v>
      </c>
      <c r="C32" s="107" t="s">
        <v>57</v>
      </c>
      <c r="D32" s="108" t="s">
        <v>43</v>
      </c>
      <c r="E32" s="109"/>
      <c r="F32" s="106" t="s">
        <v>64</v>
      </c>
      <c r="G32" s="109"/>
      <c r="H32" s="109"/>
      <c r="I32" s="106" t="s">
        <v>65</v>
      </c>
      <c r="J32" s="109"/>
      <c r="K32" s="109"/>
      <c r="L32" s="106" t="s">
        <v>66</v>
      </c>
      <c r="M32" s="109"/>
      <c r="Q32" s="84"/>
      <c r="R32" s="84"/>
      <c r="S32" s="84"/>
    </row>
    <row r="33" spans="1:28" ht="15.75" customHeight="1">
      <c r="A33" s="110" t="s">
        <v>67</v>
      </c>
      <c r="B33" s="111">
        <v>0.3</v>
      </c>
      <c r="C33" s="112">
        <f t="shared" ref="C33:C34" si="6">MAX((SIN(B33*0.49*PI())+B33*($B$95+1))/(2+$B$95), IF(B33&lt;50%, B33+0.03, 0))</f>
        <v>0.35199032942032016</v>
      </c>
      <c r="D33" s="113">
        <f t="shared" ref="D33:D34" si="7">IFERROR(M33/$M$35,0)</f>
        <v>0.5000033476389103</v>
      </c>
      <c r="E33" s="109"/>
      <c r="F33" s="110" t="s">
        <v>67</v>
      </c>
      <c r="G33" s="114">
        <f ca="1">($B$33*$B$19)*(Wealth_TotalInvested+Wealth_Investible)</f>
        <v>5257.416001065144</v>
      </c>
      <c r="H33" s="109"/>
      <c r="I33" s="110" t="s">
        <v>67</v>
      </c>
      <c r="J33" s="114">
        <f t="shared" ref="J33:J34" ca="1" si="8">$G$35*C33</f>
        <v>6168.5319670486078</v>
      </c>
      <c r="K33" s="109"/>
      <c r="L33" s="110" t="s">
        <v>67</v>
      </c>
      <c r="M33" s="114">
        <f>SUM('RV | Nacional'!B3:B100)</f>
        <v>7468</v>
      </c>
      <c r="Q33" s="84"/>
      <c r="R33" s="84"/>
      <c r="S33" s="84"/>
    </row>
    <row r="34" spans="1:28" ht="15.75" customHeight="1">
      <c r="A34" s="110" t="s">
        <v>68</v>
      </c>
      <c r="B34" s="111">
        <v>0.7</v>
      </c>
      <c r="C34" s="112">
        <f t="shared" si="6"/>
        <v>0.76457432675821557</v>
      </c>
      <c r="D34" s="113">
        <f t="shared" si="7"/>
        <v>0.4999966523610897</v>
      </c>
      <c r="E34" s="109"/>
      <c r="F34" s="110" t="s">
        <v>68</v>
      </c>
      <c r="G34" s="114">
        <f ca="1">($B$34*$B$19)*(Wealth_TotalInvested+Wealth_Investible)</f>
        <v>12267.304002485334</v>
      </c>
      <c r="H34" s="109"/>
      <c r="I34" s="110" t="s">
        <v>68</v>
      </c>
      <c r="J34" s="114">
        <f t="shared" ca="1" si="8"/>
        <v>13398.950998340841</v>
      </c>
      <c r="K34" s="109"/>
      <c r="L34" s="110" t="s">
        <v>68</v>
      </c>
      <c r="M34" s="114">
        <f>SUM('RV | Internacional'!B3:B100)</f>
        <v>7467.9</v>
      </c>
      <c r="N34" s="85"/>
      <c r="O34" s="85"/>
      <c r="P34" s="85"/>
      <c r="Q34" s="115"/>
      <c r="R34" s="115"/>
      <c r="S34" s="115"/>
      <c r="T34" s="85"/>
      <c r="U34" s="85"/>
      <c r="V34" s="85"/>
      <c r="W34" s="85"/>
      <c r="X34" s="85"/>
      <c r="Y34" s="85"/>
      <c r="Z34" s="85"/>
      <c r="AA34" s="85"/>
      <c r="AB34" s="85"/>
    </row>
    <row r="35" spans="1:28">
      <c r="A35" s="110" t="s">
        <v>18</v>
      </c>
      <c r="B35" s="116">
        <f>SUM(B33:B34)</f>
        <v>1</v>
      </c>
      <c r="C35" s="117">
        <v>1.2</v>
      </c>
      <c r="D35" s="118">
        <f>SUM(D33:D34)</f>
        <v>1</v>
      </c>
      <c r="E35" s="109"/>
      <c r="F35" s="119" t="s">
        <v>18</v>
      </c>
      <c r="G35" s="120">
        <f ca="1">SUM(G33:G34)</f>
        <v>17524.720003550479</v>
      </c>
      <c r="H35" s="121"/>
      <c r="I35" s="119" t="s">
        <v>18</v>
      </c>
      <c r="J35" s="120">
        <f ca="1">SUM(J33:J34)</f>
        <v>19567.482965389449</v>
      </c>
      <c r="K35" s="121"/>
      <c r="L35" s="119" t="s">
        <v>18</v>
      </c>
      <c r="M35" s="120">
        <f>SUM(M33:M34)</f>
        <v>14935.9</v>
      </c>
      <c r="N35" s="85"/>
      <c r="O35" s="85"/>
      <c r="P35" s="85"/>
      <c r="Q35" s="115"/>
      <c r="R35" s="115"/>
      <c r="S35" s="115"/>
      <c r="T35" s="85"/>
      <c r="U35" s="85"/>
      <c r="V35" s="85"/>
      <c r="W35" s="85"/>
      <c r="X35" s="85"/>
      <c r="Y35" s="85"/>
      <c r="Z35" s="85"/>
      <c r="AA35" s="85"/>
      <c r="AB35" s="85"/>
    </row>
    <row r="36" spans="1:28" ht="15.75" customHeight="1">
      <c r="A36" s="78"/>
      <c r="C36" s="104"/>
      <c r="D36" s="105"/>
      <c r="N36" s="85"/>
      <c r="O36" s="85"/>
      <c r="P36" s="85"/>
      <c r="Q36" s="115"/>
      <c r="R36" s="115"/>
      <c r="S36" s="115"/>
      <c r="T36" s="85"/>
      <c r="U36" s="85"/>
      <c r="V36" s="85"/>
      <c r="W36" s="85"/>
      <c r="X36" s="85"/>
      <c r="Y36" s="85"/>
      <c r="Z36" s="85"/>
      <c r="AA36" s="85"/>
      <c r="AB36" s="85"/>
    </row>
    <row r="37" spans="1:28" ht="13">
      <c r="A37" s="122" t="s">
        <v>69</v>
      </c>
      <c r="B37" s="122" t="s">
        <v>56</v>
      </c>
      <c r="C37" s="123" t="s">
        <v>57</v>
      </c>
      <c r="D37" s="124" t="s">
        <v>43</v>
      </c>
      <c r="E37" s="125"/>
      <c r="F37" s="122" t="s">
        <v>70</v>
      </c>
      <c r="G37" s="125"/>
      <c r="H37" s="125"/>
      <c r="I37" s="122" t="s">
        <v>71</v>
      </c>
      <c r="J37" s="125"/>
      <c r="K37" s="125"/>
      <c r="L37" s="122" t="s">
        <v>72</v>
      </c>
      <c r="M37" s="125"/>
      <c r="N37" s="85"/>
      <c r="O37" s="85"/>
      <c r="P37" s="85"/>
      <c r="Q37" s="115"/>
      <c r="R37" s="115"/>
      <c r="S37" s="115"/>
      <c r="T37" s="85"/>
      <c r="U37" s="85"/>
      <c r="V37" s="85"/>
      <c r="W37" s="85"/>
      <c r="X37" s="85"/>
      <c r="Y37" s="85"/>
      <c r="Z37" s="85"/>
      <c r="AA37" s="85"/>
      <c r="AB37" s="85"/>
    </row>
    <row r="38" spans="1:28" ht="12.5">
      <c r="A38" s="126" t="s">
        <v>15</v>
      </c>
      <c r="B38" s="127">
        <v>0.45</v>
      </c>
      <c r="C38" s="128">
        <f t="shared" ref="C38:C40" si="9">MAX((SIN(B38*0.49*PI())+B38*($B$96+1))/(2+$B$96), IF(B38&lt;50%, B38+0.03, 0))</f>
        <v>0.54431676111614991</v>
      </c>
      <c r="D38" s="129">
        <f ca="1">IFERROR(Configuração!M38/Configuração!$M$41,0)</f>
        <v>0.41505978711983765</v>
      </c>
      <c r="E38" s="125"/>
      <c r="F38" s="126" t="s">
        <v>15</v>
      </c>
      <c r="G38" s="130">
        <f ca="1">(B38*$B$20)*(Wealth_TotalInvested+Wealth_Investible)</f>
        <v>4731.67440095863</v>
      </c>
      <c r="H38" s="125"/>
      <c r="I38" s="126" t="s">
        <v>15</v>
      </c>
      <c r="J38" s="130">
        <f t="shared" ref="J38:J40" ca="1" si="10">$G$41*C38</f>
        <v>5723.3992990799998</v>
      </c>
      <c r="K38" s="125"/>
      <c r="L38" s="126" t="s">
        <v>15</v>
      </c>
      <c r="M38" s="130">
        <f t="shared" ref="M38:M40" ca="1" si="11">B3*C3*$A$8</f>
        <v>4126.4621504720026</v>
      </c>
      <c r="N38" s="85"/>
      <c r="O38" s="85"/>
      <c r="P38" s="85"/>
      <c r="Q38" s="115"/>
      <c r="R38" s="115"/>
      <c r="S38" s="115"/>
      <c r="T38" s="85"/>
      <c r="U38" s="85"/>
      <c r="V38" s="85"/>
      <c r="W38" s="85"/>
      <c r="X38" s="85"/>
      <c r="Y38" s="85"/>
      <c r="Z38" s="85"/>
      <c r="AA38" s="85"/>
      <c r="AB38" s="85"/>
    </row>
    <row r="39" spans="1:28" ht="12.5">
      <c r="A39" s="126" t="s">
        <v>16</v>
      </c>
      <c r="B39" s="127">
        <v>0.2</v>
      </c>
      <c r="C39" s="128">
        <f t="shared" si="9"/>
        <v>0.251517634816387</v>
      </c>
      <c r="D39" s="129">
        <f ca="1">IFERROR(Configuração!M39/Configuração!$M$41,0)</f>
        <v>0.27335131050582151</v>
      </c>
      <c r="E39" s="125"/>
      <c r="F39" s="126" t="s">
        <v>16</v>
      </c>
      <c r="G39" s="130">
        <f ca="1">(B39*$B$20)*(Wealth_TotalInvested+Wealth_Investible)</f>
        <v>2102.9664004260576</v>
      </c>
      <c r="H39" s="125"/>
      <c r="I39" s="126" t="s">
        <v>16</v>
      </c>
      <c r="J39" s="130">
        <f t="shared" ca="1" si="10"/>
        <v>2644.6656756674652</v>
      </c>
      <c r="K39" s="125"/>
      <c r="L39" s="126" t="s">
        <v>16</v>
      </c>
      <c r="M39" s="130">
        <f t="shared" ca="1" si="11"/>
        <v>2717.617730234414</v>
      </c>
      <c r="N39" s="85"/>
      <c r="O39" s="85"/>
      <c r="P39" s="85"/>
      <c r="Q39" s="115"/>
      <c r="R39" s="115"/>
      <c r="S39" s="115"/>
      <c r="T39" s="85"/>
      <c r="U39" s="85"/>
      <c r="V39" s="85"/>
      <c r="W39" s="85"/>
      <c r="X39" s="85"/>
      <c r="Y39" s="85"/>
      <c r="Z39" s="85"/>
      <c r="AA39" s="85"/>
      <c r="AB39" s="85"/>
    </row>
    <row r="40" spans="1:28" ht="12.5">
      <c r="A40" s="126" t="s">
        <v>17</v>
      </c>
      <c r="B40" s="127">
        <v>0.35</v>
      </c>
      <c r="C40" s="128">
        <f t="shared" si="9"/>
        <v>0.43154594997477735</v>
      </c>
      <c r="D40" s="129">
        <f ca="1">IFERROR(Configuração!M40/Configuração!$M$41,0)</f>
        <v>0.31158890237434089</v>
      </c>
      <c r="E40" s="125"/>
      <c r="F40" s="126" t="s">
        <v>17</v>
      </c>
      <c r="G40" s="130">
        <f ca="1">(B40*$B$20)*(Wealth_TotalInvested+Wealth_Investible)</f>
        <v>3680.1912007456003</v>
      </c>
      <c r="H40" s="125"/>
      <c r="I40" s="126" t="s">
        <v>17</v>
      </c>
      <c r="J40" s="130">
        <f t="shared" ca="1" si="10"/>
        <v>4537.6331651845048</v>
      </c>
      <c r="K40" s="125"/>
      <c r="L40" s="126" t="s">
        <v>17</v>
      </c>
      <c r="M40" s="130">
        <f t="shared" ca="1" si="11"/>
        <v>3097.7701334955004</v>
      </c>
      <c r="Q40" s="84"/>
      <c r="R40" s="84"/>
      <c r="S40" s="84"/>
    </row>
    <row r="41" spans="1:28" ht="13">
      <c r="A41" s="126" t="s">
        <v>18</v>
      </c>
      <c r="B41" s="131">
        <f>SUM(B38:B40)</f>
        <v>1</v>
      </c>
      <c r="C41" s="132">
        <v>2</v>
      </c>
      <c r="D41" s="133">
        <f ca="1">SUM(D38:D40)</f>
        <v>1</v>
      </c>
      <c r="E41" s="125"/>
      <c r="F41" s="134" t="s">
        <v>18</v>
      </c>
      <c r="G41" s="135">
        <f ca="1">SUM(G38:G40)</f>
        <v>10514.832002130288</v>
      </c>
      <c r="H41" s="136"/>
      <c r="I41" s="134" t="s">
        <v>18</v>
      </c>
      <c r="J41" s="135">
        <f ca="1">SUM(J38:J40)</f>
        <v>12905.69813993197</v>
      </c>
      <c r="K41" s="136"/>
      <c r="L41" s="134" t="s">
        <v>18</v>
      </c>
      <c r="M41" s="135">
        <f ca="1">SUM(M38:M40)</f>
        <v>9941.8500142019166</v>
      </c>
      <c r="Q41" s="84"/>
      <c r="R41" s="84"/>
      <c r="S41" s="84"/>
    </row>
    <row r="45" spans="1:28" ht="45">
      <c r="A45" s="137" t="s">
        <v>73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</row>
    <row r="46" spans="1:28" ht="13">
      <c r="A46" s="139" t="s">
        <v>74</v>
      </c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</row>
    <row r="47" spans="1:28" ht="13">
      <c r="A47" s="139" t="s">
        <v>75</v>
      </c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</row>
    <row r="48" spans="1:28" ht="13">
      <c r="A48" s="139" t="s">
        <v>76</v>
      </c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</row>
    <row r="49" spans="1:13" ht="13">
      <c r="A49" s="139" t="s">
        <v>77</v>
      </c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</row>
    <row r="50" spans="1:13" ht="12.5">
      <c r="A50" s="140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</row>
    <row r="51" spans="1:13" ht="13">
      <c r="A51" s="140" t="s">
        <v>78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</row>
    <row r="69" spans="2:6" ht="12.5">
      <c r="F69" s="141"/>
    </row>
    <row r="75" spans="2:6" ht="13">
      <c r="B75" s="53"/>
      <c r="C75" s="53"/>
      <c r="D75" s="53"/>
    </row>
    <row r="76" spans="2:6" ht="12.5">
      <c r="B76" s="75"/>
      <c r="C76" s="142"/>
      <c r="D76" s="143"/>
    </row>
    <row r="77" spans="2:6" ht="12.5">
      <c r="B77" s="75"/>
      <c r="C77" s="54"/>
      <c r="D77" s="143"/>
    </row>
    <row r="78" spans="2:6" ht="13">
      <c r="B78" s="144"/>
      <c r="C78" s="145"/>
      <c r="D78" s="87"/>
    </row>
    <row r="80" spans="2:6" ht="13">
      <c r="B80" s="53"/>
      <c r="C80" s="53"/>
      <c r="D80" s="53"/>
    </row>
    <row r="81" spans="1:10" ht="12.5">
      <c r="B81" s="75"/>
      <c r="C81" s="54"/>
      <c r="D81" s="143"/>
    </row>
    <row r="82" spans="1:10" ht="12.5">
      <c r="B82" s="75"/>
      <c r="C82" s="54"/>
      <c r="D82" s="143"/>
    </row>
    <row r="83" spans="1:10" ht="13">
      <c r="B83" s="144"/>
      <c r="C83" s="145"/>
      <c r="D83" s="87"/>
    </row>
    <row r="85" spans="1:10" ht="13">
      <c r="B85" s="53"/>
      <c r="C85" s="53"/>
      <c r="D85" s="53"/>
      <c r="J85" s="84"/>
    </row>
    <row r="86" spans="1:10" ht="12.5">
      <c r="B86" s="75"/>
      <c r="C86" s="146"/>
      <c r="D86" s="143"/>
    </row>
    <row r="87" spans="1:10" ht="12.5">
      <c r="B87" s="75"/>
      <c r="C87" s="54"/>
      <c r="D87" s="143"/>
    </row>
    <row r="88" spans="1:10" ht="12.5">
      <c r="B88" s="75"/>
      <c r="C88" s="54"/>
      <c r="D88" s="143"/>
    </row>
    <row r="89" spans="1:10" ht="13">
      <c r="B89" s="144"/>
      <c r="C89" s="145"/>
      <c r="D89" s="87"/>
    </row>
    <row r="93" spans="1:10" ht="13">
      <c r="A93" s="147" t="s">
        <v>79</v>
      </c>
      <c r="B93" s="148">
        <f>MIN(ABS($C$21-2),IF($C$21&gt;2,0,2))</f>
        <v>1</v>
      </c>
    </row>
    <row r="94" spans="1:10" ht="13">
      <c r="A94" s="147" t="s">
        <v>80</v>
      </c>
      <c r="B94" s="148">
        <f>MIN(ABS($C$30-2),IF($C$30&gt;2,0,2))</f>
        <v>1</v>
      </c>
    </row>
    <row r="95" spans="1:10" ht="13">
      <c r="A95" s="147" t="s">
        <v>81</v>
      </c>
      <c r="B95" s="148">
        <f>MIN(ABS($C$35-2),IF($C$35&gt;2,0,2))</f>
        <v>0.8</v>
      </c>
    </row>
    <row r="96" spans="1:10" ht="13">
      <c r="A96" s="147" t="s">
        <v>82</v>
      </c>
      <c r="B96" s="148">
        <f>MIN(ABS($C$41-2),IF($C$41&gt;2,0,2))</f>
        <v>0</v>
      </c>
    </row>
    <row r="98" spans="3:3" ht="12.5">
      <c r="C98" s="104"/>
    </row>
    <row r="99" spans="3:3" ht="12.5">
      <c r="C99" s="1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AA84F"/>
    <outlinePr summaryBelow="0" summaryRight="0"/>
  </sheetPr>
  <dimension ref="A1:Z1001"/>
  <sheetViews>
    <sheetView workbookViewId="0">
      <selection activeCell="D38" sqref="D38"/>
    </sheetView>
  </sheetViews>
  <sheetFormatPr defaultColWidth="12.6328125" defaultRowHeight="15.75" customHeight="1"/>
  <cols>
    <col min="1" max="1" width="21.36328125" customWidth="1"/>
    <col min="3" max="3" width="20.26953125" customWidth="1"/>
    <col min="4" max="4" width="12.7265625" customWidth="1"/>
    <col min="5" max="5" width="12.6328125" customWidth="1"/>
  </cols>
  <sheetData>
    <row r="1" spans="1:26" ht="93.75" customHeight="1">
      <c r="A1" s="149" t="s">
        <v>83</v>
      </c>
      <c r="B1" s="150"/>
      <c r="C1" s="150"/>
      <c r="D1" s="150"/>
      <c r="E1" s="151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3"/>
    </row>
    <row r="2" spans="1:26" ht="13">
      <c r="A2" s="53" t="s">
        <v>84</v>
      </c>
      <c r="B2" s="53" t="s">
        <v>85</v>
      </c>
      <c r="C2" s="53" t="s">
        <v>86</v>
      </c>
      <c r="D2" s="53" t="s">
        <v>87</v>
      </c>
      <c r="E2" s="53" t="s">
        <v>88</v>
      </c>
    </row>
    <row r="3" spans="1:26" ht="12.5">
      <c r="A3" s="54" t="s">
        <v>89</v>
      </c>
      <c r="B3" s="154">
        <v>4500</v>
      </c>
      <c r="C3" s="54" t="s">
        <v>90</v>
      </c>
      <c r="D3" s="54" t="s">
        <v>91</v>
      </c>
      <c r="E3" s="155">
        <f ca="1">TODAY()+180</f>
        <v>45372</v>
      </c>
    </row>
    <row r="4" spans="1:26" ht="12.5">
      <c r="A4" s="54" t="s">
        <v>92</v>
      </c>
      <c r="B4" s="154">
        <v>5000</v>
      </c>
      <c r="C4" s="54" t="s">
        <v>93</v>
      </c>
      <c r="D4" s="54" t="s">
        <v>94</v>
      </c>
      <c r="E4" s="155">
        <f ca="1">TODAY()+(365*1)+160</f>
        <v>45717</v>
      </c>
    </row>
    <row r="5" spans="1:26" ht="12.5">
      <c r="A5" s="54" t="s">
        <v>95</v>
      </c>
      <c r="B5" s="154">
        <v>8450</v>
      </c>
      <c r="C5" s="54" t="s">
        <v>96</v>
      </c>
      <c r="D5" s="143">
        <v>0.115</v>
      </c>
      <c r="E5" s="155">
        <f ca="1">TODAY()+(365*2)</f>
        <v>45922</v>
      </c>
    </row>
    <row r="6" spans="1:26" ht="12.5">
      <c r="A6" s="54" t="s">
        <v>97</v>
      </c>
      <c r="B6" s="154">
        <v>3500</v>
      </c>
      <c r="C6" s="54" t="s">
        <v>98</v>
      </c>
      <c r="D6" s="54" t="s">
        <v>99</v>
      </c>
      <c r="E6" s="155">
        <f ca="1">TODAY()+(365*6)</f>
        <v>47382</v>
      </c>
    </row>
    <row r="7" spans="1:26" ht="12.5">
      <c r="A7" s="54" t="s">
        <v>97</v>
      </c>
      <c r="B7" s="154">
        <v>4500</v>
      </c>
      <c r="C7" s="54" t="s">
        <v>98</v>
      </c>
      <c r="D7" s="54" t="s">
        <v>99</v>
      </c>
      <c r="E7" s="155">
        <f ca="1">TODAY()+(365*10)</f>
        <v>48842</v>
      </c>
    </row>
    <row r="8" spans="1:26" ht="12.5">
      <c r="A8" s="54"/>
      <c r="B8" s="154"/>
      <c r="C8" s="54"/>
      <c r="D8" s="54"/>
      <c r="E8" s="155"/>
    </row>
    <row r="9" spans="1:26" ht="12.5">
      <c r="A9" s="54"/>
      <c r="B9" s="154"/>
      <c r="C9" s="54"/>
      <c r="D9" s="54"/>
      <c r="E9" s="155"/>
    </row>
    <row r="10" spans="1:26" ht="12.5">
      <c r="A10" s="54"/>
      <c r="B10" s="154"/>
      <c r="C10" s="54"/>
      <c r="D10" s="54"/>
      <c r="E10" s="155"/>
    </row>
    <row r="11" spans="1:26" ht="12.5">
      <c r="A11" s="54"/>
      <c r="B11" s="154"/>
      <c r="C11" s="54"/>
      <c r="D11" s="54"/>
      <c r="E11" s="155"/>
    </row>
    <row r="12" spans="1:26" ht="12.5">
      <c r="A12" s="54"/>
      <c r="B12" s="154"/>
      <c r="C12" s="54"/>
      <c r="D12" s="54"/>
      <c r="E12" s="155"/>
      <c r="N12" s="67"/>
    </row>
    <row r="13" spans="1:26" ht="12.5">
      <c r="A13" s="54"/>
      <c r="B13" s="154"/>
      <c r="C13" s="54"/>
      <c r="D13" s="54"/>
      <c r="E13" s="155"/>
      <c r="N13" s="67"/>
    </row>
    <row r="14" spans="1:26" ht="12.5">
      <c r="A14" s="54"/>
      <c r="B14" s="154"/>
      <c r="C14" s="54"/>
      <c r="D14" s="54"/>
      <c r="E14" s="155"/>
      <c r="N14" s="67"/>
    </row>
    <row r="15" spans="1:26" ht="12.5">
      <c r="A15" s="54"/>
      <c r="B15" s="154"/>
      <c r="C15" s="54"/>
      <c r="D15" s="54"/>
      <c r="E15" s="155"/>
      <c r="N15" s="67"/>
    </row>
    <row r="16" spans="1:26" ht="12.5">
      <c r="A16" s="54"/>
      <c r="B16" s="154"/>
      <c r="C16" s="54"/>
      <c r="D16" s="54"/>
      <c r="E16" s="155"/>
    </row>
    <row r="17" spans="1:5" ht="12.5">
      <c r="A17" s="54"/>
      <c r="B17" s="154"/>
      <c r="C17" s="54"/>
      <c r="D17" s="54"/>
      <c r="E17" s="155"/>
    </row>
    <row r="18" spans="1:5" ht="12.5">
      <c r="A18" s="54"/>
      <c r="B18" s="154"/>
      <c r="C18" s="54"/>
      <c r="D18" s="54"/>
      <c r="E18" s="155"/>
    </row>
    <row r="19" spans="1:5" ht="12.5">
      <c r="A19" s="54"/>
      <c r="B19" s="154"/>
      <c r="C19" s="54"/>
      <c r="D19" s="54"/>
      <c r="E19" s="155"/>
    </row>
    <row r="20" spans="1:5" ht="12.5">
      <c r="A20" s="54"/>
      <c r="B20" s="154"/>
      <c r="C20" s="54"/>
      <c r="D20" s="54"/>
      <c r="E20" s="155"/>
    </row>
    <row r="21" spans="1:5" ht="12.5">
      <c r="A21" s="54"/>
      <c r="B21" s="154"/>
      <c r="C21" s="54"/>
      <c r="D21" s="54"/>
      <c r="E21" s="155"/>
    </row>
    <row r="22" spans="1:5" ht="12.5">
      <c r="A22" s="54"/>
      <c r="B22" s="154"/>
      <c r="C22" s="54"/>
      <c r="D22" s="54"/>
      <c r="E22" s="155"/>
    </row>
    <row r="23" spans="1:5" ht="12.5">
      <c r="A23" s="54"/>
      <c r="B23" s="154"/>
      <c r="C23" s="54"/>
      <c r="D23" s="54"/>
      <c r="E23" s="155"/>
    </row>
    <row r="24" spans="1:5" ht="12.5">
      <c r="A24" s="54"/>
      <c r="B24" s="154"/>
      <c r="C24" s="54"/>
      <c r="D24" s="54"/>
      <c r="E24" s="155"/>
    </row>
    <row r="25" spans="1:5" ht="12.5">
      <c r="A25" s="54"/>
      <c r="B25" s="154"/>
      <c r="C25" s="54"/>
      <c r="D25" s="54"/>
      <c r="E25" s="155"/>
    </row>
    <row r="26" spans="1:5" ht="12.5">
      <c r="A26" s="54"/>
      <c r="B26" s="154"/>
      <c r="C26" s="54"/>
      <c r="D26" s="54"/>
      <c r="E26" s="155"/>
    </row>
    <row r="27" spans="1:5" ht="12.5">
      <c r="A27" s="54"/>
      <c r="B27" s="154"/>
      <c r="C27" s="54"/>
      <c r="D27" s="54"/>
      <c r="E27" s="155"/>
    </row>
    <row r="28" spans="1:5" ht="12.5">
      <c r="A28" s="54"/>
      <c r="B28" s="154"/>
      <c r="C28" s="54"/>
      <c r="D28" s="54"/>
      <c r="E28" s="155"/>
    </row>
    <row r="29" spans="1:5" ht="12.5">
      <c r="A29" s="54"/>
      <c r="B29" s="154"/>
      <c r="C29" s="54"/>
      <c r="D29" s="54"/>
      <c r="E29" s="155"/>
    </row>
    <row r="30" spans="1:5" ht="12.5">
      <c r="A30" s="54"/>
      <c r="B30" s="154"/>
      <c r="C30" s="54"/>
      <c r="D30" s="54"/>
      <c r="E30" s="155"/>
    </row>
    <row r="31" spans="1:5" ht="12.5">
      <c r="A31" s="54"/>
      <c r="B31" s="154"/>
      <c r="C31" s="54"/>
      <c r="D31" s="54"/>
      <c r="E31" s="155"/>
    </row>
    <row r="32" spans="1:5" ht="12.5">
      <c r="A32" s="54"/>
      <c r="B32" s="154"/>
      <c r="C32" s="54"/>
      <c r="D32" s="54"/>
      <c r="E32" s="155"/>
    </row>
    <row r="33" spans="1:5" ht="12.5">
      <c r="A33" s="54"/>
      <c r="B33" s="154"/>
      <c r="C33" s="54"/>
      <c r="D33" s="54"/>
      <c r="E33" s="155"/>
    </row>
    <row r="34" spans="1:5" ht="12.5">
      <c r="A34" s="54"/>
      <c r="B34" s="154"/>
      <c r="C34" s="54"/>
      <c r="D34" s="54"/>
      <c r="E34" s="155"/>
    </row>
    <row r="35" spans="1:5" ht="12.5">
      <c r="A35" s="54"/>
      <c r="B35" s="154"/>
      <c r="C35" s="54"/>
      <c r="D35" s="54"/>
      <c r="E35" s="155"/>
    </row>
    <row r="36" spans="1:5" ht="12.5">
      <c r="A36" s="54"/>
      <c r="B36" s="154"/>
      <c r="C36" s="54"/>
      <c r="D36" s="54"/>
      <c r="E36" s="155"/>
    </row>
    <row r="37" spans="1:5" ht="12.5">
      <c r="A37" s="54"/>
      <c r="B37" s="154"/>
      <c r="C37" s="54"/>
      <c r="D37" s="54"/>
      <c r="E37" s="155"/>
    </row>
    <row r="38" spans="1:5" ht="12.5">
      <c r="A38" s="54"/>
      <c r="B38" s="154"/>
      <c r="C38" s="54"/>
      <c r="D38" s="54"/>
      <c r="E38" s="155"/>
    </row>
    <row r="39" spans="1:5" ht="12.5">
      <c r="A39" s="54"/>
      <c r="B39" s="154"/>
      <c r="C39" s="54"/>
      <c r="D39" s="54"/>
      <c r="E39" s="155"/>
    </row>
    <row r="40" spans="1:5" ht="12.5">
      <c r="A40" s="54"/>
      <c r="B40" s="154"/>
      <c r="C40" s="54"/>
      <c r="D40" s="54"/>
      <c r="E40" s="155"/>
    </row>
    <row r="41" spans="1:5" ht="12.5">
      <c r="A41" s="54"/>
      <c r="B41" s="154"/>
      <c r="C41" s="54"/>
      <c r="D41" s="54"/>
      <c r="E41" s="155"/>
    </row>
    <row r="42" spans="1:5" ht="12.5">
      <c r="A42" s="54"/>
      <c r="B42" s="154"/>
      <c r="C42" s="54"/>
      <c r="D42" s="54"/>
      <c r="E42" s="155"/>
    </row>
    <row r="43" spans="1:5" ht="12.5">
      <c r="A43" s="54"/>
      <c r="B43" s="154"/>
      <c r="C43" s="54"/>
      <c r="D43" s="54"/>
      <c r="E43" s="155"/>
    </row>
    <row r="44" spans="1:5" ht="12.5">
      <c r="A44" s="54"/>
      <c r="B44" s="154"/>
      <c r="C44" s="54"/>
      <c r="D44" s="54"/>
      <c r="E44" s="155"/>
    </row>
    <row r="45" spans="1:5" ht="12.5">
      <c r="A45" s="54"/>
      <c r="B45" s="154"/>
      <c r="C45" s="54"/>
      <c r="D45" s="54"/>
      <c r="E45" s="155"/>
    </row>
    <row r="46" spans="1:5" ht="12.5">
      <c r="A46" s="54"/>
      <c r="B46" s="154"/>
      <c r="C46" s="54"/>
      <c r="D46" s="54"/>
      <c r="E46" s="155"/>
    </row>
    <row r="47" spans="1:5" ht="12.5">
      <c r="A47" s="54"/>
      <c r="B47" s="154"/>
      <c r="C47" s="54"/>
      <c r="D47" s="54"/>
      <c r="E47" s="155"/>
    </row>
    <row r="48" spans="1:5" ht="12.5">
      <c r="A48" s="54"/>
      <c r="B48" s="154"/>
      <c r="C48" s="54"/>
      <c r="D48" s="54"/>
      <c r="E48" s="155"/>
    </row>
    <row r="49" spans="1:5" ht="12.5">
      <c r="A49" s="54"/>
      <c r="B49" s="154"/>
      <c r="C49" s="54"/>
      <c r="D49" s="54"/>
      <c r="E49" s="155"/>
    </row>
    <row r="50" spans="1:5" ht="12.5">
      <c r="A50" s="54"/>
      <c r="B50" s="154"/>
      <c r="C50" s="54"/>
      <c r="D50" s="54"/>
      <c r="E50" s="155"/>
    </row>
    <row r="51" spans="1:5" ht="12.5">
      <c r="A51" s="54"/>
      <c r="B51" s="154"/>
      <c r="C51" s="54"/>
      <c r="D51" s="54"/>
      <c r="E51" s="155"/>
    </row>
    <row r="52" spans="1:5" ht="12.5">
      <c r="A52" s="54"/>
      <c r="B52" s="154"/>
      <c r="C52" s="54"/>
      <c r="D52" s="54"/>
      <c r="E52" s="155"/>
    </row>
    <row r="53" spans="1:5" ht="12.5">
      <c r="A53" s="54"/>
      <c r="B53" s="154"/>
      <c r="C53" s="54"/>
      <c r="D53" s="54"/>
      <c r="E53" s="155"/>
    </row>
    <row r="54" spans="1:5" ht="12.5">
      <c r="A54" s="54"/>
      <c r="B54" s="154"/>
      <c r="C54" s="54"/>
      <c r="D54" s="54"/>
      <c r="E54" s="155"/>
    </row>
    <row r="55" spans="1:5" ht="12.5">
      <c r="A55" s="54"/>
      <c r="B55" s="154"/>
      <c r="C55" s="54"/>
      <c r="D55" s="54"/>
      <c r="E55" s="155"/>
    </row>
    <row r="56" spans="1:5" ht="12.5">
      <c r="A56" s="54"/>
      <c r="B56" s="154"/>
      <c r="C56" s="54"/>
      <c r="D56" s="54"/>
      <c r="E56" s="155"/>
    </row>
    <row r="57" spans="1:5" ht="12.5">
      <c r="A57" s="54"/>
      <c r="B57" s="154"/>
      <c r="C57" s="54"/>
      <c r="D57" s="54"/>
      <c r="E57" s="155"/>
    </row>
    <row r="58" spans="1:5" ht="12.5">
      <c r="A58" s="54"/>
      <c r="B58" s="154"/>
      <c r="C58" s="54"/>
      <c r="D58" s="54"/>
      <c r="E58" s="155"/>
    </row>
    <row r="59" spans="1:5" ht="12.5">
      <c r="A59" s="54"/>
      <c r="B59" s="154"/>
      <c r="C59" s="54"/>
      <c r="D59" s="54"/>
      <c r="E59" s="155"/>
    </row>
    <row r="60" spans="1:5" ht="12.5">
      <c r="A60" s="54"/>
      <c r="B60" s="154"/>
      <c r="C60" s="54"/>
      <c r="D60" s="54"/>
      <c r="E60" s="155"/>
    </row>
    <row r="61" spans="1:5" ht="12.5">
      <c r="A61" s="54"/>
      <c r="B61" s="154"/>
      <c r="C61" s="54"/>
      <c r="D61" s="54"/>
      <c r="E61" s="155"/>
    </row>
    <row r="62" spans="1:5" ht="12.5">
      <c r="A62" s="54"/>
      <c r="B62" s="154"/>
      <c r="C62" s="54"/>
      <c r="D62" s="54"/>
      <c r="E62" s="155"/>
    </row>
    <row r="63" spans="1:5" ht="12.5">
      <c r="A63" s="54"/>
      <c r="B63" s="154"/>
      <c r="C63" s="54"/>
      <c r="D63" s="54"/>
      <c r="E63" s="155"/>
    </row>
    <row r="64" spans="1:5" ht="12.5">
      <c r="A64" s="54"/>
      <c r="B64" s="154"/>
      <c r="C64" s="54"/>
      <c r="D64" s="54"/>
      <c r="E64" s="155"/>
    </row>
    <row r="65" spans="1:5" ht="12.5">
      <c r="A65" s="54"/>
      <c r="B65" s="154"/>
      <c r="C65" s="54"/>
      <c r="D65" s="54"/>
      <c r="E65" s="155"/>
    </row>
    <row r="66" spans="1:5" ht="12.5">
      <c r="A66" s="54"/>
      <c r="B66" s="154"/>
      <c r="C66" s="54"/>
      <c r="D66" s="54"/>
      <c r="E66" s="155"/>
    </row>
    <row r="67" spans="1:5" ht="12.5">
      <c r="A67" s="54"/>
      <c r="B67" s="154"/>
      <c r="C67" s="54"/>
      <c r="D67" s="54"/>
      <c r="E67" s="155"/>
    </row>
    <row r="68" spans="1:5" ht="12.5">
      <c r="A68" s="54"/>
      <c r="B68" s="154"/>
      <c r="C68" s="54"/>
      <c r="D68" s="54"/>
      <c r="E68" s="155"/>
    </row>
    <row r="69" spans="1:5" ht="12.5">
      <c r="A69" s="54"/>
      <c r="B69" s="154"/>
      <c r="C69" s="54"/>
      <c r="D69" s="54"/>
      <c r="E69" s="155"/>
    </row>
    <row r="70" spans="1:5" ht="12.5">
      <c r="A70" s="54"/>
      <c r="B70" s="154"/>
      <c r="C70" s="54"/>
      <c r="D70" s="54"/>
      <c r="E70" s="155"/>
    </row>
    <row r="71" spans="1:5" ht="12.5">
      <c r="A71" s="54"/>
      <c r="B71" s="154"/>
      <c r="C71" s="54"/>
      <c r="D71" s="54"/>
      <c r="E71" s="155"/>
    </row>
    <row r="72" spans="1:5" ht="12.5">
      <c r="A72" s="54"/>
      <c r="B72" s="154"/>
      <c r="C72" s="54"/>
      <c r="D72" s="54"/>
      <c r="E72" s="155"/>
    </row>
    <row r="73" spans="1:5" ht="12.5">
      <c r="A73" s="54"/>
      <c r="B73" s="154"/>
      <c r="C73" s="54"/>
      <c r="D73" s="54"/>
      <c r="E73" s="155"/>
    </row>
    <row r="74" spans="1:5" ht="12.5">
      <c r="A74" s="54"/>
      <c r="B74" s="154"/>
      <c r="C74" s="54"/>
      <c r="D74" s="54"/>
      <c r="E74" s="155"/>
    </row>
    <row r="75" spans="1:5" ht="12.5">
      <c r="A75" s="54"/>
      <c r="B75" s="154"/>
      <c r="C75" s="54"/>
      <c r="D75" s="54"/>
      <c r="E75" s="155"/>
    </row>
    <row r="76" spans="1:5" ht="12.5">
      <c r="A76" s="54"/>
      <c r="B76" s="154"/>
      <c r="C76" s="54"/>
      <c r="D76" s="54"/>
      <c r="E76" s="155"/>
    </row>
    <row r="77" spans="1:5" ht="12.5">
      <c r="A77" s="54"/>
      <c r="B77" s="154"/>
      <c r="C77" s="54"/>
      <c r="D77" s="54"/>
      <c r="E77" s="155"/>
    </row>
    <row r="78" spans="1:5" ht="12.5">
      <c r="A78" s="54"/>
      <c r="B78" s="154"/>
      <c r="C78" s="54"/>
      <c r="D78" s="54"/>
      <c r="E78" s="155"/>
    </row>
    <row r="79" spans="1:5" ht="12.5">
      <c r="A79" s="54"/>
      <c r="B79" s="154"/>
      <c r="C79" s="54"/>
      <c r="D79" s="54"/>
      <c r="E79" s="155"/>
    </row>
    <row r="80" spans="1:5" ht="12.5">
      <c r="A80" s="54"/>
      <c r="B80" s="154"/>
      <c r="C80" s="54"/>
      <c r="D80" s="54"/>
      <c r="E80" s="155"/>
    </row>
    <row r="81" spans="1:5" ht="12.5">
      <c r="A81" s="54"/>
      <c r="B81" s="154"/>
      <c r="C81" s="54"/>
      <c r="D81" s="54"/>
      <c r="E81" s="155"/>
    </row>
    <row r="82" spans="1:5" ht="12.5">
      <c r="A82" s="54"/>
      <c r="B82" s="154"/>
      <c r="C82" s="54"/>
      <c r="D82" s="54"/>
      <c r="E82" s="155"/>
    </row>
    <row r="83" spans="1:5" ht="12.5">
      <c r="A83" s="54"/>
      <c r="B83" s="154"/>
      <c r="C83" s="54"/>
      <c r="D83" s="54"/>
      <c r="E83" s="155"/>
    </row>
    <row r="84" spans="1:5" ht="12.5">
      <c r="A84" s="54"/>
      <c r="B84" s="154"/>
      <c r="C84" s="54"/>
      <c r="D84" s="54"/>
      <c r="E84" s="155"/>
    </row>
    <row r="85" spans="1:5" ht="12.5">
      <c r="A85" s="54"/>
      <c r="B85" s="154"/>
      <c r="C85" s="54"/>
      <c r="D85" s="54"/>
      <c r="E85" s="155"/>
    </row>
    <row r="86" spans="1:5" ht="12.5">
      <c r="A86" s="54"/>
      <c r="B86" s="154"/>
      <c r="C86" s="54"/>
      <c r="D86" s="54"/>
      <c r="E86" s="155"/>
    </row>
    <row r="87" spans="1:5" ht="12.5">
      <c r="A87" s="54"/>
      <c r="B87" s="154"/>
      <c r="C87" s="54"/>
      <c r="D87" s="54"/>
      <c r="E87" s="155"/>
    </row>
    <row r="88" spans="1:5" ht="12.5">
      <c r="A88" s="54"/>
      <c r="B88" s="154"/>
      <c r="C88" s="54"/>
      <c r="D88" s="54"/>
      <c r="E88" s="155"/>
    </row>
    <row r="89" spans="1:5" ht="12.5">
      <c r="A89" s="54"/>
      <c r="B89" s="154"/>
      <c r="C89" s="54"/>
      <c r="D89" s="54"/>
      <c r="E89" s="155"/>
    </row>
    <row r="90" spans="1:5" ht="12.5">
      <c r="A90" s="54"/>
      <c r="B90" s="154"/>
      <c r="C90" s="54"/>
      <c r="D90" s="54"/>
      <c r="E90" s="155"/>
    </row>
    <row r="91" spans="1:5" ht="12.5">
      <c r="A91" s="54"/>
      <c r="B91" s="154"/>
      <c r="C91" s="54"/>
      <c r="D91" s="54"/>
      <c r="E91" s="155"/>
    </row>
    <row r="92" spans="1:5" ht="12.5">
      <c r="A92" s="54"/>
      <c r="B92" s="154"/>
      <c r="C92" s="54"/>
      <c r="D92" s="54"/>
      <c r="E92" s="155"/>
    </row>
    <row r="93" spans="1:5" ht="12.5">
      <c r="A93" s="54"/>
      <c r="B93" s="154"/>
      <c r="C93" s="54"/>
      <c r="D93" s="54"/>
      <c r="E93" s="155"/>
    </row>
    <row r="94" spans="1:5" ht="12.5">
      <c r="A94" s="54"/>
      <c r="B94" s="154"/>
      <c r="C94" s="54"/>
      <c r="D94" s="54"/>
      <c r="E94" s="155"/>
    </row>
    <row r="95" spans="1:5" ht="12.5">
      <c r="A95" s="54"/>
      <c r="B95" s="154"/>
      <c r="C95" s="54"/>
      <c r="D95" s="54"/>
      <c r="E95" s="155"/>
    </row>
    <row r="96" spans="1:5" ht="12.5">
      <c r="A96" s="54"/>
      <c r="B96" s="154"/>
      <c r="C96" s="54"/>
      <c r="D96" s="54"/>
      <c r="E96" s="155"/>
    </row>
    <row r="97" spans="1:5" ht="12.5">
      <c r="A97" s="54"/>
      <c r="B97" s="154"/>
      <c r="C97" s="54"/>
      <c r="D97" s="54"/>
      <c r="E97" s="155"/>
    </row>
    <row r="98" spans="1:5" ht="12.5">
      <c r="A98" s="54"/>
      <c r="B98" s="154"/>
      <c r="C98" s="54"/>
      <c r="D98" s="54"/>
      <c r="E98" s="155"/>
    </row>
    <row r="99" spans="1:5" ht="12.5">
      <c r="A99" s="54"/>
      <c r="B99" s="154"/>
      <c r="C99" s="54"/>
      <c r="D99" s="54"/>
      <c r="E99" s="155"/>
    </row>
    <row r="100" spans="1:5" ht="12.5">
      <c r="A100" s="54"/>
      <c r="B100" s="154"/>
      <c r="C100" s="54"/>
      <c r="D100" s="54"/>
      <c r="E100" s="155"/>
    </row>
    <row r="101" spans="1:5" ht="12.5">
      <c r="A101" s="54"/>
      <c r="B101" s="154"/>
      <c r="C101" s="54"/>
      <c r="D101" s="54"/>
      <c r="E101" s="155"/>
    </row>
    <row r="102" spans="1:5" ht="12.5">
      <c r="A102" s="54"/>
      <c r="B102" s="154"/>
      <c r="C102" s="54"/>
      <c r="D102" s="54"/>
      <c r="E102" s="155"/>
    </row>
    <row r="103" spans="1:5" ht="12.5">
      <c r="A103" s="54"/>
      <c r="B103" s="154"/>
      <c r="C103" s="54"/>
      <c r="D103" s="54"/>
      <c r="E103" s="155"/>
    </row>
    <row r="104" spans="1:5" ht="12.5">
      <c r="A104" s="54"/>
      <c r="B104" s="154"/>
      <c r="C104" s="54"/>
      <c r="D104" s="54"/>
      <c r="E104" s="155"/>
    </row>
    <row r="105" spans="1:5" ht="12.5">
      <c r="A105" s="54"/>
      <c r="B105" s="154"/>
      <c r="C105" s="54"/>
      <c r="D105" s="54"/>
      <c r="E105" s="155"/>
    </row>
    <row r="106" spans="1:5" ht="12.5">
      <c r="A106" s="54"/>
      <c r="B106" s="154"/>
      <c r="C106" s="54"/>
      <c r="D106" s="54"/>
      <c r="E106" s="155"/>
    </row>
    <row r="107" spans="1:5" ht="12.5">
      <c r="A107" s="54"/>
      <c r="B107" s="154"/>
      <c r="C107" s="54"/>
      <c r="D107" s="54"/>
      <c r="E107" s="155"/>
    </row>
    <row r="108" spans="1:5" ht="12.5">
      <c r="A108" s="54"/>
      <c r="B108" s="154"/>
      <c r="C108" s="54"/>
      <c r="D108" s="54"/>
      <c r="E108" s="155"/>
    </row>
    <row r="109" spans="1:5" ht="12.5">
      <c r="A109" s="54"/>
      <c r="B109" s="154"/>
      <c r="C109" s="54"/>
      <c r="D109" s="54"/>
      <c r="E109" s="155"/>
    </row>
    <row r="110" spans="1:5" ht="12.5">
      <c r="A110" s="54"/>
      <c r="B110" s="154"/>
      <c r="C110" s="54"/>
      <c r="D110" s="54"/>
      <c r="E110" s="155"/>
    </row>
    <row r="111" spans="1:5" ht="12.5">
      <c r="A111" s="54"/>
      <c r="B111" s="154"/>
      <c r="C111" s="54"/>
      <c r="D111" s="54"/>
      <c r="E111" s="155"/>
    </row>
    <row r="112" spans="1:5" ht="12.5">
      <c r="A112" s="54"/>
      <c r="B112" s="154"/>
      <c r="C112" s="54"/>
      <c r="D112" s="54"/>
      <c r="E112" s="155"/>
    </row>
    <row r="113" spans="1:5" ht="12.5">
      <c r="A113" s="54"/>
      <c r="B113" s="154"/>
      <c r="C113" s="54"/>
      <c r="D113" s="54"/>
      <c r="E113" s="155"/>
    </row>
    <row r="114" spans="1:5" ht="12.5">
      <c r="A114" s="54"/>
      <c r="B114" s="154"/>
      <c r="C114" s="54"/>
      <c r="D114" s="54"/>
      <c r="E114" s="155"/>
    </row>
    <row r="115" spans="1:5" ht="12.5">
      <c r="A115" s="54"/>
      <c r="B115" s="154"/>
      <c r="C115" s="54"/>
      <c r="D115" s="54"/>
      <c r="E115" s="155"/>
    </row>
    <row r="116" spans="1:5" ht="12.5">
      <c r="A116" s="54"/>
      <c r="B116" s="154"/>
      <c r="C116" s="54"/>
      <c r="D116" s="54"/>
      <c r="E116" s="155"/>
    </row>
    <row r="117" spans="1:5" ht="12.5">
      <c r="A117" s="54"/>
      <c r="B117" s="154"/>
      <c r="C117" s="54"/>
      <c r="D117" s="54"/>
      <c r="E117" s="155"/>
    </row>
    <row r="118" spans="1:5" ht="12.5">
      <c r="A118" s="54"/>
      <c r="B118" s="154"/>
      <c r="C118" s="54"/>
      <c r="D118" s="54"/>
      <c r="E118" s="155"/>
    </row>
    <row r="119" spans="1:5" ht="12.5">
      <c r="A119" s="54"/>
      <c r="B119" s="154"/>
      <c r="C119" s="54"/>
      <c r="D119" s="54"/>
      <c r="E119" s="155"/>
    </row>
    <row r="120" spans="1:5" ht="12.5">
      <c r="A120" s="54"/>
      <c r="B120" s="154"/>
      <c r="C120" s="54"/>
      <c r="D120" s="54"/>
      <c r="E120" s="155"/>
    </row>
    <row r="121" spans="1:5" ht="12.5">
      <c r="A121" s="54"/>
      <c r="B121" s="154"/>
      <c r="C121" s="54"/>
      <c r="D121" s="54"/>
      <c r="E121" s="155"/>
    </row>
    <row r="122" spans="1:5" ht="12.5">
      <c r="A122" s="54"/>
      <c r="B122" s="154"/>
      <c r="C122" s="54"/>
      <c r="D122" s="54"/>
      <c r="E122" s="155"/>
    </row>
    <row r="123" spans="1:5" ht="12.5">
      <c r="A123" s="54"/>
      <c r="B123" s="154"/>
      <c r="C123" s="54"/>
      <c r="D123" s="54"/>
      <c r="E123" s="155"/>
    </row>
    <row r="124" spans="1:5" ht="12.5">
      <c r="A124" s="54"/>
      <c r="B124" s="154"/>
      <c r="C124" s="54"/>
      <c r="D124" s="54"/>
      <c r="E124" s="155"/>
    </row>
    <row r="125" spans="1:5" ht="12.5">
      <c r="A125" s="54"/>
      <c r="B125" s="154"/>
      <c r="C125" s="54"/>
      <c r="D125" s="54"/>
      <c r="E125" s="155"/>
    </row>
    <row r="126" spans="1:5" ht="12.5">
      <c r="A126" s="54"/>
      <c r="B126" s="154"/>
      <c r="C126" s="54"/>
      <c r="D126" s="54"/>
      <c r="E126" s="155"/>
    </row>
    <row r="127" spans="1:5" ht="12.5">
      <c r="A127" s="54"/>
      <c r="B127" s="154"/>
      <c r="C127" s="54"/>
      <c r="D127" s="54"/>
      <c r="E127" s="155"/>
    </row>
    <row r="128" spans="1:5" ht="12.5">
      <c r="A128" s="54"/>
      <c r="B128" s="154"/>
      <c r="C128" s="54"/>
      <c r="D128" s="54"/>
      <c r="E128" s="155"/>
    </row>
    <row r="129" spans="1:5" ht="12.5">
      <c r="A129" s="54"/>
      <c r="B129" s="154"/>
      <c r="C129" s="54"/>
      <c r="D129" s="54"/>
      <c r="E129" s="155"/>
    </row>
    <row r="130" spans="1:5" ht="12.5">
      <c r="A130" s="54"/>
      <c r="B130" s="154"/>
      <c r="C130" s="54"/>
      <c r="D130" s="54"/>
      <c r="E130" s="155"/>
    </row>
    <row r="131" spans="1:5" ht="12.5">
      <c r="A131" s="54"/>
      <c r="B131" s="154"/>
      <c r="C131" s="54"/>
      <c r="D131" s="54"/>
      <c r="E131" s="155"/>
    </row>
    <row r="132" spans="1:5" ht="12.5">
      <c r="A132" s="54"/>
      <c r="B132" s="154"/>
      <c r="C132" s="54"/>
      <c r="D132" s="54"/>
      <c r="E132" s="155"/>
    </row>
    <row r="133" spans="1:5" ht="12.5">
      <c r="A133" s="54"/>
      <c r="B133" s="154"/>
      <c r="C133" s="54"/>
      <c r="D133" s="54"/>
      <c r="E133" s="155"/>
    </row>
    <row r="134" spans="1:5" ht="12.5">
      <c r="A134" s="54"/>
      <c r="B134" s="154"/>
      <c r="C134" s="54"/>
      <c r="D134" s="54"/>
      <c r="E134" s="155"/>
    </row>
    <row r="135" spans="1:5" ht="12.5">
      <c r="A135" s="54"/>
      <c r="B135" s="154"/>
      <c r="C135" s="54"/>
      <c r="D135" s="54"/>
      <c r="E135" s="155"/>
    </row>
    <row r="136" spans="1:5" ht="12.5">
      <c r="A136" s="54"/>
      <c r="B136" s="154"/>
      <c r="C136" s="54"/>
      <c r="D136" s="54"/>
      <c r="E136" s="155"/>
    </row>
    <row r="137" spans="1:5" ht="12.5">
      <c r="A137" s="54"/>
      <c r="B137" s="154"/>
      <c r="C137" s="54"/>
      <c r="D137" s="54"/>
      <c r="E137" s="155"/>
    </row>
    <row r="138" spans="1:5" ht="12.5">
      <c r="A138" s="54"/>
      <c r="B138" s="154"/>
      <c r="C138" s="54"/>
      <c r="D138" s="54"/>
      <c r="E138" s="155"/>
    </row>
    <row r="139" spans="1:5" ht="12.5">
      <c r="A139" s="54"/>
      <c r="B139" s="154"/>
      <c r="C139" s="54"/>
      <c r="D139" s="54"/>
      <c r="E139" s="155"/>
    </row>
    <row r="140" spans="1:5" ht="12.5">
      <c r="A140" s="54"/>
      <c r="B140" s="154"/>
      <c r="C140" s="54"/>
      <c r="D140" s="54"/>
      <c r="E140" s="155"/>
    </row>
    <row r="141" spans="1:5" ht="12.5">
      <c r="A141" s="54"/>
      <c r="B141" s="154"/>
      <c r="C141" s="54"/>
      <c r="D141" s="54"/>
      <c r="E141" s="155"/>
    </row>
    <row r="142" spans="1:5" ht="12.5">
      <c r="A142" s="54"/>
      <c r="B142" s="154"/>
      <c r="C142" s="54"/>
      <c r="D142" s="54"/>
      <c r="E142" s="155"/>
    </row>
    <row r="143" spans="1:5" ht="12.5">
      <c r="A143" s="54"/>
      <c r="B143" s="154"/>
      <c r="C143" s="54"/>
      <c r="D143" s="54"/>
      <c r="E143" s="155"/>
    </row>
    <row r="144" spans="1:5" ht="12.5">
      <c r="A144" s="54"/>
      <c r="B144" s="154"/>
      <c r="C144" s="54"/>
      <c r="D144" s="54"/>
      <c r="E144" s="155"/>
    </row>
    <row r="145" spans="1:5" ht="12.5">
      <c r="A145" s="54"/>
      <c r="B145" s="154"/>
      <c r="C145" s="54"/>
      <c r="D145" s="54"/>
      <c r="E145" s="155"/>
    </row>
    <row r="146" spans="1:5" ht="12.5">
      <c r="A146" s="54"/>
      <c r="B146" s="154"/>
      <c r="C146" s="54"/>
      <c r="D146" s="54"/>
      <c r="E146" s="155"/>
    </row>
    <row r="147" spans="1:5" ht="12.5">
      <c r="A147" s="54"/>
      <c r="B147" s="154"/>
      <c r="C147" s="54"/>
      <c r="D147" s="54"/>
      <c r="E147" s="155"/>
    </row>
    <row r="148" spans="1:5" ht="12.5">
      <c r="A148" s="54"/>
      <c r="B148" s="154"/>
      <c r="C148" s="54"/>
      <c r="D148" s="54"/>
      <c r="E148" s="155"/>
    </row>
    <row r="149" spans="1:5" ht="12.5">
      <c r="A149" s="54"/>
      <c r="B149" s="154"/>
      <c r="C149" s="54"/>
      <c r="D149" s="54"/>
      <c r="E149" s="155"/>
    </row>
    <row r="150" spans="1:5" ht="12.5">
      <c r="A150" s="54"/>
      <c r="B150" s="154"/>
      <c r="C150" s="54"/>
      <c r="D150" s="54"/>
      <c r="E150" s="155"/>
    </row>
    <row r="151" spans="1:5" ht="12.5">
      <c r="A151" s="54"/>
      <c r="B151" s="154"/>
      <c r="C151" s="54"/>
      <c r="D151" s="54"/>
      <c r="E151" s="155"/>
    </row>
    <row r="152" spans="1:5" ht="12.5">
      <c r="A152" s="54"/>
      <c r="B152" s="154"/>
      <c r="C152" s="54"/>
      <c r="D152" s="54"/>
      <c r="E152" s="155"/>
    </row>
    <row r="153" spans="1:5" ht="12.5">
      <c r="A153" s="54"/>
      <c r="B153" s="154"/>
      <c r="C153" s="54"/>
      <c r="D153" s="54"/>
      <c r="E153" s="155"/>
    </row>
    <row r="154" spans="1:5" ht="12.5">
      <c r="A154" s="54"/>
      <c r="B154" s="154"/>
      <c r="C154" s="54"/>
      <c r="D154" s="54"/>
      <c r="E154" s="155"/>
    </row>
    <row r="155" spans="1:5" ht="12.5">
      <c r="A155" s="54"/>
      <c r="B155" s="154"/>
      <c r="C155" s="54"/>
      <c r="D155" s="54"/>
      <c r="E155" s="155"/>
    </row>
    <row r="156" spans="1:5" ht="12.5">
      <c r="A156" s="54"/>
      <c r="B156" s="154"/>
      <c r="C156" s="54"/>
      <c r="D156" s="54"/>
      <c r="E156" s="155"/>
    </row>
    <row r="157" spans="1:5" ht="12.5">
      <c r="A157" s="54"/>
      <c r="B157" s="154"/>
      <c r="C157" s="54"/>
      <c r="D157" s="54"/>
      <c r="E157" s="155"/>
    </row>
    <row r="158" spans="1:5" ht="12.5">
      <c r="A158" s="54"/>
      <c r="B158" s="154"/>
      <c r="C158" s="54"/>
      <c r="D158" s="54"/>
      <c r="E158" s="155"/>
    </row>
    <row r="159" spans="1:5" ht="12.5">
      <c r="A159" s="54"/>
      <c r="B159" s="154"/>
      <c r="C159" s="54"/>
      <c r="D159" s="54"/>
      <c r="E159" s="155"/>
    </row>
    <row r="160" spans="1:5" ht="12.5">
      <c r="A160" s="54"/>
      <c r="B160" s="154"/>
      <c r="C160" s="54"/>
      <c r="D160" s="54"/>
      <c r="E160" s="155"/>
    </row>
    <row r="161" spans="1:5" ht="12.5">
      <c r="A161" s="54"/>
      <c r="B161" s="154"/>
      <c r="C161" s="54"/>
      <c r="D161" s="54"/>
      <c r="E161" s="155"/>
    </row>
    <row r="162" spans="1:5" ht="12.5">
      <c r="A162" s="54"/>
      <c r="B162" s="154"/>
      <c r="C162" s="54"/>
      <c r="D162" s="54"/>
      <c r="E162" s="155"/>
    </row>
    <row r="163" spans="1:5" ht="12.5">
      <c r="A163" s="54"/>
      <c r="B163" s="154"/>
      <c r="C163" s="54"/>
      <c r="D163" s="54"/>
      <c r="E163" s="155"/>
    </row>
    <row r="164" spans="1:5" ht="12.5">
      <c r="A164" s="54"/>
      <c r="B164" s="154"/>
      <c r="C164" s="54"/>
      <c r="D164" s="54"/>
      <c r="E164" s="155"/>
    </row>
    <row r="165" spans="1:5" ht="12.5">
      <c r="A165" s="54"/>
      <c r="B165" s="154"/>
      <c r="C165" s="54"/>
      <c r="D165" s="54"/>
      <c r="E165" s="155"/>
    </row>
    <row r="166" spans="1:5" ht="12.5">
      <c r="A166" s="54"/>
      <c r="B166" s="154"/>
      <c r="C166" s="54"/>
      <c r="D166" s="54"/>
      <c r="E166" s="155"/>
    </row>
    <row r="167" spans="1:5" ht="12.5">
      <c r="A167" s="54"/>
      <c r="B167" s="154"/>
      <c r="C167" s="54"/>
      <c r="D167" s="54"/>
      <c r="E167" s="155"/>
    </row>
    <row r="168" spans="1:5" ht="12.5">
      <c r="A168" s="54"/>
      <c r="B168" s="154"/>
      <c r="C168" s="54"/>
      <c r="D168" s="54"/>
      <c r="E168" s="155"/>
    </row>
    <row r="169" spans="1:5" ht="12.5">
      <c r="A169" s="54"/>
      <c r="B169" s="154"/>
      <c r="C169" s="54"/>
      <c r="D169" s="54"/>
      <c r="E169" s="155"/>
    </row>
    <row r="170" spans="1:5" ht="12.5">
      <c r="A170" s="54"/>
      <c r="B170" s="154"/>
      <c r="C170" s="54"/>
      <c r="D170" s="54"/>
      <c r="E170" s="155"/>
    </row>
    <row r="171" spans="1:5" ht="12.5">
      <c r="A171" s="54"/>
      <c r="B171" s="154"/>
      <c r="C171" s="54"/>
      <c r="D171" s="54"/>
      <c r="E171" s="155"/>
    </row>
    <row r="172" spans="1:5" ht="12.5">
      <c r="A172" s="54"/>
      <c r="B172" s="154"/>
      <c r="C172" s="54"/>
      <c r="D172" s="54"/>
      <c r="E172" s="155"/>
    </row>
    <row r="173" spans="1:5" ht="12.5">
      <c r="A173" s="54"/>
      <c r="B173" s="154"/>
      <c r="C173" s="54"/>
      <c r="D173" s="54"/>
      <c r="E173" s="155"/>
    </row>
    <row r="174" spans="1:5" ht="12.5">
      <c r="A174" s="54"/>
      <c r="B174" s="154"/>
      <c r="C174" s="54"/>
      <c r="D174" s="54"/>
      <c r="E174" s="155"/>
    </row>
    <row r="175" spans="1:5" ht="12.5">
      <c r="A175" s="54"/>
      <c r="B175" s="154"/>
      <c r="C175" s="54"/>
      <c r="D175" s="54"/>
      <c r="E175" s="155"/>
    </row>
    <row r="176" spans="1:5" ht="12.5">
      <c r="A176" s="54"/>
      <c r="B176" s="154"/>
      <c r="C176" s="54"/>
      <c r="D176" s="54"/>
      <c r="E176" s="155"/>
    </row>
    <row r="177" spans="1:5" ht="12.5">
      <c r="A177" s="54"/>
      <c r="B177" s="154"/>
      <c r="C177" s="54"/>
      <c r="D177" s="54"/>
      <c r="E177" s="155"/>
    </row>
    <row r="178" spans="1:5" ht="12.5">
      <c r="A178" s="54"/>
      <c r="B178" s="154"/>
      <c r="C178" s="54"/>
      <c r="D178" s="54"/>
      <c r="E178" s="155"/>
    </row>
    <row r="179" spans="1:5" ht="12.5">
      <c r="A179" s="54"/>
      <c r="B179" s="154"/>
      <c r="C179" s="54"/>
      <c r="D179" s="54"/>
      <c r="E179" s="155"/>
    </row>
    <row r="180" spans="1:5" ht="12.5">
      <c r="A180" s="54"/>
      <c r="B180" s="154"/>
      <c r="C180" s="54"/>
      <c r="D180" s="54"/>
      <c r="E180" s="155"/>
    </row>
    <row r="181" spans="1:5" ht="12.5">
      <c r="A181" s="54"/>
      <c r="B181" s="154"/>
      <c r="C181" s="54"/>
      <c r="D181" s="54"/>
      <c r="E181" s="155"/>
    </row>
    <row r="182" spans="1:5" ht="12.5">
      <c r="A182" s="54"/>
      <c r="B182" s="154"/>
      <c r="C182" s="54"/>
      <c r="D182" s="54"/>
      <c r="E182" s="155"/>
    </row>
    <row r="183" spans="1:5" ht="12.5">
      <c r="A183" s="54"/>
      <c r="B183" s="154"/>
      <c r="C183" s="54"/>
      <c r="D183" s="54"/>
      <c r="E183" s="155"/>
    </row>
    <row r="184" spans="1:5" ht="12.5">
      <c r="A184" s="54"/>
      <c r="B184" s="154"/>
      <c r="C184" s="54"/>
      <c r="D184" s="54"/>
      <c r="E184" s="155"/>
    </row>
    <row r="185" spans="1:5" ht="12.5">
      <c r="A185" s="54"/>
      <c r="B185" s="154"/>
      <c r="C185" s="54"/>
      <c r="D185" s="54"/>
      <c r="E185" s="155"/>
    </row>
    <row r="186" spans="1:5" ht="12.5">
      <c r="A186" s="54"/>
      <c r="B186" s="154"/>
      <c r="C186" s="54"/>
      <c r="D186" s="54"/>
      <c r="E186" s="155"/>
    </row>
    <row r="187" spans="1:5" ht="12.5">
      <c r="A187" s="54"/>
      <c r="B187" s="154"/>
      <c r="C187" s="54"/>
      <c r="D187" s="54"/>
      <c r="E187" s="155"/>
    </row>
    <row r="188" spans="1:5" ht="12.5">
      <c r="A188" s="54"/>
      <c r="B188" s="154"/>
      <c r="C188" s="54"/>
      <c r="D188" s="54"/>
      <c r="E188" s="155"/>
    </row>
    <row r="189" spans="1:5" ht="12.5">
      <c r="A189" s="54"/>
      <c r="B189" s="154"/>
      <c r="C189" s="54"/>
      <c r="D189" s="54"/>
      <c r="E189" s="155"/>
    </row>
    <row r="190" spans="1:5" ht="12.5">
      <c r="A190" s="54"/>
      <c r="B190" s="154"/>
      <c r="C190" s="54"/>
      <c r="D190" s="54"/>
      <c r="E190" s="155"/>
    </row>
    <row r="191" spans="1:5" ht="12.5">
      <c r="A191" s="54"/>
      <c r="B191" s="154"/>
      <c r="C191" s="54"/>
      <c r="D191" s="54"/>
      <c r="E191" s="155"/>
    </row>
    <row r="192" spans="1:5" ht="12.5">
      <c r="A192" s="54"/>
      <c r="B192" s="154"/>
      <c r="C192" s="54"/>
      <c r="D192" s="54"/>
      <c r="E192" s="155"/>
    </row>
    <row r="193" spans="1:5" ht="12.5">
      <c r="A193" s="54"/>
      <c r="B193" s="154"/>
      <c r="C193" s="54"/>
      <c r="D193" s="54"/>
      <c r="E193" s="155"/>
    </row>
    <row r="194" spans="1:5" ht="12.5">
      <c r="A194" s="54"/>
      <c r="B194" s="154"/>
      <c r="C194" s="54"/>
      <c r="D194" s="54"/>
      <c r="E194" s="155"/>
    </row>
    <row r="195" spans="1:5" ht="12.5">
      <c r="A195" s="54"/>
      <c r="B195" s="154"/>
      <c r="C195" s="54"/>
      <c r="D195" s="54"/>
      <c r="E195" s="155"/>
    </row>
    <row r="196" spans="1:5" ht="12.5">
      <c r="A196" s="54"/>
      <c r="B196" s="154"/>
      <c r="C196" s="54"/>
      <c r="D196" s="54"/>
      <c r="E196" s="155"/>
    </row>
    <row r="197" spans="1:5" ht="12.5">
      <c r="A197" s="54"/>
      <c r="B197" s="154"/>
      <c r="C197" s="54"/>
      <c r="D197" s="54"/>
      <c r="E197" s="155"/>
    </row>
    <row r="198" spans="1:5" ht="12.5">
      <c r="A198" s="54"/>
      <c r="B198" s="154"/>
      <c r="C198" s="54"/>
      <c r="D198" s="54"/>
      <c r="E198" s="155"/>
    </row>
    <row r="199" spans="1:5" ht="12.5">
      <c r="A199" s="54"/>
      <c r="B199" s="154"/>
      <c r="C199" s="54"/>
      <c r="D199" s="54"/>
      <c r="E199" s="155"/>
    </row>
    <row r="200" spans="1:5" ht="12.5">
      <c r="A200" s="54"/>
      <c r="B200" s="154"/>
      <c r="C200" s="54"/>
      <c r="D200" s="54"/>
      <c r="E200" s="155"/>
    </row>
    <row r="201" spans="1:5" ht="12.5">
      <c r="A201" s="54"/>
      <c r="B201" s="154"/>
      <c r="C201" s="54"/>
      <c r="D201" s="54"/>
      <c r="E201" s="155"/>
    </row>
    <row r="202" spans="1:5" ht="12.5">
      <c r="A202" s="54"/>
      <c r="B202" s="154"/>
      <c r="C202" s="54"/>
      <c r="D202" s="54"/>
      <c r="E202" s="155"/>
    </row>
    <row r="203" spans="1:5" ht="12.5">
      <c r="A203" s="54"/>
      <c r="B203" s="154"/>
      <c r="C203" s="54"/>
      <c r="D203" s="54"/>
      <c r="E203" s="155"/>
    </row>
    <row r="204" spans="1:5" ht="12.5">
      <c r="A204" s="54"/>
      <c r="B204" s="154"/>
      <c r="C204" s="54"/>
      <c r="D204" s="54"/>
      <c r="E204" s="155"/>
    </row>
    <row r="205" spans="1:5" ht="12.5">
      <c r="A205" s="54"/>
      <c r="B205" s="154"/>
      <c r="C205" s="54"/>
      <c r="D205" s="54"/>
      <c r="E205" s="155"/>
    </row>
    <row r="206" spans="1:5" ht="12.5">
      <c r="A206" s="54"/>
      <c r="B206" s="154"/>
      <c r="C206" s="54"/>
      <c r="D206" s="54"/>
      <c r="E206" s="155"/>
    </row>
    <row r="207" spans="1:5" ht="12.5">
      <c r="A207" s="54"/>
      <c r="B207" s="154"/>
      <c r="C207" s="54"/>
      <c r="D207" s="54"/>
      <c r="E207" s="155"/>
    </row>
    <row r="208" spans="1:5" ht="12.5">
      <c r="A208" s="54"/>
      <c r="B208" s="154"/>
      <c r="C208" s="54"/>
      <c r="D208" s="54"/>
      <c r="E208" s="155"/>
    </row>
    <row r="209" spans="1:5" ht="12.5">
      <c r="A209" s="54"/>
      <c r="B209" s="154"/>
      <c r="C209" s="54"/>
      <c r="D209" s="54"/>
      <c r="E209" s="155"/>
    </row>
    <row r="210" spans="1:5" ht="12.5">
      <c r="A210" s="54"/>
      <c r="B210" s="154"/>
      <c r="C210" s="54"/>
      <c r="D210" s="54"/>
      <c r="E210" s="155"/>
    </row>
    <row r="211" spans="1:5" ht="12.5">
      <c r="A211" s="54"/>
      <c r="B211" s="154"/>
      <c r="C211" s="54"/>
      <c r="D211" s="54"/>
      <c r="E211" s="155"/>
    </row>
    <row r="212" spans="1:5" ht="12.5">
      <c r="A212" s="54"/>
      <c r="B212" s="154"/>
      <c r="C212" s="54"/>
      <c r="D212" s="54"/>
      <c r="E212" s="155"/>
    </row>
    <row r="213" spans="1:5" ht="12.5">
      <c r="A213" s="54"/>
      <c r="B213" s="154"/>
      <c r="C213" s="54"/>
      <c r="D213" s="54"/>
      <c r="E213" s="155"/>
    </row>
    <row r="214" spans="1:5" ht="12.5">
      <c r="A214" s="54"/>
      <c r="B214" s="154"/>
      <c r="C214" s="54"/>
      <c r="D214" s="54"/>
      <c r="E214" s="155"/>
    </row>
    <row r="215" spans="1:5" ht="12.5">
      <c r="A215" s="54"/>
      <c r="B215" s="154"/>
      <c r="C215" s="54"/>
      <c r="D215" s="54"/>
      <c r="E215" s="155"/>
    </row>
    <row r="216" spans="1:5" ht="12.5">
      <c r="A216" s="54"/>
      <c r="B216" s="154"/>
      <c r="C216" s="54"/>
      <c r="D216" s="54"/>
      <c r="E216" s="155"/>
    </row>
    <row r="217" spans="1:5" ht="12.5">
      <c r="A217" s="54"/>
      <c r="B217" s="154"/>
      <c r="C217" s="54"/>
      <c r="D217" s="54"/>
      <c r="E217" s="155"/>
    </row>
    <row r="218" spans="1:5" ht="12.5">
      <c r="A218" s="54"/>
      <c r="B218" s="154"/>
      <c r="C218" s="54"/>
      <c r="D218" s="54"/>
      <c r="E218" s="155"/>
    </row>
    <row r="219" spans="1:5" ht="12.5">
      <c r="A219" s="54"/>
      <c r="B219" s="154"/>
      <c r="C219" s="54"/>
      <c r="D219" s="54"/>
      <c r="E219" s="155"/>
    </row>
    <row r="220" spans="1:5" ht="12.5">
      <c r="A220" s="54"/>
      <c r="B220" s="154"/>
      <c r="C220" s="54"/>
      <c r="D220" s="54"/>
      <c r="E220" s="155"/>
    </row>
    <row r="221" spans="1:5" ht="12.5">
      <c r="A221" s="54"/>
      <c r="B221" s="154"/>
      <c r="C221" s="54"/>
      <c r="D221" s="54"/>
      <c r="E221" s="155"/>
    </row>
    <row r="222" spans="1:5" ht="12.5">
      <c r="A222" s="54"/>
      <c r="B222" s="154"/>
      <c r="C222" s="54"/>
      <c r="D222" s="54"/>
      <c r="E222" s="155"/>
    </row>
    <row r="223" spans="1:5" ht="12.5">
      <c r="A223" s="54"/>
      <c r="B223" s="154"/>
      <c r="C223" s="54"/>
      <c r="D223" s="54"/>
      <c r="E223" s="155"/>
    </row>
    <row r="224" spans="1:5" ht="12.5">
      <c r="A224" s="54"/>
      <c r="B224" s="154"/>
      <c r="C224" s="54"/>
      <c r="D224" s="54"/>
      <c r="E224" s="155"/>
    </row>
    <row r="225" spans="1:5" ht="12.5">
      <c r="A225" s="54"/>
      <c r="B225" s="154"/>
      <c r="C225" s="54"/>
      <c r="D225" s="54"/>
      <c r="E225" s="155"/>
    </row>
    <row r="226" spans="1:5" ht="12.5">
      <c r="A226" s="54"/>
      <c r="B226" s="154"/>
      <c r="C226" s="54"/>
      <c r="D226" s="54"/>
      <c r="E226" s="155"/>
    </row>
    <row r="227" spans="1:5" ht="12.5">
      <c r="A227" s="54"/>
      <c r="B227" s="154"/>
      <c r="C227" s="54"/>
      <c r="D227" s="54"/>
      <c r="E227" s="155"/>
    </row>
    <row r="228" spans="1:5" ht="12.5">
      <c r="A228" s="54"/>
      <c r="B228" s="154"/>
      <c r="C228" s="54"/>
      <c r="D228" s="54"/>
      <c r="E228" s="155"/>
    </row>
    <row r="229" spans="1:5" ht="12.5">
      <c r="A229" s="54"/>
      <c r="B229" s="154"/>
      <c r="C229" s="54"/>
      <c r="D229" s="54"/>
      <c r="E229" s="155"/>
    </row>
    <row r="230" spans="1:5" ht="12.5">
      <c r="A230" s="54"/>
      <c r="B230" s="154"/>
      <c r="C230" s="54"/>
      <c r="D230" s="54"/>
      <c r="E230" s="155"/>
    </row>
    <row r="231" spans="1:5" ht="12.5">
      <c r="A231" s="54"/>
      <c r="B231" s="154"/>
      <c r="C231" s="54"/>
      <c r="D231" s="54"/>
      <c r="E231" s="155"/>
    </row>
    <row r="232" spans="1:5" ht="12.5">
      <c r="A232" s="54"/>
      <c r="B232" s="154"/>
      <c r="C232" s="54"/>
      <c r="D232" s="54"/>
      <c r="E232" s="155"/>
    </row>
    <row r="233" spans="1:5" ht="12.5">
      <c r="A233" s="54"/>
      <c r="B233" s="154"/>
      <c r="C233" s="54"/>
      <c r="D233" s="54"/>
      <c r="E233" s="155"/>
    </row>
    <row r="234" spans="1:5" ht="12.5">
      <c r="A234" s="54"/>
      <c r="B234" s="154"/>
      <c r="C234" s="54"/>
      <c r="D234" s="54"/>
      <c r="E234" s="155"/>
    </row>
    <row r="235" spans="1:5" ht="12.5">
      <c r="A235" s="54"/>
      <c r="B235" s="154"/>
      <c r="C235" s="54"/>
      <c r="D235" s="54"/>
      <c r="E235" s="155"/>
    </row>
    <row r="236" spans="1:5" ht="12.5">
      <c r="A236" s="54"/>
      <c r="B236" s="154"/>
      <c r="C236" s="54"/>
      <c r="D236" s="54"/>
      <c r="E236" s="155"/>
    </row>
    <row r="237" spans="1:5" ht="12.5">
      <c r="A237" s="54"/>
      <c r="B237" s="154"/>
      <c r="C237" s="54"/>
      <c r="D237" s="54"/>
      <c r="E237" s="155"/>
    </row>
    <row r="238" spans="1:5" ht="12.5">
      <c r="A238" s="54"/>
      <c r="B238" s="154"/>
      <c r="C238" s="54"/>
      <c r="D238" s="54"/>
      <c r="E238" s="155"/>
    </row>
    <row r="239" spans="1:5" ht="12.5">
      <c r="A239" s="54"/>
      <c r="B239" s="154"/>
      <c r="C239" s="54"/>
      <c r="D239" s="54"/>
      <c r="E239" s="155"/>
    </row>
    <row r="240" spans="1:5" ht="12.5">
      <c r="A240" s="54"/>
      <c r="B240" s="154"/>
      <c r="C240" s="54"/>
      <c r="D240" s="54"/>
      <c r="E240" s="155"/>
    </row>
    <row r="241" spans="1:5" ht="12.5">
      <c r="A241" s="54"/>
      <c r="B241" s="154"/>
      <c r="C241" s="54"/>
      <c r="D241" s="54"/>
      <c r="E241" s="155"/>
    </row>
    <row r="242" spans="1:5" ht="12.5">
      <c r="A242" s="54"/>
      <c r="B242" s="154"/>
      <c r="C242" s="54"/>
      <c r="D242" s="54"/>
      <c r="E242" s="155"/>
    </row>
    <row r="243" spans="1:5" ht="12.5">
      <c r="A243" s="54"/>
      <c r="B243" s="154"/>
      <c r="C243" s="54"/>
      <c r="D243" s="54"/>
      <c r="E243" s="155"/>
    </row>
    <row r="244" spans="1:5" ht="12.5">
      <c r="A244" s="54"/>
      <c r="B244" s="154"/>
      <c r="C244" s="54"/>
      <c r="D244" s="54"/>
      <c r="E244" s="155"/>
    </row>
    <row r="245" spans="1:5" ht="12.5">
      <c r="A245" s="54"/>
      <c r="B245" s="154"/>
      <c r="C245" s="54"/>
      <c r="D245" s="54"/>
      <c r="E245" s="155"/>
    </row>
    <row r="246" spans="1:5" ht="12.5">
      <c r="A246" s="54"/>
      <c r="B246" s="154"/>
      <c r="C246" s="54"/>
      <c r="D246" s="54"/>
      <c r="E246" s="155"/>
    </row>
    <row r="247" spans="1:5" ht="12.5">
      <c r="A247" s="54"/>
      <c r="B247" s="154"/>
      <c r="C247" s="54"/>
      <c r="D247" s="54"/>
      <c r="E247" s="155"/>
    </row>
    <row r="248" spans="1:5" ht="12.5">
      <c r="A248" s="54"/>
      <c r="B248" s="154"/>
      <c r="C248" s="54"/>
      <c r="D248" s="54"/>
      <c r="E248" s="155"/>
    </row>
    <row r="249" spans="1:5" ht="12.5">
      <c r="A249" s="54"/>
      <c r="B249" s="154"/>
      <c r="C249" s="54"/>
      <c r="D249" s="54"/>
      <c r="E249" s="155"/>
    </row>
    <row r="250" spans="1:5" ht="12.5">
      <c r="A250" s="54"/>
      <c r="B250" s="154"/>
      <c r="C250" s="54"/>
      <c r="D250" s="54"/>
      <c r="E250" s="155"/>
    </row>
    <row r="251" spans="1:5" ht="12.5">
      <c r="A251" s="54"/>
      <c r="B251" s="154"/>
      <c r="C251" s="54"/>
      <c r="D251" s="54"/>
      <c r="E251" s="155"/>
    </row>
    <row r="252" spans="1:5" ht="12.5">
      <c r="A252" s="54"/>
      <c r="B252" s="154"/>
      <c r="C252" s="54"/>
      <c r="D252" s="54"/>
      <c r="E252" s="155"/>
    </row>
    <row r="253" spans="1:5" ht="12.5">
      <c r="A253" s="54"/>
      <c r="B253" s="154"/>
      <c r="C253" s="54"/>
      <c r="D253" s="54"/>
      <c r="E253" s="155"/>
    </row>
    <row r="254" spans="1:5" ht="12.5">
      <c r="A254" s="54"/>
      <c r="B254" s="154"/>
      <c r="C254" s="54"/>
      <c r="D254" s="54"/>
      <c r="E254" s="155"/>
    </row>
    <row r="255" spans="1:5" ht="12.5">
      <c r="A255" s="54"/>
      <c r="B255" s="154"/>
      <c r="C255" s="54"/>
      <c r="D255" s="54"/>
      <c r="E255" s="155"/>
    </row>
    <row r="256" spans="1:5" ht="12.5">
      <c r="A256" s="54"/>
      <c r="B256" s="154"/>
      <c r="C256" s="54"/>
      <c r="D256" s="54"/>
      <c r="E256" s="155"/>
    </row>
    <row r="257" spans="1:5" ht="12.5">
      <c r="A257" s="54"/>
      <c r="B257" s="154"/>
      <c r="C257" s="54"/>
      <c r="D257" s="54"/>
      <c r="E257" s="155"/>
    </row>
    <row r="258" spans="1:5" ht="12.5">
      <c r="A258" s="54"/>
      <c r="B258" s="154"/>
      <c r="C258" s="54"/>
      <c r="D258" s="54"/>
      <c r="E258" s="155"/>
    </row>
    <row r="259" spans="1:5" ht="12.5">
      <c r="A259" s="54"/>
      <c r="B259" s="154"/>
      <c r="C259" s="54"/>
      <c r="D259" s="54"/>
      <c r="E259" s="155"/>
    </row>
    <row r="260" spans="1:5" ht="12.5">
      <c r="A260" s="54"/>
      <c r="B260" s="154"/>
      <c r="C260" s="54"/>
      <c r="D260" s="54"/>
      <c r="E260" s="155"/>
    </row>
    <row r="261" spans="1:5" ht="12.5">
      <c r="A261" s="54"/>
      <c r="B261" s="154"/>
      <c r="C261" s="54"/>
      <c r="D261" s="54"/>
      <c r="E261" s="155"/>
    </row>
    <row r="262" spans="1:5" ht="12.5">
      <c r="A262" s="54"/>
      <c r="B262" s="154"/>
      <c r="C262" s="54"/>
      <c r="D262" s="54"/>
      <c r="E262" s="155"/>
    </row>
    <row r="263" spans="1:5" ht="12.5">
      <c r="A263" s="54"/>
      <c r="B263" s="154"/>
      <c r="C263" s="54"/>
      <c r="D263" s="54"/>
      <c r="E263" s="155"/>
    </row>
    <row r="264" spans="1:5" ht="12.5">
      <c r="A264" s="54"/>
      <c r="B264" s="154"/>
      <c r="C264" s="54"/>
      <c r="D264" s="54"/>
      <c r="E264" s="155"/>
    </row>
    <row r="265" spans="1:5" ht="12.5">
      <c r="A265" s="54"/>
      <c r="B265" s="154"/>
      <c r="C265" s="54"/>
      <c r="D265" s="54"/>
      <c r="E265" s="155"/>
    </row>
    <row r="266" spans="1:5" ht="12.5">
      <c r="A266" s="54"/>
      <c r="B266" s="154"/>
      <c r="C266" s="54"/>
      <c r="D266" s="54"/>
      <c r="E266" s="155"/>
    </row>
    <row r="267" spans="1:5" ht="12.5">
      <c r="A267" s="54"/>
      <c r="B267" s="154"/>
      <c r="C267" s="54"/>
      <c r="D267" s="54"/>
      <c r="E267" s="155"/>
    </row>
    <row r="268" spans="1:5" ht="12.5">
      <c r="A268" s="54"/>
      <c r="B268" s="154"/>
      <c r="C268" s="54"/>
      <c r="D268" s="54"/>
      <c r="E268" s="155"/>
    </row>
    <row r="269" spans="1:5" ht="12.5">
      <c r="A269" s="54"/>
      <c r="B269" s="154"/>
      <c r="C269" s="54"/>
      <c r="D269" s="54"/>
      <c r="E269" s="155"/>
    </row>
    <row r="270" spans="1:5" ht="12.5">
      <c r="A270" s="54"/>
      <c r="B270" s="154"/>
      <c r="C270" s="54"/>
      <c r="D270" s="54"/>
      <c r="E270" s="155"/>
    </row>
    <row r="271" spans="1:5" ht="12.5">
      <c r="A271" s="54"/>
      <c r="B271" s="154"/>
      <c r="C271" s="54"/>
      <c r="D271" s="54"/>
      <c r="E271" s="155"/>
    </row>
    <row r="272" spans="1:5" ht="12.5">
      <c r="A272" s="54"/>
      <c r="B272" s="154"/>
      <c r="C272" s="54"/>
      <c r="D272" s="54"/>
      <c r="E272" s="155"/>
    </row>
    <row r="273" spans="1:5" ht="12.5">
      <c r="A273" s="54"/>
      <c r="B273" s="154"/>
      <c r="C273" s="54"/>
      <c r="D273" s="54"/>
      <c r="E273" s="155"/>
    </row>
    <row r="274" spans="1:5" ht="12.5">
      <c r="A274" s="54"/>
      <c r="B274" s="154"/>
      <c r="C274" s="54"/>
      <c r="D274" s="54"/>
      <c r="E274" s="155"/>
    </row>
    <row r="275" spans="1:5" ht="12.5">
      <c r="A275" s="54"/>
      <c r="B275" s="154"/>
      <c r="C275" s="54"/>
      <c r="D275" s="54"/>
      <c r="E275" s="155"/>
    </row>
    <row r="276" spans="1:5" ht="12.5">
      <c r="A276" s="54"/>
      <c r="B276" s="154"/>
      <c r="C276" s="54"/>
      <c r="D276" s="54"/>
      <c r="E276" s="155"/>
    </row>
    <row r="277" spans="1:5" ht="12.5">
      <c r="A277" s="54"/>
      <c r="B277" s="154"/>
      <c r="C277" s="54"/>
      <c r="D277" s="54"/>
      <c r="E277" s="155"/>
    </row>
    <row r="278" spans="1:5" ht="12.5">
      <c r="A278" s="54"/>
      <c r="B278" s="154"/>
      <c r="C278" s="54"/>
      <c r="D278" s="54"/>
      <c r="E278" s="155"/>
    </row>
    <row r="279" spans="1:5" ht="12.5">
      <c r="A279" s="54"/>
      <c r="B279" s="154"/>
      <c r="C279" s="54"/>
      <c r="D279" s="54"/>
      <c r="E279" s="155"/>
    </row>
    <row r="280" spans="1:5" ht="12.5">
      <c r="A280" s="54"/>
      <c r="B280" s="154"/>
      <c r="C280" s="54"/>
      <c r="D280" s="54"/>
      <c r="E280" s="155"/>
    </row>
    <row r="281" spans="1:5" ht="12.5">
      <c r="A281" s="54"/>
      <c r="B281" s="154"/>
      <c r="C281" s="54"/>
      <c r="D281" s="54"/>
      <c r="E281" s="155"/>
    </row>
    <row r="282" spans="1:5" ht="12.5">
      <c r="A282" s="54"/>
      <c r="B282" s="154"/>
      <c r="C282" s="54"/>
      <c r="D282" s="54"/>
      <c r="E282" s="155"/>
    </row>
    <row r="283" spans="1:5" ht="12.5">
      <c r="A283" s="54"/>
      <c r="B283" s="154"/>
      <c r="C283" s="54"/>
      <c r="D283" s="54"/>
      <c r="E283" s="155"/>
    </row>
    <row r="284" spans="1:5" ht="12.5">
      <c r="A284" s="54"/>
      <c r="B284" s="154"/>
      <c r="C284" s="54"/>
      <c r="D284" s="54"/>
      <c r="E284" s="155"/>
    </row>
    <row r="285" spans="1:5" ht="12.5">
      <c r="A285" s="54"/>
      <c r="B285" s="154"/>
      <c r="C285" s="54"/>
      <c r="D285" s="54"/>
      <c r="E285" s="155"/>
    </row>
    <row r="286" spans="1:5" ht="12.5">
      <c r="A286" s="54"/>
      <c r="B286" s="154"/>
      <c r="C286" s="54"/>
      <c r="D286" s="54"/>
      <c r="E286" s="155"/>
    </row>
    <row r="287" spans="1:5" ht="12.5">
      <c r="A287" s="54"/>
      <c r="B287" s="154"/>
      <c r="C287" s="54"/>
      <c r="D287" s="54"/>
      <c r="E287" s="155"/>
    </row>
    <row r="288" spans="1:5" ht="12.5">
      <c r="A288" s="54"/>
      <c r="B288" s="154"/>
      <c r="C288" s="54"/>
      <c r="D288" s="54"/>
      <c r="E288" s="155"/>
    </row>
    <row r="289" spans="1:5" ht="12.5">
      <c r="A289" s="54"/>
      <c r="B289" s="154"/>
      <c r="C289" s="54"/>
      <c r="D289" s="54"/>
      <c r="E289" s="155"/>
    </row>
    <row r="290" spans="1:5" ht="12.5">
      <c r="A290" s="54"/>
      <c r="B290" s="154"/>
      <c r="C290" s="54"/>
      <c r="D290" s="54"/>
      <c r="E290" s="155"/>
    </row>
    <row r="291" spans="1:5" ht="12.5">
      <c r="A291" s="54"/>
      <c r="B291" s="154"/>
      <c r="C291" s="54"/>
      <c r="D291" s="54"/>
      <c r="E291" s="155"/>
    </row>
    <row r="292" spans="1:5" ht="12.5">
      <c r="A292" s="54"/>
      <c r="B292" s="154"/>
      <c r="C292" s="54"/>
      <c r="D292" s="54"/>
      <c r="E292" s="155"/>
    </row>
    <row r="293" spans="1:5" ht="12.5">
      <c r="A293" s="54"/>
      <c r="B293" s="154"/>
      <c r="C293" s="54"/>
      <c r="D293" s="54"/>
      <c r="E293" s="155"/>
    </row>
    <row r="294" spans="1:5" ht="12.5">
      <c r="A294" s="54"/>
      <c r="B294" s="154"/>
      <c r="C294" s="54"/>
      <c r="D294" s="54"/>
      <c r="E294" s="155"/>
    </row>
    <row r="295" spans="1:5" ht="12.5">
      <c r="A295" s="54"/>
      <c r="B295" s="154"/>
      <c r="C295" s="54"/>
      <c r="D295" s="54"/>
      <c r="E295" s="155"/>
    </row>
    <row r="296" spans="1:5" ht="12.5">
      <c r="A296" s="54"/>
      <c r="B296" s="154"/>
      <c r="C296" s="54"/>
      <c r="D296" s="54"/>
      <c r="E296" s="155"/>
    </row>
    <row r="297" spans="1:5" ht="12.5">
      <c r="A297" s="54"/>
      <c r="B297" s="154"/>
      <c r="C297" s="54"/>
      <c r="D297" s="54"/>
      <c r="E297" s="155"/>
    </row>
    <row r="298" spans="1:5" ht="12.5">
      <c r="A298" s="54"/>
      <c r="B298" s="154"/>
      <c r="C298" s="54"/>
      <c r="D298" s="54"/>
      <c r="E298" s="155"/>
    </row>
    <row r="299" spans="1:5" ht="12.5">
      <c r="A299" s="54"/>
      <c r="B299" s="154"/>
      <c r="C299" s="54"/>
      <c r="D299" s="54"/>
      <c r="E299" s="155"/>
    </row>
    <row r="300" spans="1:5" ht="12.5">
      <c r="A300" s="54"/>
      <c r="B300" s="154"/>
      <c r="C300" s="54"/>
      <c r="D300" s="54"/>
      <c r="E300" s="155"/>
    </row>
    <row r="301" spans="1:5" ht="12.5">
      <c r="A301" s="54"/>
      <c r="B301" s="154"/>
      <c r="C301" s="54"/>
      <c r="D301" s="54"/>
      <c r="E301" s="155"/>
    </row>
    <row r="302" spans="1:5" ht="12.5">
      <c r="A302" s="54"/>
      <c r="B302" s="154"/>
      <c r="C302" s="54"/>
      <c r="D302" s="54"/>
      <c r="E302" s="155"/>
    </row>
    <row r="303" spans="1:5" ht="12.5">
      <c r="A303" s="54"/>
      <c r="B303" s="154"/>
      <c r="C303" s="54"/>
      <c r="D303" s="54"/>
      <c r="E303" s="155"/>
    </row>
    <row r="304" spans="1:5" ht="12.5">
      <c r="A304" s="54"/>
      <c r="B304" s="154"/>
      <c r="C304" s="54"/>
      <c r="D304" s="54"/>
      <c r="E304" s="155"/>
    </row>
    <row r="305" spans="1:5" ht="12.5">
      <c r="A305" s="54"/>
      <c r="B305" s="154"/>
      <c r="C305" s="54"/>
      <c r="D305" s="54"/>
      <c r="E305" s="155"/>
    </row>
    <row r="306" spans="1:5" ht="12.5">
      <c r="A306" s="54"/>
      <c r="B306" s="154"/>
      <c r="C306" s="54"/>
      <c r="D306" s="54"/>
      <c r="E306" s="155"/>
    </row>
    <row r="307" spans="1:5" ht="12.5">
      <c r="A307" s="54"/>
      <c r="B307" s="154"/>
      <c r="C307" s="54"/>
      <c r="D307" s="54"/>
      <c r="E307" s="155"/>
    </row>
    <row r="308" spans="1:5" ht="12.5">
      <c r="A308" s="54"/>
      <c r="B308" s="154"/>
      <c r="C308" s="54"/>
      <c r="D308" s="54"/>
      <c r="E308" s="155"/>
    </row>
    <row r="309" spans="1:5" ht="12.5">
      <c r="A309" s="54"/>
      <c r="B309" s="154"/>
      <c r="C309" s="54"/>
      <c r="D309" s="54"/>
      <c r="E309" s="155"/>
    </row>
    <row r="310" spans="1:5" ht="12.5">
      <c r="A310" s="54"/>
      <c r="B310" s="154"/>
      <c r="C310" s="54"/>
      <c r="D310" s="54"/>
      <c r="E310" s="155"/>
    </row>
    <row r="311" spans="1:5" ht="12.5">
      <c r="A311" s="54"/>
      <c r="B311" s="154"/>
      <c r="C311" s="54"/>
      <c r="D311" s="54"/>
      <c r="E311" s="155"/>
    </row>
    <row r="312" spans="1:5" ht="12.5">
      <c r="A312" s="54"/>
      <c r="B312" s="154"/>
      <c r="C312" s="54"/>
      <c r="D312" s="54"/>
      <c r="E312" s="155"/>
    </row>
    <row r="313" spans="1:5" ht="12.5">
      <c r="A313" s="54"/>
      <c r="B313" s="154"/>
      <c r="C313" s="54"/>
      <c r="D313" s="54"/>
      <c r="E313" s="155"/>
    </row>
    <row r="314" spans="1:5" ht="12.5">
      <c r="A314" s="54"/>
      <c r="B314" s="154"/>
      <c r="C314" s="54"/>
      <c r="D314" s="54"/>
      <c r="E314" s="155"/>
    </row>
    <row r="315" spans="1:5" ht="12.5">
      <c r="A315" s="54"/>
      <c r="B315" s="154"/>
      <c r="C315" s="54"/>
      <c r="D315" s="54"/>
      <c r="E315" s="155"/>
    </row>
    <row r="316" spans="1:5" ht="12.5">
      <c r="A316" s="54"/>
      <c r="B316" s="154"/>
      <c r="C316" s="54"/>
      <c r="D316" s="54"/>
      <c r="E316" s="155"/>
    </row>
    <row r="317" spans="1:5" ht="12.5">
      <c r="A317" s="54"/>
      <c r="B317" s="154"/>
      <c r="C317" s="54"/>
      <c r="D317" s="54"/>
      <c r="E317" s="155"/>
    </row>
    <row r="318" spans="1:5" ht="12.5">
      <c r="A318" s="54"/>
      <c r="B318" s="154"/>
      <c r="C318" s="54"/>
      <c r="D318" s="54"/>
      <c r="E318" s="155"/>
    </row>
    <row r="319" spans="1:5" ht="12.5">
      <c r="A319" s="54"/>
      <c r="B319" s="154"/>
      <c r="C319" s="54"/>
      <c r="D319" s="54"/>
      <c r="E319" s="155"/>
    </row>
    <row r="320" spans="1:5" ht="12.5">
      <c r="A320" s="54"/>
      <c r="B320" s="154"/>
      <c r="C320" s="54"/>
      <c r="D320" s="54"/>
      <c r="E320" s="155"/>
    </row>
    <row r="321" spans="1:5" ht="12.5">
      <c r="A321" s="54"/>
      <c r="B321" s="154"/>
      <c r="C321" s="54"/>
      <c r="D321" s="54"/>
      <c r="E321" s="155"/>
    </row>
    <row r="322" spans="1:5" ht="12.5">
      <c r="A322" s="54"/>
      <c r="B322" s="154"/>
      <c r="C322" s="54"/>
      <c r="D322" s="54"/>
      <c r="E322" s="155"/>
    </row>
    <row r="323" spans="1:5" ht="12.5">
      <c r="A323" s="54"/>
      <c r="B323" s="154"/>
      <c r="C323" s="54"/>
      <c r="D323" s="54"/>
      <c r="E323" s="155"/>
    </row>
    <row r="324" spans="1:5" ht="12.5">
      <c r="A324" s="54"/>
      <c r="B324" s="154"/>
      <c r="C324" s="54"/>
      <c r="D324" s="54"/>
      <c r="E324" s="155"/>
    </row>
    <row r="325" spans="1:5" ht="12.5">
      <c r="A325" s="54"/>
      <c r="B325" s="154"/>
      <c r="C325" s="54"/>
      <c r="D325" s="54"/>
      <c r="E325" s="155"/>
    </row>
    <row r="326" spans="1:5" ht="12.5">
      <c r="A326" s="54"/>
      <c r="B326" s="154"/>
      <c r="C326" s="54"/>
      <c r="D326" s="54"/>
      <c r="E326" s="155"/>
    </row>
    <row r="327" spans="1:5" ht="12.5">
      <c r="A327" s="54"/>
      <c r="B327" s="154"/>
      <c r="C327" s="54"/>
      <c r="D327" s="54"/>
      <c r="E327" s="155"/>
    </row>
    <row r="328" spans="1:5" ht="12.5">
      <c r="A328" s="54"/>
      <c r="B328" s="154"/>
      <c r="C328" s="54"/>
      <c r="D328" s="54"/>
      <c r="E328" s="155"/>
    </row>
    <row r="329" spans="1:5" ht="12.5">
      <c r="A329" s="54"/>
      <c r="B329" s="154"/>
      <c r="C329" s="54"/>
      <c r="D329" s="54"/>
      <c r="E329" s="155"/>
    </row>
    <row r="330" spans="1:5" ht="12.5">
      <c r="A330" s="54"/>
      <c r="B330" s="154"/>
      <c r="C330" s="54"/>
      <c r="D330" s="54"/>
      <c r="E330" s="155"/>
    </row>
    <row r="331" spans="1:5" ht="12.5">
      <c r="A331" s="54"/>
      <c r="B331" s="154"/>
      <c r="C331" s="54"/>
      <c r="D331" s="54"/>
      <c r="E331" s="155"/>
    </row>
    <row r="332" spans="1:5" ht="12.5">
      <c r="A332" s="54"/>
      <c r="B332" s="154"/>
      <c r="C332" s="54"/>
      <c r="D332" s="54"/>
      <c r="E332" s="155"/>
    </row>
    <row r="333" spans="1:5" ht="12.5">
      <c r="A333" s="54"/>
      <c r="B333" s="154"/>
      <c r="C333" s="54"/>
      <c r="D333" s="54"/>
      <c r="E333" s="155"/>
    </row>
    <row r="334" spans="1:5" ht="12.5">
      <c r="A334" s="54"/>
      <c r="B334" s="154"/>
      <c r="C334" s="54"/>
      <c r="D334" s="54"/>
      <c r="E334" s="155"/>
    </row>
    <row r="335" spans="1:5" ht="12.5">
      <c r="A335" s="54"/>
      <c r="B335" s="154"/>
      <c r="C335" s="54"/>
      <c r="D335" s="54"/>
      <c r="E335" s="155"/>
    </row>
    <row r="336" spans="1:5" ht="12.5">
      <c r="A336" s="54"/>
      <c r="B336" s="154"/>
      <c r="C336" s="54"/>
      <c r="D336" s="54"/>
      <c r="E336" s="155"/>
    </row>
    <row r="337" spans="1:5" ht="12.5">
      <c r="A337" s="54"/>
      <c r="B337" s="154"/>
      <c r="C337" s="54"/>
      <c r="D337" s="54"/>
      <c r="E337" s="155"/>
    </row>
    <row r="338" spans="1:5" ht="12.5">
      <c r="A338" s="54"/>
      <c r="B338" s="154"/>
      <c r="C338" s="54"/>
      <c r="D338" s="54"/>
      <c r="E338" s="155"/>
    </row>
    <row r="339" spans="1:5" ht="12.5">
      <c r="A339" s="54"/>
      <c r="B339" s="154"/>
      <c r="C339" s="54"/>
      <c r="D339" s="54"/>
      <c r="E339" s="155"/>
    </row>
    <row r="340" spans="1:5" ht="12.5">
      <c r="A340" s="54"/>
      <c r="B340" s="154"/>
      <c r="C340" s="54"/>
      <c r="D340" s="54"/>
      <c r="E340" s="155"/>
    </row>
    <row r="341" spans="1:5" ht="12.5">
      <c r="A341" s="54"/>
      <c r="B341" s="154"/>
      <c r="C341" s="54"/>
      <c r="D341" s="54"/>
      <c r="E341" s="155"/>
    </row>
    <row r="342" spans="1:5" ht="12.5">
      <c r="A342" s="54"/>
      <c r="B342" s="154"/>
      <c r="C342" s="54"/>
      <c r="D342" s="54"/>
      <c r="E342" s="155"/>
    </row>
    <row r="343" spans="1:5" ht="12.5">
      <c r="A343" s="54"/>
      <c r="B343" s="154"/>
      <c r="C343" s="54"/>
      <c r="D343" s="54"/>
      <c r="E343" s="155"/>
    </row>
    <row r="344" spans="1:5" ht="12.5">
      <c r="A344" s="54"/>
      <c r="B344" s="154"/>
      <c r="C344" s="54"/>
      <c r="D344" s="54"/>
      <c r="E344" s="155"/>
    </row>
    <row r="345" spans="1:5" ht="12.5">
      <c r="A345" s="54"/>
      <c r="B345" s="154"/>
      <c r="C345" s="54"/>
      <c r="D345" s="54"/>
      <c r="E345" s="155"/>
    </row>
    <row r="346" spans="1:5" ht="12.5">
      <c r="A346" s="54"/>
      <c r="B346" s="154"/>
      <c r="C346" s="54"/>
      <c r="D346" s="54"/>
      <c r="E346" s="155"/>
    </row>
    <row r="347" spans="1:5" ht="12.5">
      <c r="A347" s="54"/>
      <c r="B347" s="154"/>
      <c r="C347" s="54"/>
      <c r="D347" s="54"/>
      <c r="E347" s="155"/>
    </row>
    <row r="348" spans="1:5" ht="12.5">
      <c r="A348" s="54"/>
      <c r="B348" s="154"/>
      <c r="C348" s="54"/>
      <c r="D348" s="54"/>
      <c r="E348" s="155"/>
    </row>
    <row r="349" spans="1:5" ht="12.5">
      <c r="A349" s="54"/>
      <c r="B349" s="154"/>
      <c r="C349" s="54"/>
      <c r="D349" s="54"/>
      <c r="E349" s="155"/>
    </row>
    <row r="350" spans="1:5" ht="12.5">
      <c r="A350" s="54"/>
      <c r="B350" s="154"/>
      <c r="C350" s="54"/>
      <c r="D350" s="54"/>
      <c r="E350" s="155"/>
    </row>
    <row r="351" spans="1:5" ht="12.5">
      <c r="A351" s="54"/>
      <c r="B351" s="154"/>
      <c r="C351" s="54"/>
      <c r="D351" s="54"/>
      <c r="E351" s="155"/>
    </row>
    <row r="352" spans="1:5" ht="12.5">
      <c r="A352" s="54"/>
      <c r="B352" s="154"/>
      <c r="C352" s="54"/>
      <c r="D352" s="54"/>
      <c r="E352" s="155"/>
    </row>
    <row r="353" spans="1:5" ht="12.5">
      <c r="A353" s="54"/>
      <c r="B353" s="154"/>
      <c r="C353" s="54"/>
      <c r="D353" s="54"/>
      <c r="E353" s="155"/>
    </row>
    <row r="354" spans="1:5" ht="12.5">
      <c r="A354" s="54"/>
      <c r="B354" s="154"/>
      <c r="C354" s="54"/>
      <c r="D354" s="54"/>
      <c r="E354" s="155"/>
    </row>
    <row r="355" spans="1:5" ht="12.5">
      <c r="A355" s="54"/>
      <c r="B355" s="154"/>
      <c r="C355" s="54"/>
      <c r="D355" s="54"/>
      <c r="E355" s="155"/>
    </row>
    <row r="356" spans="1:5" ht="12.5">
      <c r="A356" s="54"/>
      <c r="B356" s="154"/>
      <c r="C356" s="54"/>
      <c r="D356" s="54"/>
      <c r="E356" s="155"/>
    </row>
    <row r="357" spans="1:5" ht="12.5">
      <c r="A357" s="54"/>
      <c r="B357" s="154"/>
      <c r="C357" s="54"/>
      <c r="D357" s="54"/>
      <c r="E357" s="155"/>
    </row>
    <row r="358" spans="1:5" ht="12.5">
      <c r="A358" s="54"/>
      <c r="B358" s="154"/>
      <c r="C358" s="54"/>
      <c r="D358" s="54"/>
      <c r="E358" s="155"/>
    </row>
    <row r="359" spans="1:5" ht="12.5">
      <c r="A359" s="54"/>
      <c r="B359" s="154"/>
      <c r="C359" s="54"/>
      <c r="D359" s="54"/>
      <c r="E359" s="155"/>
    </row>
    <row r="360" spans="1:5" ht="12.5">
      <c r="A360" s="54"/>
      <c r="B360" s="154"/>
      <c r="C360" s="54"/>
      <c r="D360" s="54"/>
      <c r="E360" s="155"/>
    </row>
    <row r="361" spans="1:5" ht="12.5">
      <c r="A361" s="54"/>
      <c r="B361" s="154"/>
      <c r="C361" s="54"/>
      <c r="D361" s="54"/>
      <c r="E361" s="155"/>
    </row>
    <row r="362" spans="1:5" ht="12.5">
      <c r="A362" s="54"/>
      <c r="B362" s="154"/>
      <c r="C362" s="54"/>
      <c r="D362" s="54"/>
      <c r="E362" s="155"/>
    </row>
    <row r="363" spans="1:5" ht="12.5">
      <c r="A363" s="54"/>
      <c r="B363" s="154"/>
      <c r="C363" s="54"/>
      <c r="D363" s="54"/>
      <c r="E363" s="155"/>
    </row>
    <row r="364" spans="1:5" ht="12.5">
      <c r="A364" s="54"/>
      <c r="B364" s="154"/>
      <c r="C364" s="54"/>
      <c r="D364" s="54"/>
      <c r="E364" s="155"/>
    </row>
    <row r="365" spans="1:5" ht="12.5">
      <c r="A365" s="54"/>
      <c r="B365" s="154"/>
      <c r="C365" s="54"/>
      <c r="D365" s="54"/>
      <c r="E365" s="155"/>
    </row>
    <row r="366" spans="1:5" ht="12.5">
      <c r="A366" s="54"/>
      <c r="B366" s="154"/>
      <c r="C366" s="54"/>
      <c r="D366" s="54"/>
      <c r="E366" s="155"/>
    </row>
    <row r="367" spans="1:5" ht="12.5">
      <c r="A367" s="54"/>
      <c r="B367" s="154"/>
      <c r="C367" s="54"/>
      <c r="D367" s="54"/>
      <c r="E367" s="155"/>
    </row>
    <row r="368" spans="1:5" ht="12.5">
      <c r="A368" s="54"/>
      <c r="B368" s="154"/>
      <c r="C368" s="54"/>
      <c r="D368" s="54"/>
      <c r="E368" s="155"/>
    </row>
    <row r="369" spans="1:5" ht="12.5">
      <c r="A369" s="54"/>
      <c r="B369" s="154"/>
      <c r="C369" s="54"/>
      <c r="D369" s="54"/>
      <c r="E369" s="155"/>
    </row>
    <row r="370" spans="1:5" ht="12.5">
      <c r="A370" s="54"/>
      <c r="B370" s="154"/>
      <c r="C370" s="54"/>
      <c r="D370" s="54"/>
      <c r="E370" s="155"/>
    </row>
    <row r="371" spans="1:5" ht="12.5">
      <c r="A371" s="54"/>
      <c r="B371" s="154"/>
      <c r="C371" s="54"/>
      <c r="D371" s="54"/>
      <c r="E371" s="155"/>
    </row>
    <row r="372" spans="1:5" ht="12.5">
      <c r="A372" s="54"/>
      <c r="B372" s="154"/>
      <c r="C372" s="54"/>
      <c r="D372" s="54"/>
      <c r="E372" s="155"/>
    </row>
    <row r="373" spans="1:5" ht="12.5">
      <c r="A373" s="54"/>
      <c r="B373" s="154"/>
      <c r="C373" s="54"/>
      <c r="D373" s="54"/>
      <c r="E373" s="155"/>
    </row>
    <row r="374" spans="1:5" ht="12.5">
      <c r="A374" s="54"/>
      <c r="B374" s="154"/>
      <c r="C374" s="54"/>
      <c r="D374" s="54"/>
      <c r="E374" s="155"/>
    </row>
    <row r="375" spans="1:5" ht="12.5">
      <c r="A375" s="54"/>
      <c r="B375" s="154"/>
      <c r="C375" s="54"/>
      <c r="D375" s="54"/>
      <c r="E375" s="155"/>
    </row>
    <row r="376" spans="1:5" ht="12.5">
      <c r="A376" s="54"/>
      <c r="B376" s="154"/>
      <c r="C376" s="54"/>
      <c r="D376" s="54"/>
      <c r="E376" s="155"/>
    </row>
    <row r="377" spans="1:5" ht="12.5">
      <c r="A377" s="54"/>
      <c r="B377" s="154"/>
      <c r="C377" s="54"/>
      <c r="D377" s="54"/>
      <c r="E377" s="155"/>
    </row>
    <row r="378" spans="1:5" ht="12.5">
      <c r="A378" s="54"/>
      <c r="B378" s="154"/>
      <c r="C378" s="54"/>
      <c r="D378" s="54"/>
      <c r="E378" s="155"/>
    </row>
    <row r="379" spans="1:5" ht="12.5">
      <c r="A379" s="54"/>
      <c r="B379" s="154"/>
      <c r="C379" s="54"/>
      <c r="D379" s="54"/>
      <c r="E379" s="155"/>
    </row>
    <row r="380" spans="1:5" ht="12.5">
      <c r="A380" s="54"/>
      <c r="B380" s="154"/>
      <c r="C380" s="54"/>
      <c r="D380" s="54"/>
      <c r="E380" s="155"/>
    </row>
    <row r="381" spans="1:5" ht="12.5">
      <c r="A381" s="54"/>
      <c r="B381" s="154"/>
      <c r="C381" s="54"/>
      <c r="D381" s="54"/>
      <c r="E381" s="155"/>
    </row>
    <row r="382" spans="1:5" ht="12.5">
      <c r="A382" s="54"/>
      <c r="B382" s="154"/>
      <c r="C382" s="54"/>
      <c r="D382" s="54"/>
      <c r="E382" s="155"/>
    </row>
    <row r="383" spans="1:5" ht="12.5">
      <c r="A383" s="54"/>
      <c r="B383" s="154"/>
      <c r="C383" s="54"/>
      <c r="D383" s="54"/>
      <c r="E383" s="155"/>
    </row>
    <row r="384" spans="1:5" ht="12.5">
      <c r="A384" s="54"/>
      <c r="B384" s="154"/>
      <c r="C384" s="54"/>
      <c r="D384" s="54"/>
      <c r="E384" s="155"/>
    </row>
    <row r="385" spans="1:5" ht="12.5">
      <c r="A385" s="54"/>
      <c r="B385" s="154"/>
      <c r="C385" s="54"/>
      <c r="D385" s="54"/>
      <c r="E385" s="155"/>
    </row>
    <row r="386" spans="1:5" ht="12.5">
      <c r="A386" s="54"/>
      <c r="B386" s="154"/>
      <c r="C386" s="54"/>
      <c r="D386" s="54"/>
      <c r="E386" s="155"/>
    </row>
    <row r="387" spans="1:5" ht="12.5">
      <c r="A387" s="54"/>
      <c r="B387" s="154"/>
      <c r="C387" s="54"/>
      <c r="D387" s="54"/>
      <c r="E387" s="155"/>
    </row>
    <row r="388" spans="1:5" ht="12.5">
      <c r="A388" s="54"/>
      <c r="B388" s="154"/>
      <c r="C388" s="54"/>
      <c r="D388" s="54"/>
      <c r="E388" s="155"/>
    </row>
    <row r="389" spans="1:5" ht="12.5">
      <c r="A389" s="54"/>
      <c r="B389" s="154"/>
      <c r="C389" s="54"/>
      <c r="D389" s="54"/>
      <c r="E389" s="155"/>
    </row>
    <row r="390" spans="1:5" ht="12.5">
      <c r="A390" s="54"/>
      <c r="B390" s="154"/>
      <c r="C390" s="54"/>
      <c r="D390" s="54"/>
      <c r="E390" s="155"/>
    </row>
    <row r="391" spans="1:5" ht="12.5">
      <c r="A391" s="54"/>
      <c r="B391" s="154"/>
      <c r="C391" s="54"/>
      <c r="D391" s="54"/>
      <c r="E391" s="155"/>
    </row>
    <row r="392" spans="1:5" ht="12.5">
      <c r="A392" s="54"/>
      <c r="B392" s="154"/>
      <c r="C392" s="54"/>
      <c r="D392" s="54"/>
      <c r="E392" s="155"/>
    </row>
    <row r="393" spans="1:5" ht="12.5">
      <c r="A393" s="54"/>
      <c r="B393" s="154"/>
      <c r="C393" s="54"/>
      <c r="D393" s="54"/>
      <c r="E393" s="155"/>
    </row>
    <row r="394" spans="1:5" ht="12.5">
      <c r="A394" s="54"/>
      <c r="B394" s="154"/>
      <c r="C394" s="54"/>
      <c r="D394" s="54"/>
      <c r="E394" s="155"/>
    </row>
    <row r="395" spans="1:5" ht="12.5">
      <c r="A395" s="54"/>
      <c r="B395" s="154"/>
      <c r="C395" s="54"/>
      <c r="D395" s="54"/>
      <c r="E395" s="155"/>
    </row>
    <row r="396" spans="1:5" ht="12.5">
      <c r="A396" s="54"/>
      <c r="B396" s="154"/>
      <c r="C396" s="54"/>
      <c r="D396" s="54"/>
      <c r="E396" s="155"/>
    </row>
    <row r="397" spans="1:5" ht="12.5">
      <c r="A397" s="54"/>
      <c r="B397" s="154"/>
      <c r="C397" s="54"/>
      <c r="D397" s="54"/>
      <c r="E397" s="155"/>
    </row>
    <row r="398" spans="1:5" ht="12.5">
      <c r="A398" s="54"/>
      <c r="B398" s="154"/>
      <c r="C398" s="54"/>
      <c r="D398" s="54"/>
      <c r="E398" s="155"/>
    </row>
    <row r="399" spans="1:5" ht="12.5">
      <c r="A399" s="54"/>
      <c r="B399" s="154"/>
      <c r="C399" s="54"/>
      <c r="D399" s="54"/>
      <c r="E399" s="155"/>
    </row>
    <row r="400" spans="1:5" ht="12.5">
      <c r="A400" s="54"/>
      <c r="B400" s="154"/>
      <c r="C400" s="54"/>
      <c r="D400" s="54"/>
      <c r="E400" s="155"/>
    </row>
    <row r="401" spans="1:5" ht="12.5">
      <c r="A401" s="54"/>
      <c r="B401" s="154"/>
      <c r="C401" s="54"/>
      <c r="D401" s="54"/>
      <c r="E401" s="155"/>
    </row>
    <row r="402" spans="1:5" ht="12.5">
      <c r="A402" s="54"/>
      <c r="B402" s="154"/>
      <c r="C402" s="54"/>
      <c r="D402" s="54"/>
      <c r="E402" s="155"/>
    </row>
    <row r="403" spans="1:5" ht="12.5">
      <c r="A403" s="54"/>
      <c r="B403" s="154"/>
      <c r="C403" s="54"/>
      <c r="D403" s="54"/>
      <c r="E403" s="155"/>
    </row>
    <row r="404" spans="1:5" ht="12.5">
      <c r="A404" s="54"/>
      <c r="B404" s="154"/>
      <c r="C404" s="54"/>
      <c r="D404" s="54"/>
      <c r="E404" s="155"/>
    </row>
    <row r="405" spans="1:5" ht="12.5">
      <c r="A405" s="54"/>
      <c r="B405" s="154"/>
      <c r="C405" s="54"/>
      <c r="D405" s="54"/>
      <c r="E405" s="155"/>
    </row>
    <row r="406" spans="1:5" ht="12.5">
      <c r="A406" s="54"/>
      <c r="B406" s="154"/>
      <c r="C406" s="54"/>
      <c r="D406" s="54"/>
      <c r="E406" s="155"/>
    </row>
    <row r="407" spans="1:5" ht="12.5">
      <c r="A407" s="54"/>
      <c r="B407" s="154"/>
      <c r="C407" s="54"/>
      <c r="D407" s="54"/>
      <c r="E407" s="155"/>
    </row>
    <row r="408" spans="1:5" ht="12.5">
      <c r="A408" s="54"/>
      <c r="B408" s="154"/>
      <c r="C408" s="54"/>
      <c r="D408" s="54"/>
      <c r="E408" s="155"/>
    </row>
    <row r="409" spans="1:5" ht="12.5">
      <c r="A409" s="54"/>
      <c r="B409" s="154"/>
      <c r="C409" s="54"/>
      <c r="D409" s="54"/>
      <c r="E409" s="155"/>
    </row>
    <row r="410" spans="1:5" ht="12.5">
      <c r="A410" s="54"/>
      <c r="B410" s="154"/>
      <c r="C410" s="54"/>
      <c r="D410" s="54"/>
      <c r="E410" s="155"/>
    </row>
    <row r="411" spans="1:5" ht="12.5">
      <c r="A411" s="54"/>
      <c r="B411" s="154"/>
      <c r="C411" s="54"/>
      <c r="D411" s="54"/>
      <c r="E411" s="155"/>
    </row>
    <row r="412" spans="1:5" ht="12.5">
      <c r="A412" s="54"/>
      <c r="B412" s="154"/>
      <c r="C412" s="54"/>
      <c r="D412" s="54"/>
      <c r="E412" s="155"/>
    </row>
    <row r="413" spans="1:5" ht="12.5">
      <c r="A413" s="54"/>
      <c r="B413" s="154"/>
      <c r="C413" s="54"/>
      <c r="D413" s="54"/>
      <c r="E413" s="155"/>
    </row>
    <row r="414" spans="1:5" ht="12.5">
      <c r="A414" s="54"/>
      <c r="B414" s="154"/>
      <c r="C414" s="54"/>
      <c r="D414" s="54"/>
      <c r="E414" s="155"/>
    </row>
    <row r="415" spans="1:5" ht="12.5">
      <c r="A415" s="54"/>
      <c r="B415" s="154"/>
      <c r="C415" s="54"/>
      <c r="D415" s="54"/>
      <c r="E415" s="155"/>
    </row>
    <row r="416" spans="1:5" ht="12.5">
      <c r="A416" s="54"/>
      <c r="B416" s="154"/>
      <c r="C416" s="54"/>
      <c r="D416" s="54"/>
      <c r="E416" s="155"/>
    </row>
    <row r="417" spans="1:5" ht="12.5">
      <c r="A417" s="54"/>
      <c r="B417" s="154"/>
      <c r="C417" s="54"/>
      <c r="D417" s="54"/>
      <c r="E417" s="155"/>
    </row>
    <row r="418" spans="1:5" ht="12.5">
      <c r="A418" s="54"/>
      <c r="B418" s="154"/>
      <c r="C418" s="54"/>
      <c r="D418" s="54"/>
      <c r="E418" s="155"/>
    </row>
    <row r="419" spans="1:5" ht="12.5">
      <c r="A419" s="54"/>
      <c r="B419" s="154"/>
      <c r="C419" s="54"/>
      <c r="D419" s="54"/>
      <c r="E419" s="155"/>
    </row>
    <row r="420" spans="1:5" ht="12.5">
      <c r="A420" s="54"/>
      <c r="B420" s="154"/>
      <c r="C420" s="54"/>
      <c r="D420" s="54"/>
      <c r="E420" s="155"/>
    </row>
    <row r="421" spans="1:5" ht="12.5">
      <c r="A421" s="54"/>
      <c r="B421" s="154"/>
      <c r="C421" s="54"/>
      <c r="D421" s="54"/>
      <c r="E421" s="155"/>
    </row>
    <row r="422" spans="1:5" ht="12.5">
      <c r="A422" s="54"/>
      <c r="B422" s="154"/>
      <c r="C422" s="54"/>
      <c r="D422" s="54"/>
      <c r="E422" s="155"/>
    </row>
    <row r="423" spans="1:5" ht="12.5">
      <c r="A423" s="54"/>
      <c r="B423" s="154"/>
      <c r="C423" s="54"/>
      <c r="D423" s="54"/>
      <c r="E423" s="155"/>
    </row>
    <row r="424" spans="1:5" ht="12.5">
      <c r="A424" s="54"/>
      <c r="B424" s="154"/>
      <c r="C424" s="54"/>
      <c r="D424" s="54"/>
      <c r="E424" s="155"/>
    </row>
    <row r="425" spans="1:5" ht="12.5">
      <c r="A425" s="54"/>
      <c r="B425" s="154"/>
      <c r="C425" s="54"/>
      <c r="D425" s="54"/>
      <c r="E425" s="155"/>
    </row>
    <row r="426" spans="1:5" ht="12.5">
      <c r="A426" s="54"/>
      <c r="B426" s="154"/>
      <c r="C426" s="54"/>
      <c r="D426" s="54"/>
      <c r="E426" s="155"/>
    </row>
    <row r="427" spans="1:5" ht="12.5">
      <c r="A427" s="54"/>
      <c r="B427" s="154"/>
      <c r="C427" s="54"/>
      <c r="D427" s="54"/>
      <c r="E427" s="155"/>
    </row>
    <row r="428" spans="1:5" ht="12.5">
      <c r="A428" s="54"/>
      <c r="B428" s="154"/>
      <c r="C428" s="54"/>
      <c r="D428" s="54"/>
      <c r="E428" s="155"/>
    </row>
    <row r="429" spans="1:5" ht="12.5">
      <c r="A429" s="54"/>
      <c r="B429" s="154"/>
      <c r="C429" s="54"/>
      <c r="D429" s="54"/>
      <c r="E429" s="155"/>
    </row>
    <row r="430" spans="1:5" ht="12.5">
      <c r="A430" s="54"/>
      <c r="B430" s="154"/>
      <c r="C430" s="54"/>
      <c r="D430" s="54"/>
      <c r="E430" s="155"/>
    </row>
    <row r="431" spans="1:5" ht="12.5">
      <c r="A431" s="54"/>
      <c r="B431" s="154"/>
      <c r="C431" s="54"/>
      <c r="D431" s="54"/>
      <c r="E431" s="155"/>
    </row>
    <row r="432" spans="1:5" ht="12.5">
      <c r="A432" s="54"/>
      <c r="B432" s="154"/>
      <c r="C432" s="54"/>
      <c r="D432" s="54"/>
      <c r="E432" s="155"/>
    </row>
    <row r="433" spans="1:5" ht="12.5">
      <c r="A433" s="54"/>
      <c r="B433" s="154"/>
      <c r="C433" s="54"/>
      <c r="D433" s="54"/>
      <c r="E433" s="155"/>
    </row>
    <row r="434" spans="1:5" ht="12.5">
      <c r="A434" s="54"/>
      <c r="B434" s="154"/>
      <c r="C434" s="54"/>
      <c r="D434" s="54"/>
      <c r="E434" s="155"/>
    </row>
    <row r="435" spans="1:5" ht="12.5">
      <c r="A435" s="54"/>
      <c r="B435" s="154"/>
      <c r="C435" s="54"/>
      <c r="D435" s="54"/>
      <c r="E435" s="155"/>
    </row>
    <row r="436" spans="1:5" ht="12.5">
      <c r="A436" s="54"/>
      <c r="B436" s="154"/>
      <c r="C436" s="54"/>
      <c r="D436" s="54"/>
      <c r="E436" s="155"/>
    </row>
    <row r="437" spans="1:5" ht="12.5">
      <c r="A437" s="54"/>
      <c r="B437" s="154"/>
      <c r="C437" s="54"/>
      <c r="D437" s="54"/>
      <c r="E437" s="155"/>
    </row>
    <row r="438" spans="1:5" ht="12.5">
      <c r="A438" s="54"/>
      <c r="B438" s="154"/>
      <c r="C438" s="54"/>
      <c r="D438" s="54"/>
      <c r="E438" s="155"/>
    </row>
    <row r="439" spans="1:5" ht="12.5">
      <c r="A439" s="54"/>
      <c r="B439" s="154"/>
      <c r="C439" s="54"/>
      <c r="D439" s="54"/>
      <c r="E439" s="155"/>
    </row>
    <row r="440" spans="1:5" ht="12.5">
      <c r="A440" s="54"/>
      <c r="B440" s="154"/>
      <c r="C440" s="54"/>
      <c r="D440" s="54"/>
      <c r="E440" s="155"/>
    </row>
    <row r="441" spans="1:5" ht="12.5">
      <c r="A441" s="54"/>
      <c r="B441" s="154"/>
      <c r="C441" s="54"/>
      <c r="D441" s="54"/>
      <c r="E441" s="155"/>
    </row>
    <row r="442" spans="1:5" ht="12.5">
      <c r="A442" s="54"/>
      <c r="B442" s="154"/>
      <c r="C442" s="54"/>
      <c r="D442" s="54"/>
      <c r="E442" s="155"/>
    </row>
    <row r="443" spans="1:5" ht="12.5">
      <c r="A443" s="54"/>
      <c r="B443" s="154"/>
      <c r="C443" s="54"/>
      <c r="D443" s="54"/>
      <c r="E443" s="155"/>
    </row>
    <row r="444" spans="1:5" ht="12.5">
      <c r="A444" s="54"/>
      <c r="B444" s="154"/>
      <c r="C444" s="54"/>
      <c r="D444" s="54"/>
      <c r="E444" s="155"/>
    </row>
    <row r="445" spans="1:5" ht="12.5">
      <c r="A445" s="54"/>
      <c r="B445" s="154"/>
      <c r="C445" s="54"/>
      <c r="D445" s="54"/>
      <c r="E445" s="155"/>
    </row>
    <row r="446" spans="1:5" ht="12.5">
      <c r="A446" s="54"/>
      <c r="B446" s="154"/>
      <c r="C446" s="54"/>
      <c r="D446" s="54"/>
      <c r="E446" s="155"/>
    </row>
    <row r="447" spans="1:5" ht="12.5">
      <c r="A447" s="54"/>
      <c r="B447" s="154"/>
      <c r="C447" s="54"/>
      <c r="D447" s="54"/>
      <c r="E447" s="155"/>
    </row>
    <row r="448" spans="1:5" ht="12.5">
      <c r="A448" s="54"/>
      <c r="B448" s="154"/>
      <c r="C448" s="54"/>
      <c r="D448" s="54"/>
      <c r="E448" s="155"/>
    </row>
    <row r="449" spans="1:5" ht="12.5">
      <c r="A449" s="54"/>
      <c r="B449" s="154"/>
      <c r="C449" s="54"/>
      <c r="D449" s="54"/>
      <c r="E449" s="155"/>
    </row>
    <row r="450" spans="1:5" ht="12.5">
      <c r="A450" s="54"/>
      <c r="B450" s="154"/>
      <c r="C450" s="54"/>
      <c r="D450" s="54"/>
      <c r="E450" s="155"/>
    </row>
    <row r="451" spans="1:5" ht="12.5">
      <c r="A451" s="54"/>
      <c r="B451" s="154"/>
      <c r="C451" s="54"/>
      <c r="D451" s="54"/>
      <c r="E451" s="155"/>
    </row>
    <row r="452" spans="1:5" ht="12.5">
      <c r="A452" s="54"/>
      <c r="B452" s="154"/>
      <c r="C452" s="54"/>
      <c r="D452" s="54"/>
      <c r="E452" s="155"/>
    </row>
    <row r="453" spans="1:5" ht="12.5">
      <c r="A453" s="54"/>
      <c r="B453" s="154"/>
      <c r="C453" s="54"/>
      <c r="D453" s="54"/>
      <c r="E453" s="155"/>
    </row>
    <row r="454" spans="1:5" ht="12.5">
      <c r="A454" s="54"/>
      <c r="B454" s="154"/>
      <c r="C454" s="54"/>
      <c r="D454" s="54"/>
      <c r="E454" s="155"/>
    </row>
    <row r="455" spans="1:5" ht="12.5">
      <c r="A455" s="54"/>
      <c r="B455" s="154"/>
      <c r="C455" s="54"/>
      <c r="D455" s="54"/>
      <c r="E455" s="155"/>
    </row>
    <row r="456" spans="1:5" ht="12.5">
      <c r="A456" s="54"/>
      <c r="B456" s="154"/>
      <c r="C456" s="54"/>
      <c r="D456" s="54"/>
      <c r="E456" s="155"/>
    </row>
    <row r="457" spans="1:5" ht="12.5">
      <c r="A457" s="54"/>
      <c r="B457" s="154"/>
      <c r="C457" s="54"/>
      <c r="D457" s="54"/>
      <c r="E457" s="155"/>
    </row>
    <row r="458" spans="1:5" ht="12.5">
      <c r="A458" s="54"/>
      <c r="B458" s="154"/>
      <c r="C458" s="54"/>
      <c r="D458" s="54"/>
      <c r="E458" s="155"/>
    </row>
    <row r="459" spans="1:5" ht="12.5">
      <c r="A459" s="54"/>
      <c r="B459" s="154"/>
      <c r="C459" s="54"/>
      <c r="D459" s="54"/>
      <c r="E459" s="155"/>
    </row>
    <row r="460" spans="1:5" ht="12.5">
      <c r="A460" s="54"/>
      <c r="B460" s="154"/>
      <c r="C460" s="54"/>
      <c r="D460" s="54"/>
      <c r="E460" s="155"/>
    </row>
    <row r="461" spans="1:5" ht="12.5">
      <c r="A461" s="54"/>
      <c r="B461" s="154"/>
      <c r="C461" s="54"/>
      <c r="D461" s="54"/>
      <c r="E461" s="155"/>
    </row>
    <row r="462" spans="1:5" ht="12.5">
      <c r="A462" s="54"/>
      <c r="B462" s="154"/>
      <c r="C462" s="54"/>
      <c r="D462" s="54"/>
      <c r="E462" s="155"/>
    </row>
    <row r="463" spans="1:5" ht="12.5">
      <c r="A463" s="54"/>
      <c r="B463" s="154"/>
      <c r="C463" s="54"/>
      <c r="D463" s="54"/>
      <c r="E463" s="155"/>
    </row>
    <row r="464" spans="1:5" ht="12.5">
      <c r="A464" s="54"/>
      <c r="B464" s="154"/>
      <c r="C464" s="54"/>
      <c r="D464" s="54"/>
      <c r="E464" s="155"/>
    </row>
    <row r="465" spans="1:5" ht="12.5">
      <c r="A465" s="54"/>
      <c r="B465" s="154"/>
      <c r="C465" s="54"/>
      <c r="D465" s="54"/>
      <c r="E465" s="155"/>
    </row>
    <row r="466" spans="1:5" ht="12.5">
      <c r="A466" s="54"/>
      <c r="B466" s="154"/>
      <c r="C466" s="54"/>
      <c r="D466" s="54"/>
      <c r="E466" s="155"/>
    </row>
    <row r="467" spans="1:5" ht="12.5">
      <c r="A467" s="54"/>
      <c r="B467" s="154"/>
      <c r="C467" s="54"/>
      <c r="D467" s="54"/>
      <c r="E467" s="155"/>
    </row>
    <row r="468" spans="1:5" ht="12.5">
      <c r="A468" s="54"/>
      <c r="B468" s="154"/>
      <c r="C468" s="54"/>
      <c r="D468" s="54"/>
      <c r="E468" s="155"/>
    </row>
    <row r="469" spans="1:5" ht="12.5">
      <c r="A469" s="54"/>
      <c r="B469" s="154"/>
      <c r="C469" s="54"/>
      <c r="D469" s="54"/>
      <c r="E469" s="155"/>
    </row>
    <row r="470" spans="1:5" ht="12.5">
      <c r="A470" s="54"/>
      <c r="B470" s="154"/>
      <c r="C470" s="54"/>
      <c r="D470" s="54"/>
      <c r="E470" s="155"/>
    </row>
    <row r="471" spans="1:5" ht="12.5">
      <c r="A471" s="54"/>
      <c r="B471" s="154"/>
      <c r="C471" s="54"/>
      <c r="D471" s="54"/>
      <c r="E471" s="155"/>
    </row>
    <row r="472" spans="1:5" ht="12.5">
      <c r="A472" s="54"/>
      <c r="B472" s="154"/>
      <c r="C472" s="54"/>
      <c r="D472" s="54"/>
      <c r="E472" s="155"/>
    </row>
    <row r="473" spans="1:5" ht="12.5">
      <c r="A473" s="54"/>
      <c r="B473" s="154"/>
      <c r="C473" s="54"/>
      <c r="D473" s="54"/>
      <c r="E473" s="155"/>
    </row>
    <row r="474" spans="1:5" ht="12.5">
      <c r="A474" s="54"/>
      <c r="B474" s="154"/>
      <c r="C474" s="54"/>
      <c r="D474" s="54"/>
      <c r="E474" s="155"/>
    </row>
    <row r="475" spans="1:5" ht="12.5">
      <c r="A475" s="54"/>
      <c r="B475" s="154"/>
      <c r="C475" s="54"/>
      <c r="D475" s="54"/>
      <c r="E475" s="155"/>
    </row>
    <row r="476" spans="1:5" ht="12.5">
      <c r="A476" s="54"/>
      <c r="B476" s="154"/>
      <c r="C476" s="54"/>
      <c r="D476" s="54"/>
      <c r="E476" s="155"/>
    </row>
    <row r="477" spans="1:5" ht="12.5">
      <c r="A477" s="54"/>
      <c r="B477" s="154"/>
      <c r="C477" s="54"/>
      <c r="D477" s="54"/>
      <c r="E477" s="155"/>
    </row>
    <row r="478" spans="1:5" ht="12.5">
      <c r="A478" s="54"/>
      <c r="B478" s="154"/>
      <c r="C478" s="54"/>
      <c r="D478" s="54"/>
      <c r="E478" s="155"/>
    </row>
    <row r="479" spans="1:5" ht="12.5">
      <c r="A479" s="54"/>
      <c r="B479" s="154"/>
      <c r="C479" s="54"/>
      <c r="D479" s="54"/>
      <c r="E479" s="155"/>
    </row>
    <row r="480" spans="1:5" ht="12.5">
      <c r="A480" s="54"/>
      <c r="B480" s="154"/>
      <c r="C480" s="54"/>
      <c r="D480" s="54"/>
      <c r="E480" s="155"/>
    </row>
    <row r="481" spans="1:5" ht="12.5">
      <c r="A481" s="54"/>
      <c r="B481" s="154"/>
      <c r="C481" s="54"/>
      <c r="D481" s="54"/>
      <c r="E481" s="155"/>
    </row>
    <row r="482" spans="1:5" ht="12.5">
      <c r="A482" s="54"/>
      <c r="B482" s="154"/>
      <c r="C482" s="54"/>
      <c r="D482" s="54"/>
      <c r="E482" s="155"/>
    </row>
    <row r="483" spans="1:5" ht="12.5">
      <c r="A483" s="54"/>
      <c r="B483" s="154"/>
      <c r="C483" s="54"/>
      <c r="D483" s="54"/>
      <c r="E483" s="155"/>
    </row>
    <row r="484" spans="1:5" ht="12.5">
      <c r="A484" s="54"/>
      <c r="B484" s="154"/>
      <c r="C484" s="54"/>
      <c r="D484" s="54"/>
      <c r="E484" s="155"/>
    </row>
    <row r="485" spans="1:5" ht="12.5">
      <c r="A485" s="54"/>
      <c r="B485" s="154"/>
      <c r="C485" s="54"/>
      <c r="D485" s="54"/>
      <c r="E485" s="155"/>
    </row>
    <row r="486" spans="1:5" ht="12.5">
      <c r="A486" s="54"/>
      <c r="B486" s="154"/>
      <c r="C486" s="54"/>
      <c r="D486" s="54"/>
      <c r="E486" s="155"/>
    </row>
    <row r="487" spans="1:5" ht="12.5">
      <c r="A487" s="54"/>
      <c r="B487" s="154"/>
      <c r="C487" s="54"/>
      <c r="D487" s="54"/>
      <c r="E487" s="155"/>
    </row>
    <row r="488" spans="1:5" ht="12.5">
      <c r="A488" s="54"/>
      <c r="B488" s="154"/>
      <c r="C488" s="54"/>
      <c r="D488" s="54"/>
      <c r="E488" s="155"/>
    </row>
    <row r="489" spans="1:5" ht="12.5">
      <c r="A489" s="54"/>
      <c r="B489" s="154"/>
      <c r="C489" s="54"/>
      <c r="D489" s="54"/>
      <c r="E489" s="155"/>
    </row>
    <row r="490" spans="1:5" ht="12.5">
      <c r="A490" s="54"/>
      <c r="B490" s="154"/>
      <c r="C490" s="54"/>
      <c r="D490" s="54"/>
      <c r="E490" s="155"/>
    </row>
    <row r="491" spans="1:5" ht="12.5">
      <c r="A491" s="54"/>
      <c r="B491" s="154"/>
      <c r="C491" s="54"/>
      <c r="D491" s="54"/>
      <c r="E491" s="155"/>
    </row>
    <row r="492" spans="1:5" ht="12.5">
      <c r="A492" s="54"/>
      <c r="B492" s="154"/>
      <c r="C492" s="54"/>
      <c r="D492" s="54"/>
      <c r="E492" s="155"/>
    </row>
    <row r="493" spans="1:5" ht="12.5">
      <c r="A493" s="54"/>
      <c r="B493" s="154"/>
      <c r="C493" s="54"/>
      <c r="D493" s="54"/>
      <c r="E493" s="155"/>
    </row>
    <row r="494" spans="1:5" ht="12.5">
      <c r="A494" s="54"/>
      <c r="B494" s="154"/>
      <c r="C494" s="54"/>
      <c r="D494" s="54"/>
      <c r="E494" s="155"/>
    </row>
    <row r="495" spans="1:5" ht="12.5">
      <c r="A495" s="54"/>
      <c r="B495" s="154"/>
      <c r="C495" s="54"/>
      <c r="D495" s="54"/>
      <c r="E495" s="155"/>
    </row>
    <row r="496" spans="1:5" ht="12.5">
      <c r="A496" s="54"/>
      <c r="B496" s="154"/>
      <c r="C496" s="54"/>
      <c r="D496" s="54"/>
      <c r="E496" s="155"/>
    </row>
    <row r="497" spans="1:5" ht="12.5">
      <c r="A497" s="54"/>
      <c r="B497" s="154"/>
      <c r="C497" s="54"/>
      <c r="D497" s="54"/>
      <c r="E497" s="155"/>
    </row>
    <row r="498" spans="1:5" ht="12.5">
      <c r="A498" s="54"/>
      <c r="B498" s="154"/>
      <c r="C498" s="54"/>
      <c r="D498" s="54"/>
      <c r="E498" s="155"/>
    </row>
    <row r="499" spans="1:5" ht="12.5">
      <c r="A499" s="54"/>
      <c r="B499" s="154"/>
      <c r="C499" s="54"/>
      <c r="D499" s="54"/>
      <c r="E499" s="155"/>
    </row>
    <row r="500" spans="1:5" ht="12.5">
      <c r="A500" s="54"/>
      <c r="B500" s="154"/>
      <c r="C500" s="54"/>
      <c r="D500" s="54"/>
      <c r="E500" s="155"/>
    </row>
    <row r="501" spans="1:5" ht="12.5">
      <c r="A501" s="54"/>
      <c r="B501" s="154"/>
      <c r="C501" s="54"/>
      <c r="D501" s="54"/>
      <c r="E501" s="155"/>
    </row>
    <row r="502" spans="1:5" ht="12.5">
      <c r="A502" s="54"/>
      <c r="B502" s="154"/>
      <c r="C502" s="54"/>
      <c r="D502" s="54"/>
      <c r="E502" s="155"/>
    </row>
    <row r="503" spans="1:5" ht="12.5">
      <c r="A503" s="54"/>
      <c r="B503" s="154"/>
      <c r="C503" s="54"/>
      <c r="D503" s="54"/>
      <c r="E503" s="155"/>
    </row>
    <row r="504" spans="1:5" ht="12.5">
      <c r="A504" s="54"/>
      <c r="B504" s="154"/>
      <c r="C504" s="54"/>
      <c r="D504" s="54"/>
      <c r="E504" s="155"/>
    </row>
    <row r="505" spans="1:5" ht="12.5">
      <c r="A505" s="54"/>
      <c r="B505" s="154"/>
      <c r="C505" s="54"/>
      <c r="D505" s="54"/>
      <c r="E505" s="155"/>
    </row>
    <row r="506" spans="1:5" ht="12.5">
      <c r="A506" s="54"/>
      <c r="B506" s="154"/>
      <c r="C506" s="54"/>
      <c r="D506" s="54"/>
      <c r="E506" s="155"/>
    </row>
    <row r="507" spans="1:5" ht="12.5">
      <c r="A507" s="54"/>
      <c r="B507" s="154"/>
      <c r="C507" s="54"/>
      <c r="D507" s="54"/>
      <c r="E507" s="155"/>
    </row>
    <row r="508" spans="1:5" ht="12.5">
      <c r="A508" s="54"/>
      <c r="B508" s="154"/>
      <c r="C508" s="54"/>
      <c r="D508" s="54"/>
      <c r="E508" s="155"/>
    </row>
    <row r="509" spans="1:5" ht="12.5">
      <c r="A509" s="54"/>
      <c r="B509" s="154"/>
      <c r="C509" s="54"/>
      <c r="D509" s="54"/>
      <c r="E509" s="155"/>
    </row>
    <row r="510" spans="1:5" ht="12.5">
      <c r="A510" s="54"/>
      <c r="B510" s="154"/>
      <c r="C510" s="54"/>
      <c r="D510" s="54"/>
      <c r="E510" s="155"/>
    </row>
    <row r="511" spans="1:5" ht="12.5">
      <c r="A511" s="54"/>
      <c r="B511" s="154"/>
      <c r="C511" s="54"/>
      <c r="D511" s="54"/>
      <c r="E511" s="155"/>
    </row>
    <row r="512" spans="1:5" ht="12.5">
      <c r="A512" s="54"/>
      <c r="B512" s="154"/>
      <c r="C512" s="54"/>
      <c r="D512" s="54"/>
      <c r="E512" s="155"/>
    </row>
    <row r="513" spans="1:5" ht="12.5">
      <c r="A513" s="54"/>
      <c r="B513" s="154"/>
      <c r="C513" s="54"/>
      <c r="D513" s="54"/>
      <c r="E513" s="155"/>
    </row>
    <row r="514" spans="1:5" ht="12.5">
      <c r="A514" s="54"/>
      <c r="B514" s="154"/>
      <c r="C514" s="54"/>
      <c r="D514" s="54"/>
      <c r="E514" s="155"/>
    </row>
    <row r="515" spans="1:5" ht="12.5">
      <c r="A515" s="54"/>
      <c r="B515" s="154"/>
      <c r="C515" s="54"/>
      <c r="D515" s="54"/>
      <c r="E515" s="155"/>
    </row>
    <row r="516" spans="1:5" ht="12.5">
      <c r="A516" s="54"/>
      <c r="B516" s="154"/>
      <c r="C516" s="54"/>
      <c r="D516" s="54"/>
      <c r="E516" s="155"/>
    </row>
    <row r="517" spans="1:5" ht="12.5">
      <c r="A517" s="54"/>
      <c r="B517" s="154"/>
      <c r="C517" s="54"/>
      <c r="D517" s="54"/>
      <c r="E517" s="155"/>
    </row>
    <row r="518" spans="1:5" ht="12.5">
      <c r="A518" s="54"/>
      <c r="B518" s="154"/>
      <c r="C518" s="54"/>
      <c r="D518" s="54"/>
      <c r="E518" s="155"/>
    </row>
    <row r="519" spans="1:5" ht="12.5">
      <c r="A519" s="54"/>
      <c r="B519" s="154"/>
      <c r="C519" s="54"/>
      <c r="D519" s="54"/>
      <c r="E519" s="155"/>
    </row>
    <row r="520" spans="1:5" ht="12.5">
      <c r="A520" s="54"/>
      <c r="B520" s="154"/>
      <c r="C520" s="54"/>
      <c r="D520" s="54"/>
      <c r="E520" s="155"/>
    </row>
    <row r="521" spans="1:5" ht="12.5">
      <c r="A521" s="54"/>
      <c r="B521" s="154"/>
      <c r="C521" s="54"/>
      <c r="D521" s="54"/>
      <c r="E521" s="155"/>
    </row>
    <row r="522" spans="1:5" ht="12.5">
      <c r="A522" s="54"/>
      <c r="B522" s="154"/>
      <c r="C522" s="54"/>
      <c r="D522" s="54"/>
      <c r="E522" s="155"/>
    </row>
    <row r="523" spans="1:5" ht="12.5">
      <c r="A523" s="54"/>
      <c r="B523" s="154"/>
      <c r="C523" s="54"/>
      <c r="D523" s="54"/>
      <c r="E523" s="155"/>
    </row>
    <row r="524" spans="1:5" ht="12.5">
      <c r="A524" s="54"/>
      <c r="B524" s="154"/>
      <c r="C524" s="54"/>
      <c r="D524" s="54"/>
      <c r="E524" s="155"/>
    </row>
    <row r="525" spans="1:5" ht="12.5">
      <c r="A525" s="54"/>
      <c r="B525" s="154"/>
      <c r="C525" s="54"/>
      <c r="D525" s="54"/>
      <c r="E525" s="155"/>
    </row>
    <row r="526" spans="1:5" ht="12.5">
      <c r="A526" s="54"/>
      <c r="B526" s="154"/>
      <c r="C526" s="54"/>
      <c r="D526" s="54"/>
      <c r="E526" s="155"/>
    </row>
    <row r="527" spans="1:5" ht="12.5">
      <c r="A527" s="54"/>
      <c r="B527" s="154"/>
      <c r="C527" s="54"/>
      <c r="D527" s="54"/>
      <c r="E527" s="155"/>
    </row>
    <row r="528" spans="1:5" ht="12.5">
      <c r="A528" s="54"/>
      <c r="B528" s="154"/>
      <c r="C528" s="54"/>
      <c r="D528" s="54"/>
      <c r="E528" s="155"/>
    </row>
    <row r="529" spans="1:5" ht="12.5">
      <c r="A529" s="54"/>
      <c r="B529" s="154"/>
      <c r="C529" s="54"/>
      <c r="D529" s="54"/>
      <c r="E529" s="155"/>
    </row>
    <row r="530" spans="1:5" ht="12.5">
      <c r="A530" s="54"/>
      <c r="B530" s="154"/>
      <c r="C530" s="54"/>
      <c r="D530" s="54"/>
      <c r="E530" s="155"/>
    </row>
    <row r="531" spans="1:5" ht="12.5">
      <c r="A531" s="54"/>
      <c r="B531" s="154"/>
      <c r="C531" s="54"/>
      <c r="D531" s="54"/>
      <c r="E531" s="155"/>
    </row>
    <row r="532" spans="1:5" ht="12.5">
      <c r="A532" s="54"/>
      <c r="B532" s="154"/>
      <c r="C532" s="54"/>
      <c r="D532" s="54"/>
      <c r="E532" s="155"/>
    </row>
    <row r="533" spans="1:5" ht="12.5">
      <c r="A533" s="54"/>
      <c r="B533" s="154"/>
      <c r="C533" s="54"/>
      <c r="D533" s="54"/>
      <c r="E533" s="155"/>
    </row>
    <row r="534" spans="1:5" ht="12.5">
      <c r="A534" s="54"/>
      <c r="B534" s="154"/>
      <c r="C534" s="54"/>
      <c r="D534" s="54"/>
      <c r="E534" s="155"/>
    </row>
    <row r="535" spans="1:5" ht="12.5">
      <c r="A535" s="54"/>
      <c r="B535" s="154"/>
      <c r="C535" s="54"/>
      <c r="D535" s="54"/>
      <c r="E535" s="155"/>
    </row>
    <row r="536" spans="1:5" ht="12.5">
      <c r="A536" s="54"/>
      <c r="B536" s="154"/>
      <c r="C536" s="54"/>
      <c r="D536" s="54"/>
      <c r="E536" s="155"/>
    </row>
    <row r="537" spans="1:5" ht="12.5">
      <c r="A537" s="54"/>
      <c r="B537" s="154"/>
      <c r="C537" s="54"/>
      <c r="D537" s="54"/>
      <c r="E537" s="155"/>
    </row>
    <row r="538" spans="1:5" ht="12.5">
      <c r="A538" s="54"/>
      <c r="B538" s="154"/>
      <c r="C538" s="54"/>
      <c r="D538" s="54"/>
      <c r="E538" s="155"/>
    </row>
    <row r="539" spans="1:5" ht="12.5">
      <c r="A539" s="54"/>
      <c r="B539" s="154"/>
      <c r="C539" s="54"/>
      <c r="D539" s="54"/>
      <c r="E539" s="155"/>
    </row>
    <row r="540" spans="1:5" ht="12.5">
      <c r="A540" s="54"/>
      <c r="B540" s="154"/>
      <c r="C540" s="54"/>
      <c r="D540" s="54"/>
      <c r="E540" s="155"/>
    </row>
    <row r="541" spans="1:5" ht="12.5">
      <c r="A541" s="54"/>
      <c r="B541" s="154"/>
      <c r="C541" s="54"/>
      <c r="D541" s="54"/>
      <c r="E541" s="155"/>
    </row>
    <row r="542" spans="1:5" ht="12.5">
      <c r="A542" s="54"/>
      <c r="B542" s="154"/>
      <c r="C542" s="54"/>
      <c r="D542" s="54"/>
      <c r="E542" s="155"/>
    </row>
    <row r="543" spans="1:5" ht="12.5">
      <c r="A543" s="54"/>
      <c r="B543" s="154"/>
      <c r="C543" s="54"/>
      <c r="D543" s="54"/>
      <c r="E543" s="155"/>
    </row>
    <row r="544" spans="1:5" ht="12.5">
      <c r="A544" s="54"/>
      <c r="B544" s="154"/>
      <c r="C544" s="54"/>
      <c r="D544" s="54"/>
      <c r="E544" s="155"/>
    </row>
    <row r="545" spans="1:5" ht="12.5">
      <c r="A545" s="54"/>
      <c r="B545" s="154"/>
      <c r="C545" s="54"/>
      <c r="D545" s="54"/>
      <c r="E545" s="155"/>
    </row>
    <row r="546" spans="1:5" ht="12.5">
      <c r="A546" s="54"/>
      <c r="B546" s="154"/>
      <c r="C546" s="54"/>
      <c r="D546" s="54"/>
      <c r="E546" s="155"/>
    </row>
    <row r="547" spans="1:5" ht="12.5">
      <c r="A547" s="54"/>
      <c r="B547" s="154"/>
      <c r="C547" s="54"/>
      <c r="D547" s="54"/>
      <c r="E547" s="155"/>
    </row>
    <row r="548" spans="1:5" ht="12.5">
      <c r="A548" s="54"/>
      <c r="B548" s="154"/>
      <c r="C548" s="54"/>
      <c r="D548" s="54"/>
      <c r="E548" s="155"/>
    </row>
    <row r="549" spans="1:5" ht="12.5">
      <c r="A549" s="54"/>
      <c r="B549" s="154"/>
      <c r="C549" s="54"/>
      <c r="D549" s="54"/>
      <c r="E549" s="155"/>
    </row>
    <row r="550" spans="1:5" ht="12.5">
      <c r="A550" s="54"/>
      <c r="B550" s="154"/>
      <c r="C550" s="54"/>
      <c r="D550" s="54"/>
      <c r="E550" s="155"/>
    </row>
    <row r="551" spans="1:5" ht="12.5">
      <c r="A551" s="54"/>
      <c r="B551" s="154"/>
      <c r="C551" s="54"/>
      <c r="D551" s="54"/>
      <c r="E551" s="155"/>
    </row>
    <row r="552" spans="1:5" ht="12.5">
      <c r="A552" s="54"/>
      <c r="B552" s="154"/>
      <c r="C552" s="54"/>
      <c r="D552" s="54"/>
      <c r="E552" s="155"/>
    </row>
    <row r="553" spans="1:5" ht="12.5">
      <c r="A553" s="54"/>
      <c r="B553" s="154"/>
      <c r="C553" s="54"/>
      <c r="D553" s="54"/>
      <c r="E553" s="155"/>
    </row>
    <row r="554" spans="1:5" ht="12.5">
      <c r="A554" s="54"/>
      <c r="B554" s="154"/>
      <c r="C554" s="54"/>
      <c r="D554" s="54"/>
      <c r="E554" s="155"/>
    </row>
    <row r="555" spans="1:5" ht="12.5">
      <c r="A555" s="54"/>
      <c r="B555" s="154"/>
      <c r="C555" s="54"/>
      <c r="D555" s="54"/>
      <c r="E555" s="155"/>
    </row>
    <row r="556" spans="1:5" ht="12.5">
      <c r="A556" s="54"/>
      <c r="B556" s="154"/>
      <c r="C556" s="54"/>
      <c r="D556" s="54"/>
      <c r="E556" s="155"/>
    </row>
    <row r="557" spans="1:5" ht="12.5">
      <c r="A557" s="54"/>
      <c r="B557" s="154"/>
      <c r="C557" s="54"/>
      <c r="D557" s="54"/>
      <c r="E557" s="155"/>
    </row>
    <row r="558" spans="1:5" ht="12.5">
      <c r="A558" s="54"/>
      <c r="B558" s="154"/>
      <c r="C558" s="54"/>
      <c r="D558" s="54"/>
      <c r="E558" s="155"/>
    </row>
    <row r="559" spans="1:5" ht="12.5">
      <c r="A559" s="54"/>
      <c r="B559" s="154"/>
      <c r="C559" s="54"/>
      <c r="D559" s="54"/>
      <c r="E559" s="155"/>
    </row>
    <row r="560" spans="1:5" ht="12.5">
      <c r="A560" s="54"/>
      <c r="B560" s="154"/>
      <c r="C560" s="54"/>
      <c r="D560" s="54"/>
      <c r="E560" s="155"/>
    </row>
    <row r="561" spans="1:5" ht="12.5">
      <c r="A561" s="54"/>
      <c r="B561" s="154"/>
      <c r="C561" s="54"/>
      <c r="D561" s="54"/>
      <c r="E561" s="155"/>
    </row>
    <row r="562" spans="1:5" ht="12.5">
      <c r="A562" s="54"/>
      <c r="B562" s="154"/>
      <c r="C562" s="54"/>
      <c r="D562" s="54"/>
      <c r="E562" s="155"/>
    </row>
    <row r="563" spans="1:5" ht="12.5">
      <c r="A563" s="54"/>
      <c r="B563" s="154"/>
      <c r="C563" s="54"/>
      <c r="D563" s="54"/>
      <c r="E563" s="155"/>
    </row>
    <row r="564" spans="1:5" ht="12.5">
      <c r="A564" s="54"/>
      <c r="B564" s="154"/>
      <c r="C564" s="54"/>
      <c r="D564" s="54"/>
      <c r="E564" s="155"/>
    </row>
    <row r="565" spans="1:5" ht="12.5">
      <c r="A565" s="54"/>
      <c r="B565" s="154"/>
      <c r="C565" s="54"/>
      <c r="D565" s="54"/>
      <c r="E565" s="155"/>
    </row>
    <row r="566" spans="1:5" ht="12.5">
      <c r="A566" s="54"/>
      <c r="B566" s="154"/>
      <c r="C566" s="54"/>
      <c r="D566" s="54"/>
      <c r="E566" s="155"/>
    </row>
    <row r="567" spans="1:5" ht="12.5">
      <c r="A567" s="54"/>
      <c r="B567" s="154"/>
      <c r="C567" s="54"/>
      <c r="D567" s="54"/>
      <c r="E567" s="155"/>
    </row>
    <row r="568" spans="1:5" ht="12.5">
      <c r="A568" s="54"/>
      <c r="B568" s="154"/>
      <c r="C568" s="54"/>
      <c r="D568" s="54"/>
      <c r="E568" s="155"/>
    </row>
    <row r="569" spans="1:5" ht="12.5">
      <c r="A569" s="54"/>
      <c r="B569" s="154"/>
      <c r="C569" s="54"/>
      <c r="D569" s="54"/>
      <c r="E569" s="155"/>
    </row>
    <row r="570" spans="1:5" ht="12.5">
      <c r="A570" s="54"/>
      <c r="B570" s="154"/>
      <c r="C570" s="54"/>
      <c r="D570" s="54"/>
      <c r="E570" s="155"/>
    </row>
    <row r="571" spans="1:5" ht="12.5">
      <c r="A571" s="54"/>
      <c r="B571" s="154"/>
      <c r="C571" s="54"/>
      <c r="D571" s="54"/>
      <c r="E571" s="155"/>
    </row>
    <row r="572" spans="1:5" ht="12.5">
      <c r="A572" s="54"/>
      <c r="B572" s="154"/>
      <c r="C572" s="54"/>
      <c r="D572" s="54"/>
      <c r="E572" s="155"/>
    </row>
    <row r="573" spans="1:5" ht="12.5">
      <c r="A573" s="54"/>
      <c r="B573" s="154"/>
      <c r="C573" s="54"/>
      <c r="D573" s="54"/>
      <c r="E573" s="155"/>
    </row>
    <row r="574" spans="1:5" ht="12.5">
      <c r="A574" s="54"/>
      <c r="B574" s="154"/>
      <c r="C574" s="54"/>
      <c r="D574" s="54"/>
      <c r="E574" s="155"/>
    </row>
    <row r="575" spans="1:5" ht="12.5">
      <c r="A575" s="54"/>
      <c r="B575" s="154"/>
      <c r="C575" s="54"/>
      <c r="D575" s="54"/>
      <c r="E575" s="155"/>
    </row>
    <row r="576" spans="1:5" ht="12.5">
      <c r="A576" s="54"/>
      <c r="B576" s="154"/>
      <c r="C576" s="54"/>
      <c r="D576" s="54"/>
      <c r="E576" s="155"/>
    </row>
    <row r="577" spans="1:5" ht="12.5">
      <c r="A577" s="54"/>
      <c r="B577" s="154"/>
      <c r="C577" s="54"/>
      <c r="D577" s="54"/>
      <c r="E577" s="155"/>
    </row>
    <row r="578" spans="1:5" ht="12.5">
      <c r="A578" s="54"/>
      <c r="B578" s="154"/>
      <c r="C578" s="54"/>
      <c r="D578" s="54"/>
      <c r="E578" s="155"/>
    </row>
    <row r="579" spans="1:5" ht="12.5">
      <c r="A579" s="54"/>
      <c r="B579" s="154"/>
      <c r="C579" s="54"/>
      <c r="D579" s="54"/>
      <c r="E579" s="155"/>
    </row>
    <row r="580" spans="1:5" ht="12.5">
      <c r="A580" s="54"/>
      <c r="B580" s="154"/>
      <c r="C580" s="54"/>
      <c r="D580" s="54"/>
      <c r="E580" s="155"/>
    </row>
    <row r="581" spans="1:5" ht="12.5">
      <c r="A581" s="54"/>
      <c r="B581" s="154"/>
      <c r="C581" s="54"/>
      <c r="D581" s="54"/>
      <c r="E581" s="155"/>
    </row>
    <row r="582" spans="1:5" ht="12.5">
      <c r="A582" s="54"/>
      <c r="B582" s="154"/>
      <c r="C582" s="54"/>
      <c r="D582" s="54"/>
      <c r="E582" s="155"/>
    </row>
    <row r="583" spans="1:5" ht="12.5">
      <c r="A583" s="54"/>
      <c r="B583" s="154"/>
      <c r="C583" s="54"/>
      <c r="D583" s="54"/>
      <c r="E583" s="155"/>
    </row>
    <row r="584" spans="1:5" ht="12.5">
      <c r="A584" s="54"/>
      <c r="B584" s="154"/>
      <c r="C584" s="54"/>
      <c r="D584" s="54"/>
      <c r="E584" s="155"/>
    </row>
    <row r="585" spans="1:5" ht="12.5">
      <c r="A585" s="54"/>
      <c r="B585" s="154"/>
      <c r="C585" s="54"/>
      <c r="D585" s="54"/>
      <c r="E585" s="155"/>
    </row>
    <row r="586" spans="1:5" ht="12.5">
      <c r="A586" s="54"/>
      <c r="B586" s="154"/>
      <c r="C586" s="54"/>
      <c r="D586" s="54"/>
      <c r="E586" s="155"/>
    </row>
    <row r="587" spans="1:5" ht="12.5">
      <c r="A587" s="54"/>
      <c r="B587" s="154"/>
      <c r="C587" s="54"/>
      <c r="D587" s="54"/>
      <c r="E587" s="155"/>
    </row>
    <row r="588" spans="1:5" ht="12.5">
      <c r="A588" s="54"/>
      <c r="B588" s="154"/>
      <c r="C588" s="54"/>
      <c r="D588" s="54"/>
      <c r="E588" s="155"/>
    </row>
    <row r="589" spans="1:5" ht="12.5">
      <c r="A589" s="54"/>
      <c r="B589" s="154"/>
      <c r="C589" s="54"/>
      <c r="D589" s="54"/>
      <c r="E589" s="155"/>
    </row>
    <row r="590" spans="1:5" ht="12.5">
      <c r="A590" s="54"/>
      <c r="B590" s="154"/>
      <c r="C590" s="54"/>
      <c r="D590" s="54"/>
      <c r="E590" s="155"/>
    </row>
    <row r="591" spans="1:5" ht="12.5">
      <c r="A591" s="54"/>
      <c r="B591" s="154"/>
      <c r="C591" s="54"/>
      <c r="D591" s="54"/>
      <c r="E591" s="155"/>
    </row>
    <row r="592" spans="1:5" ht="12.5">
      <c r="A592" s="54"/>
      <c r="B592" s="154"/>
      <c r="C592" s="54"/>
      <c r="D592" s="54"/>
      <c r="E592" s="155"/>
    </row>
    <row r="593" spans="1:5" ht="12.5">
      <c r="A593" s="54"/>
      <c r="B593" s="154"/>
      <c r="C593" s="54"/>
      <c r="D593" s="54"/>
      <c r="E593" s="155"/>
    </row>
    <row r="594" spans="1:5" ht="12.5">
      <c r="A594" s="54"/>
      <c r="B594" s="154"/>
      <c r="C594" s="54"/>
      <c r="D594" s="54"/>
      <c r="E594" s="155"/>
    </row>
    <row r="595" spans="1:5" ht="12.5">
      <c r="A595" s="54"/>
      <c r="B595" s="154"/>
      <c r="C595" s="54"/>
      <c r="D595" s="54"/>
      <c r="E595" s="155"/>
    </row>
    <row r="596" spans="1:5" ht="12.5">
      <c r="A596" s="54"/>
      <c r="B596" s="154"/>
      <c r="C596" s="54"/>
      <c r="D596" s="54"/>
      <c r="E596" s="155"/>
    </row>
    <row r="597" spans="1:5" ht="12.5">
      <c r="A597" s="54"/>
      <c r="B597" s="154"/>
      <c r="C597" s="54"/>
      <c r="D597" s="54"/>
      <c r="E597" s="155"/>
    </row>
    <row r="598" spans="1:5" ht="12.5">
      <c r="A598" s="54"/>
      <c r="B598" s="154"/>
      <c r="C598" s="54"/>
      <c r="D598" s="54"/>
      <c r="E598" s="155"/>
    </row>
    <row r="599" spans="1:5" ht="12.5">
      <c r="A599" s="54"/>
      <c r="B599" s="154"/>
      <c r="C599" s="54"/>
      <c r="D599" s="54"/>
      <c r="E599" s="155"/>
    </row>
    <row r="600" spans="1:5" ht="12.5">
      <c r="A600" s="54"/>
      <c r="B600" s="154"/>
      <c r="C600" s="54"/>
      <c r="D600" s="54"/>
      <c r="E600" s="155"/>
    </row>
    <row r="601" spans="1:5" ht="12.5">
      <c r="A601" s="54"/>
      <c r="B601" s="154"/>
      <c r="C601" s="54"/>
      <c r="D601" s="54"/>
      <c r="E601" s="155"/>
    </row>
    <row r="602" spans="1:5" ht="12.5">
      <c r="A602" s="54"/>
      <c r="B602" s="154"/>
      <c r="C602" s="54"/>
      <c r="D602" s="54"/>
      <c r="E602" s="155"/>
    </row>
    <row r="603" spans="1:5" ht="12.5">
      <c r="A603" s="54"/>
      <c r="B603" s="154"/>
      <c r="C603" s="54"/>
      <c r="D603" s="54"/>
      <c r="E603" s="155"/>
    </row>
    <row r="604" spans="1:5" ht="12.5">
      <c r="A604" s="54"/>
      <c r="B604" s="154"/>
      <c r="C604" s="54"/>
      <c r="D604" s="54"/>
      <c r="E604" s="155"/>
    </row>
    <row r="605" spans="1:5" ht="12.5">
      <c r="A605" s="54"/>
      <c r="B605" s="154"/>
      <c r="C605" s="54"/>
      <c r="D605" s="54"/>
      <c r="E605" s="155"/>
    </row>
    <row r="606" spans="1:5" ht="12.5">
      <c r="A606" s="54"/>
      <c r="B606" s="154"/>
      <c r="C606" s="54"/>
      <c r="D606" s="54"/>
      <c r="E606" s="155"/>
    </row>
    <row r="607" spans="1:5" ht="12.5">
      <c r="A607" s="54"/>
      <c r="B607" s="154"/>
      <c r="C607" s="54"/>
      <c r="D607" s="54"/>
      <c r="E607" s="155"/>
    </row>
    <row r="608" spans="1:5" ht="12.5">
      <c r="A608" s="54"/>
      <c r="B608" s="154"/>
      <c r="C608" s="54"/>
      <c r="D608" s="54"/>
      <c r="E608" s="155"/>
    </row>
    <row r="609" spans="1:5" ht="12.5">
      <c r="A609" s="54"/>
      <c r="B609" s="154"/>
      <c r="C609" s="54"/>
      <c r="D609" s="54"/>
      <c r="E609" s="155"/>
    </row>
    <row r="610" spans="1:5" ht="12.5">
      <c r="A610" s="54"/>
      <c r="B610" s="154"/>
      <c r="C610" s="54"/>
      <c r="D610" s="54"/>
      <c r="E610" s="155"/>
    </row>
    <row r="611" spans="1:5" ht="12.5">
      <c r="A611" s="54"/>
      <c r="B611" s="154"/>
      <c r="C611" s="54"/>
      <c r="D611" s="54"/>
      <c r="E611" s="155"/>
    </row>
    <row r="612" spans="1:5" ht="12.5">
      <c r="A612" s="54"/>
      <c r="B612" s="154"/>
      <c r="C612" s="54"/>
      <c r="D612" s="54"/>
      <c r="E612" s="155"/>
    </row>
    <row r="613" spans="1:5" ht="12.5">
      <c r="A613" s="54"/>
      <c r="B613" s="154"/>
      <c r="C613" s="54"/>
      <c r="D613" s="54"/>
      <c r="E613" s="155"/>
    </row>
    <row r="614" spans="1:5" ht="12.5">
      <c r="A614" s="54"/>
      <c r="B614" s="154"/>
      <c r="C614" s="54"/>
      <c r="D614" s="54"/>
      <c r="E614" s="155"/>
    </row>
    <row r="615" spans="1:5" ht="12.5">
      <c r="A615" s="54"/>
      <c r="B615" s="154"/>
      <c r="C615" s="54"/>
      <c r="D615" s="54"/>
      <c r="E615" s="155"/>
    </row>
    <row r="616" spans="1:5" ht="12.5">
      <c r="A616" s="54"/>
      <c r="B616" s="154"/>
      <c r="C616" s="54"/>
      <c r="D616" s="54"/>
      <c r="E616" s="155"/>
    </row>
    <row r="617" spans="1:5" ht="12.5">
      <c r="A617" s="54"/>
      <c r="B617" s="154"/>
      <c r="C617" s="54"/>
      <c r="D617" s="54"/>
      <c r="E617" s="155"/>
    </row>
    <row r="618" spans="1:5" ht="12.5">
      <c r="A618" s="54"/>
      <c r="B618" s="154"/>
      <c r="C618" s="54"/>
      <c r="D618" s="54"/>
      <c r="E618" s="155"/>
    </row>
    <row r="619" spans="1:5" ht="12.5">
      <c r="A619" s="54"/>
      <c r="B619" s="154"/>
      <c r="C619" s="54"/>
      <c r="D619" s="54"/>
      <c r="E619" s="155"/>
    </row>
    <row r="620" spans="1:5" ht="12.5">
      <c r="A620" s="54"/>
      <c r="B620" s="154"/>
      <c r="C620" s="54"/>
      <c r="D620" s="54"/>
      <c r="E620" s="155"/>
    </row>
    <row r="621" spans="1:5" ht="12.5">
      <c r="A621" s="54"/>
      <c r="B621" s="154"/>
      <c r="C621" s="54"/>
      <c r="D621" s="54"/>
      <c r="E621" s="155"/>
    </row>
    <row r="622" spans="1:5" ht="12.5">
      <c r="A622" s="54"/>
      <c r="B622" s="154"/>
      <c r="C622" s="54"/>
      <c r="D622" s="54"/>
      <c r="E622" s="155"/>
    </row>
    <row r="623" spans="1:5" ht="12.5">
      <c r="A623" s="54"/>
      <c r="B623" s="154"/>
      <c r="C623" s="54"/>
      <c r="D623" s="54"/>
      <c r="E623" s="155"/>
    </row>
    <row r="624" spans="1:5" ht="12.5">
      <c r="A624" s="54"/>
      <c r="B624" s="154"/>
      <c r="C624" s="54"/>
      <c r="D624" s="54"/>
      <c r="E624" s="155"/>
    </row>
    <row r="625" spans="1:5" ht="12.5">
      <c r="A625" s="54"/>
      <c r="B625" s="154"/>
      <c r="C625" s="54"/>
      <c r="D625" s="54"/>
      <c r="E625" s="155"/>
    </row>
    <row r="626" spans="1:5" ht="12.5">
      <c r="A626" s="54"/>
      <c r="B626" s="154"/>
      <c r="C626" s="54"/>
      <c r="D626" s="54"/>
      <c r="E626" s="155"/>
    </row>
    <row r="627" spans="1:5" ht="12.5">
      <c r="A627" s="54"/>
      <c r="B627" s="154"/>
      <c r="C627" s="54"/>
      <c r="D627" s="54"/>
      <c r="E627" s="155"/>
    </row>
    <row r="628" spans="1:5" ht="12.5">
      <c r="A628" s="54"/>
      <c r="B628" s="154"/>
      <c r="C628" s="54"/>
      <c r="D628" s="54"/>
      <c r="E628" s="155"/>
    </row>
    <row r="629" spans="1:5" ht="12.5">
      <c r="A629" s="54"/>
      <c r="B629" s="154"/>
      <c r="C629" s="54"/>
      <c r="D629" s="54"/>
      <c r="E629" s="155"/>
    </row>
    <row r="630" spans="1:5" ht="12.5">
      <c r="A630" s="54"/>
      <c r="B630" s="154"/>
      <c r="C630" s="54"/>
      <c r="D630" s="54"/>
      <c r="E630" s="155"/>
    </row>
    <row r="631" spans="1:5" ht="12.5">
      <c r="A631" s="54"/>
      <c r="B631" s="154"/>
      <c r="C631" s="54"/>
      <c r="D631" s="54"/>
      <c r="E631" s="155"/>
    </row>
    <row r="632" spans="1:5" ht="12.5">
      <c r="A632" s="54"/>
      <c r="B632" s="154"/>
      <c r="C632" s="54"/>
      <c r="D632" s="54"/>
      <c r="E632" s="155"/>
    </row>
    <row r="633" spans="1:5" ht="12.5">
      <c r="A633" s="54"/>
      <c r="B633" s="154"/>
      <c r="C633" s="54"/>
      <c r="D633" s="54"/>
      <c r="E633" s="155"/>
    </row>
    <row r="634" spans="1:5" ht="12.5">
      <c r="A634" s="54"/>
      <c r="B634" s="154"/>
      <c r="C634" s="54"/>
      <c r="D634" s="54"/>
      <c r="E634" s="155"/>
    </row>
    <row r="635" spans="1:5" ht="12.5">
      <c r="A635" s="54"/>
      <c r="B635" s="154"/>
      <c r="C635" s="54"/>
      <c r="D635" s="54"/>
      <c r="E635" s="155"/>
    </row>
    <row r="636" spans="1:5" ht="12.5">
      <c r="A636" s="54"/>
      <c r="B636" s="154"/>
      <c r="C636" s="54"/>
      <c r="D636" s="54"/>
      <c r="E636" s="155"/>
    </row>
    <row r="637" spans="1:5" ht="12.5">
      <c r="A637" s="54"/>
      <c r="B637" s="154"/>
      <c r="C637" s="54"/>
      <c r="D637" s="54"/>
      <c r="E637" s="155"/>
    </row>
    <row r="638" spans="1:5" ht="12.5">
      <c r="A638" s="54"/>
      <c r="B638" s="154"/>
      <c r="C638" s="54"/>
      <c r="D638" s="54"/>
      <c r="E638" s="155"/>
    </row>
    <row r="639" spans="1:5" ht="12.5">
      <c r="A639" s="54"/>
      <c r="B639" s="154"/>
      <c r="C639" s="54"/>
      <c r="D639" s="54"/>
      <c r="E639" s="155"/>
    </row>
    <row r="640" spans="1:5" ht="12.5">
      <c r="A640" s="54"/>
      <c r="B640" s="154"/>
      <c r="C640" s="54"/>
      <c r="D640" s="54"/>
      <c r="E640" s="155"/>
    </row>
    <row r="641" spans="1:5" ht="12.5">
      <c r="A641" s="54"/>
      <c r="B641" s="154"/>
      <c r="C641" s="54"/>
      <c r="D641" s="54"/>
      <c r="E641" s="155"/>
    </row>
    <row r="642" spans="1:5" ht="12.5">
      <c r="A642" s="54"/>
      <c r="B642" s="154"/>
      <c r="C642" s="54"/>
      <c r="D642" s="54"/>
      <c r="E642" s="155"/>
    </row>
    <row r="643" spans="1:5" ht="12.5">
      <c r="A643" s="54"/>
      <c r="B643" s="154"/>
      <c r="C643" s="54"/>
      <c r="D643" s="54"/>
      <c r="E643" s="155"/>
    </row>
    <row r="644" spans="1:5" ht="12.5">
      <c r="A644" s="54"/>
      <c r="B644" s="154"/>
      <c r="C644" s="54"/>
      <c r="D644" s="54"/>
      <c r="E644" s="155"/>
    </row>
    <row r="645" spans="1:5" ht="12.5">
      <c r="A645" s="54"/>
      <c r="B645" s="154"/>
      <c r="C645" s="54"/>
      <c r="D645" s="54"/>
      <c r="E645" s="155"/>
    </row>
    <row r="646" spans="1:5" ht="12.5">
      <c r="A646" s="54"/>
      <c r="B646" s="154"/>
      <c r="C646" s="54"/>
      <c r="D646" s="54"/>
      <c r="E646" s="155"/>
    </row>
    <row r="647" spans="1:5" ht="12.5">
      <c r="A647" s="54"/>
      <c r="B647" s="154"/>
      <c r="C647" s="54"/>
      <c r="D647" s="54"/>
      <c r="E647" s="155"/>
    </row>
    <row r="648" spans="1:5" ht="12.5">
      <c r="A648" s="54"/>
      <c r="B648" s="154"/>
      <c r="C648" s="54"/>
      <c r="D648" s="54"/>
      <c r="E648" s="155"/>
    </row>
    <row r="649" spans="1:5" ht="12.5">
      <c r="A649" s="54"/>
      <c r="B649" s="154"/>
      <c r="C649" s="54"/>
      <c r="D649" s="54"/>
      <c r="E649" s="155"/>
    </row>
    <row r="650" spans="1:5" ht="12.5">
      <c r="A650" s="54"/>
      <c r="B650" s="154"/>
      <c r="C650" s="54"/>
      <c r="D650" s="54"/>
      <c r="E650" s="155"/>
    </row>
    <row r="651" spans="1:5" ht="12.5">
      <c r="A651" s="54"/>
      <c r="B651" s="154"/>
      <c r="C651" s="54"/>
      <c r="D651" s="54"/>
      <c r="E651" s="155"/>
    </row>
    <row r="652" spans="1:5" ht="12.5">
      <c r="A652" s="54"/>
      <c r="B652" s="154"/>
      <c r="C652" s="54"/>
      <c r="D652" s="54"/>
      <c r="E652" s="155"/>
    </row>
    <row r="653" spans="1:5" ht="12.5">
      <c r="A653" s="54"/>
      <c r="B653" s="154"/>
      <c r="C653" s="54"/>
      <c r="D653" s="54"/>
      <c r="E653" s="155"/>
    </row>
    <row r="654" spans="1:5" ht="12.5">
      <c r="A654" s="54"/>
      <c r="B654" s="154"/>
      <c r="C654" s="54"/>
      <c r="D654" s="54"/>
      <c r="E654" s="155"/>
    </row>
    <row r="655" spans="1:5" ht="12.5">
      <c r="A655" s="54"/>
      <c r="B655" s="154"/>
      <c r="C655" s="54"/>
      <c r="D655" s="54"/>
      <c r="E655" s="155"/>
    </row>
    <row r="656" spans="1:5" ht="12.5">
      <c r="A656" s="54"/>
      <c r="B656" s="154"/>
      <c r="C656" s="54"/>
      <c r="D656" s="54"/>
      <c r="E656" s="155"/>
    </row>
    <row r="657" spans="1:5" ht="12.5">
      <c r="A657" s="54"/>
      <c r="B657" s="154"/>
      <c r="C657" s="54"/>
      <c r="D657" s="54"/>
      <c r="E657" s="155"/>
    </row>
    <row r="658" spans="1:5" ht="12.5">
      <c r="A658" s="54"/>
      <c r="B658" s="154"/>
      <c r="C658" s="54"/>
      <c r="D658" s="54"/>
      <c r="E658" s="155"/>
    </row>
    <row r="659" spans="1:5" ht="12.5">
      <c r="A659" s="54"/>
      <c r="B659" s="154"/>
      <c r="C659" s="54"/>
      <c r="D659" s="54"/>
      <c r="E659" s="155"/>
    </row>
    <row r="660" spans="1:5" ht="12.5">
      <c r="A660" s="54"/>
      <c r="B660" s="154"/>
      <c r="C660" s="54"/>
      <c r="D660" s="54"/>
      <c r="E660" s="155"/>
    </row>
    <row r="661" spans="1:5" ht="12.5">
      <c r="A661" s="54"/>
      <c r="B661" s="154"/>
      <c r="C661" s="54"/>
      <c r="D661" s="54"/>
      <c r="E661" s="155"/>
    </row>
    <row r="662" spans="1:5" ht="12.5">
      <c r="A662" s="54"/>
      <c r="B662" s="154"/>
      <c r="C662" s="54"/>
      <c r="D662" s="54"/>
      <c r="E662" s="155"/>
    </row>
    <row r="663" spans="1:5" ht="12.5">
      <c r="A663" s="54"/>
      <c r="B663" s="154"/>
      <c r="C663" s="54"/>
      <c r="D663" s="54"/>
      <c r="E663" s="155"/>
    </row>
    <row r="664" spans="1:5" ht="12.5">
      <c r="A664" s="54"/>
      <c r="B664" s="154"/>
      <c r="C664" s="54"/>
      <c r="D664" s="54"/>
      <c r="E664" s="155"/>
    </row>
    <row r="665" spans="1:5" ht="12.5">
      <c r="A665" s="54"/>
      <c r="B665" s="154"/>
      <c r="C665" s="54"/>
      <c r="D665" s="54"/>
      <c r="E665" s="155"/>
    </row>
    <row r="666" spans="1:5" ht="12.5">
      <c r="A666" s="54"/>
      <c r="B666" s="154"/>
      <c r="C666" s="54"/>
      <c r="D666" s="54"/>
      <c r="E666" s="155"/>
    </row>
    <row r="667" spans="1:5" ht="12.5">
      <c r="A667" s="54"/>
      <c r="B667" s="154"/>
      <c r="C667" s="54"/>
      <c r="D667" s="54"/>
      <c r="E667" s="155"/>
    </row>
    <row r="668" spans="1:5" ht="12.5">
      <c r="A668" s="54"/>
      <c r="B668" s="154"/>
      <c r="C668" s="54"/>
      <c r="D668" s="54"/>
      <c r="E668" s="155"/>
    </row>
    <row r="669" spans="1:5" ht="12.5">
      <c r="A669" s="54"/>
      <c r="B669" s="154"/>
      <c r="C669" s="54"/>
      <c r="D669" s="54"/>
      <c r="E669" s="155"/>
    </row>
    <row r="670" spans="1:5" ht="12.5">
      <c r="A670" s="54"/>
      <c r="B670" s="154"/>
      <c r="C670" s="54"/>
      <c r="D670" s="54"/>
      <c r="E670" s="155"/>
    </row>
    <row r="671" spans="1:5" ht="12.5">
      <c r="A671" s="54"/>
      <c r="B671" s="154"/>
      <c r="C671" s="54"/>
      <c r="D671" s="54"/>
      <c r="E671" s="155"/>
    </row>
    <row r="672" spans="1:5" ht="12.5">
      <c r="A672" s="54"/>
      <c r="B672" s="154"/>
      <c r="C672" s="54"/>
      <c r="D672" s="54"/>
      <c r="E672" s="155"/>
    </row>
    <row r="673" spans="1:5" ht="12.5">
      <c r="A673" s="54"/>
      <c r="B673" s="154"/>
      <c r="C673" s="54"/>
      <c r="D673" s="54"/>
      <c r="E673" s="155"/>
    </row>
    <row r="674" spans="1:5" ht="12.5">
      <c r="A674" s="54"/>
      <c r="B674" s="154"/>
      <c r="C674" s="54"/>
      <c r="D674" s="54"/>
      <c r="E674" s="155"/>
    </row>
    <row r="675" spans="1:5" ht="12.5">
      <c r="A675" s="54"/>
      <c r="B675" s="154"/>
      <c r="C675" s="54"/>
      <c r="D675" s="54"/>
      <c r="E675" s="155"/>
    </row>
    <row r="676" spans="1:5" ht="12.5">
      <c r="A676" s="54"/>
      <c r="B676" s="154"/>
      <c r="C676" s="54"/>
      <c r="D676" s="54"/>
      <c r="E676" s="155"/>
    </row>
    <row r="677" spans="1:5" ht="12.5">
      <c r="A677" s="54"/>
      <c r="B677" s="154"/>
      <c r="C677" s="54"/>
      <c r="D677" s="54"/>
      <c r="E677" s="155"/>
    </row>
    <row r="678" spans="1:5" ht="12.5">
      <c r="A678" s="54"/>
      <c r="B678" s="154"/>
      <c r="C678" s="54"/>
      <c r="D678" s="54"/>
      <c r="E678" s="155"/>
    </row>
    <row r="679" spans="1:5" ht="12.5">
      <c r="A679" s="54"/>
      <c r="B679" s="154"/>
      <c r="C679" s="54"/>
      <c r="D679" s="54"/>
      <c r="E679" s="155"/>
    </row>
    <row r="680" spans="1:5" ht="12.5">
      <c r="A680" s="54"/>
      <c r="B680" s="154"/>
      <c r="C680" s="54"/>
      <c r="D680" s="54"/>
      <c r="E680" s="155"/>
    </row>
    <row r="681" spans="1:5" ht="12.5">
      <c r="A681" s="54"/>
      <c r="B681" s="154"/>
      <c r="C681" s="54"/>
      <c r="D681" s="54"/>
      <c r="E681" s="155"/>
    </row>
    <row r="682" spans="1:5" ht="12.5">
      <c r="A682" s="54"/>
      <c r="B682" s="154"/>
      <c r="C682" s="54"/>
      <c r="D682" s="54"/>
      <c r="E682" s="155"/>
    </row>
    <row r="683" spans="1:5" ht="12.5">
      <c r="A683" s="54"/>
      <c r="B683" s="154"/>
      <c r="C683" s="54"/>
      <c r="D683" s="54"/>
      <c r="E683" s="155"/>
    </row>
    <row r="684" spans="1:5" ht="12.5">
      <c r="A684" s="54"/>
      <c r="B684" s="154"/>
      <c r="C684" s="54"/>
      <c r="D684" s="54"/>
      <c r="E684" s="155"/>
    </row>
    <row r="685" spans="1:5" ht="12.5">
      <c r="A685" s="54"/>
      <c r="B685" s="154"/>
      <c r="C685" s="54"/>
      <c r="D685" s="54"/>
      <c r="E685" s="155"/>
    </row>
    <row r="686" spans="1:5" ht="12.5">
      <c r="A686" s="54"/>
      <c r="B686" s="154"/>
      <c r="C686" s="54"/>
      <c r="D686" s="54"/>
      <c r="E686" s="155"/>
    </row>
    <row r="687" spans="1:5" ht="12.5">
      <c r="A687" s="54"/>
      <c r="B687" s="154"/>
      <c r="C687" s="54"/>
      <c r="D687" s="54"/>
      <c r="E687" s="155"/>
    </row>
    <row r="688" spans="1:5" ht="12.5">
      <c r="A688" s="54"/>
      <c r="B688" s="154"/>
      <c r="C688" s="54"/>
      <c r="D688" s="54"/>
      <c r="E688" s="155"/>
    </row>
    <row r="689" spans="1:5" ht="12.5">
      <c r="A689" s="54"/>
      <c r="B689" s="154"/>
      <c r="C689" s="54"/>
      <c r="D689" s="54"/>
      <c r="E689" s="155"/>
    </row>
    <row r="690" spans="1:5" ht="12.5">
      <c r="A690" s="54"/>
      <c r="B690" s="154"/>
      <c r="C690" s="54"/>
      <c r="D690" s="54"/>
      <c r="E690" s="155"/>
    </row>
    <row r="691" spans="1:5" ht="12.5">
      <c r="A691" s="54"/>
      <c r="B691" s="154"/>
      <c r="C691" s="54"/>
      <c r="D691" s="54"/>
      <c r="E691" s="155"/>
    </row>
    <row r="692" spans="1:5" ht="12.5">
      <c r="A692" s="54"/>
      <c r="B692" s="154"/>
      <c r="C692" s="54"/>
      <c r="D692" s="54"/>
      <c r="E692" s="155"/>
    </row>
    <row r="693" spans="1:5" ht="12.5">
      <c r="A693" s="54"/>
      <c r="B693" s="154"/>
      <c r="C693" s="54"/>
      <c r="D693" s="54"/>
      <c r="E693" s="155"/>
    </row>
    <row r="694" spans="1:5" ht="12.5">
      <c r="A694" s="54"/>
      <c r="B694" s="154"/>
      <c r="C694" s="54"/>
      <c r="D694" s="54"/>
      <c r="E694" s="155"/>
    </row>
    <row r="695" spans="1:5" ht="12.5">
      <c r="A695" s="54"/>
      <c r="B695" s="154"/>
      <c r="C695" s="54"/>
      <c r="D695" s="54"/>
      <c r="E695" s="155"/>
    </row>
    <row r="696" spans="1:5" ht="12.5">
      <c r="A696" s="54"/>
      <c r="B696" s="154"/>
      <c r="C696" s="54"/>
      <c r="D696" s="54"/>
      <c r="E696" s="155"/>
    </row>
    <row r="697" spans="1:5" ht="12.5">
      <c r="A697" s="54"/>
      <c r="B697" s="154"/>
      <c r="C697" s="54"/>
      <c r="D697" s="54"/>
      <c r="E697" s="155"/>
    </row>
    <row r="698" spans="1:5" ht="12.5">
      <c r="A698" s="54"/>
      <c r="B698" s="154"/>
      <c r="C698" s="54"/>
      <c r="D698" s="54"/>
      <c r="E698" s="155"/>
    </row>
    <row r="699" spans="1:5" ht="12.5">
      <c r="A699" s="54"/>
      <c r="B699" s="154"/>
      <c r="C699" s="54"/>
      <c r="D699" s="54"/>
      <c r="E699" s="155"/>
    </row>
    <row r="700" spans="1:5" ht="12.5">
      <c r="A700" s="54"/>
      <c r="B700" s="154"/>
      <c r="C700" s="54"/>
      <c r="D700" s="54"/>
      <c r="E700" s="155"/>
    </row>
    <row r="701" spans="1:5" ht="12.5">
      <c r="A701" s="54"/>
      <c r="B701" s="154"/>
      <c r="C701" s="54"/>
      <c r="D701" s="54"/>
      <c r="E701" s="155"/>
    </row>
    <row r="702" spans="1:5" ht="12.5">
      <c r="A702" s="54"/>
      <c r="B702" s="154"/>
      <c r="C702" s="54"/>
      <c r="D702" s="54"/>
      <c r="E702" s="155"/>
    </row>
    <row r="703" spans="1:5" ht="12.5">
      <c r="A703" s="54"/>
      <c r="B703" s="154"/>
      <c r="C703" s="54"/>
      <c r="D703" s="54"/>
      <c r="E703" s="155"/>
    </row>
    <row r="704" spans="1:5" ht="12.5">
      <c r="A704" s="54"/>
      <c r="B704" s="154"/>
      <c r="C704" s="54"/>
      <c r="D704" s="54"/>
      <c r="E704" s="155"/>
    </row>
    <row r="705" spans="1:5" ht="12.5">
      <c r="A705" s="54"/>
      <c r="B705" s="154"/>
      <c r="C705" s="54"/>
      <c r="D705" s="54"/>
      <c r="E705" s="155"/>
    </row>
    <row r="706" spans="1:5" ht="12.5">
      <c r="A706" s="54"/>
      <c r="B706" s="154"/>
      <c r="C706" s="54"/>
      <c r="D706" s="54"/>
      <c r="E706" s="155"/>
    </row>
    <row r="707" spans="1:5" ht="12.5">
      <c r="A707" s="54"/>
      <c r="B707" s="154"/>
      <c r="C707" s="54"/>
      <c r="D707" s="54"/>
      <c r="E707" s="155"/>
    </row>
    <row r="708" spans="1:5" ht="12.5">
      <c r="A708" s="54"/>
      <c r="B708" s="154"/>
      <c r="C708" s="54"/>
      <c r="D708" s="54"/>
      <c r="E708" s="155"/>
    </row>
    <row r="709" spans="1:5" ht="12.5">
      <c r="A709" s="54"/>
      <c r="B709" s="154"/>
      <c r="C709" s="54"/>
      <c r="D709" s="54"/>
      <c r="E709" s="155"/>
    </row>
    <row r="710" spans="1:5" ht="12.5">
      <c r="A710" s="54"/>
      <c r="B710" s="154"/>
      <c r="C710" s="54"/>
      <c r="D710" s="54"/>
      <c r="E710" s="155"/>
    </row>
    <row r="711" spans="1:5" ht="12.5">
      <c r="A711" s="54"/>
      <c r="B711" s="154"/>
      <c r="C711" s="54"/>
      <c r="D711" s="54"/>
      <c r="E711" s="155"/>
    </row>
    <row r="712" spans="1:5" ht="12.5">
      <c r="A712" s="54"/>
      <c r="B712" s="154"/>
      <c r="C712" s="54"/>
      <c r="D712" s="54"/>
      <c r="E712" s="155"/>
    </row>
    <row r="713" spans="1:5" ht="12.5">
      <c r="A713" s="54"/>
      <c r="B713" s="154"/>
      <c r="C713" s="54"/>
      <c r="D713" s="54"/>
      <c r="E713" s="155"/>
    </row>
    <row r="714" spans="1:5" ht="12.5">
      <c r="A714" s="54"/>
      <c r="B714" s="154"/>
      <c r="C714" s="54"/>
      <c r="D714" s="54"/>
      <c r="E714" s="155"/>
    </row>
    <row r="715" spans="1:5" ht="12.5">
      <c r="A715" s="54"/>
      <c r="B715" s="154"/>
      <c r="C715" s="54"/>
      <c r="D715" s="54"/>
      <c r="E715" s="155"/>
    </row>
    <row r="716" spans="1:5" ht="12.5">
      <c r="A716" s="54"/>
      <c r="B716" s="154"/>
      <c r="C716" s="54"/>
      <c r="D716" s="54"/>
      <c r="E716" s="155"/>
    </row>
    <row r="717" spans="1:5" ht="12.5">
      <c r="A717" s="54"/>
      <c r="B717" s="154"/>
      <c r="C717" s="54"/>
      <c r="D717" s="54"/>
      <c r="E717" s="155"/>
    </row>
    <row r="718" spans="1:5" ht="12.5">
      <c r="A718" s="54"/>
      <c r="B718" s="154"/>
      <c r="C718" s="54"/>
      <c r="D718" s="54"/>
      <c r="E718" s="155"/>
    </row>
    <row r="719" spans="1:5" ht="12.5">
      <c r="A719" s="54"/>
      <c r="B719" s="154"/>
      <c r="C719" s="54"/>
      <c r="D719" s="54"/>
      <c r="E719" s="155"/>
    </row>
    <row r="720" spans="1:5" ht="12.5">
      <c r="A720" s="54"/>
      <c r="B720" s="154"/>
      <c r="C720" s="54"/>
      <c r="D720" s="54"/>
      <c r="E720" s="155"/>
    </row>
    <row r="721" spans="1:5" ht="12.5">
      <c r="A721" s="54"/>
      <c r="B721" s="154"/>
      <c r="C721" s="54"/>
      <c r="D721" s="54"/>
      <c r="E721" s="155"/>
    </row>
    <row r="722" spans="1:5" ht="12.5">
      <c r="A722" s="54"/>
      <c r="B722" s="154"/>
      <c r="C722" s="54"/>
      <c r="D722" s="54"/>
      <c r="E722" s="155"/>
    </row>
    <row r="723" spans="1:5" ht="12.5">
      <c r="A723" s="54"/>
      <c r="B723" s="154"/>
      <c r="C723" s="54"/>
      <c r="D723" s="54"/>
      <c r="E723" s="155"/>
    </row>
    <row r="724" spans="1:5" ht="12.5">
      <c r="A724" s="54"/>
      <c r="B724" s="154"/>
      <c r="C724" s="54"/>
      <c r="D724" s="54"/>
      <c r="E724" s="155"/>
    </row>
    <row r="725" spans="1:5" ht="12.5">
      <c r="A725" s="54"/>
      <c r="B725" s="154"/>
      <c r="C725" s="54"/>
      <c r="D725" s="54"/>
      <c r="E725" s="155"/>
    </row>
    <row r="726" spans="1:5" ht="12.5">
      <c r="A726" s="54"/>
      <c r="B726" s="154"/>
      <c r="C726" s="54"/>
      <c r="D726" s="54"/>
      <c r="E726" s="155"/>
    </row>
    <row r="727" spans="1:5" ht="12.5">
      <c r="A727" s="54"/>
      <c r="B727" s="154"/>
      <c r="C727" s="54"/>
      <c r="D727" s="54"/>
      <c r="E727" s="155"/>
    </row>
    <row r="728" spans="1:5" ht="12.5">
      <c r="A728" s="54"/>
      <c r="B728" s="154"/>
      <c r="C728" s="54"/>
      <c r="D728" s="54"/>
      <c r="E728" s="155"/>
    </row>
    <row r="729" spans="1:5" ht="12.5">
      <c r="A729" s="54"/>
      <c r="B729" s="154"/>
      <c r="C729" s="54"/>
      <c r="D729" s="54"/>
      <c r="E729" s="155"/>
    </row>
    <row r="730" spans="1:5" ht="12.5">
      <c r="A730" s="54"/>
      <c r="B730" s="154"/>
      <c r="C730" s="54"/>
      <c r="D730" s="54"/>
      <c r="E730" s="155"/>
    </row>
    <row r="731" spans="1:5" ht="12.5">
      <c r="A731" s="54"/>
      <c r="B731" s="154"/>
      <c r="C731" s="54"/>
      <c r="D731" s="54"/>
      <c r="E731" s="155"/>
    </row>
    <row r="732" spans="1:5" ht="12.5">
      <c r="A732" s="54"/>
      <c r="B732" s="154"/>
      <c r="C732" s="54"/>
      <c r="D732" s="54"/>
      <c r="E732" s="155"/>
    </row>
    <row r="733" spans="1:5" ht="12.5">
      <c r="A733" s="54"/>
      <c r="B733" s="154"/>
      <c r="C733" s="54"/>
      <c r="D733" s="54"/>
      <c r="E733" s="155"/>
    </row>
    <row r="734" spans="1:5" ht="12.5">
      <c r="A734" s="54"/>
      <c r="B734" s="154"/>
      <c r="C734" s="54"/>
      <c r="D734" s="54"/>
      <c r="E734" s="155"/>
    </row>
    <row r="735" spans="1:5" ht="12.5">
      <c r="A735" s="54"/>
      <c r="B735" s="154"/>
      <c r="C735" s="54"/>
      <c r="D735" s="54"/>
      <c r="E735" s="155"/>
    </row>
    <row r="736" spans="1:5" ht="12.5">
      <c r="A736" s="54"/>
      <c r="B736" s="154"/>
      <c r="C736" s="54"/>
      <c r="D736" s="54"/>
      <c r="E736" s="155"/>
    </row>
    <row r="737" spans="1:5" ht="12.5">
      <c r="A737" s="54"/>
      <c r="B737" s="154"/>
      <c r="C737" s="54"/>
      <c r="D737" s="54"/>
      <c r="E737" s="155"/>
    </row>
    <row r="738" spans="1:5" ht="12.5">
      <c r="A738" s="54"/>
      <c r="B738" s="154"/>
      <c r="C738" s="54"/>
      <c r="D738" s="54"/>
      <c r="E738" s="155"/>
    </row>
    <row r="739" spans="1:5" ht="12.5">
      <c r="A739" s="54"/>
      <c r="B739" s="154"/>
      <c r="C739" s="54"/>
      <c r="D739" s="54"/>
      <c r="E739" s="155"/>
    </row>
    <row r="740" spans="1:5" ht="12.5">
      <c r="A740" s="54"/>
      <c r="B740" s="154"/>
      <c r="C740" s="54"/>
      <c r="D740" s="54"/>
      <c r="E740" s="155"/>
    </row>
    <row r="741" spans="1:5" ht="12.5">
      <c r="A741" s="54"/>
      <c r="B741" s="154"/>
      <c r="C741" s="54"/>
      <c r="D741" s="54"/>
      <c r="E741" s="155"/>
    </row>
    <row r="742" spans="1:5" ht="12.5">
      <c r="A742" s="54"/>
      <c r="B742" s="154"/>
      <c r="C742" s="54"/>
      <c r="D742" s="54"/>
      <c r="E742" s="155"/>
    </row>
    <row r="743" spans="1:5" ht="12.5">
      <c r="A743" s="54"/>
      <c r="B743" s="154"/>
      <c r="C743" s="54"/>
      <c r="D743" s="54"/>
      <c r="E743" s="155"/>
    </row>
    <row r="744" spans="1:5" ht="12.5">
      <c r="A744" s="54"/>
      <c r="B744" s="154"/>
      <c r="C744" s="54"/>
      <c r="D744" s="54"/>
      <c r="E744" s="155"/>
    </row>
    <row r="745" spans="1:5" ht="12.5">
      <c r="A745" s="54"/>
      <c r="B745" s="154"/>
      <c r="C745" s="54"/>
      <c r="D745" s="54"/>
      <c r="E745" s="155"/>
    </row>
    <row r="746" spans="1:5" ht="12.5">
      <c r="A746" s="54"/>
      <c r="B746" s="154"/>
      <c r="C746" s="54"/>
      <c r="D746" s="54"/>
      <c r="E746" s="155"/>
    </row>
    <row r="747" spans="1:5" ht="12.5">
      <c r="A747" s="54"/>
      <c r="B747" s="154"/>
      <c r="C747" s="54"/>
      <c r="D747" s="54"/>
      <c r="E747" s="155"/>
    </row>
    <row r="748" spans="1:5" ht="12.5">
      <c r="A748" s="54"/>
      <c r="B748" s="154"/>
      <c r="C748" s="54"/>
      <c r="D748" s="54"/>
      <c r="E748" s="155"/>
    </row>
    <row r="749" spans="1:5" ht="12.5">
      <c r="A749" s="54"/>
      <c r="B749" s="154"/>
      <c r="C749" s="54"/>
      <c r="D749" s="54"/>
      <c r="E749" s="155"/>
    </row>
    <row r="750" spans="1:5" ht="12.5">
      <c r="A750" s="54"/>
      <c r="B750" s="154"/>
      <c r="C750" s="54"/>
      <c r="D750" s="54"/>
      <c r="E750" s="155"/>
    </row>
    <row r="751" spans="1:5" ht="12.5">
      <c r="A751" s="54"/>
      <c r="B751" s="154"/>
      <c r="C751" s="54"/>
      <c r="D751" s="54"/>
      <c r="E751" s="155"/>
    </row>
    <row r="752" spans="1:5" ht="12.5">
      <c r="A752" s="54"/>
      <c r="B752" s="154"/>
      <c r="C752" s="54"/>
      <c r="D752" s="54"/>
      <c r="E752" s="155"/>
    </row>
    <row r="753" spans="1:5" ht="12.5">
      <c r="A753" s="54"/>
      <c r="B753" s="154"/>
      <c r="C753" s="54"/>
      <c r="D753" s="54"/>
      <c r="E753" s="155"/>
    </row>
    <row r="754" spans="1:5" ht="12.5">
      <c r="A754" s="54"/>
      <c r="B754" s="154"/>
      <c r="C754" s="54"/>
      <c r="D754" s="54"/>
      <c r="E754" s="155"/>
    </row>
    <row r="755" spans="1:5" ht="12.5">
      <c r="A755" s="54"/>
      <c r="B755" s="154"/>
      <c r="C755" s="54"/>
      <c r="D755" s="54"/>
      <c r="E755" s="155"/>
    </row>
    <row r="756" spans="1:5" ht="12.5">
      <c r="A756" s="54"/>
      <c r="B756" s="154"/>
      <c r="C756" s="54"/>
      <c r="D756" s="54"/>
      <c r="E756" s="155"/>
    </row>
    <row r="757" spans="1:5" ht="12.5">
      <c r="A757" s="54"/>
      <c r="B757" s="154"/>
      <c r="C757" s="54"/>
      <c r="D757" s="54"/>
      <c r="E757" s="155"/>
    </row>
    <row r="758" spans="1:5" ht="12.5">
      <c r="A758" s="54"/>
      <c r="B758" s="154"/>
      <c r="C758" s="54"/>
      <c r="D758" s="54"/>
      <c r="E758" s="155"/>
    </row>
    <row r="759" spans="1:5" ht="12.5">
      <c r="A759" s="54"/>
      <c r="B759" s="154"/>
      <c r="C759" s="54"/>
      <c r="D759" s="54"/>
      <c r="E759" s="155"/>
    </row>
    <row r="760" spans="1:5" ht="12.5">
      <c r="A760" s="54"/>
      <c r="B760" s="154"/>
      <c r="C760" s="54"/>
      <c r="D760" s="54"/>
      <c r="E760" s="155"/>
    </row>
    <row r="761" spans="1:5" ht="12.5">
      <c r="A761" s="54"/>
      <c r="B761" s="154"/>
      <c r="C761" s="54"/>
      <c r="D761" s="54"/>
      <c r="E761" s="155"/>
    </row>
    <row r="762" spans="1:5" ht="12.5">
      <c r="A762" s="54"/>
      <c r="B762" s="154"/>
      <c r="C762" s="54"/>
      <c r="D762" s="54"/>
      <c r="E762" s="155"/>
    </row>
    <row r="763" spans="1:5" ht="12.5">
      <c r="A763" s="54"/>
      <c r="B763" s="154"/>
      <c r="C763" s="54"/>
      <c r="D763" s="54"/>
      <c r="E763" s="155"/>
    </row>
    <row r="764" spans="1:5" ht="12.5">
      <c r="A764" s="54"/>
      <c r="B764" s="154"/>
      <c r="C764" s="54"/>
      <c r="D764" s="54"/>
      <c r="E764" s="155"/>
    </row>
    <row r="765" spans="1:5" ht="12.5">
      <c r="A765" s="54"/>
      <c r="B765" s="154"/>
      <c r="C765" s="54"/>
      <c r="D765" s="54"/>
      <c r="E765" s="155"/>
    </row>
    <row r="766" spans="1:5" ht="12.5">
      <c r="A766" s="54"/>
      <c r="B766" s="154"/>
      <c r="C766" s="54"/>
      <c r="D766" s="54"/>
      <c r="E766" s="155"/>
    </row>
    <row r="767" spans="1:5" ht="12.5">
      <c r="A767" s="54"/>
      <c r="B767" s="154"/>
      <c r="C767" s="54"/>
      <c r="D767" s="54"/>
      <c r="E767" s="155"/>
    </row>
    <row r="768" spans="1:5" ht="12.5">
      <c r="A768" s="54"/>
      <c r="B768" s="154"/>
      <c r="C768" s="54"/>
      <c r="D768" s="54"/>
      <c r="E768" s="155"/>
    </row>
    <row r="769" spans="1:5" ht="12.5">
      <c r="A769" s="54"/>
      <c r="B769" s="154"/>
      <c r="C769" s="54"/>
      <c r="D769" s="54"/>
      <c r="E769" s="155"/>
    </row>
    <row r="770" spans="1:5" ht="12.5">
      <c r="A770" s="54"/>
      <c r="B770" s="154"/>
      <c r="C770" s="54"/>
      <c r="D770" s="54"/>
      <c r="E770" s="155"/>
    </row>
    <row r="771" spans="1:5" ht="12.5">
      <c r="A771" s="54"/>
      <c r="B771" s="154"/>
      <c r="C771" s="54"/>
      <c r="D771" s="54"/>
      <c r="E771" s="155"/>
    </row>
    <row r="772" spans="1:5" ht="12.5">
      <c r="A772" s="54"/>
      <c r="B772" s="154"/>
      <c r="C772" s="54"/>
      <c r="D772" s="54"/>
      <c r="E772" s="155"/>
    </row>
    <row r="773" spans="1:5" ht="12.5">
      <c r="A773" s="54"/>
      <c r="B773" s="154"/>
      <c r="C773" s="54"/>
      <c r="D773" s="54"/>
      <c r="E773" s="155"/>
    </row>
    <row r="774" spans="1:5" ht="12.5">
      <c r="A774" s="54"/>
      <c r="B774" s="154"/>
      <c r="C774" s="54"/>
      <c r="D774" s="54"/>
      <c r="E774" s="155"/>
    </row>
    <row r="775" spans="1:5" ht="12.5">
      <c r="A775" s="54"/>
      <c r="B775" s="154"/>
      <c r="C775" s="54"/>
      <c r="D775" s="54"/>
      <c r="E775" s="155"/>
    </row>
    <row r="776" spans="1:5" ht="12.5">
      <c r="A776" s="54"/>
      <c r="B776" s="154"/>
      <c r="C776" s="54"/>
      <c r="D776" s="54"/>
      <c r="E776" s="155"/>
    </row>
    <row r="777" spans="1:5" ht="12.5">
      <c r="A777" s="54"/>
      <c r="B777" s="154"/>
      <c r="C777" s="54"/>
      <c r="D777" s="54"/>
      <c r="E777" s="155"/>
    </row>
    <row r="778" spans="1:5" ht="12.5">
      <c r="A778" s="54"/>
      <c r="B778" s="154"/>
      <c r="C778" s="54"/>
      <c r="D778" s="54"/>
      <c r="E778" s="155"/>
    </row>
    <row r="779" spans="1:5" ht="12.5">
      <c r="A779" s="54"/>
      <c r="B779" s="154"/>
      <c r="C779" s="54"/>
      <c r="D779" s="54"/>
      <c r="E779" s="155"/>
    </row>
    <row r="780" spans="1:5" ht="12.5">
      <c r="A780" s="54"/>
      <c r="B780" s="154"/>
      <c r="C780" s="54"/>
      <c r="D780" s="54"/>
      <c r="E780" s="155"/>
    </row>
    <row r="781" spans="1:5" ht="12.5">
      <c r="A781" s="54"/>
      <c r="B781" s="154"/>
      <c r="C781" s="54"/>
      <c r="D781" s="54"/>
      <c r="E781" s="155"/>
    </row>
    <row r="782" spans="1:5" ht="12.5">
      <c r="A782" s="54"/>
      <c r="B782" s="154"/>
      <c r="C782" s="54"/>
      <c r="D782" s="54"/>
      <c r="E782" s="155"/>
    </row>
    <row r="783" spans="1:5" ht="12.5">
      <c r="A783" s="54"/>
      <c r="B783" s="154"/>
      <c r="C783" s="54"/>
      <c r="D783" s="54"/>
      <c r="E783" s="155"/>
    </row>
    <row r="784" spans="1:5" ht="12.5">
      <c r="A784" s="54"/>
      <c r="B784" s="154"/>
      <c r="C784" s="54"/>
      <c r="D784" s="54"/>
      <c r="E784" s="155"/>
    </row>
    <row r="785" spans="1:5" ht="12.5">
      <c r="A785" s="54"/>
      <c r="B785" s="154"/>
      <c r="C785" s="54"/>
      <c r="D785" s="54"/>
      <c r="E785" s="155"/>
    </row>
    <row r="786" spans="1:5" ht="12.5">
      <c r="A786" s="54"/>
      <c r="B786" s="154"/>
      <c r="C786" s="54"/>
      <c r="D786" s="54"/>
      <c r="E786" s="155"/>
    </row>
    <row r="787" spans="1:5" ht="12.5">
      <c r="A787" s="54"/>
      <c r="B787" s="154"/>
      <c r="C787" s="54"/>
      <c r="D787" s="54"/>
      <c r="E787" s="155"/>
    </row>
    <row r="788" spans="1:5" ht="12.5">
      <c r="A788" s="54"/>
      <c r="B788" s="154"/>
      <c r="C788" s="54"/>
      <c r="D788" s="54"/>
      <c r="E788" s="155"/>
    </row>
    <row r="789" spans="1:5" ht="12.5">
      <c r="A789" s="54"/>
      <c r="B789" s="154"/>
      <c r="C789" s="54"/>
      <c r="D789" s="54"/>
      <c r="E789" s="155"/>
    </row>
    <row r="790" spans="1:5" ht="12.5">
      <c r="A790" s="54"/>
      <c r="B790" s="154"/>
      <c r="C790" s="54"/>
      <c r="D790" s="54"/>
      <c r="E790" s="155"/>
    </row>
    <row r="791" spans="1:5" ht="12.5">
      <c r="A791" s="54"/>
      <c r="B791" s="154"/>
      <c r="C791" s="54"/>
      <c r="D791" s="54"/>
      <c r="E791" s="155"/>
    </row>
    <row r="792" spans="1:5" ht="12.5">
      <c r="A792" s="54"/>
      <c r="B792" s="154"/>
      <c r="C792" s="54"/>
      <c r="D792" s="54"/>
      <c r="E792" s="155"/>
    </row>
    <row r="793" spans="1:5" ht="12.5">
      <c r="A793" s="54"/>
      <c r="B793" s="154"/>
      <c r="C793" s="54"/>
      <c r="D793" s="54"/>
      <c r="E793" s="155"/>
    </row>
    <row r="794" spans="1:5" ht="12.5">
      <c r="A794" s="54"/>
      <c r="B794" s="154"/>
      <c r="C794" s="54"/>
      <c r="D794" s="54"/>
      <c r="E794" s="155"/>
    </row>
    <row r="795" spans="1:5" ht="12.5">
      <c r="A795" s="54"/>
      <c r="B795" s="154"/>
      <c r="C795" s="54"/>
      <c r="D795" s="54"/>
      <c r="E795" s="155"/>
    </row>
    <row r="796" spans="1:5" ht="12.5">
      <c r="A796" s="54"/>
      <c r="B796" s="154"/>
      <c r="C796" s="54"/>
      <c r="D796" s="54"/>
      <c r="E796" s="155"/>
    </row>
    <row r="797" spans="1:5" ht="12.5">
      <c r="A797" s="54"/>
      <c r="B797" s="154"/>
      <c r="C797" s="54"/>
      <c r="D797" s="54"/>
      <c r="E797" s="155"/>
    </row>
    <row r="798" spans="1:5" ht="12.5">
      <c r="A798" s="54"/>
      <c r="B798" s="154"/>
      <c r="C798" s="54"/>
      <c r="D798" s="54"/>
      <c r="E798" s="155"/>
    </row>
    <row r="799" spans="1:5" ht="12.5">
      <c r="A799" s="54"/>
      <c r="B799" s="154"/>
      <c r="C799" s="54"/>
      <c r="D799" s="54"/>
      <c r="E799" s="155"/>
    </row>
    <row r="800" spans="1:5" ht="12.5">
      <c r="A800" s="54"/>
      <c r="B800" s="154"/>
      <c r="C800" s="54"/>
      <c r="D800" s="54"/>
      <c r="E800" s="155"/>
    </row>
    <row r="801" spans="1:5" ht="12.5">
      <c r="A801" s="54"/>
      <c r="B801" s="154"/>
      <c r="C801" s="54"/>
      <c r="D801" s="54"/>
      <c r="E801" s="155"/>
    </row>
    <row r="802" spans="1:5" ht="12.5">
      <c r="A802" s="54"/>
      <c r="B802" s="154"/>
      <c r="C802" s="54"/>
      <c r="D802" s="54"/>
      <c r="E802" s="155"/>
    </row>
    <row r="803" spans="1:5" ht="12.5">
      <c r="A803" s="54"/>
      <c r="B803" s="154"/>
      <c r="C803" s="54"/>
      <c r="D803" s="54"/>
      <c r="E803" s="155"/>
    </row>
    <row r="804" spans="1:5" ht="12.5">
      <c r="A804" s="54"/>
      <c r="B804" s="154"/>
      <c r="C804" s="54"/>
      <c r="D804" s="54"/>
      <c r="E804" s="155"/>
    </row>
    <row r="805" spans="1:5" ht="12.5">
      <c r="A805" s="54"/>
      <c r="B805" s="154"/>
      <c r="C805" s="54"/>
      <c r="D805" s="54"/>
      <c r="E805" s="155"/>
    </row>
    <row r="806" spans="1:5" ht="12.5">
      <c r="A806" s="54"/>
      <c r="B806" s="154"/>
      <c r="C806" s="54"/>
      <c r="D806" s="54"/>
      <c r="E806" s="155"/>
    </row>
    <row r="807" spans="1:5" ht="12.5">
      <c r="A807" s="54"/>
      <c r="B807" s="154"/>
      <c r="C807" s="54"/>
      <c r="D807" s="54"/>
      <c r="E807" s="155"/>
    </row>
    <row r="808" spans="1:5" ht="12.5">
      <c r="A808" s="54"/>
      <c r="B808" s="154"/>
      <c r="C808" s="54"/>
      <c r="D808" s="54"/>
      <c r="E808" s="155"/>
    </row>
    <row r="809" spans="1:5" ht="12.5">
      <c r="A809" s="54"/>
      <c r="B809" s="154"/>
      <c r="C809" s="54"/>
      <c r="D809" s="54"/>
      <c r="E809" s="155"/>
    </row>
    <row r="810" spans="1:5" ht="12.5">
      <c r="A810" s="54"/>
      <c r="B810" s="154"/>
      <c r="C810" s="54"/>
      <c r="D810" s="54"/>
      <c r="E810" s="155"/>
    </row>
    <row r="811" spans="1:5" ht="12.5">
      <c r="A811" s="54"/>
      <c r="B811" s="154"/>
      <c r="C811" s="54"/>
      <c r="D811" s="54"/>
      <c r="E811" s="155"/>
    </row>
    <row r="812" spans="1:5" ht="12.5">
      <c r="A812" s="54"/>
      <c r="B812" s="154"/>
      <c r="C812" s="54"/>
      <c r="D812" s="54"/>
      <c r="E812" s="155"/>
    </row>
    <row r="813" spans="1:5" ht="12.5">
      <c r="A813" s="54"/>
      <c r="B813" s="154"/>
      <c r="C813" s="54"/>
      <c r="D813" s="54"/>
      <c r="E813" s="155"/>
    </row>
    <row r="814" spans="1:5" ht="12.5">
      <c r="A814" s="54"/>
      <c r="B814" s="154"/>
      <c r="C814" s="54"/>
      <c r="D814" s="54"/>
      <c r="E814" s="155"/>
    </row>
    <row r="815" spans="1:5" ht="12.5">
      <c r="A815" s="54"/>
      <c r="B815" s="154"/>
      <c r="C815" s="54"/>
      <c r="D815" s="54"/>
      <c r="E815" s="155"/>
    </row>
    <row r="816" spans="1:5" ht="12.5">
      <c r="A816" s="54"/>
      <c r="B816" s="154"/>
      <c r="C816" s="54"/>
      <c r="D816" s="54"/>
      <c r="E816" s="155"/>
    </row>
    <row r="817" spans="1:5" ht="12.5">
      <c r="A817" s="54"/>
      <c r="B817" s="154"/>
      <c r="C817" s="54"/>
      <c r="D817" s="54"/>
      <c r="E817" s="155"/>
    </row>
    <row r="818" spans="1:5" ht="12.5">
      <c r="A818" s="54"/>
      <c r="B818" s="154"/>
      <c r="C818" s="54"/>
      <c r="D818" s="54"/>
      <c r="E818" s="155"/>
    </row>
    <row r="819" spans="1:5" ht="12.5">
      <c r="A819" s="54"/>
      <c r="B819" s="154"/>
      <c r="C819" s="54"/>
      <c r="D819" s="54"/>
      <c r="E819" s="155"/>
    </row>
    <row r="820" spans="1:5" ht="12.5">
      <c r="A820" s="54"/>
      <c r="B820" s="154"/>
      <c r="C820" s="54"/>
      <c r="D820" s="54"/>
      <c r="E820" s="155"/>
    </row>
    <row r="821" spans="1:5" ht="12.5">
      <c r="A821" s="54"/>
      <c r="B821" s="154"/>
      <c r="C821" s="54"/>
      <c r="D821" s="54"/>
      <c r="E821" s="155"/>
    </row>
    <row r="822" spans="1:5" ht="12.5">
      <c r="A822" s="54"/>
      <c r="B822" s="154"/>
      <c r="C822" s="54"/>
      <c r="D822" s="54"/>
      <c r="E822" s="155"/>
    </row>
    <row r="823" spans="1:5" ht="12.5">
      <c r="A823" s="54"/>
      <c r="B823" s="154"/>
      <c r="C823" s="54"/>
      <c r="D823" s="54"/>
      <c r="E823" s="155"/>
    </row>
    <row r="824" spans="1:5" ht="12.5">
      <c r="A824" s="54"/>
      <c r="B824" s="154"/>
      <c r="C824" s="54"/>
      <c r="D824" s="54"/>
      <c r="E824" s="155"/>
    </row>
    <row r="825" spans="1:5" ht="12.5">
      <c r="A825" s="54"/>
      <c r="B825" s="154"/>
      <c r="C825" s="54"/>
      <c r="D825" s="54"/>
      <c r="E825" s="155"/>
    </row>
    <row r="826" spans="1:5" ht="12.5">
      <c r="A826" s="54"/>
      <c r="B826" s="154"/>
      <c r="C826" s="54"/>
      <c r="D826" s="54"/>
      <c r="E826" s="155"/>
    </row>
    <row r="827" spans="1:5" ht="12.5">
      <c r="A827" s="54"/>
      <c r="B827" s="154"/>
      <c r="C827" s="54"/>
      <c r="D827" s="54"/>
      <c r="E827" s="155"/>
    </row>
    <row r="828" spans="1:5" ht="12.5">
      <c r="A828" s="54"/>
      <c r="B828" s="154"/>
      <c r="C828" s="54"/>
      <c r="D828" s="54"/>
      <c r="E828" s="155"/>
    </row>
    <row r="829" spans="1:5" ht="12.5">
      <c r="A829" s="54"/>
      <c r="B829" s="154"/>
      <c r="C829" s="54"/>
      <c r="D829" s="54"/>
      <c r="E829" s="155"/>
    </row>
    <row r="830" spans="1:5" ht="12.5">
      <c r="A830" s="54"/>
      <c r="B830" s="154"/>
      <c r="C830" s="54"/>
      <c r="D830" s="54"/>
      <c r="E830" s="155"/>
    </row>
    <row r="831" spans="1:5" ht="12.5">
      <c r="A831" s="54"/>
      <c r="B831" s="154"/>
      <c r="C831" s="54"/>
      <c r="D831" s="54"/>
      <c r="E831" s="155"/>
    </row>
    <row r="832" spans="1:5" ht="12.5">
      <c r="A832" s="54"/>
      <c r="B832" s="154"/>
      <c r="C832" s="54"/>
      <c r="D832" s="54"/>
      <c r="E832" s="155"/>
    </row>
    <row r="833" spans="1:5" ht="12.5">
      <c r="A833" s="54"/>
      <c r="B833" s="154"/>
      <c r="C833" s="54"/>
      <c r="D833" s="54"/>
      <c r="E833" s="155"/>
    </row>
    <row r="834" spans="1:5" ht="12.5">
      <c r="A834" s="54"/>
      <c r="B834" s="154"/>
      <c r="C834" s="54"/>
      <c r="D834" s="54"/>
      <c r="E834" s="155"/>
    </row>
    <row r="835" spans="1:5" ht="12.5">
      <c r="A835" s="54"/>
      <c r="B835" s="154"/>
      <c r="C835" s="54"/>
      <c r="D835" s="54"/>
      <c r="E835" s="155"/>
    </row>
    <row r="836" spans="1:5" ht="12.5">
      <c r="A836" s="54"/>
      <c r="B836" s="154"/>
      <c r="C836" s="54"/>
      <c r="D836" s="54"/>
      <c r="E836" s="155"/>
    </row>
    <row r="837" spans="1:5" ht="12.5">
      <c r="A837" s="54"/>
      <c r="B837" s="154"/>
      <c r="C837" s="54"/>
      <c r="D837" s="54"/>
      <c r="E837" s="155"/>
    </row>
    <row r="838" spans="1:5" ht="12.5">
      <c r="A838" s="54"/>
      <c r="B838" s="154"/>
      <c r="C838" s="54"/>
      <c r="D838" s="54"/>
      <c r="E838" s="155"/>
    </row>
    <row r="839" spans="1:5" ht="12.5">
      <c r="A839" s="54"/>
      <c r="B839" s="154"/>
      <c r="C839" s="54"/>
      <c r="D839" s="54"/>
      <c r="E839" s="155"/>
    </row>
    <row r="840" spans="1:5" ht="12.5">
      <c r="A840" s="54"/>
      <c r="B840" s="154"/>
      <c r="C840" s="54"/>
      <c r="D840" s="54"/>
      <c r="E840" s="155"/>
    </row>
    <row r="841" spans="1:5" ht="12.5">
      <c r="A841" s="54"/>
      <c r="B841" s="154"/>
      <c r="C841" s="54"/>
      <c r="D841" s="54"/>
      <c r="E841" s="155"/>
    </row>
    <row r="842" spans="1:5" ht="12.5">
      <c r="A842" s="54"/>
      <c r="B842" s="154"/>
      <c r="C842" s="54"/>
      <c r="D842" s="54"/>
      <c r="E842" s="155"/>
    </row>
    <row r="843" spans="1:5" ht="12.5">
      <c r="A843" s="54"/>
      <c r="B843" s="154"/>
      <c r="C843" s="54"/>
      <c r="D843" s="54"/>
      <c r="E843" s="155"/>
    </row>
    <row r="844" spans="1:5" ht="12.5">
      <c r="A844" s="54"/>
      <c r="B844" s="154"/>
      <c r="C844" s="54"/>
      <c r="D844" s="54"/>
      <c r="E844" s="155"/>
    </row>
    <row r="845" spans="1:5" ht="12.5">
      <c r="A845" s="54"/>
      <c r="B845" s="154"/>
      <c r="C845" s="54"/>
      <c r="D845" s="54"/>
      <c r="E845" s="155"/>
    </row>
    <row r="846" spans="1:5" ht="12.5">
      <c r="A846" s="54"/>
      <c r="B846" s="154"/>
      <c r="C846" s="54"/>
      <c r="D846" s="54"/>
      <c r="E846" s="155"/>
    </row>
    <row r="847" spans="1:5" ht="12.5">
      <c r="A847" s="54"/>
      <c r="B847" s="154"/>
      <c r="C847" s="54"/>
      <c r="D847" s="54"/>
      <c r="E847" s="155"/>
    </row>
    <row r="848" spans="1:5" ht="12.5">
      <c r="A848" s="54"/>
      <c r="B848" s="154"/>
      <c r="C848" s="54"/>
      <c r="D848" s="54"/>
      <c r="E848" s="155"/>
    </row>
    <row r="849" spans="1:5" ht="12.5">
      <c r="A849" s="54"/>
      <c r="B849" s="154"/>
      <c r="C849" s="54"/>
      <c r="D849" s="54"/>
      <c r="E849" s="155"/>
    </row>
    <row r="850" spans="1:5" ht="12.5">
      <c r="A850" s="54"/>
      <c r="B850" s="154"/>
      <c r="C850" s="54"/>
      <c r="D850" s="54"/>
      <c r="E850" s="155"/>
    </row>
    <row r="851" spans="1:5" ht="12.5">
      <c r="A851" s="54"/>
      <c r="B851" s="154"/>
      <c r="C851" s="54"/>
      <c r="D851" s="54"/>
      <c r="E851" s="155"/>
    </row>
    <row r="852" spans="1:5" ht="12.5">
      <c r="A852" s="54"/>
      <c r="B852" s="154"/>
      <c r="C852" s="54"/>
      <c r="D852" s="54"/>
      <c r="E852" s="155"/>
    </row>
    <row r="853" spans="1:5" ht="12.5">
      <c r="A853" s="54"/>
      <c r="B853" s="154"/>
      <c r="C853" s="54"/>
      <c r="D853" s="54"/>
      <c r="E853" s="155"/>
    </row>
    <row r="854" spans="1:5" ht="12.5">
      <c r="A854" s="54"/>
      <c r="B854" s="154"/>
      <c r="C854" s="54"/>
      <c r="D854" s="54"/>
      <c r="E854" s="155"/>
    </row>
    <row r="855" spans="1:5" ht="12.5">
      <c r="A855" s="54"/>
      <c r="B855" s="154"/>
      <c r="C855" s="54"/>
      <c r="D855" s="54"/>
      <c r="E855" s="155"/>
    </row>
    <row r="856" spans="1:5" ht="12.5">
      <c r="A856" s="54"/>
      <c r="B856" s="154"/>
      <c r="C856" s="54"/>
      <c r="D856" s="54"/>
      <c r="E856" s="155"/>
    </row>
    <row r="857" spans="1:5" ht="12.5">
      <c r="A857" s="54"/>
      <c r="B857" s="154"/>
      <c r="C857" s="54"/>
      <c r="D857" s="54"/>
      <c r="E857" s="155"/>
    </row>
    <row r="858" spans="1:5" ht="12.5">
      <c r="A858" s="54"/>
      <c r="B858" s="154"/>
      <c r="C858" s="54"/>
      <c r="D858" s="54"/>
      <c r="E858" s="155"/>
    </row>
    <row r="859" spans="1:5" ht="12.5">
      <c r="A859" s="54"/>
      <c r="B859" s="154"/>
      <c r="C859" s="54"/>
      <c r="D859" s="54"/>
      <c r="E859" s="155"/>
    </row>
    <row r="860" spans="1:5" ht="12.5">
      <c r="A860" s="54"/>
      <c r="B860" s="154"/>
      <c r="C860" s="54"/>
      <c r="D860" s="54"/>
      <c r="E860" s="155"/>
    </row>
    <row r="861" spans="1:5" ht="12.5">
      <c r="A861" s="54"/>
      <c r="B861" s="154"/>
      <c r="C861" s="54"/>
      <c r="D861" s="54"/>
      <c r="E861" s="155"/>
    </row>
    <row r="862" spans="1:5" ht="12.5">
      <c r="A862" s="54"/>
      <c r="B862" s="154"/>
      <c r="C862" s="54"/>
      <c r="D862" s="54"/>
      <c r="E862" s="155"/>
    </row>
    <row r="863" spans="1:5" ht="12.5">
      <c r="A863" s="54"/>
      <c r="B863" s="154"/>
      <c r="C863" s="54"/>
      <c r="D863" s="54"/>
      <c r="E863" s="155"/>
    </row>
    <row r="864" spans="1:5" ht="12.5">
      <c r="A864" s="54"/>
      <c r="B864" s="154"/>
      <c r="C864" s="54"/>
      <c r="D864" s="54"/>
      <c r="E864" s="155"/>
    </row>
    <row r="865" spans="1:5" ht="12.5">
      <c r="A865" s="54"/>
      <c r="B865" s="154"/>
      <c r="C865" s="54"/>
      <c r="D865" s="54"/>
      <c r="E865" s="155"/>
    </row>
    <row r="866" spans="1:5" ht="12.5">
      <c r="A866" s="54"/>
      <c r="B866" s="154"/>
      <c r="C866" s="54"/>
      <c r="D866" s="54"/>
      <c r="E866" s="155"/>
    </row>
    <row r="867" spans="1:5" ht="12.5">
      <c r="A867" s="54"/>
      <c r="B867" s="154"/>
      <c r="C867" s="54"/>
      <c r="D867" s="54"/>
      <c r="E867" s="155"/>
    </row>
    <row r="868" spans="1:5" ht="12.5">
      <c r="A868" s="54"/>
      <c r="B868" s="154"/>
      <c r="C868" s="54"/>
      <c r="D868" s="54"/>
      <c r="E868" s="155"/>
    </row>
    <row r="869" spans="1:5" ht="12.5">
      <c r="A869" s="54"/>
      <c r="B869" s="154"/>
      <c r="C869" s="54"/>
      <c r="D869" s="54"/>
      <c r="E869" s="155"/>
    </row>
    <row r="870" spans="1:5" ht="12.5">
      <c r="A870" s="54"/>
      <c r="B870" s="154"/>
      <c r="C870" s="54"/>
      <c r="D870" s="54"/>
      <c r="E870" s="155"/>
    </row>
    <row r="871" spans="1:5" ht="12.5">
      <c r="A871" s="54"/>
      <c r="B871" s="154"/>
      <c r="C871" s="54"/>
      <c r="D871" s="54"/>
      <c r="E871" s="155"/>
    </row>
    <row r="872" spans="1:5" ht="12.5">
      <c r="A872" s="54"/>
      <c r="B872" s="154"/>
      <c r="C872" s="54"/>
      <c r="D872" s="54"/>
      <c r="E872" s="155"/>
    </row>
    <row r="873" spans="1:5" ht="12.5">
      <c r="A873" s="54"/>
      <c r="B873" s="154"/>
      <c r="C873" s="54"/>
      <c r="D873" s="54"/>
      <c r="E873" s="155"/>
    </row>
    <row r="874" spans="1:5" ht="12.5">
      <c r="A874" s="54"/>
      <c r="B874" s="154"/>
      <c r="C874" s="54"/>
      <c r="D874" s="54"/>
      <c r="E874" s="155"/>
    </row>
    <row r="875" spans="1:5" ht="12.5">
      <c r="A875" s="54"/>
      <c r="B875" s="154"/>
      <c r="C875" s="54"/>
      <c r="D875" s="54"/>
      <c r="E875" s="155"/>
    </row>
    <row r="876" spans="1:5" ht="12.5">
      <c r="A876" s="54"/>
      <c r="B876" s="154"/>
      <c r="C876" s="54"/>
      <c r="D876" s="54"/>
      <c r="E876" s="155"/>
    </row>
    <row r="877" spans="1:5" ht="12.5">
      <c r="A877" s="54"/>
      <c r="B877" s="154"/>
      <c r="C877" s="54"/>
      <c r="D877" s="54"/>
      <c r="E877" s="155"/>
    </row>
    <row r="878" spans="1:5" ht="12.5">
      <c r="A878" s="54"/>
      <c r="B878" s="154"/>
      <c r="C878" s="54"/>
      <c r="D878" s="54"/>
      <c r="E878" s="155"/>
    </row>
    <row r="879" spans="1:5" ht="12.5">
      <c r="A879" s="54"/>
      <c r="B879" s="154"/>
      <c r="C879" s="54"/>
      <c r="D879" s="54"/>
      <c r="E879" s="155"/>
    </row>
    <row r="880" spans="1:5" ht="12.5">
      <c r="A880" s="54"/>
      <c r="B880" s="154"/>
      <c r="C880" s="54"/>
      <c r="D880" s="54"/>
      <c r="E880" s="155"/>
    </row>
    <row r="881" spans="1:5" ht="12.5">
      <c r="A881" s="54"/>
      <c r="B881" s="154"/>
      <c r="C881" s="54"/>
      <c r="D881" s="54"/>
      <c r="E881" s="155"/>
    </row>
    <row r="882" spans="1:5" ht="12.5">
      <c r="A882" s="54"/>
      <c r="B882" s="154"/>
      <c r="C882" s="54"/>
      <c r="D882" s="54"/>
      <c r="E882" s="155"/>
    </row>
    <row r="883" spans="1:5" ht="12.5">
      <c r="A883" s="54"/>
      <c r="B883" s="154"/>
      <c r="C883" s="54"/>
      <c r="D883" s="54"/>
      <c r="E883" s="155"/>
    </row>
    <row r="884" spans="1:5" ht="12.5">
      <c r="A884" s="54"/>
      <c r="B884" s="154"/>
      <c r="C884" s="54"/>
      <c r="D884" s="54"/>
      <c r="E884" s="155"/>
    </row>
    <row r="885" spans="1:5" ht="12.5">
      <c r="A885" s="54"/>
      <c r="B885" s="154"/>
      <c r="C885" s="54"/>
      <c r="D885" s="54"/>
      <c r="E885" s="155"/>
    </row>
    <row r="886" spans="1:5" ht="12.5">
      <c r="A886" s="54"/>
      <c r="B886" s="154"/>
      <c r="C886" s="54"/>
      <c r="D886" s="54"/>
      <c r="E886" s="155"/>
    </row>
    <row r="887" spans="1:5" ht="12.5">
      <c r="A887" s="54"/>
      <c r="B887" s="154"/>
      <c r="C887" s="54"/>
      <c r="D887" s="54"/>
      <c r="E887" s="155"/>
    </row>
    <row r="888" spans="1:5" ht="12.5">
      <c r="A888" s="54"/>
      <c r="B888" s="154"/>
      <c r="C888" s="54"/>
      <c r="D888" s="54"/>
      <c r="E888" s="155"/>
    </row>
    <row r="889" spans="1:5" ht="12.5">
      <c r="A889" s="54"/>
      <c r="B889" s="154"/>
      <c r="C889" s="54"/>
      <c r="D889" s="54"/>
      <c r="E889" s="155"/>
    </row>
    <row r="890" spans="1:5" ht="12.5">
      <c r="A890" s="54"/>
      <c r="B890" s="154"/>
      <c r="C890" s="54"/>
      <c r="D890" s="54"/>
      <c r="E890" s="155"/>
    </row>
    <row r="891" spans="1:5" ht="12.5">
      <c r="A891" s="54"/>
      <c r="B891" s="154"/>
      <c r="C891" s="54"/>
      <c r="D891" s="54"/>
      <c r="E891" s="155"/>
    </row>
    <row r="892" spans="1:5" ht="12.5">
      <c r="A892" s="54"/>
      <c r="B892" s="154"/>
      <c r="C892" s="54"/>
      <c r="D892" s="54"/>
      <c r="E892" s="155"/>
    </row>
    <row r="893" spans="1:5" ht="12.5">
      <c r="A893" s="54"/>
      <c r="B893" s="154"/>
      <c r="C893" s="54"/>
      <c r="D893" s="54"/>
      <c r="E893" s="155"/>
    </row>
    <row r="894" spans="1:5" ht="12.5">
      <c r="A894" s="54"/>
      <c r="B894" s="154"/>
      <c r="C894" s="54"/>
      <c r="D894" s="54"/>
      <c r="E894" s="155"/>
    </row>
    <row r="895" spans="1:5" ht="12.5">
      <c r="A895" s="54"/>
      <c r="B895" s="154"/>
      <c r="C895" s="54"/>
      <c r="D895" s="54"/>
      <c r="E895" s="155"/>
    </row>
    <row r="896" spans="1:5" ht="12.5">
      <c r="A896" s="54"/>
      <c r="B896" s="154"/>
      <c r="C896" s="54"/>
      <c r="D896" s="54"/>
      <c r="E896" s="155"/>
    </row>
    <row r="897" spans="1:5" ht="12.5">
      <c r="A897" s="54"/>
      <c r="B897" s="154"/>
      <c r="C897" s="54"/>
      <c r="D897" s="54"/>
      <c r="E897" s="155"/>
    </row>
    <row r="898" spans="1:5" ht="12.5">
      <c r="A898" s="54"/>
      <c r="B898" s="154"/>
      <c r="C898" s="54"/>
      <c r="D898" s="54"/>
      <c r="E898" s="155"/>
    </row>
    <row r="899" spans="1:5" ht="12.5">
      <c r="A899" s="54"/>
      <c r="B899" s="154"/>
      <c r="C899" s="54"/>
      <c r="D899" s="54"/>
      <c r="E899" s="155"/>
    </row>
    <row r="900" spans="1:5" ht="12.5">
      <c r="A900" s="54"/>
      <c r="B900" s="154"/>
      <c r="C900" s="54"/>
      <c r="D900" s="54"/>
      <c r="E900" s="155"/>
    </row>
    <row r="901" spans="1:5" ht="12.5">
      <c r="A901" s="54"/>
      <c r="B901" s="154"/>
      <c r="C901" s="54"/>
      <c r="D901" s="54"/>
      <c r="E901" s="155"/>
    </row>
    <row r="902" spans="1:5" ht="12.5">
      <c r="A902" s="54"/>
      <c r="B902" s="154"/>
      <c r="C902" s="54"/>
      <c r="D902" s="54"/>
      <c r="E902" s="155"/>
    </row>
    <row r="903" spans="1:5" ht="12.5">
      <c r="A903" s="54"/>
      <c r="B903" s="154"/>
      <c r="C903" s="54"/>
      <c r="D903" s="54"/>
      <c r="E903" s="155"/>
    </row>
    <row r="904" spans="1:5" ht="12.5">
      <c r="A904" s="54"/>
      <c r="B904" s="154"/>
      <c r="C904" s="54"/>
      <c r="D904" s="54"/>
      <c r="E904" s="155"/>
    </row>
    <row r="905" spans="1:5" ht="12.5">
      <c r="A905" s="54"/>
      <c r="B905" s="154"/>
      <c r="C905" s="54"/>
      <c r="D905" s="54"/>
      <c r="E905" s="155"/>
    </row>
    <row r="906" spans="1:5" ht="12.5">
      <c r="A906" s="54"/>
      <c r="B906" s="154"/>
      <c r="C906" s="54"/>
      <c r="D906" s="54"/>
      <c r="E906" s="155"/>
    </row>
    <row r="907" spans="1:5" ht="12.5">
      <c r="A907" s="54"/>
      <c r="B907" s="154"/>
      <c r="C907" s="54"/>
      <c r="D907" s="54"/>
      <c r="E907" s="155"/>
    </row>
    <row r="908" spans="1:5" ht="12.5">
      <c r="A908" s="54"/>
      <c r="B908" s="154"/>
      <c r="C908" s="54"/>
      <c r="D908" s="54"/>
      <c r="E908" s="155"/>
    </row>
    <row r="909" spans="1:5" ht="12.5">
      <c r="A909" s="54"/>
      <c r="B909" s="154"/>
      <c r="C909" s="54"/>
      <c r="D909" s="54"/>
      <c r="E909" s="155"/>
    </row>
    <row r="910" spans="1:5" ht="12.5">
      <c r="A910" s="54"/>
      <c r="B910" s="154"/>
      <c r="C910" s="54"/>
      <c r="D910" s="54"/>
      <c r="E910" s="155"/>
    </row>
    <row r="911" spans="1:5" ht="12.5">
      <c r="A911" s="54"/>
      <c r="B911" s="154"/>
      <c r="C911" s="54"/>
      <c r="D911" s="54"/>
      <c r="E911" s="155"/>
    </row>
    <row r="912" spans="1:5" ht="12.5">
      <c r="A912" s="54"/>
      <c r="B912" s="154"/>
      <c r="C912" s="54"/>
      <c r="D912" s="54"/>
      <c r="E912" s="155"/>
    </row>
    <row r="913" spans="1:5" ht="12.5">
      <c r="A913" s="54"/>
      <c r="B913" s="154"/>
      <c r="C913" s="54"/>
      <c r="D913" s="54"/>
      <c r="E913" s="155"/>
    </row>
    <row r="914" spans="1:5" ht="12.5">
      <c r="A914" s="54"/>
      <c r="B914" s="154"/>
      <c r="C914" s="54"/>
      <c r="D914" s="54"/>
      <c r="E914" s="155"/>
    </row>
    <row r="915" spans="1:5" ht="12.5">
      <c r="A915" s="54"/>
      <c r="B915" s="154"/>
      <c r="C915" s="54"/>
      <c r="D915" s="54"/>
      <c r="E915" s="155"/>
    </row>
    <row r="916" spans="1:5" ht="12.5">
      <c r="A916" s="54"/>
      <c r="B916" s="154"/>
      <c r="C916" s="54"/>
      <c r="D916" s="54"/>
      <c r="E916" s="155"/>
    </row>
    <row r="917" spans="1:5" ht="12.5">
      <c r="A917" s="54"/>
      <c r="B917" s="154"/>
      <c r="C917" s="54"/>
      <c r="D917" s="54"/>
      <c r="E917" s="155"/>
    </row>
    <row r="918" spans="1:5" ht="12.5">
      <c r="A918" s="54"/>
      <c r="B918" s="154"/>
      <c r="C918" s="54"/>
      <c r="D918" s="54"/>
      <c r="E918" s="155"/>
    </row>
    <row r="919" spans="1:5" ht="12.5">
      <c r="A919" s="54"/>
      <c r="B919" s="154"/>
      <c r="C919" s="54"/>
      <c r="D919" s="54"/>
      <c r="E919" s="155"/>
    </row>
    <row r="920" spans="1:5" ht="12.5">
      <c r="A920" s="54"/>
      <c r="B920" s="154"/>
      <c r="C920" s="54"/>
      <c r="D920" s="54"/>
      <c r="E920" s="155"/>
    </row>
    <row r="921" spans="1:5" ht="12.5">
      <c r="A921" s="54"/>
      <c r="B921" s="154"/>
      <c r="C921" s="54"/>
      <c r="D921" s="54"/>
      <c r="E921" s="155"/>
    </row>
    <row r="922" spans="1:5" ht="12.5">
      <c r="A922" s="54"/>
      <c r="B922" s="154"/>
      <c r="C922" s="54"/>
      <c r="D922" s="54"/>
      <c r="E922" s="155"/>
    </row>
    <row r="923" spans="1:5" ht="12.5">
      <c r="A923" s="54"/>
      <c r="B923" s="154"/>
      <c r="C923" s="54"/>
      <c r="D923" s="54"/>
      <c r="E923" s="155"/>
    </row>
    <row r="924" spans="1:5" ht="12.5">
      <c r="A924" s="54"/>
      <c r="B924" s="154"/>
      <c r="C924" s="54"/>
      <c r="D924" s="54"/>
      <c r="E924" s="155"/>
    </row>
    <row r="925" spans="1:5" ht="12.5">
      <c r="A925" s="54"/>
      <c r="B925" s="154"/>
      <c r="C925" s="54"/>
      <c r="D925" s="54"/>
      <c r="E925" s="155"/>
    </row>
    <row r="926" spans="1:5" ht="12.5">
      <c r="A926" s="54"/>
      <c r="B926" s="154"/>
      <c r="C926" s="54"/>
      <c r="D926" s="54"/>
      <c r="E926" s="155"/>
    </row>
    <row r="927" spans="1:5" ht="12.5">
      <c r="A927" s="54"/>
      <c r="B927" s="154"/>
      <c r="C927" s="54"/>
      <c r="D927" s="54"/>
      <c r="E927" s="155"/>
    </row>
    <row r="928" spans="1:5" ht="12.5">
      <c r="A928" s="54"/>
      <c r="B928" s="154"/>
      <c r="C928" s="54"/>
      <c r="D928" s="54"/>
      <c r="E928" s="155"/>
    </row>
    <row r="929" spans="1:5" ht="12.5">
      <c r="A929" s="54"/>
      <c r="B929" s="154"/>
      <c r="C929" s="54"/>
      <c r="D929" s="54"/>
      <c r="E929" s="155"/>
    </row>
    <row r="930" spans="1:5" ht="12.5">
      <c r="A930" s="54"/>
      <c r="B930" s="154"/>
      <c r="C930" s="54"/>
      <c r="D930" s="54"/>
      <c r="E930" s="155"/>
    </row>
    <row r="931" spans="1:5" ht="12.5">
      <c r="A931" s="54"/>
      <c r="B931" s="154"/>
      <c r="C931" s="54"/>
      <c r="D931" s="54"/>
      <c r="E931" s="155"/>
    </row>
    <row r="932" spans="1:5" ht="12.5">
      <c r="A932" s="54"/>
      <c r="B932" s="154"/>
      <c r="C932" s="54"/>
      <c r="D932" s="54"/>
      <c r="E932" s="155"/>
    </row>
    <row r="933" spans="1:5" ht="12.5">
      <c r="A933" s="54"/>
      <c r="B933" s="154"/>
      <c r="C933" s="54"/>
      <c r="D933" s="54"/>
      <c r="E933" s="155"/>
    </row>
    <row r="934" spans="1:5" ht="12.5">
      <c r="A934" s="54"/>
      <c r="B934" s="154"/>
      <c r="C934" s="54"/>
      <c r="D934" s="54"/>
      <c r="E934" s="155"/>
    </row>
    <row r="935" spans="1:5" ht="12.5">
      <c r="A935" s="54"/>
      <c r="B935" s="154"/>
      <c r="C935" s="54"/>
      <c r="D935" s="54"/>
      <c r="E935" s="155"/>
    </row>
    <row r="936" spans="1:5" ht="12.5">
      <c r="A936" s="54"/>
      <c r="B936" s="154"/>
      <c r="C936" s="54"/>
      <c r="D936" s="54"/>
      <c r="E936" s="155"/>
    </row>
    <row r="937" spans="1:5" ht="12.5">
      <c r="A937" s="54"/>
      <c r="B937" s="154"/>
      <c r="C937" s="54"/>
      <c r="D937" s="54"/>
      <c r="E937" s="155"/>
    </row>
    <row r="938" spans="1:5" ht="12.5">
      <c r="A938" s="54"/>
      <c r="B938" s="154"/>
      <c r="C938" s="54"/>
      <c r="D938" s="54"/>
      <c r="E938" s="155"/>
    </row>
    <row r="939" spans="1:5" ht="12.5">
      <c r="A939" s="54"/>
      <c r="B939" s="154"/>
      <c r="C939" s="54"/>
      <c r="D939" s="54"/>
      <c r="E939" s="155"/>
    </row>
    <row r="940" spans="1:5" ht="12.5">
      <c r="A940" s="54"/>
      <c r="B940" s="154"/>
      <c r="C940" s="54"/>
      <c r="D940" s="54"/>
      <c r="E940" s="155"/>
    </row>
    <row r="941" spans="1:5" ht="12.5">
      <c r="A941" s="54"/>
      <c r="B941" s="154"/>
      <c r="C941" s="54"/>
      <c r="D941" s="54"/>
      <c r="E941" s="155"/>
    </row>
    <row r="942" spans="1:5" ht="12.5">
      <c r="A942" s="54"/>
      <c r="B942" s="154"/>
      <c r="C942" s="54"/>
      <c r="D942" s="54"/>
      <c r="E942" s="155"/>
    </row>
    <row r="943" spans="1:5" ht="12.5">
      <c r="A943" s="54"/>
      <c r="B943" s="154"/>
      <c r="C943" s="54"/>
      <c r="D943" s="54"/>
      <c r="E943" s="155"/>
    </row>
    <row r="944" spans="1:5" ht="12.5">
      <c r="A944" s="54"/>
      <c r="B944" s="154"/>
      <c r="C944" s="54"/>
      <c r="D944" s="54"/>
      <c r="E944" s="155"/>
    </row>
    <row r="945" spans="1:5" ht="12.5">
      <c r="A945" s="54"/>
      <c r="B945" s="154"/>
      <c r="C945" s="54"/>
      <c r="D945" s="54"/>
      <c r="E945" s="155"/>
    </row>
    <row r="946" spans="1:5" ht="12.5">
      <c r="A946" s="54"/>
      <c r="B946" s="154"/>
      <c r="C946" s="54"/>
      <c r="D946" s="54"/>
      <c r="E946" s="155"/>
    </row>
    <row r="947" spans="1:5" ht="12.5">
      <c r="A947" s="54"/>
      <c r="B947" s="154"/>
      <c r="C947" s="54"/>
      <c r="D947" s="54"/>
      <c r="E947" s="155"/>
    </row>
    <row r="948" spans="1:5" ht="12.5">
      <c r="A948" s="54"/>
      <c r="B948" s="154"/>
      <c r="C948" s="54"/>
      <c r="D948" s="54"/>
      <c r="E948" s="155"/>
    </row>
    <row r="949" spans="1:5" ht="12.5">
      <c r="A949" s="54"/>
      <c r="B949" s="154"/>
      <c r="C949" s="54"/>
      <c r="D949" s="54"/>
      <c r="E949" s="155"/>
    </row>
    <row r="950" spans="1:5" ht="12.5">
      <c r="A950" s="54"/>
      <c r="B950" s="154"/>
      <c r="C950" s="54"/>
      <c r="D950" s="54"/>
      <c r="E950" s="155"/>
    </row>
    <row r="951" spans="1:5" ht="12.5">
      <c r="A951" s="54"/>
      <c r="B951" s="154"/>
      <c r="C951" s="54"/>
      <c r="D951" s="54"/>
      <c r="E951" s="155"/>
    </row>
    <row r="952" spans="1:5" ht="12.5">
      <c r="A952" s="54"/>
      <c r="B952" s="154"/>
      <c r="C952" s="54"/>
      <c r="D952" s="54"/>
      <c r="E952" s="155"/>
    </row>
    <row r="953" spans="1:5" ht="12.5">
      <c r="A953" s="54"/>
      <c r="B953" s="154"/>
      <c r="C953" s="54"/>
      <c r="D953" s="54"/>
      <c r="E953" s="155"/>
    </row>
    <row r="954" spans="1:5" ht="12.5">
      <c r="A954" s="54"/>
      <c r="B954" s="154"/>
      <c r="C954" s="54"/>
      <c r="D954" s="54"/>
      <c r="E954" s="155"/>
    </row>
    <row r="955" spans="1:5" ht="12.5">
      <c r="A955" s="54"/>
      <c r="B955" s="154"/>
      <c r="C955" s="54"/>
      <c r="D955" s="54"/>
      <c r="E955" s="155"/>
    </row>
    <row r="956" spans="1:5" ht="12.5">
      <c r="A956" s="54"/>
      <c r="B956" s="154"/>
      <c r="C956" s="54"/>
      <c r="D956" s="54"/>
      <c r="E956" s="155"/>
    </row>
    <row r="957" spans="1:5" ht="12.5">
      <c r="A957" s="54"/>
      <c r="B957" s="154"/>
      <c r="C957" s="54"/>
      <c r="D957" s="54"/>
      <c r="E957" s="155"/>
    </row>
    <row r="958" spans="1:5" ht="12.5">
      <c r="A958" s="54"/>
      <c r="B958" s="154"/>
      <c r="C958" s="54"/>
      <c r="D958" s="54"/>
      <c r="E958" s="155"/>
    </row>
    <row r="959" spans="1:5" ht="12.5">
      <c r="A959" s="54"/>
      <c r="B959" s="154"/>
      <c r="C959" s="54"/>
      <c r="D959" s="54"/>
      <c r="E959" s="155"/>
    </row>
    <row r="960" spans="1:5" ht="12.5">
      <c r="A960" s="54"/>
      <c r="B960" s="154"/>
      <c r="C960" s="54"/>
      <c r="D960" s="54"/>
      <c r="E960" s="155"/>
    </row>
    <row r="961" spans="1:5" ht="12.5">
      <c r="A961" s="54"/>
      <c r="B961" s="154"/>
      <c r="C961" s="54"/>
      <c r="D961" s="54"/>
      <c r="E961" s="155"/>
    </row>
    <row r="962" spans="1:5" ht="12.5">
      <c r="A962" s="54"/>
      <c r="B962" s="154"/>
      <c r="C962" s="54"/>
      <c r="D962" s="54"/>
      <c r="E962" s="155"/>
    </row>
    <row r="963" spans="1:5" ht="12.5">
      <c r="A963" s="54"/>
      <c r="B963" s="154"/>
      <c r="C963" s="54"/>
      <c r="D963" s="54"/>
      <c r="E963" s="155"/>
    </row>
    <row r="964" spans="1:5" ht="12.5">
      <c r="A964" s="54"/>
      <c r="B964" s="154"/>
      <c r="C964" s="54"/>
      <c r="D964" s="54"/>
      <c r="E964" s="155"/>
    </row>
    <row r="965" spans="1:5" ht="12.5">
      <c r="A965" s="54"/>
      <c r="B965" s="154"/>
      <c r="C965" s="54"/>
      <c r="D965" s="54"/>
      <c r="E965" s="155"/>
    </row>
    <row r="966" spans="1:5" ht="12.5">
      <c r="A966" s="54"/>
      <c r="B966" s="154"/>
      <c r="C966" s="54"/>
      <c r="D966" s="54"/>
      <c r="E966" s="155"/>
    </row>
    <row r="967" spans="1:5" ht="12.5">
      <c r="A967" s="54"/>
      <c r="B967" s="154"/>
      <c r="C967" s="54"/>
      <c r="D967" s="54"/>
      <c r="E967" s="155"/>
    </row>
    <row r="968" spans="1:5" ht="12.5">
      <c r="A968" s="54"/>
      <c r="B968" s="154"/>
      <c r="C968" s="54"/>
      <c r="D968" s="54"/>
      <c r="E968" s="155"/>
    </row>
    <row r="969" spans="1:5" ht="12.5">
      <c r="A969" s="54"/>
      <c r="B969" s="154"/>
      <c r="C969" s="54"/>
      <c r="D969" s="54"/>
      <c r="E969" s="155"/>
    </row>
    <row r="970" spans="1:5" ht="12.5">
      <c r="A970" s="54"/>
      <c r="B970" s="154"/>
      <c r="C970" s="54"/>
      <c r="D970" s="54"/>
      <c r="E970" s="155"/>
    </row>
    <row r="971" spans="1:5" ht="12.5">
      <c r="A971" s="54"/>
      <c r="B971" s="154"/>
      <c r="C971" s="54"/>
      <c r="D971" s="54"/>
      <c r="E971" s="155"/>
    </row>
    <row r="972" spans="1:5" ht="12.5">
      <c r="A972" s="54"/>
      <c r="B972" s="154"/>
      <c r="C972" s="54"/>
      <c r="D972" s="54"/>
      <c r="E972" s="155"/>
    </row>
    <row r="973" spans="1:5" ht="12.5">
      <c r="A973" s="54"/>
      <c r="B973" s="154"/>
      <c r="C973" s="54"/>
      <c r="D973" s="54"/>
      <c r="E973" s="155"/>
    </row>
    <row r="974" spans="1:5" ht="12.5">
      <c r="A974" s="54"/>
      <c r="B974" s="154"/>
      <c r="C974" s="54"/>
      <c r="D974" s="54"/>
      <c r="E974" s="155"/>
    </row>
    <row r="975" spans="1:5" ht="12.5">
      <c r="A975" s="54"/>
      <c r="B975" s="154"/>
      <c r="C975" s="54"/>
      <c r="D975" s="54"/>
      <c r="E975" s="155"/>
    </row>
    <row r="976" spans="1:5" ht="12.5">
      <c r="A976" s="54"/>
      <c r="B976" s="154"/>
      <c r="C976" s="54"/>
      <c r="D976" s="54"/>
      <c r="E976" s="155"/>
    </row>
    <row r="977" spans="1:5" ht="12.5">
      <c r="A977" s="54"/>
      <c r="B977" s="154"/>
      <c r="C977" s="54"/>
      <c r="D977" s="54"/>
      <c r="E977" s="155"/>
    </row>
    <row r="978" spans="1:5" ht="12.5">
      <c r="A978" s="54"/>
      <c r="B978" s="154"/>
      <c r="C978" s="54"/>
      <c r="D978" s="54"/>
      <c r="E978" s="155"/>
    </row>
    <row r="979" spans="1:5" ht="12.5">
      <c r="A979" s="54"/>
      <c r="B979" s="154"/>
      <c r="C979" s="54"/>
      <c r="D979" s="54"/>
      <c r="E979" s="155"/>
    </row>
    <row r="980" spans="1:5" ht="12.5">
      <c r="A980" s="54"/>
      <c r="B980" s="154"/>
      <c r="C980" s="54"/>
      <c r="D980" s="54"/>
      <c r="E980" s="155"/>
    </row>
    <row r="981" spans="1:5" ht="12.5">
      <c r="A981" s="54"/>
      <c r="B981" s="154"/>
      <c r="C981" s="54"/>
      <c r="D981" s="54"/>
      <c r="E981" s="155"/>
    </row>
    <row r="982" spans="1:5" ht="12.5">
      <c r="A982" s="54"/>
      <c r="B982" s="154"/>
      <c r="C982" s="54"/>
      <c r="D982" s="54"/>
      <c r="E982" s="155"/>
    </row>
    <row r="983" spans="1:5" ht="12.5">
      <c r="A983" s="54"/>
      <c r="B983" s="154"/>
      <c r="C983" s="54"/>
      <c r="D983" s="54"/>
      <c r="E983" s="155"/>
    </row>
    <row r="984" spans="1:5" ht="12.5">
      <c r="A984" s="54"/>
      <c r="B984" s="154"/>
      <c r="C984" s="54"/>
      <c r="D984" s="54"/>
      <c r="E984" s="155"/>
    </row>
    <row r="985" spans="1:5" ht="12.5">
      <c r="A985" s="54"/>
      <c r="B985" s="154"/>
      <c r="C985" s="54"/>
      <c r="D985" s="54"/>
      <c r="E985" s="155"/>
    </row>
    <row r="986" spans="1:5" ht="12.5">
      <c r="A986" s="54"/>
      <c r="B986" s="154"/>
      <c r="C986" s="54"/>
      <c r="D986" s="54"/>
      <c r="E986" s="155"/>
    </row>
    <row r="987" spans="1:5" ht="12.5">
      <c r="A987" s="54"/>
      <c r="B987" s="154"/>
      <c r="C987" s="54"/>
      <c r="D987" s="54"/>
      <c r="E987" s="155"/>
    </row>
    <row r="988" spans="1:5" ht="12.5">
      <c r="A988" s="54"/>
      <c r="B988" s="154"/>
      <c r="C988" s="54"/>
      <c r="D988" s="54"/>
      <c r="E988" s="155"/>
    </row>
    <row r="989" spans="1:5" ht="12.5">
      <c r="A989" s="54"/>
      <c r="B989" s="154"/>
      <c r="C989" s="54"/>
      <c r="D989" s="54"/>
      <c r="E989" s="155"/>
    </row>
    <row r="990" spans="1:5" ht="12.5">
      <c r="A990" s="54"/>
      <c r="B990" s="154"/>
      <c r="C990" s="54"/>
      <c r="D990" s="54"/>
      <c r="E990" s="155"/>
    </row>
    <row r="991" spans="1:5" ht="12.5">
      <c r="A991" s="54"/>
      <c r="B991" s="154"/>
      <c r="C991" s="54"/>
      <c r="D991" s="54"/>
      <c r="E991" s="155"/>
    </row>
    <row r="992" spans="1:5" ht="12.5">
      <c r="A992" s="54"/>
      <c r="B992" s="154"/>
      <c r="C992" s="54"/>
      <c r="D992" s="54"/>
      <c r="E992" s="155"/>
    </row>
    <row r="993" spans="1:5" ht="12.5">
      <c r="A993" s="54"/>
      <c r="B993" s="154"/>
      <c r="C993" s="54"/>
      <c r="D993" s="54"/>
      <c r="E993" s="155"/>
    </row>
    <row r="994" spans="1:5" ht="12.5">
      <c r="A994" s="54"/>
      <c r="B994" s="154"/>
      <c r="C994" s="54"/>
      <c r="D994" s="54"/>
      <c r="E994" s="155"/>
    </row>
    <row r="995" spans="1:5" ht="12.5">
      <c r="A995" s="54"/>
      <c r="B995" s="154"/>
      <c r="C995" s="54"/>
      <c r="D995" s="54"/>
      <c r="E995" s="155"/>
    </row>
    <row r="996" spans="1:5" ht="12.5">
      <c r="A996" s="54"/>
      <c r="B996" s="154"/>
      <c r="C996" s="54"/>
      <c r="D996" s="54"/>
      <c r="E996" s="155"/>
    </row>
    <row r="997" spans="1:5" ht="12.5">
      <c r="A997" s="54"/>
      <c r="B997" s="154"/>
      <c r="C997" s="54" t="s">
        <v>90</v>
      </c>
      <c r="D997" s="54"/>
      <c r="E997" s="155"/>
    </row>
    <row r="998" spans="1:5" ht="12.5">
      <c r="A998" s="54"/>
      <c r="B998" s="154"/>
      <c r="C998" s="54" t="s">
        <v>96</v>
      </c>
      <c r="D998" s="54"/>
      <c r="E998" s="155"/>
    </row>
    <row r="999" spans="1:5" ht="12.5">
      <c r="A999" s="54"/>
      <c r="B999" s="154"/>
      <c r="C999" s="54" t="s">
        <v>93</v>
      </c>
      <c r="D999" s="54"/>
      <c r="E999" s="155"/>
    </row>
    <row r="1000" spans="1:5" ht="12.5">
      <c r="A1000" s="54"/>
      <c r="B1000" s="154"/>
      <c r="C1000" s="54" t="s">
        <v>98</v>
      </c>
      <c r="D1000" s="54"/>
      <c r="E1000" s="155"/>
    </row>
    <row r="1001" spans="1:5" ht="12.5">
      <c r="A1001" s="54"/>
      <c r="B1001" s="154"/>
      <c r="C1001" s="54"/>
      <c r="D1001" s="54"/>
      <c r="E1001" s="155"/>
    </row>
  </sheetData>
  <dataValidations count="2">
    <dataValidation type="list" allowBlank="1" showErrorMessage="1" sqref="C3:C1000" xr:uid="{00000000-0002-0000-0200-000000000000}">
      <formula1>"IPCA,CDI (110% ou mais),Prefixado,Selic/100% do CDI"</formula1>
    </dataValidation>
    <dataValidation type="custom" allowBlank="1" showDropDown="1" showErrorMessage="1" sqref="E3:E1001" xr:uid="{00000000-0002-0000-0200-000001000000}">
      <formula1>OR(NOT(ISERROR(DATEVALUE(E3))), AND(ISNUMBER(E3), LEFT(CELL("format", E3))="D"))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  <outlinePr summaryBelow="0" summaryRight="0"/>
  </sheetPr>
  <dimension ref="A1:Z1001"/>
  <sheetViews>
    <sheetView workbookViewId="0">
      <selection activeCell="J10" sqref="J10"/>
    </sheetView>
  </sheetViews>
  <sheetFormatPr defaultColWidth="12.6328125" defaultRowHeight="15.75" customHeight="1"/>
  <cols>
    <col min="1" max="1" width="21.36328125" customWidth="1"/>
    <col min="3" max="3" width="20.26953125" customWidth="1"/>
    <col min="4" max="4" width="12.7265625" customWidth="1"/>
    <col min="5" max="5" width="12.6328125" customWidth="1"/>
  </cols>
  <sheetData>
    <row r="1" spans="1:26" ht="93.75" customHeight="1">
      <c r="A1" s="149" t="s">
        <v>100</v>
      </c>
      <c r="B1" s="156"/>
      <c r="C1" s="150"/>
      <c r="D1" s="150"/>
      <c r="E1" s="151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3"/>
    </row>
    <row r="2" spans="1:26" ht="13">
      <c r="A2" s="53" t="s">
        <v>84</v>
      </c>
      <c r="B2" s="157" t="s">
        <v>85</v>
      </c>
      <c r="C2" s="53" t="s">
        <v>86</v>
      </c>
      <c r="D2" s="53" t="s">
        <v>87</v>
      </c>
      <c r="E2" s="53" t="s">
        <v>88</v>
      </c>
    </row>
    <row r="3" spans="1:26" ht="12.5">
      <c r="A3" s="54" t="s">
        <v>101</v>
      </c>
      <c r="B3" s="158">
        <v>1200</v>
      </c>
      <c r="C3" s="54" t="s">
        <v>93</v>
      </c>
      <c r="D3" s="54" t="s">
        <v>102</v>
      </c>
      <c r="E3" s="155">
        <f ca="1">TODAY()+(360*4)</f>
        <v>46632</v>
      </c>
    </row>
    <row r="4" spans="1:26" ht="12.5">
      <c r="A4" s="54" t="s">
        <v>103</v>
      </c>
      <c r="B4" s="158">
        <v>4450</v>
      </c>
      <c r="C4" s="54" t="s">
        <v>98</v>
      </c>
      <c r="D4" s="54" t="s">
        <v>104</v>
      </c>
      <c r="E4" s="155">
        <f ca="1">TODAY()+(360*3)+120</f>
        <v>46392</v>
      </c>
    </row>
    <row r="5" spans="1:26" ht="12.5">
      <c r="A5" s="54" t="s">
        <v>105</v>
      </c>
      <c r="B5" s="158">
        <v>2230</v>
      </c>
      <c r="C5" s="54" t="s">
        <v>98</v>
      </c>
      <c r="D5" s="54" t="s">
        <v>99</v>
      </c>
      <c r="E5" s="155">
        <f ca="1">TODAY()+(360*3)</f>
        <v>46272</v>
      </c>
    </row>
    <row r="6" spans="1:26" ht="12.5">
      <c r="A6" s="54" t="s">
        <v>106</v>
      </c>
      <c r="B6" s="158">
        <v>1500</v>
      </c>
      <c r="C6" s="54" t="s">
        <v>98</v>
      </c>
      <c r="D6" s="54" t="s">
        <v>107</v>
      </c>
      <c r="E6" s="155">
        <f ca="1">TODAY()+400</f>
        <v>45592</v>
      </c>
    </row>
    <row r="7" spans="1:26" ht="12.5">
      <c r="A7" s="54"/>
      <c r="B7" s="158"/>
      <c r="C7" s="54"/>
      <c r="D7" s="54"/>
      <c r="E7" s="155"/>
    </row>
    <row r="8" spans="1:26" ht="12.5">
      <c r="A8" s="54"/>
      <c r="B8" s="158"/>
      <c r="C8" s="54"/>
      <c r="D8" s="54"/>
      <c r="E8" s="155"/>
    </row>
    <row r="9" spans="1:26" ht="12.5">
      <c r="A9" s="54"/>
      <c r="B9" s="158"/>
      <c r="C9" s="54"/>
      <c r="D9" s="54"/>
      <c r="E9" s="155"/>
    </row>
    <row r="10" spans="1:26" ht="12.5">
      <c r="A10" s="54"/>
      <c r="B10" s="158"/>
      <c r="C10" s="54"/>
      <c r="D10" s="54"/>
      <c r="E10" s="155"/>
    </row>
    <row r="11" spans="1:26" ht="12.5">
      <c r="A11" s="54"/>
      <c r="B11" s="158"/>
      <c r="C11" s="54"/>
      <c r="D11" s="54"/>
      <c r="E11" s="155"/>
    </row>
    <row r="12" spans="1:26" ht="12.5">
      <c r="A12" s="54"/>
      <c r="B12" s="158"/>
      <c r="C12" s="54"/>
      <c r="D12" s="54"/>
      <c r="E12" s="155"/>
    </row>
    <row r="13" spans="1:26" ht="12.5">
      <c r="A13" s="54"/>
      <c r="B13" s="158"/>
      <c r="C13" s="54"/>
      <c r="D13" s="54"/>
      <c r="E13" s="155"/>
    </row>
    <row r="14" spans="1:26" ht="12.5">
      <c r="A14" s="54"/>
      <c r="B14" s="158"/>
      <c r="C14" s="54"/>
      <c r="D14" s="54"/>
      <c r="E14" s="155"/>
    </row>
    <row r="15" spans="1:26" ht="12.5">
      <c r="A15" s="54"/>
      <c r="B15" s="158"/>
      <c r="C15" s="54"/>
      <c r="D15" s="54"/>
      <c r="E15" s="155"/>
    </row>
    <row r="16" spans="1:26" ht="12.5">
      <c r="A16" s="54"/>
      <c r="B16" s="158"/>
      <c r="C16" s="54"/>
      <c r="D16" s="54"/>
      <c r="E16" s="155"/>
    </row>
    <row r="17" spans="1:5" ht="12.5">
      <c r="A17" s="54"/>
      <c r="B17" s="158"/>
      <c r="C17" s="54"/>
      <c r="D17" s="54"/>
      <c r="E17" s="155"/>
    </row>
    <row r="18" spans="1:5" ht="12.5">
      <c r="A18" s="54"/>
      <c r="B18" s="158"/>
      <c r="C18" s="54"/>
      <c r="D18" s="54"/>
      <c r="E18" s="155"/>
    </row>
    <row r="19" spans="1:5" ht="12.5">
      <c r="A19" s="54"/>
      <c r="B19" s="158"/>
      <c r="C19" s="54"/>
      <c r="D19" s="54"/>
      <c r="E19" s="155"/>
    </row>
    <row r="20" spans="1:5" ht="12.5">
      <c r="A20" s="54"/>
      <c r="B20" s="158"/>
      <c r="C20" s="54"/>
      <c r="D20" s="54"/>
      <c r="E20" s="155"/>
    </row>
    <row r="21" spans="1:5" ht="12.5">
      <c r="A21" s="54"/>
      <c r="B21" s="158"/>
      <c r="C21" s="54"/>
      <c r="D21" s="54"/>
      <c r="E21" s="155"/>
    </row>
    <row r="22" spans="1:5" ht="12.5">
      <c r="A22" s="54"/>
      <c r="B22" s="158"/>
      <c r="C22" s="54"/>
      <c r="D22" s="54"/>
      <c r="E22" s="155"/>
    </row>
    <row r="23" spans="1:5" ht="12.5">
      <c r="A23" s="54"/>
      <c r="B23" s="158"/>
      <c r="C23" s="54"/>
      <c r="D23" s="54"/>
      <c r="E23" s="155"/>
    </row>
    <row r="24" spans="1:5" ht="12.5">
      <c r="A24" s="54"/>
      <c r="B24" s="158"/>
      <c r="C24" s="54"/>
      <c r="D24" s="54"/>
      <c r="E24" s="155"/>
    </row>
    <row r="25" spans="1:5" ht="12.5">
      <c r="A25" s="54"/>
      <c r="B25" s="158"/>
      <c r="C25" s="54"/>
      <c r="D25" s="54"/>
      <c r="E25" s="155"/>
    </row>
    <row r="26" spans="1:5" ht="12.5">
      <c r="A26" s="54"/>
      <c r="B26" s="158"/>
      <c r="C26" s="54"/>
      <c r="D26" s="54"/>
      <c r="E26" s="155"/>
    </row>
    <row r="27" spans="1:5" ht="12.5">
      <c r="A27" s="54"/>
      <c r="B27" s="158"/>
      <c r="C27" s="54"/>
      <c r="D27" s="54"/>
      <c r="E27" s="155"/>
    </row>
    <row r="28" spans="1:5" ht="12.5">
      <c r="A28" s="54"/>
      <c r="B28" s="158"/>
      <c r="C28" s="54"/>
      <c r="D28" s="54"/>
      <c r="E28" s="155"/>
    </row>
    <row r="29" spans="1:5" ht="12.5">
      <c r="A29" s="54"/>
      <c r="B29" s="158"/>
      <c r="C29" s="54"/>
      <c r="D29" s="54"/>
      <c r="E29" s="155"/>
    </row>
    <row r="30" spans="1:5" ht="12.5">
      <c r="A30" s="54"/>
      <c r="B30" s="158"/>
      <c r="C30" s="54"/>
      <c r="D30" s="54"/>
      <c r="E30" s="155"/>
    </row>
    <row r="31" spans="1:5" ht="12.5">
      <c r="A31" s="54"/>
      <c r="B31" s="158"/>
      <c r="C31" s="54"/>
      <c r="D31" s="54"/>
      <c r="E31" s="155"/>
    </row>
    <row r="32" spans="1:5" ht="12.5">
      <c r="A32" s="54"/>
      <c r="B32" s="158"/>
      <c r="C32" s="54"/>
      <c r="D32" s="54"/>
      <c r="E32" s="155"/>
    </row>
    <row r="33" spans="1:5" ht="12.5">
      <c r="A33" s="54"/>
      <c r="B33" s="158"/>
      <c r="C33" s="54"/>
      <c r="D33" s="54"/>
      <c r="E33" s="155"/>
    </row>
    <row r="34" spans="1:5" ht="12.5">
      <c r="A34" s="54"/>
      <c r="B34" s="158"/>
      <c r="C34" s="54"/>
      <c r="D34" s="54"/>
      <c r="E34" s="155"/>
    </row>
    <row r="35" spans="1:5" ht="12.5">
      <c r="A35" s="54"/>
      <c r="B35" s="158"/>
      <c r="C35" s="54"/>
      <c r="D35" s="54"/>
      <c r="E35" s="155"/>
    </row>
    <row r="36" spans="1:5" ht="12.5">
      <c r="A36" s="54"/>
      <c r="B36" s="158"/>
      <c r="C36" s="54"/>
      <c r="D36" s="54"/>
      <c r="E36" s="155"/>
    </row>
    <row r="37" spans="1:5" ht="12.5">
      <c r="A37" s="54"/>
      <c r="B37" s="158"/>
      <c r="C37" s="54"/>
      <c r="D37" s="54"/>
      <c r="E37" s="155"/>
    </row>
    <row r="38" spans="1:5" ht="12.5">
      <c r="A38" s="54"/>
      <c r="B38" s="158"/>
      <c r="C38" s="54"/>
      <c r="D38" s="54"/>
      <c r="E38" s="155"/>
    </row>
    <row r="39" spans="1:5" ht="12.5">
      <c r="A39" s="54"/>
      <c r="B39" s="158"/>
      <c r="C39" s="54"/>
      <c r="D39" s="54"/>
      <c r="E39" s="155"/>
    </row>
    <row r="40" spans="1:5" ht="12.5">
      <c r="A40" s="54"/>
      <c r="B40" s="158"/>
      <c r="C40" s="54"/>
      <c r="D40" s="54"/>
      <c r="E40" s="155"/>
    </row>
    <row r="41" spans="1:5" ht="12.5">
      <c r="A41" s="54"/>
      <c r="B41" s="158"/>
      <c r="C41" s="54"/>
      <c r="D41" s="54"/>
      <c r="E41" s="155"/>
    </row>
    <row r="42" spans="1:5" ht="12.5">
      <c r="A42" s="54"/>
      <c r="B42" s="158"/>
      <c r="C42" s="54"/>
      <c r="D42" s="54"/>
      <c r="E42" s="155"/>
    </row>
    <row r="43" spans="1:5" ht="12.5">
      <c r="A43" s="54"/>
      <c r="B43" s="158"/>
      <c r="C43" s="54"/>
      <c r="D43" s="54"/>
      <c r="E43" s="155"/>
    </row>
    <row r="44" spans="1:5" ht="12.5">
      <c r="A44" s="54"/>
      <c r="B44" s="158"/>
      <c r="C44" s="54"/>
      <c r="D44" s="54"/>
      <c r="E44" s="155"/>
    </row>
    <row r="45" spans="1:5" ht="12.5">
      <c r="A45" s="54"/>
      <c r="B45" s="158"/>
      <c r="C45" s="54"/>
      <c r="D45" s="54"/>
      <c r="E45" s="155"/>
    </row>
    <row r="46" spans="1:5" ht="12.5">
      <c r="A46" s="54"/>
      <c r="B46" s="158"/>
      <c r="C46" s="54"/>
      <c r="D46" s="54"/>
      <c r="E46" s="155"/>
    </row>
    <row r="47" spans="1:5" ht="12.5">
      <c r="A47" s="54"/>
      <c r="B47" s="158"/>
      <c r="C47" s="54"/>
      <c r="D47" s="54"/>
      <c r="E47" s="155"/>
    </row>
    <row r="48" spans="1:5" ht="12.5">
      <c r="A48" s="54"/>
      <c r="B48" s="158"/>
      <c r="C48" s="54"/>
      <c r="D48" s="54"/>
      <c r="E48" s="155"/>
    </row>
    <row r="49" spans="1:5" ht="12.5">
      <c r="A49" s="54"/>
      <c r="B49" s="158"/>
      <c r="C49" s="54"/>
      <c r="D49" s="54"/>
      <c r="E49" s="155"/>
    </row>
    <row r="50" spans="1:5" ht="12.5">
      <c r="A50" s="54"/>
      <c r="B50" s="158"/>
      <c r="C50" s="54"/>
      <c r="D50" s="54"/>
      <c r="E50" s="155"/>
    </row>
    <row r="51" spans="1:5" ht="12.5">
      <c r="A51" s="54"/>
      <c r="B51" s="158"/>
      <c r="C51" s="54"/>
      <c r="D51" s="54"/>
      <c r="E51" s="155"/>
    </row>
    <row r="52" spans="1:5" ht="12.5">
      <c r="A52" s="54"/>
      <c r="B52" s="158"/>
      <c r="C52" s="54"/>
      <c r="D52" s="54"/>
      <c r="E52" s="155"/>
    </row>
    <row r="53" spans="1:5" ht="12.5">
      <c r="A53" s="54"/>
      <c r="B53" s="158"/>
      <c r="C53" s="54"/>
      <c r="D53" s="54"/>
      <c r="E53" s="155"/>
    </row>
    <row r="54" spans="1:5" ht="12.5">
      <c r="A54" s="54"/>
      <c r="B54" s="158"/>
      <c r="C54" s="54"/>
      <c r="D54" s="54"/>
      <c r="E54" s="155"/>
    </row>
    <row r="55" spans="1:5" ht="12.5">
      <c r="A55" s="54"/>
      <c r="B55" s="158"/>
      <c r="C55" s="54"/>
      <c r="D55" s="54"/>
      <c r="E55" s="155"/>
    </row>
    <row r="56" spans="1:5" ht="12.5">
      <c r="A56" s="54"/>
      <c r="B56" s="158"/>
      <c r="C56" s="54"/>
      <c r="D56" s="54"/>
      <c r="E56" s="155"/>
    </row>
    <row r="57" spans="1:5" ht="12.5">
      <c r="A57" s="54"/>
      <c r="B57" s="158"/>
      <c r="C57" s="54"/>
      <c r="D57" s="54"/>
      <c r="E57" s="155"/>
    </row>
    <row r="58" spans="1:5" ht="12.5">
      <c r="A58" s="54"/>
      <c r="B58" s="158"/>
      <c r="C58" s="54"/>
      <c r="D58" s="54"/>
      <c r="E58" s="155"/>
    </row>
    <row r="59" spans="1:5" ht="12.5">
      <c r="A59" s="54"/>
      <c r="B59" s="158"/>
      <c r="C59" s="54"/>
      <c r="D59" s="54"/>
      <c r="E59" s="155"/>
    </row>
    <row r="60" spans="1:5" ht="12.5">
      <c r="A60" s="54"/>
      <c r="B60" s="158"/>
      <c r="C60" s="54"/>
      <c r="D60" s="54"/>
      <c r="E60" s="155"/>
    </row>
    <row r="61" spans="1:5" ht="12.5">
      <c r="A61" s="54"/>
      <c r="B61" s="158"/>
      <c r="C61" s="54"/>
      <c r="D61" s="54"/>
      <c r="E61" s="155"/>
    </row>
    <row r="62" spans="1:5" ht="12.5">
      <c r="A62" s="54"/>
      <c r="B62" s="158"/>
      <c r="C62" s="54"/>
      <c r="D62" s="54"/>
      <c r="E62" s="155"/>
    </row>
    <row r="63" spans="1:5" ht="12.5">
      <c r="A63" s="54"/>
      <c r="B63" s="158"/>
      <c r="C63" s="54"/>
      <c r="D63" s="54"/>
      <c r="E63" s="155"/>
    </row>
    <row r="64" spans="1:5" ht="12.5">
      <c r="A64" s="54"/>
      <c r="B64" s="158"/>
      <c r="C64" s="54"/>
      <c r="D64" s="54"/>
      <c r="E64" s="155"/>
    </row>
    <row r="65" spans="1:5" ht="12.5">
      <c r="A65" s="54"/>
      <c r="B65" s="158"/>
      <c r="C65" s="54"/>
      <c r="D65" s="54"/>
      <c r="E65" s="155"/>
    </row>
    <row r="66" spans="1:5" ht="12.5">
      <c r="A66" s="54"/>
      <c r="B66" s="158"/>
      <c r="C66" s="54"/>
      <c r="D66" s="54"/>
      <c r="E66" s="155"/>
    </row>
    <row r="67" spans="1:5" ht="12.5">
      <c r="A67" s="54"/>
      <c r="B67" s="158"/>
      <c r="C67" s="54"/>
      <c r="D67" s="54"/>
      <c r="E67" s="155"/>
    </row>
    <row r="68" spans="1:5" ht="12.5">
      <c r="A68" s="54"/>
      <c r="B68" s="158"/>
      <c r="C68" s="54"/>
      <c r="D68" s="54"/>
      <c r="E68" s="155"/>
    </row>
    <row r="69" spans="1:5" ht="12.5">
      <c r="A69" s="54"/>
      <c r="B69" s="158"/>
      <c r="C69" s="54"/>
      <c r="D69" s="54"/>
      <c r="E69" s="155"/>
    </row>
    <row r="70" spans="1:5" ht="12.5">
      <c r="A70" s="54"/>
      <c r="B70" s="158"/>
      <c r="C70" s="54"/>
      <c r="D70" s="54"/>
      <c r="E70" s="155"/>
    </row>
    <row r="71" spans="1:5" ht="12.5">
      <c r="A71" s="54"/>
      <c r="B71" s="158"/>
      <c r="C71" s="54"/>
      <c r="D71" s="54"/>
      <c r="E71" s="155"/>
    </row>
    <row r="72" spans="1:5" ht="12.5">
      <c r="A72" s="54"/>
      <c r="B72" s="158"/>
      <c r="C72" s="54"/>
      <c r="D72" s="54"/>
      <c r="E72" s="155"/>
    </row>
    <row r="73" spans="1:5" ht="12.5">
      <c r="A73" s="54"/>
      <c r="B73" s="158"/>
      <c r="C73" s="54"/>
      <c r="D73" s="54"/>
      <c r="E73" s="155"/>
    </row>
    <row r="74" spans="1:5" ht="12.5">
      <c r="A74" s="54"/>
      <c r="B74" s="158"/>
      <c r="C74" s="54"/>
      <c r="D74" s="54"/>
      <c r="E74" s="155"/>
    </row>
    <row r="75" spans="1:5" ht="12.5">
      <c r="A75" s="54"/>
      <c r="B75" s="158"/>
      <c r="C75" s="54"/>
      <c r="D75" s="54"/>
      <c r="E75" s="155"/>
    </row>
    <row r="76" spans="1:5" ht="12.5">
      <c r="A76" s="54"/>
      <c r="B76" s="158"/>
      <c r="C76" s="54"/>
      <c r="D76" s="54"/>
      <c r="E76" s="155"/>
    </row>
    <row r="77" spans="1:5" ht="12.5">
      <c r="A77" s="54"/>
      <c r="B77" s="158"/>
      <c r="C77" s="54"/>
      <c r="D77" s="54"/>
      <c r="E77" s="155"/>
    </row>
    <row r="78" spans="1:5" ht="12.5">
      <c r="A78" s="54"/>
      <c r="B78" s="158"/>
      <c r="C78" s="54"/>
      <c r="D78" s="54"/>
      <c r="E78" s="155"/>
    </row>
    <row r="79" spans="1:5" ht="12.5">
      <c r="A79" s="54"/>
      <c r="B79" s="158"/>
      <c r="C79" s="54"/>
      <c r="D79" s="54"/>
      <c r="E79" s="155"/>
    </row>
    <row r="80" spans="1:5" ht="12.5">
      <c r="A80" s="54"/>
      <c r="B80" s="158"/>
      <c r="C80" s="54"/>
      <c r="D80" s="54"/>
      <c r="E80" s="155"/>
    </row>
    <row r="81" spans="1:5" ht="12.5">
      <c r="A81" s="54"/>
      <c r="B81" s="158"/>
      <c r="C81" s="54"/>
      <c r="D81" s="54"/>
      <c r="E81" s="155"/>
    </row>
    <row r="82" spans="1:5" ht="12.5">
      <c r="A82" s="54"/>
      <c r="B82" s="158"/>
      <c r="C82" s="54"/>
      <c r="D82" s="54"/>
      <c r="E82" s="155"/>
    </row>
    <row r="83" spans="1:5" ht="12.5">
      <c r="A83" s="54"/>
      <c r="B83" s="158"/>
      <c r="C83" s="54"/>
      <c r="D83" s="54"/>
      <c r="E83" s="155"/>
    </row>
    <row r="84" spans="1:5" ht="12.5">
      <c r="A84" s="54"/>
      <c r="B84" s="158"/>
      <c r="C84" s="54"/>
      <c r="D84" s="54"/>
      <c r="E84" s="155"/>
    </row>
    <row r="85" spans="1:5" ht="12.5">
      <c r="A85" s="54"/>
      <c r="B85" s="158"/>
      <c r="C85" s="54"/>
      <c r="D85" s="54"/>
      <c r="E85" s="155"/>
    </row>
    <row r="86" spans="1:5" ht="12.5">
      <c r="A86" s="54"/>
      <c r="B86" s="158"/>
      <c r="C86" s="54"/>
      <c r="D86" s="54"/>
      <c r="E86" s="155"/>
    </row>
    <row r="87" spans="1:5" ht="12.5">
      <c r="A87" s="54"/>
      <c r="B87" s="158"/>
      <c r="C87" s="54"/>
      <c r="D87" s="54"/>
      <c r="E87" s="155"/>
    </row>
    <row r="88" spans="1:5" ht="12.5">
      <c r="A88" s="54"/>
      <c r="B88" s="158"/>
      <c r="C88" s="54"/>
      <c r="D88" s="54"/>
      <c r="E88" s="155"/>
    </row>
    <row r="89" spans="1:5" ht="12.5">
      <c r="A89" s="54"/>
      <c r="B89" s="158"/>
      <c r="C89" s="54"/>
      <c r="D89" s="54"/>
      <c r="E89" s="155"/>
    </row>
    <row r="90" spans="1:5" ht="12.5">
      <c r="A90" s="54"/>
      <c r="B90" s="158"/>
      <c r="C90" s="54"/>
      <c r="D90" s="54"/>
      <c r="E90" s="155"/>
    </row>
    <row r="91" spans="1:5" ht="12.5">
      <c r="A91" s="54"/>
      <c r="B91" s="158"/>
      <c r="C91" s="54"/>
      <c r="D91" s="54"/>
      <c r="E91" s="155"/>
    </row>
    <row r="92" spans="1:5" ht="12.5">
      <c r="A92" s="54"/>
      <c r="B92" s="158"/>
      <c r="C92" s="54"/>
      <c r="D92" s="54"/>
      <c r="E92" s="155"/>
    </row>
    <row r="93" spans="1:5" ht="12.5">
      <c r="A93" s="54"/>
      <c r="B93" s="158"/>
      <c r="C93" s="54"/>
      <c r="D93" s="54"/>
      <c r="E93" s="155"/>
    </row>
    <row r="94" spans="1:5" ht="12.5">
      <c r="A94" s="54"/>
      <c r="B94" s="158"/>
      <c r="C94" s="54"/>
      <c r="D94" s="54"/>
      <c r="E94" s="155"/>
    </row>
    <row r="95" spans="1:5" ht="12.5">
      <c r="A95" s="54"/>
      <c r="B95" s="158"/>
      <c r="C95" s="54"/>
      <c r="D95" s="54"/>
      <c r="E95" s="155"/>
    </row>
    <row r="96" spans="1:5" ht="12.5">
      <c r="A96" s="54"/>
      <c r="B96" s="158"/>
      <c r="C96" s="54"/>
      <c r="D96" s="54"/>
      <c r="E96" s="155"/>
    </row>
    <row r="97" spans="1:5" ht="12.5">
      <c r="A97" s="54"/>
      <c r="B97" s="158"/>
      <c r="C97" s="54"/>
      <c r="D97" s="54"/>
      <c r="E97" s="155"/>
    </row>
    <row r="98" spans="1:5" ht="12.5">
      <c r="A98" s="54"/>
      <c r="B98" s="158"/>
      <c r="C98" s="54"/>
      <c r="D98" s="54"/>
      <c r="E98" s="155"/>
    </row>
    <row r="99" spans="1:5" ht="12.5">
      <c r="A99" s="54"/>
      <c r="B99" s="158"/>
      <c r="C99" s="54"/>
      <c r="D99" s="54"/>
      <c r="E99" s="155"/>
    </row>
    <row r="100" spans="1:5" ht="12.5">
      <c r="A100" s="54"/>
      <c r="B100" s="158"/>
      <c r="C100" s="54"/>
      <c r="D100" s="54"/>
      <c r="E100" s="155"/>
    </row>
    <row r="101" spans="1:5" ht="12.5">
      <c r="A101" s="54"/>
      <c r="B101" s="158"/>
      <c r="C101" s="54"/>
      <c r="D101" s="54"/>
      <c r="E101" s="155"/>
    </row>
    <row r="102" spans="1:5" ht="12.5">
      <c r="A102" s="54"/>
      <c r="B102" s="158"/>
      <c r="C102" s="54"/>
      <c r="D102" s="54"/>
      <c r="E102" s="155"/>
    </row>
    <row r="103" spans="1:5" ht="12.5">
      <c r="A103" s="54"/>
      <c r="B103" s="158"/>
      <c r="C103" s="54"/>
      <c r="D103" s="54"/>
      <c r="E103" s="155"/>
    </row>
    <row r="104" spans="1:5" ht="12.5">
      <c r="A104" s="54"/>
      <c r="B104" s="158"/>
      <c r="C104" s="54"/>
      <c r="D104" s="54"/>
      <c r="E104" s="155"/>
    </row>
    <row r="105" spans="1:5" ht="12.5">
      <c r="A105" s="54"/>
      <c r="B105" s="158"/>
      <c r="C105" s="54"/>
      <c r="D105" s="54"/>
      <c r="E105" s="155"/>
    </row>
    <row r="106" spans="1:5" ht="12.5">
      <c r="A106" s="54"/>
      <c r="B106" s="158"/>
      <c r="C106" s="54"/>
      <c r="D106" s="54"/>
      <c r="E106" s="155"/>
    </row>
    <row r="107" spans="1:5" ht="12.5">
      <c r="A107" s="54"/>
      <c r="B107" s="158"/>
      <c r="C107" s="54"/>
      <c r="D107" s="54"/>
      <c r="E107" s="155"/>
    </row>
    <row r="108" spans="1:5" ht="12.5">
      <c r="A108" s="54"/>
      <c r="B108" s="158"/>
      <c r="C108" s="54"/>
      <c r="D108" s="54"/>
      <c r="E108" s="155"/>
    </row>
    <row r="109" spans="1:5" ht="12.5">
      <c r="A109" s="54"/>
      <c r="B109" s="158"/>
      <c r="C109" s="54"/>
      <c r="D109" s="54"/>
      <c r="E109" s="155"/>
    </row>
    <row r="110" spans="1:5" ht="12.5">
      <c r="A110" s="54"/>
      <c r="B110" s="158"/>
      <c r="C110" s="54"/>
      <c r="D110" s="54"/>
      <c r="E110" s="155"/>
    </row>
    <row r="111" spans="1:5" ht="12.5">
      <c r="A111" s="54"/>
      <c r="B111" s="158"/>
      <c r="C111" s="54"/>
      <c r="D111" s="54"/>
      <c r="E111" s="155"/>
    </row>
    <row r="112" spans="1:5" ht="12.5">
      <c r="A112" s="54"/>
      <c r="B112" s="158"/>
      <c r="C112" s="54"/>
      <c r="D112" s="54"/>
      <c r="E112" s="155"/>
    </row>
    <row r="113" spans="1:5" ht="12.5">
      <c r="A113" s="54"/>
      <c r="B113" s="158"/>
      <c r="C113" s="54"/>
      <c r="D113" s="54"/>
      <c r="E113" s="155"/>
    </row>
    <row r="114" spans="1:5" ht="12.5">
      <c r="A114" s="54"/>
      <c r="B114" s="158"/>
      <c r="C114" s="54"/>
      <c r="D114" s="54"/>
      <c r="E114" s="155"/>
    </row>
    <row r="115" spans="1:5" ht="12.5">
      <c r="A115" s="54"/>
      <c r="B115" s="158"/>
      <c r="C115" s="54"/>
      <c r="D115" s="54"/>
      <c r="E115" s="155"/>
    </row>
    <row r="116" spans="1:5" ht="12.5">
      <c r="A116" s="54"/>
      <c r="B116" s="158"/>
      <c r="C116" s="54"/>
      <c r="D116" s="54"/>
      <c r="E116" s="155"/>
    </row>
    <row r="117" spans="1:5" ht="12.5">
      <c r="A117" s="54"/>
      <c r="B117" s="158"/>
      <c r="C117" s="54"/>
      <c r="D117" s="54"/>
      <c r="E117" s="155"/>
    </row>
    <row r="118" spans="1:5" ht="12.5">
      <c r="A118" s="54"/>
      <c r="B118" s="158"/>
      <c r="C118" s="54"/>
      <c r="D118" s="54"/>
      <c r="E118" s="155"/>
    </row>
    <row r="119" spans="1:5" ht="12.5">
      <c r="A119" s="54"/>
      <c r="B119" s="158"/>
      <c r="C119" s="54"/>
      <c r="D119" s="54"/>
      <c r="E119" s="155"/>
    </row>
    <row r="120" spans="1:5" ht="12.5">
      <c r="A120" s="54"/>
      <c r="B120" s="158"/>
      <c r="C120" s="54"/>
      <c r="D120" s="54"/>
      <c r="E120" s="155"/>
    </row>
    <row r="121" spans="1:5" ht="12.5">
      <c r="A121" s="54"/>
      <c r="B121" s="158"/>
      <c r="C121" s="54"/>
      <c r="D121" s="54"/>
      <c r="E121" s="155"/>
    </row>
    <row r="122" spans="1:5" ht="12.5">
      <c r="A122" s="54"/>
      <c r="B122" s="158"/>
      <c r="C122" s="54"/>
      <c r="D122" s="54"/>
      <c r="E122" s="155"/>
    </row>
    <row r="123" spans="1:5" ht="12.5">
      <c r="A123" s="54"/>
      <c r="B123" s="158"/>
      <c r="C123" s="54"/>
      <c r="D123" s="54"/>
      <c r="E123" s="155"/>
    </row>
    <row r="124" spans="1:5" ht="12.5">
      <c r="A124" s="54"/>
      <c r="B124" s="158"/>
      <c r="C124" s="54"/>
      <c r="D124" s="54"/>
      <c r="E124" s="155"/>
    </row>
    <row r="125" spans="1:5" ht="12.5">
      <c r="A125" s="54"/>
      <c r="B125" s="158"/>
      <c r="C125" s="54"/>
      <c r="D125" s="54"/>
      <c r="E125" s="155"/>
    </row>
    <row r="126" spans="1:5" ht="12.5">
      <c r="A126" s="54"/>
      <c r="B126" s="158"/>
      <c r="C126" s="54"/>
      <c r="D126" s="54"/>
      <c r="E126" s="155"/>
    </row>
    <row r="127" spans="1:5" ht="12.5">
      <c r="A127" s="54"/>
      <c r="B127" s="158"/>
      <c r="C127" s="54"/>
      <c r="D127" s="54"/>
      <c r="E127" s="155"/>
    </row>
    <row r="128" spans="1:5" ht="12.5">
      <c r="A128" s="54"/>
      <c r="B128" s="158"/>
      <c r="C128" s="54"/>
      <c r="D128" s="54"/>
      <c r="E128" s="155"/>
    </row>
    <row r="129" spans="1:5" ht="12.5">
      <c r="A129" s="54"/>
      <c r="B129" s="158"/>
      <c r="C129" s="54"/>
      <c r="D129" s="54"/>
      <c r="E129" s="155"/>
    </row>
    <row r="130" spans="1:5" ht="12.5">
      <c r="A130" s="54"/>
      <c r="B130" s="158"/>
      <c r="C130" s="54"/>
      <c r="D130" s="54"/>
      <c r="E130" s="155"/>
    </row>
    <row r="131" spans="1:5" ht="12.5">
      <c r="A131" s="54"/>
      <c r="B131" s="158"/>
      <c r="C131" s="54"/>
      <c r="D131" s="54"/>
      <c r="E131" s="155"/>
    </row>
    <row r="132" spans="1:5" ht="12.5">
      <c r="A132" s="54"/>
      <c r="B132" s="158"/>
      <c r="C132" s="54"/>
      <c r="D132" s="54"/>
      <c r="E132" s="155"/>
    </row>
    <row r="133" spans="1:5" ht="12.5">
      <c r="A133" s="54"/>
      <c r="B133" s="158"/>
      <c r="C133" s="54"/>
      <c r="D133" s="54"/>
      <c r="E133" s="155"/>
    </row>
    <row r="134" spans="1:5" ht="12.5">
      <c r="A134" s="54"/>
      <c r="B134" s="158"/>
      <c r="C134" s="54"/>
      <c r="D134" s="54"/>
      <c r="E134" s="155"/>
    </row>
    <row r="135" spans="1:5" ht="12.5">
      <c r="A135" s="54"/>
      <c r="B135" s="158"/>
      <c r="C135" s="54"/>
      <c r="D135" s="54"/>
      <c r="E135" s="155"/>
    </row>
    <row r="136" spans="1:5" ht="12.5">
      <c r="A136" s="54"/>
      <c r="B136" s="158"/>
      <c r="C136" s="54"/>
      <c r="D136" s="54"/>
      <c r="E136" s="155"/>
    </row>
    <row r="137" spans="1:5" ht="12.5">
      <c r="B137" s="158"/>
      <c r="C137" s="54"/>
      <c r="D137" s="54"/>
      <c r="E137" s="155"/>
    </row>
    <row r="138" spans="1:5" ht="12.5">
      <c r="B138" s="158"/>
      <c r="C138" s="54"/>
      <c r="D138" s="54"/>
      <c r="E138" s="155"/>
    </row>
    <row r="139" spans="1:5" ht="12.5">
      <c r="B139" s="158"/>
      <c r="C139" s="54"/>
      <c r="D139" s="54"/>
      <c r="E139" s="155"/>
    </row>
    <row r="140" spans="1:5" ht="12.5">
      <c r="B140" s="158"/>
      <c r="C140" s="54"/>
      <c r="D140" s="54"/>
      <c r="E140" s="155"/>
    </row>
    <row r="141" spans="1:5" ht="12.5">
      <c r="B141" s="158"/>
      <c r="C141" s="54"/>
      <c r="D141" s="54"/>
      <c r="E141" s="155"/>
    </row>
    <row r="142" spans="1:5" ht="12.5">
      <c r="B142" s="158"/>
      <c r="C142" s="54"/>
      <c r="D142" s="54"/>
      <c r="E142" s="155"/>
    </row>
    <row r="143" spans="1:5" ht="12.5">
      <c r="B143" s="158"/>
      <c r="C143" s="54"/>
      <c r="D143" s="54"/>
      <c r="E143" s="155"/>
    </row>
    <row r="144" spans="1:5" ht="12.5">
      <c r="B144" s="158"/>
      <c r="C144" s="54"/>
      <c r="D144" s="54"/>
      <c r="E144" s="155"/>
    </row>
    <row r="145" spans="2:5" ht="12.5">
      <c r="B145" s="158"/>
      <c r="C145" s="54"/>
      <c r="D145" s="54"/>
      <c r="E145" s="155"/>
    </row>
    <row r="146" spans="2:5" ht="12.5">
      <c r="B146" s="158"/>
      <c r="C146" s="54"/>
      <c r="D146" s="54"/>
      <c r="E146" s="155"/>
    </row>
    <row r="147" spans="2:5" ht="12.5">
      <c r="B147" s="158"/>
      <c r="C147" s="54"/>
      <c r="D147" s="54"/>
      <c r="E147" s="155"/>
    </row>
    <row r="148" spans="2:5" ht="12.5">
      <c r="B148" s="158"/>
      <c r="C148" s="54"/>
      <c r="D148" s="54"/>
      <c r="E148" s="155"/>
    </row>
    <row r="149" spans="2:5" ht="12.5">
      <c r="B149" s="158"/>
      <c r="C149" s="54"/>
      <c r="D149" s="54"/>
      <c r="E149" s="155"/>
    </row>
    <row r="150" spans="2:5" ht="12.5">
      <c r="B150" s="158"/>
      <c r="C150" s="54"/>
      <c r="D150" s="54"/>
      <c r="E150" s="155"/>
    </row>
    <row r="151" spans="2:5" ht="12.5">
      <c r="B151" s="158"/>
      <c r="C151" s="54"/>
      <c r="D151" s="54"/>
      <c r="E151" s="155"/>
    </row>
    <row r="152" spans="2:5" ht="12.5">
      <c r="B152" s="158"/>
      <c r="C152" s="54"/>
      <c r="D152" s="54"/>
      <c r="E152" s="155"/>
    </row>
    <row r="153" spans="2:5" ht="12.5">
      <c r="B153" s="158"/>
      <c r="C153" s="54"/>
      <c r="D153" s="54"/>
      <c r="E153" s="155"/>
    </row>
    <row r="154" spans="2:5" ht="12.5">
      <c r="B154" s="158"/>
      <c r="C154" s="54"/>
      <c r="D154" s="54"/>
      <c r="E154" s="155"/>
    </row>
    <row r="155" spans="2:5" ht="12.5">
      <c r="B155" s="158"/>
      <c r="C155" s="54"/>
      <c r="D155" s="54"/>
      <c r="E155" s="155"/>
    </row>
    <row r="156" spans="2:5" ht="12.5">
      <c r="B156" s="158"/>
      <c r="C156" s="54"/>
      <c r="D156" s="54"/>
      <c r="E156" s="155"/>
    </row>
    <row r="157" spans="2:5" ht="12.5">
      <c r="B157" s="158"/>
      <c r="C157" s="54"/>
      <c r="D157" s="54"/>
      <c r="E157" s="155"/>
    </row>
    <row r="158" spans="2:5" ht="12.5">
      <c r="B158" s="158"/>
      <c r="C158" s="54"/>
      <c r="D158" s="54"/>
      <c r="E158" s="155"/>
    </row>
    <row r="159" spans="2:5" ht="12.5">
      <c r="B159" s="158"/>
      <c r="C159" s="54"/>
      <c r="D159" s="54"/>
      <c r="E159" s="155"/>
    </row>
    <row r="160" spans="2:5" ht="12.5">
      <c r="B160" s="158"/>
      <c r="C160" s="54"/>
      <c r="D160" s="54"/>
      <c r="E160" s="155"/>
    </row>
    <row r="161" spans="2:5" ht="12.5">
      <c r="B161" s="158"/>
      <c r="C161" s="54"/>
      <c r="D161" s="54"/>
      <c r="E161" s="155"/>
    </row>
    <row r="162" spans="2:5" ht="12.5">
      <c r="B162" s="158"/>
      <c r="C162" s="54"/>
      <c r="D162" s="54"/>
      <c r="E162" s="155"/>
    </row>
    <row r="163" spans="2:5" ht="12.5">
      <c r="B163" s="158"/>
      <c r="C163" s="54"/>
      <c r="D163" s="54"/>
      <c r="E163" s="155"/>
    </row>
    <row r="164" spans="2:5" ht="12.5">
      <c r="B164" s="158"/>
      <c r="C164" s="54"/>
      <c r="D164" s="54"/>
      <c r="E164" s="155"/>
    </row>
    <row r="165" spans="2:5" ht="12.5">
      <c r="B165" s="158"/>
      <c r="C165" s="54"/>
      <c r="D165" s="54"/>
      <c r="E165" s="155"/>
    </row>
    <row r="166" spans="2:5" ht="12.5">
      <c r="B166" s="158"/>
      <c r="C166" s="54"/>
      <c r="D166" s="54"/>
      <c r="E166" s="155"/>
    </row>
    <row r="167" spans="2:5" ht="12.5">
      <c r="B167" s="158"/>
      <c r="C167" s="54"/>
      <c r="D167" s="54"/>
      <c r="E167" s="155"/>
    </row>
    <row r="168" spans="2:5" ht="12.5">
      <c r="B168" s="158"/>
      <c r="C168" s="54"/>
      <c r="D168" s="54"/>
      <c r="E168" s="155"/>
    </row>
    <row r="169" spans="2:5" ht="12.5">
      <c r="B169" s="158"/>
      <c r="C169" s="54"/>
      <c r="D169" s="54"/>
      <c r="E169" s="155"/>
    </row>
    <row r="170" spans="2:5" ht="12.5">
      <c r="B170" s="158"/>
      <c r="C170" s="54"/>
      <c r="D170" s="54"/>
      <c r="E170" s="155"/>
    </row>
    <row r="171" spans="2:5" ht="12.5">
      <c r="B171" s="158"/>
      <c r="C171" s="54"/>
      <c r="D171" s="54"/>
      <c r="E171" s="155"/>
    </row>
    <row r="172" spans="2:5" ht="12.5">
      <c r="B172" s="158"/>
      <c r="C172" s="54"/>
      <c r="D172" s="54"/>
      <c r="E172" s="155"/>
    </row>
    <row r="173" spans="2:5" ht="12.5">
      <c r="B173" s="158"/>
      <c r="C173" s="54"/>
      <c r="D173" s="54"/>
      <c r="E173" s="155"/>
    </row>
    <row r="174" spans="2:5" ht="12.5">
      <c r="B174" s="158"/>
      <c r="C174" s="54"/>
      <c r="D174" s="54"/>
      <c r="E174" s="155"/>
    </row>
    <row r="175" spans="2:5" ht="12.5">
      <c r="B175" s="158"/>
      <c r="C175" s="54"/>
      <c r="D175" s="54"/>
      <c r="E175" s="155"/>
    </row>
    <row r="176" spans="2:5" ht="12.5">
      <c r="B176" s="158"/>
      <c r="C176" s="54"/>
      <c r="D176" s="54"/>
      <c r="E176" s="155"/>
    </row>
    <row r="177" spans="2:5" ht="12.5">
      <c r="B177" s="158"/>
      <c r="C177" s="54"/>
      <c r="D177" s="54"/>
      <c r="E177" s="155"/>
    </row>
    <row r="178" spans="2:5" ht="12.5">
      <c r="B178" s="158"/>
      <c r="C178" s="54"/>
      <c r="D178" s="54"/>
      <c r="E178" s="155"/>
    </row>
    <row r="179" spans="2:5" ht="12.5">
      <c r="B179" s="158"/>
      <c r="C179" s="54"/>
      <c r="D179" s="54"/>
      <c r="E179" s="155"/>
    </row>
    <row r="180" spans="2:5" ht="12.5">
      <c r="B180" s="158"/>
      <c r="C180" s="54"/>
      <c r="D180" s="54"/>
      <c r="E180" s="155"/>
    </row>
    <row r="181" spans="2:5" ht="12.5">
      <c r="B181" s="158"/>
      <c r="C181" s="54"/>
      <c r="D181" s="54"/>
      <c r="E181" s="155"/>
    </row>
    <row r="182" spans="2:5" ht="12.5">
      <c r="B182" s="158"/>
      <c r="C182" s="54"/>
      <c r="D182" s="54"/>
      <c r="E182" s="155"/>
    </row>
    <row r="183" spans="2:5" ht="12.5">
      <c r="B183" s="158"/>
      <c r="C183" s="54"/>
      <c r="D183" s="54"/>
      <c r="E183" s="155"/>
    </row>
    <row r="184" spans="2:5" ht="12.5">
      <c r="B184" s="158"/>
      <c r="C184" s="54"/>
      <c r="D184" s="54"/>
      <c r="E184" s="155"/>
    </row>
    <row r="185" spans="2:5" ht="12.5">
      <c r="B185" s="158"/>
      <c r="C185" s="54"/>
      <c r="D185" s="54"/>
      <c r="E185" s="155"/>
    </row>
    <row r="186" spans="2:5" ht="12.5">
      <c r="B186" s="158"/>
      <c r="C186" s="54"/>
      <c r="D186" s="54"/>
      <c r="E186" s="155"/>
    </row>
    <row r="187" spans="2:5" ht="12.5">
      <c r="B187" s="158"/>
      <c r="C187" s="54"/>
      <c r="D187" s="54"/>
      <c r="E187" s="155"/>
    </row>
    <row r="188" spans="2:5" ht="12.5">
      <c r="B188" s="158"/>
      <c r="C188" s="54"/>
      <c r="D188" s="54"/>
      <c r="E188" s="155"/>
    </row>
    <row r="189" spans="2:5" ht="12.5">
      <c r="B189" s="158"/>
      <c r="C189" s="54"/>
      <c r="D189" s="54"/>
      <c r="E189" s="155"/>
    </row>
    <row r="190" spans="2:5" ht="12.5">
      <c r="B190" s="158"/>
      <c r="C190" s="54"/>
      <c r="D190" s="54"/>
      <c r="E190" s="155"/>
    </row>
    <row r="191" spans="2:5" ht="12.5">
      <c r="B191" s="158"/>
      <c r="C191" s="54"/>
      <c r="D191" s="54"/>
      <c r="E191" s="155"/>
    </row>
    <row r="192" spans="2:5" ht="12.5">
      <c r="B192" s="158"/>
      <c r="C192" s="54"/>
      <c r="D192" s="54"/>
      <c r="E192" s="155"/>
    </row>
    <row r="193" spans="2:5" ht="12.5">
      <c r="B193" s="158"/>
      <c r="C193" s="54"/>
      <c r="D193" s="54"/>
      <c r="E193" s="155"/>
    </row>
    <row r="194" spans="2:5" ht="12.5">
      <c r="B194" s="158"/>
      <c r="C194" s="54"/>
      <c r="D194" s="54"/>
      <c r="E194" s="155"/>
    </row>
    <row r="195" spans="2:5" ht="12.5">
      <c r="B195" s="158"/>
      <c r="C195" s="54"/>
      <c r="D195" s="54"/>
      <c r="E195" s="155"/>
    </row>
    <row r="196" spans="2:5" ht="12.5">
      <c r="B196" s="158"/>
      <c r="C196" s="54"/>
      <c r="D196" s="54"/>
      <c r="E196" s="155"/>
    </row>
    <row r="197" spans="2:5" ht="12.5">
      <c r="B197" s="158"/>
      <c r="C197" s="54"/>
      <c r="D197" s="54"/>
      <c r="E197" s="155"/>
    </row>
    <row r="198" spans="2:5" ht="12.5">
      <c r="B198" s="158"/>
      <c r="C198" s="54"/>
      <c r="D198" s="54"/>
      <c r="E198" s="155"/>
    </row>
    <row r="199" spans="2:5" ht="12.5">
      <c r="B199" s="158"/>
      <c r="C199" s="54"/>
      <c r="D199" s="54"/>
      <c r="E199" s="155"/>
    </row>
    <row r="200" spans="2:5" ht="12.5">
      <c r="B200" s="158"/>
      <c r="C200" s="54"/>
      <c r="D200" s="54"/>
      <c r="E200" s="155"/>
    </row>
    <row r="201" spans="2:5" ht="12.5">
      <c r="B201" s="158"/>
      <c r="C201" s="54"/>
      <c r="D201" s="54"/>
      <c r="E201" s="155"/>
    </row>
    <row r="202" spans="2:5" ht="12.5">
      <c r="B202" s="158"/>
      <c r="C202" s="54"/>
      <c r="D202" s="54"/>
      <c r="E202" s="155"/>
    </row>
    <row r="203" spans="2:5" ht="12.5">
      <c r="B203" s="158"/>
      <c r="C203" s="54"/>
      <c r="D203" s="54"/>
      <c r="E203" s="155"/>
    </row>
    <row r="204" spans="2:5" ht="12.5">
      <c r="B204" s="158"/>
      <c r="C204" s="54"/>
      <c r="D204" s="54"/>
      <c r="E204" s="155"/>
    </row>
    <row r="205" spans="2:5" ht="12.5">
      <c r="B205" s="158"/>
      <c r="C205" s="54"/>
      <c r="D205" s="54"/>
      <c r="E205" s="155"/>
    </row>
    <row r="206" spans="2:5" ht="12.5">
      <c r="B206" s="158"/>
      <c r="C206" s="54"/>
      <c r="D206" s="54"/>
      <c r="E206" s="155"/>
    </row>
    <row r="207" spans="2:5" ht="12.5">
      <c r="B207" s="158"/>
      <c r="C207" s="54"/>
      <c r="D207" s="54"/>
      <c r="E207" s="155"/>
    </row>
    <row r="208" spans="2:5" ht="12.5">
      <c r="B208" s="158"/>
      <c r="C208" s="54"/>
      <c r="D208" s="54"/>
      <c r="E208" s="155"/>
    </row>
    <row r="209" spans="2:5" ht="12.5">
      <c r="B209" s="158"/>
      <c r="C209" s="54"/>
      <c r="D209" s="54"/>
      <c r="E209" s="155"/>
    </row>
    <row r="210" spans="2:5" ht="12.5">
      <c r="B210" s="158"/>
      <c r="C210" s="54"/>
      <c r="D210" s="54"/>
      <c r="E210" s="155"/>
    </row>
    <row r="211" spans="2:5" ht="12.5">
      <c r="B211" s="158"/>
      <c r="C211" s="54"/>
      <c r="D211" s="54"/>
      <c r="E211" s="155"/>
    </row>
    <row r="212" spans="2:5" ht="12.5">
      <c r="B212" s="158"/>
      <c r="C212" s="54"/>
      <c r="D212" s="54"/>
      <c r="E212" s="155"/>
    </row>
    <row r="213" spans="2:5" ht="12.5">
      <c r="B213" s="158"/>
      <c r="C213" s="54"/>
      <c r="D213" s="54"/>
      <c r="E213" s="155"/>
    </row>
    <row r="214" spans="2:5" ht="12.5">
      <c r="B214" s="158"/>
      <c r="C214" s="54"/>
      <c r="D214" s="54"/>
      <c r="E214" s="155"/>
    </row>
    <row r="215" spans="2:5" ht="12.5">
      <c r="B215" s="158"/>
      <c r="C215" s="54"/>
      <c r="D215" s="54"/>
      <c r="E215" s="155"/>
    </row>
    <row r="216" spans="2:5" ht="12.5">
      <c r="B216" s="158"/>
      <c r="C216" s="54"/>
      <c r="D216" s="54"/>
      <c r="E216" s="155"/>
    </row>
    <row r="217" spans="2:5" ht="12.5">
      <c r="B217" s="158"/>
      <c r="C217" s="54"/>
      <c r="D217" s="54"/>
      <c r="E217" s="155"/>
    </row>
    <row r="218" spans="2:5" ht="12.5">
      <c r="B218" s="158"/>
      <c r="C218" s="54"/>
      <c r="D218" s="54"/>
      <c r="E218" s="155"/>
    </row>
    <row r="219" spans="2:5" ht="12.5">
      <c r="B219" s="158"/>
      <c r="C219" s="54"/>
      <c r="D219" s="54"/>
      <c r="E219" s="155"/>
    </row>
    <row r="220" spans="2:5" ht="12.5">
      <c r="B220" s="158"/>
      <c r="C220" s="54"/>
      <c r="D220" s="54"/>
      <c r="E220" s="155"/>
    </row>
    <row r="221" spans="2:5" ht="12.5">
      <c r="B221" s="158"/>
      <c r="C221" s="54"/>
      <c r="D221" s="54"/>
      <c r="E221" s="155"/>
    </row>
    <row r="222" spans="2:5" ht="12.5">
      <c r="B222" s="158"/>
      <c r="C222" s="54"/>
      <c r="D222" s="54"/>
      <c r="E222" s="155"/>
    </row>
    <row r="223" spans="2:5" ht="12.5">
      <c r="B223" s="158"/>
      <c r="C223" s="54"/>
      <c r="D223" s="54"/>
      <c r="E223" s="155"/>
    </row>
    <row r="224" spans="2:5" ht="12.5">
      <c r="B224" s="158"/>
      <c r="C224" s="54"/>
      <c r="D224" s="54"/>
      <c r="E224" s="155"/>
    </row>
    <row r="225" spans="2:5" ht="12.5">
      <c r="B225" s="158"/>
      <c r="C225" s="54"/>
      <c r="D225" s="54"/>
      <c r="E225" s="155"/>
    </row>
    <row r="226" spans="2:5" ht="12.5">
      <c r="B226" s="158"/>
      <c r="C226" s="54"/>
      <c r="D226" s="54"/>
      <c r="E226" s="155"/>
    </row>
    <row r="227" spans="2:5" ht="12.5">
      <c r="B227" s="158"/>
      <c r="C227" s="54"/>
      <c r="D227" s="54"/>
      <c r="E227" s="155"/>
    </row>
    <row r="228" spans="2:5" ht="12.5">
      <c r="B228" s="158"/>
      <c r="C228" s="54"/>
      <c r="D228" s="54"/>
      <c r="E228" s="155"/>
    </row>
    <row r="229" spans="2:5" ht="12.5">
      <c r="B229" s="158"/>
      <c r="C229" s="54"/>
      <c r="D229" s="54"/>
      <c r="E229" s="155"/>
    </row>
    <row r="230" spans="2:5" ht="12.5">
      <c r="B230" s="158"/>
      <c r="C230" s="54"/>
      <c r="D230" s="54"/>
      <c r="E230" s="155"/>
    </row>
    <row r="231" spans="2:5" ht="12.5">
      <c r="B231" s="158"/>
      <c r="C231" s="54"/>
      <c r="D231" s="54"/>
      <c r="E231" s="155"/>
    </row>
    <row r="232" spans="2:5" ht="12.5">
      <c r="B232" s="158"/>
      <c r="C232" s="54"/>
      <c r="D232" s="54"/>
      <c r="E232" s="155"/>
    </row>
    <row r="233" spans="2:5" ht="12.5">
      <c r="B233" s="158"/>
      <c r="C233" s="54"/>
      <c r="D233" s="54"/>
      <c r="E233" s="155"/>
    </row>
    <row r="234" spans="2:5" ht="12.5">
      <c r="B234" s="158"/>
      <c r="C234" s="54"/>
      <c r="D234" s="54"/>
      <c r="E234" s="155"/>
    </row>
    <row r="235" spans="2:5" ht="12.5">
      <c r="B235" s="158"/>
      <c r="C235" s="54"/>
      <c r="D235" s="54"/>
      <c r="E235" s="155"/>
    </row>
    <row r="236" spans="2:5" ht="12.5">
      <c r="B236" s="158"/>
      <c r="C236" s="54"/>
      <c r="D236" s="54"/>
      <c r="E236" s="155"/>
    </row>
    <row r="237" spans="2:5" ht="12.5">
      <c r="B237" s="158"/>
      <c r="C237" s="54"/>
      <c r="D237" s="54"/>
      <c r="E237" s="155"/>
    </row>
    <row r="238" spans="2:5" ht="12.5">
      <c r="B238" s="158"/>
      <c r="C238" s="54"/>
      <c r="D238" s="54"/>
      <c r="E238" s="155"/>
    </row>
    <row r="239" spans="2:5" ht="12.5">
      <c r="B239" s="158"/>
      <c r="C239" s="54"/>
      <c r="D239" s="54"/>
      <c r="E239" s="155"/>
    </row>
    <row r="240" spans="2:5" ht="12.5">
      <c r="B240" s="158"/>
      <c r="C240" s="54"/>
      <c r="D240" s="54"/>
      <c r="E240" s="155"/>
    </row>
    <row r="241" spans="2:5" ht="12.5">
      <c r="B241" s="158"/>
      <c r="C241" s="54"/>
      <c r="D241" s="54"/>
      <c r="E241" s="155"/>
    </row>
    <row r="242" spans="2:5" ht="12.5">
      <c r="B242" s="158"/>
      <c r="C242" s="54"/>
      <c r="D242" s="54"/>
      <c r="E242" s="155"/>
    </row>
    <row r="243" spans="2:5" ht="12.5">
      <c r="B243" s="158"/>
      <c r="C243" s="54"/>
      <c r="D243" s="54"/>
      <c r="E243" s="155"/>
    </row>
    <row r="244" spans="2:5" ht="12.5">
      <c r="B244" s="158"/>
      <c r="C244" s="54"/>
      <c r="D244" s="54"/>
      <c r="E244" s="155"/>
    </row>
    <row r="245" spans="2:5" ht="12.5">
      <c r="B245" s="158"/>
      <c r="C245" s="54"/>
      <c r="D245" s="54"/>
      <c r="E245" s="155"/>
    </row>
    <row r="246" spans="2:5" ht="12.5">
      <c r="B246" s="158"/>
      <c r="C246" s="54"/>
      <c r="D246" s="54"/>
      <c r="E246" s="155"/>
    </row>
    <row r="247" spans="2:5" ht="12.5">
      <c r="B247" s="158"/>
      <c r="C247" s="54"/>
      <c r="D247" s="54"/>
      <c r="E247" s="155"/>
    </row>
    <row r="248" spans="2:5" ht="12.5">
      <c r="B248" s="158"/>
      <c r="C248" s="54"/>
      <c r="D248" s="54"/>
      <c r="E248" s="155"/>
    </row>
    <row r="249" spans="2:5" ht="12.5">
      <c r="B249" s="158"/>
      <c r="C249" s="54"/>
      <c r="D249" s="54"/>
      <c r="E249" s="155"/>
    </row>
    <row r="250" spans="2:5" ht="12.5">
      <c r="B250" s="158"/>
      <c r="C250" s="54"/>
      <c r="D250" s="54"/>
      <c r="E250" s="155"/>
    </row>
    <row r="251" spans="2:5" ht="12.5">
      <c r="B251" s="158"/>
      <c r="C251" s="54"/>
      <c r="D251" s="54"/>
      <c r="E251" s="155"/>
    </row>
    <row r="252" spans="2:5" ht="12.5">
      <c r="B252" s="158"/>
      <c r="C252" s="54"/>
      <c r="D252" s="54"/>
      <c r="E252" s="155"/>
    </row>
    <row r="253" spans="2:5" ht="12.5">
      <c r="B253" s="158"/>
      <c r="C253" s="54"/>
      <c r="D253" s="54"/>
      <c r="E253" s="155"/>
    </row>
    <row r="254" spans="2:5" ht="12.5">
      <c r="B254" s="158"/>
      <c r="C254" s="54"/>
      <c r="D254" s="54"/>
      <c r="E254" s="155"/>
    </row>
    <row r="255" spans="2:5" ht="12.5">
      <c r="B255" s="158"/>
      <c r="C255" s="54"/>
      <c r="D255" s="54"/>
      <c r="E255" s="155"/>
    </row>
    <row r="256" spans="2:5" ht="12.5">
      <c r="B256" s="158"/>
      <c r="C256" s="54"/>
      <c r="D256" s="54"/>
      <c r="E256" s="155"/>
    </row>
    <row r="257" spans="2:5" ht="12.5">
      <c r="B257" s="158"/>
      <c r="C257" s="54"/>
      <c r="D257" s="54"/>
      <c r="E257" s="155"/>
    </row>
    <row r="258" spans="2:5" ht="12.5">
      <c r="B258" s="158"/>
      <c r="C258" s="54"/>
      <c r="D258" s="54"/>
      <c r="E258" s="155"/>
    </row>
    <row r="259" spans="2:5" ht="12.5">
      <c r="B259" s="158"/>
      <c r="C259" s="54"/>
      <c r="D259" s="54"/>
      <c r="E259" s="155"/>
    </row>
    <row r="260" spans="2:5" ht="12.5">
      <c r="B260" s="158"/>
      <c r="C260" s="54"/>
      <c r="D260" s="54"/>
      <c r="E260" s="155"/>
    </row>
    <row r="261" spans="2:5" ht="12.5">
      <c r="B261" s="158"/>
      <c r="C261" s="54"/>
      <c r="D261" s="54"/>
      <c r="E261" s="155"/>
    </row>
    <row r="262" spans="2:5" ht="12.5">
      <c r="B262" s="158"/>
      <c r="C262" s="54"/>
      <c r="D262" s="54"/>
      <c r="E262" s="155"/>
    </row>
    <row r="263" spans="2:5" ht="12.5">
      <c r="B263" s="158"/>
      <c r="C263" s="54"/>
      <c r="D263" s="54"/>
      <c r="E263" s="155"/>
    </row>
    <row r="264" spans="2:5" ht="12.5">
      <c r="B264" s="158"/>
      <c r="C264" s="54"/>
      <c r="D264" s="54"/>
      <c r="E264" s="155"/>
    </row>
    <row r="265" spans="2:5" ht="12.5">
      <c r="B265" s="158"/>
      <c r="C265" s="54"/>
      <c r="D265" s="54"/>
      <c r="E265" s="155"/>
    </row>
    <row r="266" spans="2:5" ht="12.5">
      <c r="B266" s="158"/>
      <c r="C266" s="54"/>
      <c r="D266" s="54"/>
      <c r="E266" s="155"/>
    </row>
    <row r="267" spans="2:5" ht="12.5">
      <c r="B267" s="158"/>
      <c r="C267" s="54"/>
      <c r="D267" s="54"/>
      <c r="E267" s="155"/>
    </row>
    <row r="268" spans="2:5" ht="12.5">
      <c r="B268" s="158"/>
      <c r="C268" s="54"/>
      <c r="D268" s="54"/>
      <c r="E268" s="155"/>
    </row>
    <row r="269" spans="2:5" ht="12.5">
      <c r="B269" s="158"/>
      <c r="C269" s="54"/>
      <c r="D269" s="54"/>
      <c r="E269" s="155"/>
    </row>
    <row r="270" spans="2:5" ht="12.5">
      <c r="B270" s="158"/>
      <c r="C270" s="54"/>
      <c r="D270" s="54"/>
      <c r="E270" s="155"/>
    </row>
    <row r="271" spans="2:5" ht="12.5">
      <c r="B271" s="158"/>
      <c r="C271" s="54"/>
      <c r="D271" s="54"/>
      <c r="E271" s="155"/>
    </row>
    <row r="272" spans="2:5" ht="12.5">
      <c r="B272" s="158"/>
      <c r="C272" s="54"/>
      <c r="D272" s="54"/>
      <c r="E272" s="155"/>
    </row>
    <row r="273" spans="2:5" ht="12.5">
      <c r="B273" s="158"/>
      <c r="C273" s="54"/>
      <c r="D273" s="54"/>
      <c r="E273" s="155"/>
    </row>
    <row r="274" spans="2:5" ht="12.5">
      <c r="B274" s="158"/>
      <c r="C274" s="54"/>
      <c r="D274" s="54"/>
      <c r="E274" s="155"/>
    </row>
    <row r="275" spans="2:5" ht="12.5">
      <c r="B275" s="158"/>
      <c r="C275" s="54"/>
      <c r="D275" s="54"/>
      <c r="E275" s="155"/>
    </row>
    <row r="276" spans="2:5" ht="12.5">
      <c r="B276" s="158"/>
      <c r="C276" s="54"/>
      <c r="D276" s="54"/>
      <c r="E276" s="155"/>
    </row>
    <row r="277" spans="2:5" ht="12.5">
      <c r="B277" s="158"/>
      <c r="C277" s="54"/>
      <c r="D277" s="54"/>
      <c r="E277" s="155"/>
    </row>
    <row r="278" spans="2:5" ht="12.5">
      <c r="B278" s="158"/>
      <c r="C278" s="54"/>
      <c r="D278" s="54"/>
      <c r="E278" s="155"/>
    </row>
    <row r="279" spans="2:5" ht="12.5">
      <c r="B279" s="158"/>
      <c r="C279" s="54"/>
      <c r="D279" s="54"/>
      <c r="E279" s="155"/>
    </row>
    <row r="280" spans="2:5" ht="12.5">
      <c r="B280" s="158"/>
      <c r="C280" s="54"/>
      <c r="D280" s="54"/>
      <c r="E280" s="155"/>
    </row>
    <row r="281" spans="2:5" ht="12.5">
      <c r="B281" s="158"/>
      <c r="C281" s="54"/>
      <c r="D281" s="54"/>
      <c r="E281" s="155"/>
    </row>
    <row r="282" spans="2:5" ht="12.5">
      <c r="B282" s="158"/>
      <c r="C282" s="54"/>
      <c r="D282" s="54"/>
      <c r="E282" s="155"/>
    </row>
    <row r="283" spans="2:5" ht="12.5">
      <c r="B283" s="158"/>
      <c r="C283" s="54"/>
      <c r="D283" s="54"/>
      <c r="E283" s="155"/>
    </row>
    <row r="284" spans="2:5" ht="12.5">
      <c r="B284" s="158"/>
      <c r="C284" s="54"/>
      <c r="D284" s="54"/>
      <c r="E284" s="155"/>
    </row>
    <row r="285" spans="2:5" ht="12.5">
      <c r="B285" s="158"/>
      <c r="C285" s="54"/>
      <c r="D285" s="54"/>
      <c r="E285" s="155"/>
    </row>
    <row r="286" spans="2:5" ht="12.5">
      <c r="B286" s="158"/>
      <c r="C286" s="54"/>
      <c r="D286" s="54"/>
      <c r="E286" s="155"/>
    </row>
    <row r="287" spans="2:5" ht="12.5">
      <c r="B287" s="158"/>
      <c r="C287" s="54"/>
      <c r="D287" s="54"/>
      <c r="E287" s="155"/>
    </row>
    <row r="288" spans="2:5" ht="12.5">
      <c r="B288" s="158"/>
      <c r="C288" s="54"/>
      <c r="D288" s="54"/>
      <c r="E288" s="155"/>
    </row>
    <row r="289" spans="2:5" ht="12.5">
      <c r="B289" s="158"/>
      <c r="C289" s="54"/>
      <c r="D289" s="54"/>
      <c r="E289" s="155"/>
    </row>
    <row r="290" spans="2:5" ht="12.5">
      <c r="B290" s="158"/>
      <c r="C290" s="54"/>
      <c r="D290" s="54"/>
      <c r="E290" s="155"/>
    </row>
    <row r="291" spans="2:5" ht="12.5">
      <c r="B291" s="158"/>
      <c r="C291" s="54"/>
      <c r="D291" s="54"/>
      <c r="E291" s="155"/>
    </row>
    <row r="292" spans="2:5" ht="12.5">
      <c r="B292" s="158"/>
      <c r="C292" s="54"/>
      <c r="D292" s="54"/>
      <c r="E292" s="155"/>
    </row>
    <row r="293" spans="2:5" ht="12.5">
      <c r="B293" s="158"/>
      <c r="C293" s="54"/>
      <c r="D293" s="54"/>
      <c r="E293" s="155"/>
    </row>
    <row r="294" spans="2:5" ht="12.5">
      <c r="B294" s="158"/>
      <c r="C294" s="54"/>
      <c r="D294" s="54"/>
      <c r="E294" s="155"/>
    </row>
    <row r="295" spans="2:5" ht="12.5">
      <c r="B295" s="158"/>
      <c r="C295" s="54"/>
      <c r="D295" s="54"/>
      <c r="E295" s="155"/>
    </row>
    <row r="296" spans="2:5" ht="12.5">
      <c r="B296" s="158"/>
      <c r="C296" s="54"/>
      <c r="D296" s="54"/>
      <c r="E296" s="155"/>
    </row>
    <row r="297" spans="2:5" ht="12.5">
      <c r="B297" s="158"/>
      <c r="C297" s="54"/>
      <c r="D297" s="54"/>
      <c r="E297" s="155"/>
    </row>
    <row r="298" spans="2:5" ht="12.5">
      <c r="B298" s="158"/>
      <c r="C298" s="54"/>
      <c r="D298" s="54"/>
      <c r="E298" s="155"/>
    </row>
    <row r="299" spans="2:5" ht="12.5">
      <c r="B299" s="158"/>
      <c r="C299" s="54"/>
      <c r="D299" s="54"/>
      <c r="E299" s="155"/>
    </row>
    <row r="300" spans="2:5" ht="12.5">
      <c r="B300" s="158"/>
      <c r="C300" s="54"/>
      <c r="D300" s="54"/>
      <c r="E300" s="155"/>
    </row>
    <row r="301" spans="2:5" ht="12.5">
      <c r="B301" s="158"/>
      <c r="C301" s="54"/>
      <c r="D301" s="54"/>
      <c r="E301" s="155"/>
    </row>
    <row r="302" spans="2:5" ht="12.5">
      <c r="B302" s="158"/>
      <c r="C302" s="54"/>
      <c r="D302" s="54"/>
      <c r="E302" s="155"/>
    </row>
    <row r="303" spans="2:5" ht="12.5">
      <c r="B303" s="158"/>
      <c r="C303" s="54"/>
      <c r="D303" s="54"/>
      <c r="E303" s="155"/>
    </row>
    <row r="304" spans="2:5" ht="12.5">
      <c r="B304" s="158"/>
      <c r="C304" s="54"/>
      <c r="D304" s="54"/>
      <c r="E304" s="155"/>
    </row>
    <row r="305" spans="2:5" ht="12.5">
      <c r="B305" s="158"/>
      <c r="C305" s="54"/>
      <c r="D305" s="54"/>
      <c r="E305" s="155"/>
    </row>
    <row r="306" spans="2:5" ht="12.5">
      <c r="B306" s="158"/>
      <c r="C306" s="54"/>
      <c r="D306" s="54"/>
      <c r="E306" s="155"/>
    </row>
    <row r="307" spans="2:5" ht="12.5">
      <c r="B307" s="158"/>
      <c r="C307" s="54"/>
      <c r="D307" s="54"/>
      <c r="E307" s="155"/>
    </row>
    <row r="308" spans="2:5" ht="12.5">
      <c r="B308" s="158"/>
      <c r="C308" s="54"/>
      <c r="D308" s="54"/>
      <c r="E308" s="155"/>
    </row>
    <row r="309" spans="2:5" ht="12.5">
      <c r="B309" s="158"/>
      <c r="C309" s="54"/>
      <c r="D309" s="54"/>
      <c r="E309" s="155"/>
    </row>
    <row r="310" spans="2:5" ht="12.5">
      <c r="B310" s="158"/>
      <c r="C310" s="54"/>
      <c r="D310" s="54"/>
      <c r="E310" s="155"/>
    </row>
    <row r="311" spans="2:5" ht="12.5">
      <c r="B311" s="158"/>
      <c r="C311" s="54"/>
      <c r="D311" s="54"/>
      <c r="E311" s="155"/>
    </row>
    <row r="312" spans="2:5" ht="12.5">
      <c r="B312" s="158"/>
      <c r="C312" s="54"/>
      <c r="D312" s="54"/>
      <c r="E312" s="155"/>
    </row>
    <row r="313" spans="2:5" ht="12.5">
      <c r="B313" s="158"/>
      <c r="C313" s="54"/>
      <c r="D313" s="54"/>
      <c r="E313" s="155"/>
    </row>
    <row r="314" spans="2:5" ht="12.5">
      <c r="B314" s="158"/>
      <c r="C314" s="54"/>
      <c r="D314" s="54"/>
      <c r="E314" s="155"/>
    </row>
    <row r="315" spans="2:5" ht="12.5">
      <c r="B315" s="158"/>
      <c r="C315" s="54"/>
      <c r="D315" s="54"/>
      <c r="E315" s="155"/>
    </row>
    <row r="316" spans="2:5" ht="12.5">
      <c r="B316" s="158"/>
      <c r="C316" s="54"/>
      <c r="D316" s="54"/>
      <c r="E316" s="155"/>
    </row>
    <row r="317" spans="2:5" ht="12.5">
      <c r="B317" s="158"/>
      <c r="C317" s="54"/>
      <c r="D317" s="54"/>
      <c r="E317" s="155"/>
    </row>
    <row r="318" spans="2:5" ht="12.5">
      <c r="B318" s="158"/>
      <c r="C318" s="54"/>
      <c r="D318" s="54"/>
      <c r="E318" s="155"/>
    </row>
    <row r="319" spans="2:5" ht="12.5">
      <c r="B319" s="158"/>
      <c r="C319" s="54"/>
      <c r="D319" s="54"/>
      <c r="E319" s="155"/>
    </row>
    <row r="320" spans="2:5" ht="12.5">
      <c r="B320" s="158"/>
      <c r="C320" s="54"/>
      <c r="D320" s="54"/>
      <c r="E320" s="155"/>
    </row>
    <row r="321" spans="2:5" ht="12.5">
      <c r="B321" s="158"/>
      <c r="C321" s="54"/>
      <c r="D321" s="54"/>
      <c r="E321" s="155"/>
    </row>
    <row r="322" spans="2:5" ht="12.5">
      <c r="B322" s="158"/>
      <c r="C322" s="54"/>
      <c r="D322" s="54"/>
      <c r="E322" s="155"/>
    </row>
    <row r="323" spans="2:5" ht="12.5">
      <c r="B323" s="158"/>
      <c r="C323" s="54"/>
      <c r="D323" s="54"/>
      <c r="E323" s="155"/>
    </row>
    <row r="324" spans="2:5" ht="12.5">
      <c r="B324" s="158"/>
      <c r="C324" s="54"/>
      <c r="D324" s="54"/>
      <c r="E324" s="155"/>
    </row>
    <row r="325" spans="2:5" ht="12.5">
      <c r="B325" s="158"/>
      <c r="C325" s="54"/>
      <c r="D325" s="54"/>
      <c r="E325" s="155"/>
    </row>
    <row r="326" spans="2:5" ht="12.5">
      <c r="B326" s="158"/>
      <c r="C326" s="54"/>
      <c r="D326" s="54"/>
      <c r="E326" s="155"/>
    </row>
    <row r="327" spans="2:5" ht="12.5">
      <c r="B327" s="158"/>
      <c r="C327" s="54"/>
      <c r="D327" s="54"/>
      <c r="E327" s="155"/>
    </row>
    <row r="328" spans="2:5" ht="12.5">
      <c r="B328" s="158"/>
      <c r="C328" s="54"/>
      <c r="D328" s="54"/>
      <c r="E328" s="155"/>
    </row>
    <row r="329" spans="2:5" ht="12.5">
      <c r="B329" s="158"/>
      <c r="C329" s="54"/>
      <c r="D329" s="54"/>
      <c r="E329" s="155"/>
    </row>
    <row r="330" spans="2:5" ht="12.5">
      <c r="B330" s="158"/>
      <c r="C330" s="54"/>
      <c r="D330" s="54"/>
      <c r="E330" s="155"/>
    </row>
    <row r="331" spans="2:5" ht="12.5">
      <c r="B331" s="158"/>
      <c r="C331" s="54"/>
      <c r="D331" s="54"/>
      <c r="E331" s="155"/>
    </row>
    <row r="332" spans="2:5" ht="12.5">
      <c r="B332" s="158"/>
      <c r="C332" s="54"/>
      <c r="D332" s="54"/>
      <c r="E332" s="155"/>
    </row>
    <row r="333" spans="2:5" ht="12.5">
      <c r="B333" s="158"/>
      <c r="C333" s="54"/>
      <c r="D333" s="54"/>
      <c r="E333" s="155"/>
    </row>
    <row r="334" spans="2:5" ht="12.5">
      <c r="B334" s="158"/>
      <c r="C334" s="54"/>
      <c r="D334" s="54"/>
      <c r="E334" s="155"/>
    </row>
    <row r="335" spans="2:5" ht="12.5">
      <c r="B335" s="158"/>
      <c r="C335" s="54"/>
      <c r="D335" s="54"/>
      <c r="E335" s="155"/>
    </row>
    <row r="336" spans="2:5" ht="12.5">
      <c r="B336" s="158"/>
      <c r="C336" s="54"/>
      <c r="D336" s="54"/>
      <c r="E336" s="155"/>
    </row>
    <row r="337" spans="2:5" ht="12.5">
      <c r="B337" s="158"/>
      <c r="C337" s="54"/>
      <c r="D337" s="54"/>
      <c r="E337" s="155"/>
    </row>
    <row r="338" spans="2:5" ht="12.5">
      <c r="B338" s="158"/>
      <c r="C338" s="54"/>
      <c r="D338" s="54"/>
      <c r="E338" s="155"/>
    </row>
    <row r="339" spans="2:5" ht="12.5">
      <c r="B339" s="158"/>
      <c r="C339" s="54"/>
      <c r="D339" s="54"/>
      <c r="E339" s="155"/>
    </row>
    <row r="340" spans="2:5" ht="12.5">
      <c r="B340" s="158"/>
      <c r="C340" s="54"/>
      <c r="D340" s="54"/>
      <c r="E340" s="155"/>
    </row>
    <row r="341" spans="2:5" ht="12.5">
      <c r="B341" s="158"/>
      <c r="C341" s="54"/>
      <c r="D341" s="54"/>
      <c r="E341" s="155"/>
    </row>
    <row r="342" spans="2:5" ht="12.5">
      <c r="B342" s="158"/>
      <c r="C342" s="54"/>
      <c r="D342" s="54"/>
      <c r="E342" s="155"/>
    </row>
    <row r="343" spans="2:5" ht="12.5">
      <c r="B343" s="158"/>
      <c r="C343" s="54"/>
      <c r="D343" s="54"/>
      <c r="E343" s="155"/>
    </row>
    <row r="344" spans="2:5" ht="12.5">
      <c r="B344" s="158"/>
      <c r="C344" s="54"/>
      <c r="D344" s="54"/>
      <c r="E344" s="155"/>
    </row>
    <row r="345" spans="2:5" ht="12.5">
      <c r="B345" s="158"/>
      <c r="C345" s="54"/>
      <c r="D345" s="54"/>
      <c r="E345" s="155"/>
    </row>
    <row r="346" spans="2:5" ht="12.5">
      <c r="B346" s="158"/>
      <c r="C346" s="54"/>
      <c r="D346" s="54"/>
      <c r="E346" s="155"/>
    </row>
    <row r="347" spans="2:5" ht="12.5">
      <c r="B347" s="158"/>
      <c r="C347" s="54"/>
      <c r="D347" s="54"/>
      <c r="E347" s="155"/>
    </row>
    <row r="348" spans="2:5" ht="12.5">
      <c r="B348" s="158"/>
      <c r="C348" s="54"/>
      <c r="D348" s="54"/>
      <c r="E348" s="155"/>
    </row>
    <row r="349" spans="2:5" ht="12.5">
      <c r="B349" s="158"/>
      <c r="C349" s="54"/>
      <c r="D349" s="54"/>
      <c r="E349" s="155"/>
    </row>
    <row r="350" spans="2:5" ht="12.5">
      <c r="B350" s="158"/>
      <c r="C350" s="54"/>
      <c r="D350" s="54"/>
      <c r="E350" s="155"/>
    </row>
    <row r="351" spans="2:5" ht="12.5">
      <c r="B351" s="158"/>
      <c r="C351" s="54"/>
      <c r="D351" s="54"/>
      <c r="E351" s="155"/>
    </row>
    <row r="352" spans="2:5" ht="12.5">
      <c r="B352" s="158"/>
      <c r="C352" s="54"/>
      <c r="D352" s="54"/>
      <c r="E352" s="155"/>
    </row>
    <row r="353" spans="2:5" ht="12.5">
      <c r="B353" s="158"/>
      <c r="C353" s="54"/>
      <c r="D353" s="54"/>
      <c r="E353" s="155"/>
    </row>
    <row r="354" spans="2:5" ht="12.5">
      <c r="B354" s="158"/>
      <c r="C354" s="54"/>
      <c r="D354" s="54"/>
      <c r="E354" s="155"/>
    </row>
    <row r="355" spans="2:5" ht="12.5">
      <c r="B355" s="158"/>
      <c r="C355" s="54"/>
      <c r="D355" s="54"/>
      <c r="E355" s="155"/>
    </row>
    <row r="356" spans="2:5" ht="12.5">
      <c r="B356" s="158"/>
      <c r="C356" s="54"/>
      <c r="D356" s="54"/>
      <c r="E356" s="155"/>
    </row>
    <row r="357" spans="2:5" ht="12.5">
      <c r="B357" s="158"/>
      <c r="C357" s="54"/>
      <c r="D357" s="54"/>
      <c r="E357" s="155"/>
    </row>
    <row r="358" spans="2:5" ht="12.5">
      <c r="B358" s="158"/>
      <c r="C358" s="54"/>
      <c r="D358" s="54"/>
      <c r="E358" s="155"/>
    </row>
    <row r="359" spans="2:5" ht="12.5">
      <c r="B359" s="158"/>
      <c r="C359" s="54"/>
      <c r="D359" s="54"/>
      <c r="E359" s="155"/>
    </row>
    <row r="360" spans="2:5" ht="12.5">
      <c r="B360" s="158"/>
      <c r="C360" s="54"/>
      <c r="D360" s="54"/>
      <c r="E360" s="155"/>
    </row>
    <row r="361" spans="2:5" ht="12.5">
      <c r="B361" s="158"/>
      <c r="C361" s="54"/>
      <c r="D361" s="54"/>
      <c r="E361" s="155"/>
    </row>
    <row r="362" spans="2:5" ht="12.5">
      <c r="B362" s="158"/>
      <c r="C362" s="54"/>
      <c r="D362" s="54"/>
      <c r="E362" s="155"/>
    </row>
    <row r="363" spans="2:5" ht="12.5">
      <c r="B363" s="158"/>
      <c r="C363" s="54"/>
      <c r="D363" s="54"/>
      <c r="E363" s="155"/>
    </row>
    <row r="364" spans="2:5" ht="12.5">
      <c r="B364" s="158"/>
      <c r="C364" s="54"/>
      <c r="D364" s="54"/>
      <c r="E364" s="155"/>
    </row>
    <row r="365" spans="2:5" ht="12.5">
      <c r="B365" s="158"/>
      <c r="C365" s="54"/>
      <c r="D365" s="54"/>
      <c r="E365" s="155"/>
    </row>
    <row r="366" spans="2:5" ht="12.5">
      <c r="B366" s="158"/>
      <c r="C366" s="54"/>
      <c r="D366" s="54"/>
      <c r="E366" s="155"/>
    </row>
    <row r="367" spans="2:5" ht="12.5">
      <c r="B367" s="158"/>
      <c r="C367" s="54"/>
      <c r="D367" s="54"/>
      <c r="E367" s="155"/>
    </row>
    <row r="368" spans="2:5" ht="12.5">
      <c r="B368" s="158"/>
      <c r="C368" s="54"/>
      <c r="D368" s="54"/>
      <c r="E368" s="155"/>
    </row>
    <row r="369" spans="2:5" ht="12.5">
      <c r="B369" s="158"/>
      <c r="C369" s="54"/>
      <c r="D369" s="54"/>
      <c r="E369" s="155"/>
    </row>
    <row r="370" spans="2:5" ht="12.5">
      <c r="B370" s="158"/>
      <c r="C370" s="54"/>
      <c r="D370" s="54"/>
      <c r="E370" s="155"/>
    </row>
    <row r="371" spans="2:5" ht="12.5">
      <c r="B371" s="158"/>
      <c r="C371" s="54"/>
      <c r="D371" s="54"/>
      <c r="E371" s="155"/>
    </row>
    <row r="372" spans="2:5" ht="12.5">
      <c r="B372" s="158"/>
      <c r="C372" s="54"/>
      <c r="D372" s="54"/>
      <c r="E372" s="155"/>
    </row>
    <row r="373" spans="2:5" ht="12.5">
      <c r="B373" s="158"/>
      <c r="C373" s="54"/>
      <c r="D373" s="54"/>
      <c r="E373" s="155"/>
    </row>
    <row r="374" spans="2:5" ht="12.5">
      <c r="B374" s="158"/>
      <c r="C374" s="54"/>
      <c r="D374" s="54"/>
      <c r="E374" s="155"/>
    </row>
    <row r="375" spans="2:5" ht="12.5">
      <c r="B375" s="158"/>
      <c r="C375" s="54"/>
      <c r="D375" s="54"/>
      <c r="E375" s="155"/>
    </row>
    <row r="376" spans="2:5" ht="12.5">
      <c r="B376" s="158"/>
      <c r="C376" s="54"/>
      <c r="D376" s="54"/>
      <c r="E376" s="155"/>
    </row>
    <row r="377" spans="2:5" ht="12.5">
      <c r="B377" s="158"/>
      <c r="C377" s="54"/>
      <c r="D377" s="54"/>
      <c r="E377" s="155"/>
    </row>
    <row r="378" spans="2:5" ht="12.5">
      <c r="B378" s="158"/>
      <c r="C378" s="54"/>
      <c r="D378" s="54"/>
      <c r="E378" s="155"/>
    </row>
    <row r="379" spans="2:5" ht="12.5">
      <c r="B379" s="158"/>
      <c r="C379" s="54"/>
      <c r="D379" s="54"/>
      <c r="E379" s="155"/>
    </row>
    <row r="380" spans="2:5" ht="12.5">
      <c r="B380" s="158"/>
      <c r="C380" s="54"/>
      <c r="D380" s="54"/>
      <c r="E380" s="155"/>
    </row>
    <row r="381" spans="2:5" ht="12.5">
      <c r="B381" s="158"/>
      <c r="C381" s="54"/>
      <c r="D381" s="54"/>
      <c r="E381" s="155"/>
    </row>
    <row r="382" spans="2:5" ht="12.5">
      <c r="B382" s="158"/>
      <c r="C382" s="54"/>
      <c r="D382" s="54"/>
      <c r="E382" s="155"/>
    </row>
    <row r="383" spans="2:5" ht="12.5">
      <c r="B383" s="158"/>
      <c r="C383" s="54"/>
      <c r="D383" s="54"/>
      <c r="E383" s="155"/>
    </row>
    <row r="384" spans="2:5" ht="12.5">
      <c r="B384" s="158"/>
      <c r="C384" s="54"/>
      <c r="D384" s="54"/>
      <c r="E384" s="155"/>
    </row>
    <row r="385" spans="2:5" ht="12.5">
      <c r="B385" s="158"/>
      <c r="C385" s="54"/>
      <c r="D385" s="54"/>
      <c r="E385" s="155"/>
    </row>
    <row r="386" spans="2:5" ht="12.5">
      <c r="B386" s="158"/>
      <c r="C386" s="54"/>
      <c r="D386" s="54"/>
      <c r="E386" s="155"/>
    </row>
    <row r="387" spans="2:5" ht="12.5">
      <c r="B387" s="158"/>
      <c r="C387" s="54"/>
      <c r="D387" s="54"/>
      <c r="E387" s="155"/>
    </row>
    <row r="388" spans="2:5" ht="12.5">
      <c r="B388" s="158"/>
      <c r="C388" s="54"/>
      <c r="D388" s="54"/>
      <c r="E388" s="155"/>
    </row>
    <row r="389" spans="2:5" ht="12.5">
      <c r="B389" s="158"/>
      <c r="C389" s="54"/>
      <c r="D389" s="54"/>
      <c r="E389" s="155"/>
    </row>
    <row r="390" spans="2:5" ht="12.5">
      <c r="B390" s="158"/>
      <c r="C390" s="54"/>
      <c r="D390" s="54"/>
      <c r="E390" s="155"/>
    </row>
    <row r="391" spans="2:5" ht="12.5">
      <c r="B391" s="158"/>
      <c r="C391" s="54"/>
      <c r="D391" s="54"/>
      <c r="E391" s="155"/>
    </row>
    <row r="392" spans="2:5" ht="12.5">
      <c r="B392" s="158"/>
      <c r="C392" s="54"/>
      <c r="D392" s="54"/>
      <c r="E392" s="155"/>
    </row>
    <row r="393" spans="2:5" ht="12.5">
      <c r="B393" s="158"/>
      <c r="C393" s="54"/>
      <c r="D393" s="54"/>
      <c r="E393" s="155"/>
    </row>
    <row r="394" spans="2:5" ht="12.5">
      <c r="B394" s="158"/>
      <c r="C394" s="54"/>
      <c r="D394" s="54"/>
      <c r="E394" s="155"/>
    </row>
    <row r="395" spans="2:5" ht="12.5">
      <c r="B395" s="158"/>
      <c r="C395" s="54"/>
      <c r="D395" s="54"/>
      <c r="E395" s="155"/>
    </row>
    <row r="396" spans="2:5" ht="12.5">
      <c r="B396" s="158"/>
      <c r="C396" s="54"/>
      <c r="D396" s="54"/>
      <c r="E396" s="155"/>
    </row>
    <row r="397" spans="2:5" ht="12.5">
      <c r="B397" s="158"/>
      <c r="C397" s="54"/>
      <c r="D397" s="54"/>
      <c r="E397" s="155"/>
    </row>
    <row r="398" spans="2:5" ht="12.5">
      <c r="B398" s="158"/>
      <c r="C398" s="54"/>
      <c r="D398" s="54"/>
      <c r="E398" s="155"/>
    </row>
    <row r="399" spans="2:5" ht="12.5">
      <c r="B399" s="158"/>
      <c r="C399" s="54"/>
      <c r="D399" s="54"/>
      <c r="E399" s="155"/>
    </row>
    <row r="400" spans="2:5" ht="12.5">
      <c r="B400" s="158"/>
      <c r="C400" s="54"/>
      <c r="D400" s="54"/>
      <c r="E400" s="155"/>
    </row>
    <row r="401" spans="2:5" ht="12.5">
      <c r="B401" s="158"/>
      <c r="C401" s="54"/>
      <c r="D401" s="54"/>
      <c r="E401" s="155"/>
    </row>
    <row r="402" spans="2:5" ht="12.5">
      <c r="B402" s="158"/>
      <c r="C402" s="54"/>
      <c r="D402" s="54"/>
      <c r="E402" s="155"/>
    </row>
    <row r="403" spans="2:5" ht="12.5">
      <c r="B403" s="158"/>
      <c r="C403" s="54"/>
      <c r="D403" s="54"/>
      <c r="E403" s="155"/>
    </row>
    <row r="404" spans="2:5" ht="12.5">
      <c r="B404" s="158"/>
      <c r="C404" s="54"/>
      <c r="D404" s="54"/>
      <c r="E404" s="155"/>
    </row>
    <row r="405" spans="2:5" ht="12.5">
      <c r="B405" s="158"/>
      <c r="C405" s="54"/>
      <c r="D405" s="54"/>
      <c r="E405" s="155"/>
    </row>
    <row r="406" spans="2:5" ht="12.5">
      <c r="B406" s="158"/>
      <c r="C406" s="54"/>
      <c r="D406" s="54"/>
      <c r="E406" s="155"/>
    </row>
    <row r="407" spans="2:5" ht="12.5">
      <c r="B407" s="158"/>
      <c r="C407" s="54"/>
      <c r="D407" s="54"/>
      <c r="E407" s="155"/>
    </row>
    <row r="408" spans="2:5" ht="12.5">
      <c r="B408" s="158"/>
      <c r="C408" s="54"/>
      <c r="D408" s="54"/>
      <c r="E408" s="155"/>
    </row>
    <row r="409" spans="2:5" ht="12.5">
      <c r="B409" s="158"/>
      <c r="C409" s="54"/>
      <c r="D409" s="54"/>
      <c r="E409" s="155"/>
    </row>
    <row r="410" spans="2:5" ht="12.5">
      <c r="B410" s="158"/>
      <c r="C410" s="54"/>
      <c r="D410" s="54"/>
      <c r="E410" s="155"/>
    </row>
    <row r="411" spans="2:5" ht="12.5">
      <c r="B411" s="158"/>
      <c r="C411" s="54"/>
      <c r="D411" s="54"/>
      <c r="E411" s="155"/>
    </row>
    <row r="412" spans="2:5" ht="12.5">
      <c r="B412" s="158"/>
      <c r="C412" s="54"/>
      <c r="D412" s="54"/>
      <c r="E412" s="155"/>
    </row>
    <row r="413" spans="2:5" ht="12.5">
      <c r="B413" s="158"/>
      <c r="C413" s="54"/>
      <c r="D413" s="54"/>
      <c r="E413" s="155"/>
    </row>
    <row r="414" spans="2:5" ht="12.5">
      <c r="B414" s="158"/>
      <c r="C414" s="54"/>
      <c r="D414" s="54"/>
      <c r="E414" s="155"/>
    </row>
    <row r="415" spans="2:5" ht="12.5">
      <c r="B415" s="158"/>
      <c r="C415" s="54"/>
      <c r="D415" s="54"/>
      <c r="E415" s="155"/>
    </row>
    <row r="416" spans="2:5" ht="12.5">
      <c r="B416" s="158"/>
      <c r="C416" s="54"/>
      <c r="D416" s="54"/>
      <c r="E416" s="155"/>
    </row>
    <row r="417" spans="2:5" ht="12.5">
      <c r="B417" s="158"/>
      <c r="C417" s="54"/>
      <c r="D417" s="54"/>
      <c r="E417" s="155"/>
    </row>
    <row r="418" spans="2:5" ht="12.5">
      <c r="B418" s="158"/>
      <c r="C418" s="54"/>
      <c r="D418" s="54"/>
      <c r="E418" s="155"/>
    </row>
    <row r="419" spans="2:5" ht="12.5">
      <c r="B419" s="158"/>
      <c r="C419" s="54"/>
      <c r="D419" s="54"/>
      <c r="E419" s="155"/>
    </row>
    <row r="420" spans="2:5" ht="12.5">
      <c r="B420" s="158"/>
      <c r="C420" s="54"/>
      <c r="D420" s="54"/>
      <c r="E420" s="155"/>
    </row>
    <row r="421" spans="2:5" ht="12.5">
      <c r="B421" s="158"/>
      <c r="C421" s="54"/>
      <c r="D421" s="54"/>
      <c r="E421" s="155"/>
    </row>
    <row r="422" spans="2:5" ht="12.5">
      <c r="B422" s="158"/>
      <c r="C422" s="54"/>
      <c r="D422" s="54"/>
      <c r="E422" s="155"/>
    </row>
    <row r="423" spans="2:5" ht="12.5">
      <c r="B423" s="158"/>
      <c r="C423" s="54"/>
      <c r="D423" s="54"/>
      <c r="E423" s="155"/>
    </row>
    <row r="424" spans="2:5" ht="12.5">
      <c r="B424" s="158"/>
      <c r="C424" s="54"/>
      <c r="D424" s="54"/>
      <c r="E424" s="155"/>
    </row>
    <row r="425" spans="2:5" ht="12.5">
      <c r="B425" s="158"/>
      <c r="C425" s="54"/>
      <c r="D425" s="54"/>
      <c r="E425" s="155"/>
    </row>
    <row r="426" spans="2:5" ht="12.5">
      <c r="B426" s="158"/>
      <c r="C426" s="54"/>
      <c r="D426" s="54"/>
      <c r="E426" s="155"/>
    </row>
    <row r="427" spans="2:5" ht="12.5">
      <c r="B427" s="158"/>
      <c r="C427" s="54"/>
      <c r="D427" s="54"/>
      <c r="E427" s="155"/>
    </row>
    <row r="428" spans="2:5" ht="12.5">
      <c r="B428" s="158"/>
      <c r="C428" s="54"/>
      <c r="D428" s="54"/>
      <c r="E428" s="155"/>
    </row>
    <row r="429" spans="2:5" ht="12.5">
      <c r="B429" s="158"/>
      <c r="C429" s="54"/>
      <c r="D429" s="54"/>
      <c r="E429" s="155"/>
    </row>
    <row r="430" spans="2:5" ht="12.5">
      <c r="B430" s="158"/>
      <c r="C430" s="54"/>
      <c r="D430" s="54"/>
      <c r="E430" s="155"/>
    </row>
    <row r="431" spans="2:5" ht="12.5">
      <c r="B431" s="158"/>
      <c r="C431" s="54"/>
      <c r="D431" s="54"/>
      <c r="E431" s="155"/>
    </row>
    <row r="432" spans="2:5" ht="12.5">
      <c r="B432" s="158"/>
      <c r="C432" s="54"/>
      <c r="D432" s="54"/>
      <c r="E432" s="155"/>
    </row>
    <row r="433" spans="2:5" ht="12.5">
      <c r="B433" s="158"/>
      <c r="C433" s="54"/>
      <c r="D433" s="54"/>
      <c r="E433" s="155"/>
    </row>
    <row r="434" spans="2:5" ht="12.5">
      <c r="B434" s="158"/>
      <c r="C434" s="54"/>
      <c r="D434" s="54"/>
      <c r="E434" s="155"/>
    </row>
    <row r="435" spans="2:5" ht="12.5">
      <c r="B435" s="158"/>
      <c r="C435" s="54"/>
      <c r="D435" s="54"/>
      <c r="E435" s="155"/>
    </row>
    <row r="436" spans="2:5" ht="12.5">
      <c r="B436" s="158"/>
      <c r="C436" s="54"/>
      <c r="D436" s="54"/>
      <c r="E436" s="155"/>
    </row>
    <row r="437" spans="2:5" ht="12.5">
      <c r="B437" s="158"/>
      <c r="C437" s="54"/>
      <c r="D437" s="54"/>
      <c r="E437" s="155"/>
    </row>
    <row r="438" spans="2:5" ht="12.5">
      <c r="B438" s="158"/>
      <c r="C438" s="54"/>
      <c r="D438" s="54"/>
      <c r="E438" s="155"/>
    </row>
    <row r="439" spans="2:5" ht="12.5">
      <c r="B439" s="158"/>
      <c r="C439" s="54"/>
      <c r="D439" s="54"/>
      <c r="E439" s="155"/>
    </row>
    <row r="440" spans="2:5" ht="12.5">
      <c r="B440" s="158"/>
      <c r="C440" s="54"/>
      <c r="D440" s="54"/>
      <c r="E440" s="155"/>
    </row>
    <row r="441" spans="2:5" ht="12.5">
      <c r="B441" s="158"/>
      <c r="C441" s="54"/>
      <c r="D441" s="54"/>
      <c r="E441" s="155"/>
    </row>
    <row r="442" spans="2:5" ht="12.5">
      <c r="B442" s="158"/>
      <c r="C442" s="54"/>
      <c r="D442" s="54"/>
      <c r="E442" s="155"/>
    </row>
    <row r="443" spans="2:5" ht="12.5">
      <c r="B443" s="158"/>
      <c r="C443" s="54"/>
      <c r="D443" s="54"/>
      <c r="E443" s="155"/>
    </row>
    <row r="444" spans="2:5" ht="12.5">
      <c r="B444" s="158"/>
      <c r="C444" s="54"/>
      <c r="D444" s="54"/>
      <c r="E444" s="155"/>
    </row>
    <row r="445" spans="2:5" ht="12.5">
      <c r="B445" s="158"/>
      <c r="C445" s="54"/>
      <c r="D445" s="54"/>
      <c r="E445" s="155"/>
    </row>
    <row r="446" spans="2:5" ht="12.5">
      <c r="B446" s="158"/>
      <c r="C446" s="54"/>
      <c r="D446" s="54"/>
      <c r="E446" s="155"/>
    </row>
    <row r="447" spans="2:5" ht="12.5">
      <c r="B447" s="158"/>
      <c r="C447" s="54"/>
      <c r="D447" s="54"/>
      <c r="E447" s="155"/>
    </row>
    <row r="448" spans="2:5" ht="12.5">
      <c r="B448" s="158"/>
      <c r="C448" s="54"/>
      <c r="D448" s="54"/>
      <c r="E448" s="155"/>
    </row>
    <row r="449" spans="2:5" ht="12.5">
      <c r="B449" s="158"/>
      <c r="C449" s="54"/>
      <c r="D449" s="54"/>
      <c r="E449" s="155"/>
    </row>
    <row r="450" spans="2:5" ht="12.5">
      <c r="B450" s="158"/>
      <c r="C450" s="54"/>
      <c r="D450" s="54"/>
      <c r="E450" s="155"/>
    </row>
    <row r="451" spans="2:5" ht="12.5">
      <c r="B451" s="158"/>
      <c r="C451" s="54"/>
      <c r="D451" s="54"/>
      <c r="E451" s="155"/>
    </row>
    <row r="452" spans="2:5" ht="12.5">
      <c r="B452" s="158"/>
      <c r="C452" s="54"/>
      <c r="D452" s="54"/>
      <c r="E452" s="155"/>
    </row>
    <row r="453" spans="2:5" ht="12.5">
      <c r="B453" s="158"/>
      <c r="C453" s="54"/>
      <c r="D453" s="54"/>
      <c r="E453" s="155"/>
    </row>
    <row r="454" spans="2:5" ht="12.5">
      <c r="B454" s="158"/>
      <c r="C454" s="54"/>
      <c r="D454" s="54"/>
      <c r="E454" s="155"/>
    </row>
    <row r="455" spans="2:5" ht="12.5">
      <c r="B455" s="158"/>
      <c r="C455" s="54"/>
      <c r="D455" s="54"/>
      <c r="E455" s="155"/>
    </row>
    <row r="456" spans="2:5" ht="12.5">
      <c r="B456" s="158"/>
      <c r="C456" s="54"/>
      <c r="D456" s="54"/>
      <c r="E456" s="155"/>
    </row>
    <row r="457" spans="2:5" ht="12.5">
      <c r="B457" s="158"/>
      <c r="C457" s="54"/>
      <c r="D457" s="54"/>
      <c r="E457" s="155"/>
    </row>
    <row r="458" spans="2:5" ht="12.5">
      <c r="B458" s="158"/>
      <c r="C458" s="54"/>
      <c r="D458" s="54"/>
      <c r="E458" s="155"/>
    </row>
    <row r="459" spans="2:5" ht="12.5">
      <c r="B459" s="158"/>
      <c r="C459" s="54"/>
      <c r="D459" s="54"/>
      <c r="E459" s="155"/>
    </row>
    <row r="460" spans="2:5" ht="12.5">
      <c r="B460" s="158"/>
      <c r="C460" s="54"/>
      <c r="D460" s="54"/>
      <c r="E460" s="155"/>
    </row>
    <row r="461" spans="2:5" ht="12.5">
      <c r="B461" s="158"/>
      <c r="C461" s="54"/>
      <c r="D461" s="54"/>
      <c r="E461" s="155"/>
    </row>
    <row r="462" spans="2:5" ht="12.5">
      <c r="B462" s="158"/>
      <c r="C462" s="54"/>
      <c r="D462" s="54"/>
      <c r="E462" s="155"/>
    </row>
    <row r="463" spans="2:5" ht="12.5">
      <c r="B463" s="158"/>
      <c r="C463" s="54"/>
      <c r="D463" s="54"/>
      <c r="E463" s="155"/>
    </row>
    <row r="464" spans="2:5" ht="12.5">
      <c r="B464" s="158"/>
      <c r="C464" s="54"/>
      <c r="D464" s="54"/>
      <c r="E464" s="155"/>
    </row>
    <row r="465" spans="2:5" ht="12.5">
      <c r="B465" s="158"/>
      <c r="C465" s="54"/>
      <c r="D465" s="54"/>
      <c r="E465" s="155"/>
    </row>
    <row r="466" spans="2:5" ht="12.5">
      <c r="B466" s="158"/>
      <c r="C466" s="54"/>
      <c r="D466" s="54"/>
      <c r="E466" s="155"/>
    </row>
    <row r="467" spans="2:5" ht="12.5">
      <c r="B467" s="158"/>
      <c r="C467" s="54"/>
      <c r="D467" s="54"/>
      <c r="E467" s="155"/>
    </row>
    <row r="468" spans="2:5" ht="12.5">
      <c r="B468" s="158"/>
      <c r="C468" s="54"/>
      <c r="D468" s="54"/>
      <c r="E468" s="155"/>
    </row>
    <row r="469" spans="2:5" ht="12.5">
      <c r="B469" s="158"/>
      <c r="C469" s="54"/>
      <c r="D469" s="54"/>
      <c r="E469" s="155"/>
    </row>
    <row r="470" spans="2:5" ht="12.5">
      <c r="B470" s="158"/>
      <c r="C470" s="54"/>
      <c r="D470" s="54"/>
      <c r="E470" s="155"/>
    </row>
    <row r="471" spans="2:5" ht="12.5">
      <c r="B471" s="158"/>
      <c r="C471" s="54"/>
      <c r="D471" s="54"/>
      <c r="E471" s="155"/>
    </row>
    <row r="472" spans="2:5" ht="12.5">
      <c r="B472" s="158"/>
      <c r="C472" s="54"/>
      <c r="D472" s="54"/>
      <c r="E472" s="155"/>
    </row>
    <row r="473" spans="2:5" ht="12.5">
      <c r="B473" s="158"/>
      <c r="C473" s="54"/>
      <c r="D473" s="54"/>
      <c r="E473" s="155"/>
    </row>
    <row r="474" spans="2:5" ht="12.5">
      <c r="B474" s="158"/>
      <c r="C474" s="54"/>
      <c r="D474" s="54"/>
      <c r="E474" s="155"/>
    </row>
    <row r="475" spans="2:5" ht="12.5">
      <c r="B475" s="158"/>
      <c r="C475" s="54"/>
      <c r="D475" s="54"/>
      <c r="E475" s="155"/>
    </row>
    <row r="476" spans="2:5" ht="12.5">
      <c r="B476" s="158"/>
      <c r="C476" s="54"/>
      <c r="D476" s="54"/>
      <c r="E476" s="155"/>
    </row>
    <row r="477" spans="2:5" ht="12.5">
      <c r="B477" s="158"/>
      <c r="C477" s="54"/>
      <c r="D477" s="54"/>
      <c r="E477" s="155"/>
    </row>
    <row r="478" spans="2:5" ht="12.5">
      <c r="B478" s="158"/>
      <c r="C478" s="54"/>
      <c r="D478" s="54"/>
      <c r="E478" s="155"/>
    </row>
    <row r="479" spans="2:5" ht="12.5">
      <c r="B479" s="158"/>
      <c r="C479" s="54"/>
      <c r="D479" s="54"/>
      <c r="E479" s="155"/>
    </row>
    <row r="480" spans="2:5" ht="12.5">
      <c r="B480" s="158"/>
      <c r="C480" s="54"/>
      <c r="D480" s="54"/>
      <c r="E480" s="155"/>
    </row>
    <row r="481" spans="2:5" ht="12.5">
      <c r="B481" s="158"/>
      <c r="C481" s="54"/>
      <c r="D481" s="54"/>
      <c r="E481" s="155"/>
    </row>
    <row r="482" spans="2:5" ht="12.5">
      <c r="B482" s="158"/>
      <c r="C482" s="54"/>
      <c r="D482" s="54"/>
      <c r="E482" s="155"/>
    </row>
    <row r="483" spans="2:5" ht="12.5">
      <c r="B483" s="158"/>
      <c r="C483" s="54"/>
      <c r="D483" s="54"/>
      <c r="E483" s="155"/>
    </row>
    <row r="484" spans="2:5" ht="12.5">
      <c r="B484" s="158"/>
      <c r="C484" s="54"/>
      <c r="D484" s="54"/>
      <c r="E484" s="155"/>
    </row>
    <row r="485" spans="2:5" ht="12.5">
      <c r="B485" s="158"/>
      <c r="C485" s="54"/>
      <c r="D485" s="54"/>
      <c r="E485" s="155"/>
    </row>
    <row r="486" spans="2:5" ht="12.5">
      <c r="B486" s="158"/>
      <c r="C486" s="54"/>
      <c r="D486" s="54"/>
      <c r="E486" s="155"/>
    </row>
    <row r="487" spans="2:5" ht="12.5">
      <c r="B487" s="158"/>
      <c r="C487" s="54"/>
      <c r="D487" s="54"/>
      <c r="E487" s="155"/>
    </row>
    <row r="488" spans="2:5" ht="12.5">
      <c r="B488" s="158"/>
      <c r="C488" s="54"/>
      <c r="D488" s="54"/>
      <c r="E488" s="155"/>
    </row>
    <row r="489" spans="2:5" ht="12.5">
      <c r="B489" s="158"/>
      <c r="C489" s="54"/>
      <c r="D489" s="54"/>
      <c r="E489" s="155"/>
    </row>
    <row r="490" spans="2:5" ht="12.5">
      <c r="B490" s="158"/>
      <c r="C490" s="54"/>
      <c r="D490" s="54"/>
      <c r="E490" s="155"/>
    </row>
    <row r="491" spans="2:5" ht="12.5">
      <c r="B491" s="158"/>
      <c r="C491" s="54"/>
      <c r="D491" s="54"/>
      <c r="E491" s="155"/>
    </row>
    <row r="492" spans="2:5" ht="12.5">
      <c r="B492" s="158"/>
      <c r="C492" s="54"/>
      <c r="D492" s="54"/>
      <c r="E492" s="155"/>
    </row>
    <row r="493" spans="2:5" ht="12.5">
      <c r="B493" s="158"/>
      <c r="C493" s="54"/>
      <c r="D493" s="54"/>
      <c r="E493" s="155"/>
    </row>
    <row r="494" spans="2:5" ht="12.5">
      <c r="B494" s="158"/>
      <c r="C494" s="54"/>
      <c r="D494" s="54"/>
      <c r="E494" s="155"/>
    </row>
    <row r="495" spans="2:5" ht="12.5">
      <c r="B495" s="158"/>
      <c r="C495" s="54"/>
      <c r="D495" s="54"/>
      <c r="E495" s="155"/>
    </row>
    <row r="496" spans="2:5" ht="12.5">
      <c r="B496" s="158"/>
      <c r="C496" s="54"/>
      <c r="D496" s="54"/>
      <c r="E496" s="155"/>
    </row>
    <row r="497" spans="2:5" ht="12.5">
      <c r="B497" s="158"/>
      <c r="C497" s="54"/>
      <c r="D497" s="54"/>
      <c r="E497" s="155"/>
    </row>
    <row r="498" spans="2:5" ht="12.5">
      <c r="B498" s="158"/>
      <c r="C498" s="54"/>
      <c r="D498" s="54"/>
      <c r="E498" s="155"/>
    </row>
    <row r="499" spans="2:5" ht="12.5">
      <c r="B499" s="158"/>
      <c r="C499" s="54"/>
      <c r="D499" s="54"/>
      <c r="E499" s="155"/>
    </row>
    <row r="500" spans="2:5" ht="12.5">
      <c r="B500" s="158"/>
      <c r="C500" s="54"/>
      <c r="D500" s="54"/>
      <c r="E500" s="155"/>
    </row>
    <row r="501" spans="2:5" ht="12.5">
      <c r="B501" s="158"/>
      <c r="C501" s="54"/>
      <c r="D501" s="54"/>
      <c r="E501" s="155"/>
    </row>
    <row r="502" spans="2:5" ht="12.5">
      <c r="B502" s="158"/>
      <c r="C502" s="54"/>
      <c r="D502" s="54"/>
      <c r="E502" s="155"/>
    </row>
    <row r="503" spans="2:5" ht="12.5">
      <c r="B503" s="158"/>
      <c r="C503" s="54"/>
      <c r="D503" s="54"/>
      <c r="E503" s="155"/>
    </row>
    <row r="504" spans="2:5" ht="12.5">
      <c r="B504" s="158"/>
      <c r="C504" s="54"/>
      <c r="D504" s="54"/>
      <c r="E504" s="155"/>
    </row>
    <row r="505" spans="2:5" ht="12.5">
      <c r="B505" s="158"/>
      <c r="C505" s="54"/>
      <c r="D505" s="54"/>
      <c r="E505" s="155"/>
    </row>
    <row r="506" spans="2:5" ht="12.5">
      <c r="B506" s="158"/>
      <c r="C506" s="54"/>
      <c r="D506" s="54"/>
      <c r="E506" s="155"/>
    </row>
    <row r="507" spans="2:5" ht="12.5">
      <c r="B507" s="158"/>
      <c r="C507" s="54"/>
      <c r="D507" s="54"/>
      <c r="E507" s="155"/>
    </row>
    <row r="508" spans="2:5" ht="12.5">
      <c r="B508" s="158"/>
      <c r="C508" s="54"/>
      <c r="D508" s="54"/>
      <c r="E508" s="155"/>
    </row>
    <row r="509" spans="2:5" ht="12.5">
      <c r="B509" s="158"/>
      <c r="C509" s="54"/>
      <c r="D509" s="54"/>
      <c r="E509" s="155"/>
    </row>
    <row r="510" spans="2:5" ht="12.5">
      <c r="B510" s="158"/>
      <c r="C510" s="54"/>
      <c r="D510" s="54"/>
      <c r="E510" s="155"/>
    </row>
    <row r="511" spans="2:5" ht="12.5">
      <c r="B511" s="158"/>
      <c r="C511" s="54"/>
      <c r="D511" s="54"/>
      <c r="E511" s="155"/>
    </row>
    <row r="512" spans="2:5" ht="12.5">
      <c r="B512" s="158"/>
      <c r="C512" s="54"/>
      <c r="D512" s="54"/>
      <c r="E512" s="155"/>
    </row>
    <row r="513" spans="2:5" ht="12.5">
      <c r="B513" s="158"/>
      <c r="C513" s="54"/>
      <c r="D513" s="54"/>
      <c r="E513" s="155"/>
    </row>
    <row r="514" spans="2:5" ht="12.5">
      <c r="B514" s="158"/>
      <c r="C514" s="54"/>
      <c r="D514" s="54"/>
      <c r="E514" s="155"/>
    </row>
    <row r="515" spans="2:5" ht="12.5">
      <c r="B515" s="158"/>
      <c r="C515" s="54"/>
      <c r="D515" s="54"/>
      <c r="E515" s="155"/>
    </row>
    <row r="516" spans="2:5" ht="12.5">
      <c r="B516" s="158"/>
      <c r="C516" s="54"/>
      <c r="D516" s="54"/>
      <c r="E516" s="155"/>
    </row>
    <row r="517" spans="2:5" ht="12.5">
      <c r="B517" s="158"/>
      <c r="C517" s="54"/>
      <c r="D517" s="54"/>
      <c r="E517" s="155"/>
    </row>
    <row r="518" spans="2:5" ht="12.5">
      <c r="B518" s="158"/>
      <c r="C518" s="54"/>
      <c r="D518" s="54"/>
      <c r="E518" s="155"/>
    </row>
    <row r="519" spans="2:5" ht="12.5">
      <c r="B519" s="158"/>
      <c r="C519" s="54"/>
      <c r="D519" s="54"/>
      <c r="E519" s="155"/>
    </row>
    <row r="520" spans="2:5" ht="12.5">
      <c r="B520" s="158"/>
      <c r="C520" s="54"/>
      <c r="D520" s="54"/>
      <c r="E520" s="155"/>
    </row>
    <row r="521" spans="2:5" ht="12.5">
      <c r="B521" s="158"/>
      <c r="C521" s="54"/>
      <c r="D521" s="54"/>
      <c r="E521" s="155"/>
    </row>
    <row r="522" spans="2:5" ht="12.5">
      <c r="B522" s="158"/>
      <c r="C522" s="54"/>
      <c r="D522" s="54"/>
      <c r="E522" s="155"/>
    </row>
    <row r="523" spans="2:5" ht="12.5">
      <c r="B523" s="158"/>
      <c r="C523" s="54"/>
      <c r="D523" s="54"/>
      <c r="E523" s="155"/>
    </row>
    <row r="524" spans="2:5" ht="12.5">
      <c r="B524" s="158"/>
      <c r="C524" s="54"/>
      <c r="D524" s="54"/>
      <c r="E524" s="155"/>
    </row>
    <row r="525" spans="2:5" ht="12.5">
      <c r="B525" s="158"/>
      <c r="C525" s="54"/>
      <c r="D525" s="54"/>
      <c r="E525" s="155"/>
    </row>
    <row r="526" spans="2:5" ht="12.5">
      <c r="B526" s="158"/>
      <c r="C526" s="54"/>
      <c r="D526" s="54"/>
      <c r="E526" s="155"/>
    </row>
    <row r="527" spans="2:5" ht="12.5">
      <c r="B527" s="158"/>
      <c r="C527" s="54"/>
      <c r="D527" s="54"/>
      <c r="E527" s="155"/>
    </row>
    <row r="528" spans="2:5" ht="12.5">
      <c r="B528" s="158"/>
      <c r="C528" s="54"/>
      <c r="D528" s="54"/>
      <c r="E528" s="155"/>
    </row>
    <row r="529" spans="2:5" ht="12.5">
      <c r="B529" s="158"/>
      <c r="C529" s="54"/>
      <c r="D529" s="54"/>
      <c r="E529" s="155"/>
    </row>
    <row r="530" spans="2:5" ht="12.5">
      <c r="B530" s="158"/>
      <c r="C530" s="54"/>
      <c r="D530" s="54"/>
      <c r="E530" s="155"/>
    </row>
    <row r="531" spans="2:5" ht="12.5">
      <c r="B531" s="158"/>
      <c r="C531" s="54"/>
      <c r="D531" s="54"/>
      <c r="E531" s="155"/>
    </row>
    <row r="532" spans="2:5" ht="12.5">
      <c r="B532" s="158"/>
      <c r="C532" s="54"/>
      <c r="D532" s="54"/>
      <c r="E532" s="155"/>
    </row>
    <row r="533" spans="2:5" ht="12.5">
      <c r="B533" s="158"/>
      <c r="C533" s="54"/>
      <c r="D533" s="54"/>
      <c r="E533" s="155"/>
    </row>
    <row r="534" spans="2:5" ht="12.5">
      <c r="B534" s="158"/>
      <c r="C534" s="54"/>
      <c r="D534" s="54"/>
      <c r="E534" s="155"/>
    </row>
    <row r="535" spans="2:5" ht="12.5">
      <c r="B535" s="158"/>
      <c r="C535" s="54"/>
      <c r="D535" s="54"/>
      <c r="E535" s="155"/>
    </row>
    <row r="536" spans="2:5" ht="12.5">
      <c r="B536" s="158"/>
      <c r="C536" s="54"/>
      <c r="D536" s="54"/>
      <c r="E536" s="155"/>
    </row>
    <row r="537" spans="2:5" ht="12.5">
      <c r="B537" s="158"/>
      <c r="C537" s="54"/>
      <c r="D537" s="54"/>
      <c r="E537" s="155"/>
    </row>
    <row r="538" spans="2:5" ht="12.5">
      <c r="B538" s="158"/>
      <c r="C538" s="54"/>
      <c r="D538" s="54"/>
      <c r="E538" s="155"/>
    </row>
    <row r="539" spans="2:5" ht="12.5">
      <c r="B539" s="158"/>
      <c r="C539" s="54"/>
      <c r="D539" s="54"/>
      <c r="E539" s="155"/>
    </row>
    <row r="540" spans="2:5" ht="12.5">
      <c r="B540" s="158"/>
      <c r="C540" s="54"/>
      <c r="D540" s="54"/>
      <c r="E540" s="155"/>
    </row>
    <row r="541" spans="2:5" ht="12.5">
      <c r="B541" s="158"/>
      <c r="C541" s="54"/>
      <c r="D541" s="54"/>
      <c r="E541" s="155"/>
    </row>
    <row r="542" spans="2:5" ht="12.5">
      <c r="B542" s="158"/>
      <c r="C542" s="54"/>
      <c r="D542" s="54"/>
      <c r="E542" s="155"/>
    </row>
    <row r="543" spans="2:5" ht="12.5">
      <c r="B543" s="158"/>
      <c r="C543" s="54"/>
      <c r="D543" s="54"/>
      <c r="E543" s="155"/>
    </row>
    <row r="544" spans="2:5" ht="12.5">
      <c r="B544" s="158"/>
      <c r="C544" s="54"/>
      <c r="D544" s="54"/>
      <c r="E544" s="155"/>
    </row>
    <row r="545" spans="2:5" ht="12.5">
      <c r="B545" s="158"/>
      <c r="C545" s="54"/>
      <c r="D545" s="54"/>
      <c r="E545" s="155"/>
    </row>
    <row r="546" spans="2:5" ht="12.5">
      <c r="B546" s="158"/>
      <c r="C546" s="54"/>
      <c r="D546" s="54"/>
      <c r="E546" s="155"/>
    </row>
    <row r="547" spans="2:5" ht="12.5">
      <c r="B547" s="158"/>
      <c r="C547" s="54"/>
      <c r="D547" s="54"/>
      <c r="E547" s="155"/>
    </row>
    <row r="548" spans="2:5" ht="12.5">
      <c r="B548" s="158"/>
      <c r="C548" s="54"/>
      <c r="D548" s="54"/>
      <c r="E548" s="155"/>
    </row>
    <row r="549" spans="2:5" ht="12.5">
      <c r="B549" s="158"/>
      <c r="C549" s="54"/>
      <c r="D549" s="54"/>
      <c r="E549" s="155"/>
    </row>
    <row r="550" spans="2:5" ht="12.5">
      <c r="B550" s="158"/>
      <c r="C550" s="54"/>
      <c r="D550" s="54"/>
      <c r="E550" s="155"/>
    </row>
    <row r="551" spans="2:5" ht="12.5">
      <c r="B551" s="158"/>
      <c r="C551" s="54"/>
      <c r="D551" s="54"/>
      <c r="E551" s="155"/>
    </row>
    <row r="552" spans="2:5" ht="12.5">
      <c r="B552" s="158"/>
      <c r="C552" s="54"/>
      <c r="D552" s="54"/>
      <c r="E552" s="155"/>
    </row>
    <row r="553" spans="2:5" ht="12.5">
      <c r="B553" s="158"/>
      <c r="C553" s="54"/>
      <c r="D553" s="54"/>
      <c r="E553" s="155"/>
    </row>
    <row r="554" spans="2:5" ht="12.5">
      <c r="B554" s="158"/>
      <c r="C554" s="54"/>
      <c r="D554" s="54"/>
      <c r="E554" s="155"/>
    </row>
    <row r="555" spans="2:5" ht="12.5">
      <c r="B555" s="158"/>
      <c r="C555" s="54"/>
      <c r="D555" s="54"/>
      <c r="E555" s="155"/>
    </row>
    <row r="556" spans="2:5" ht="12.5">
      <c r="B556" s="158"/>
      <c r="C556" s="54"/>
      <c r="D556" s="54"/>
      <c r="E556" s="155"/>
    </row>
    <row r="557" spans="2:5" ht="12.5">
      <c r="B557" s="158"/>
      <c r="C557" s="54"/>
      <c r="D557" s="54"/>
      <c r="E557" s="155"/>
    </row>
    <row r="558" spans="2:5" ht="12.5">
      <c r="B558" s="158"/>
      <c r="C558" s="54"/>
      <c r="D558" s="54"/>
      <c r="E558" s="155"/>
    </row>
    <row r="559" spans="2:5" ht="12.5">
      <c r="B559" s="158"/>
      <c r="C559" s="54"/>
      <c r="D559" s="54"/>
      <c r="E559" s="155"/>
    </row>
    <row r="560" spans="2:5" ht="12.5">
      <c r="B560" s="158"/>
      <c r="C560" s="54"/>
      <c r="D560" s="54"/>
      <c r="E560" s="155"/>
    </row>
    <row r="561" spans="2:5" ht="12.5">
      <c r="B561" s="158"/>
      <c r="C561" s="54"/>
      <c r="D561" s="54"/>
      <c r="E561" s="155"/>
    </row>
    <row r="562" spans="2:5" ht="12.5">
      <c r="B562" s="158"/>
      <c r="C562" s="54"/>
      <c r="D562" s="54"/>
      <c r="E562" s="155"/>
    </row>
    <row r="563" spans="2:5" ht="12.5">
      <c r="B563" s="158"/>
      <c r="C563" s="54"/>
      <c r="D563" s="54"/>
      <c r="E563" s="155"/>
    </row>
    <row r="564" spans="2:5" ht="12.5">
      <c r="B564" s="158"/>
      <c r="C564" s="54"/>
      <c r="D564" s="54"/>
      <c r="E564" s="155"/>
    </row>
    <row r="565" spans="2:5" ht="12.5">
      <c r="B565" s="158"/>
      <c r="C565" s="54"/>
      <c r="D565" s="54"/>
      <c r="E565" s="155"/>
    </row>
    <row r="566" spans="2:5" ht="12.5">
      <c r="B566" s="158"/>
      <c r="C566" s="54"/>
      <c r="D566" s="54"/>
      <c r="E566" s="155"/>
    </row>
    <row r="567" spans="2:5" ht="12.5">
      <c r="B567" s="158"/>
      <c r="C567" s="54"/>
      <c r="D567" s="54"/>
      <c r="E567" s="155"/>
    </row>
    <row r="568" spans="2:5" ht="12.5">
      <c r="B568" s="158"/>
      <c r="C568" s="54"/>
      <c r="D568" s="54"/>
      <c r="E568" s="155"/>
    </row>
    <row r="569" spans="2:5" ht="12.5">
      <c r="B569" s="158"/>
      <c r="C569" s="54"/>
      <c r="D569" s="54"/>
      <c r="E569" s="155"/>
    </row>
    <row r="570" spans="2:5" ht="12.5">
      <c r="B570" s="158"/>
      <c r="C570" s="54"/>
      <c r="D570" s="54"/>
      <c r="E570" s="155"/>
    </row>
    <row r="571" spans="2:5" ht="12.5">
      <c r="B571" s="158"/>
      <c r="C571" s="54"/>
      <c r="D571" s="54"/>
      <c r="E571" s="155"/>
    </row>
    <row r="572" spans="2:5" ht="12.5">
      <c r="B572" s="158"/>
      <c r="C572" s="54"/>
      <c r="D572" s="54"/>
      <c r="E572" s="155"/>
    </row>
    <row r="573" spans="2:5" ht="12.5">
      <c r="B573" s="158"/>
      <c r="C573" s="54"/>
      <c r="D573" s="54"/>
      <c r="E573" s="155"/>
    </row>
    <row r="574" spans="2:5" ht="12.5">
      <c r="B574" s="158"/>
      <c r="C574" s="54"/>
      <c r="D574" s="54"/>
      <c r="E574" s="155"/>
    </row>
    <row r="575" spans="2:5" ht="12.5">
      <c r="B575" s="158"/>
      <c r="C575" s="54"/>
      <c r="D575" s="54"/>
      <c r="E575" s="155"/>
    </row>
    <row r="576" spans="2:5" ht="12.5">
      <c r="B576" s="158"/>
      <c r="C576" s="54"/>
      <c r="D576" s="54"/>
      <c r="E576" s="155"/>
    </row>
    <row r="577" spans="2:5" ht="12.5">
      <c r="B577" s="158"/>
      <c r="C577" s="54"/>
      <c r="D577" s="54"/>
      <c r="E577" s="155"/>
    </row>
    <row r="578" spans="2:5" ht="12.5">
      <c r="B578" s="158"/>
      <c r="C578" s="54"/>
      <c r="D578" s="54"/>
      <c r="E578" s="155"/>
    </row>
    <row r="579" spans="2:5" ht="12.5">
      <c r="B579" s="158"/>
      <c r="C579" s="54"/>
      <c r="D579" s="54"/>
      <c r="E579" s="155"/>
    </row>
    <row r="580" spans="2:5" ht="12.5">
      <c r="B580" s="158"/>
      <c r="C580" s="54"/>
      <c r="D580" s="54"/>
      <c r="E580" s="155"/>
    </row>
    <row r="581" spans="2:5" ht="12.5">
      <c r="B581" s="158"/>
      <c r="C581" s="54"/>
      <c r="D581" s="54"/>
      <c r="E581" s="155"/>
    </row>
    <row r="582" spans="2:5" ht="12.5">
      <c r="B582" s="158"/>
      <c r="C582" s="54"/>
      <c r="D582" s="54"/>
      <c r="E582" s="155"/>
    </row>
    <row r="583" spans="2:5" ht="12.5">
      <c r="B583" s="158"/>
      <c r="C583" s="54"/>
      <c r="D583" s="54"/>
      <c r="E583" s="155"/>
    </row>
    <row r="584" spans="2:5" ht="12.5">
      <c r="B584" s="158"/>
      <c r="C584" s="54"/>
      <c r="D584" s="54"/>
      <c r="E584" s="155"/>
    </row>
    <row r="585" spans="2:5" ht="12.5">
      <c r="B585" s="158"/>
      <c r="C585" s="54"/>
      <c r="D585" s="54"/>
      <c r="E585" s="155"/>
    </row>
    <row r="586" spans="2:5" ht="12.5">
      <c r="B586" s="158"/>
      <c r="C586" s="54"/>
      <c r="D586" s="54"/>
      <c r="E586" s="155"/>
    </row>
    <row r="587" spans="2:5" ht="12.5">
      <c r="B587" s="158"/>
      <c r="C587" s="54"/>
      <c r="D587" s="54"/>
      <c r="E587" s="155"/>
    </row>
    <row r="588" spans="2:5" ht="12.5">
      <c r="B588" s="158"/>
      <c r="C588" s="54"/>
      <c r="D588" s="54"/>
      <c r="E588" s="155"/>
    </row>
    <row r="589" spans="2:5" ht="12.5">
      <c r="B589" s="158"/>
      <c r="C589" s="54"/>
      <c r="D589" s="54"/>
      <c r="E589" s="155"/>
    </row>
    <row r="590" spans="2:5" ht="12.5">
      <c r="B590" s="158"/>
      <c r="C590" s="54"/>
      <c r="D590" s="54"/>
      <c r="E590" s="155"/>
    </row>
    <row r="591" spans="2:5" ht="12.5">
      <c r="B591" s="158"/>
      <c r="C591" s="54"/>
      <c r="D591" s="54"/>
      <c r="E591" s="155"/>
    </row>
    <row r="592" spans="2:5" ht="12.5">
      <c r="B592" s="158"/>
      <c r="C592" s="54"/>
      <c r="D592" s="54"/>
      <c r="E592" s="155"/>
    </row>
    <row r="593" spans="2:5" ht="12.5">
      <c r="B593" s="158"/>
      <c r="C593" s="54"/>
      <c r="D593" s="54"/>
      <c r="E593" s="155"/>
    </row>
    <row r="594" spans="2:5" ht="12.5">
      <c r="B594" s="158"/>
      <c r="C594" s="54"/>
      <c r="D594" s="54"/>
      <c r="E594" s="155"/>
    </row>
    <row r="595" spans="2:5" ht="12.5">
      <c r="B595" s="158"/>
      <c r="C595" s="54"/>
      <c r="D595" s="54"/>
      <c r="E595" s="155"/>
    </row>
    <row r="596" spans="2:5" ht="12.5">
      <c r="B596" s="158"/>
      <c r="C596" s="54"/>
      <c r="D596" s="54"/>
      <c r="E596" s="155"/>
    </row>
    <row r="597" spans="2:5" ht="12.5">
      <c r="B597" s="158"/>
      <c r="C597" s="54"/>
      <c r="D597" s="54"/>
      <c r="E597" s="155"/>
    </row>
    <row r="598" spans="2:5" ht="12.5">
      <c r="B598" s="158"/>
      <c r="C598" s="54"/>
      <c r="D598" s="54"/>
      <c r="E598" s="155"/>
    </row>
    <row r="599" spans="2:5" ht="12.5">
      <c r="B599" s="158"/>
      <c r="C599" s="54"/>
      <c r="D599" s="54"/>
      <c r="E599" s="155"/>
    </row>
    <row r="600" spans="2:5" ht="12.5">
      <c r="B600" s="158"/>
      <c r="C600" s="54"/>
      <c r="D600" s="54"/>
      <c r="E600" s="155"/>
    </row>
    <row r="601" spans="2:5" ht="12.5">
      <c r="B601" s="158"/>
      <c r="C601" s="54"/>
      <c r="D601" s="54"/>
      <c r="E601" s="155"/>
    </row>
    <row r="602" spans="2:5" ht="12.5">
      <c r="B602" s="158"/>
      <c r="C602" s="54"/>
      <c r="D602" s="54"/>
      <c r="E602" s="155"/>
    </row>
    <row r="603" spans="2:5" ht="12.5">
      <c r="B603" s="158"/>
      <c r="C603" s="54"/>
      <c r="D603" s="54"/>
      <c r="E603" s="155"/>
    </row>
    <row r="604" spans="2:5" ht="12.5">
      <c r="B604" s="158"/>
      <c r="C604" s="54"/>
      <c r="D604" s="54"/>
      <c r="E604" s="155"/>
    </row>
    <row r="605" spans="2:5" ht="12.5">
      <c r="B605" s="158"/>
      <c r="C605" s="54"/>
      <c r="D605" s="54"/>
      <c r="E605" s="155"/>
    </row>
    <row r="606" spans="2:5" ht="12.5">
      <c r="B606" s="158"/>
      <c r="C606" s="54"/>
      <c r="D606" s="54"/>
      <c r="E606" s="155"/>
    </row>
    <row r="607" spans="2:5" ht="12.5">
      <c r="B607" s="158"/>
      <c r="C607" s="54"/>
      <c r="D607" s="54"/>
      <c r="E607" s="155"/>
    </row>
    <row r="608" spans="2:5" ht="12.5">
      <c r="B608" s="158"/>
      <c r="C608" s="54"/>
      <c r="D608" s="54"/>
      <c r="E608" s="155"/>
    </row>
    <row r="609" spans="2:5" ht="12.5">
      <c r="B609" s="158"/>
      <c r="C609" s="54"/>
      <c r="D609" s="54"/>
      <c r="E609" s="155"/>
    </row>
    <row r="610" spans="2:5" ht="12.5">
      <c r="B610" s="158"/>
      <c r="C610" s="54"/>
      <c r="D610" s="54"/>
      <c r="E610" s="155"/>
    </row>
    <row r="611" spans="2:5" ht="12.5">
      <c r="B611" s="158"/>
      <c r="C611" s="54"/>
      <c r="D611" s="54"/>
      <c r="E611" s="155"/>
    </row>
    <row r="612" spans="2:5" ht="12.5">
      <c r="B612" s="158"/>
      <c r="C612" s="54"/>
      <c r="D612" s="54"/>
      <c r="E612" s="155"/>
    </row>
    <row r="613" spans="2:5" ht="12.5">
      <c r="B613" s="158"/>
      <c r="C613" s="54"/>
      <c r="D613" s="54"/>
      <c r="E613" s="155"/>
    </row>
    <row r="614" spans="2:5" ht="12.5">
      <c r="B614" s="158"/>
      <c r="C614" s="54"/>
      <c r="D614" s="54"/>
      <c r="E614" s="155"/>
    </row>
    <row r="615" spans="2:5" ht="12.5">
      <c r="B615" s="158"/>
      <c r="C615" s="54"/>
      <c r="D615" s="54"/>
      <c r="E615" s="155"/>
    </row>
    <row r="616" spans="2:5" ht="12.5">
      <c r="B616" s="158"/>
      <c r="C616" s="54"/>
      <c r="D616" s="54"/>
      <c r="E616" s="155"/>
    </row>
    <row r="617" spans="2:5" ht="12.5">
      <c r="B617" s="158"/>
      <c r="C617" s="54"/>
      <c r="D617" s="54"/>
      <c r="E617" s="155"/>
    </row>
    <row r="618" spans="2:5" ht="12.5">
      <c r="B618" s="158"/>
      <c r="C618" s="54"/>
      <c r="D618" s="54"/>
      <c r="E618" s="155"/>
    </row>
    <row r="619" spans="2:5" ht="12.5">
      <c r="B619" s="158"/>
      <c r="C619" s="54"/>
      <c r="D619" s="54"/>
      <c r="E619" s="155"/>
    </row>
    <row r="620" spans="2:5" ht="12.5">
      <c r="B620" s="158"/>
      <c r="C620" s="54"/>
      <c r="D620" s="54"/>
      <c r="E620" s="155"/>
    </row>
    <row r="621" spans="2:5" ht="12.5">
      <c r="B621" s="158"/>
      <c r="C621" s="54"/>
      <c r="D621" s="54"/>
      <c r="E621" s="155"/>
    </row>
    <row r="622" spans="2:5" ht="12.5">
      <c r="B622" s="158"/>
      <c r="C622" s="54"/>
      <c r="D622" s="54"/>
      <c r="E622" s="155"/>
    </row>
    <row r="623" spans="2:5" ht="12.5">
      <c r="B623" s="158"/>
      <c r="C623" s="54"/>
      <c r="D623" s="54"/>
      <c r="E623" s="155"/>
    </row>
    <row r="624" spans="2:5" ht="12.5">
      <c r="B624" s="158"/>
      <c r="C624" s="54"/>
      <c r="D624" s="54"/>
      <c r="E624" s="155"/>
    </row>
    <row r="625" spans="2:5" ht="12.5">
      <c r="B625" s="158"/>
      <c r="C625" s="54"/>
      <c r="D625" s="54"/>
      <c r="E625" s="155"/>
    </row>
    <row r="626" spans="2:5" ht="12.5">
      <c r="B626" s="158"/>
      <c r="C626" s="54"/>
      <c r="D626" s="54"/>
      <c r="E626" s="155"/>
    </row>
    <row r="627" spans="2:5" ht="12.5">
      <c r="B627" s="158"/>
      <c r="C627" s="54"/>
      <c r="D627" s="54"/>
      <c r="E627" s="155"/>
    </row>
    <row r="628" spans="2:5" ht="12.5">
      <c r="B628" s="158"/>
      <c r="C628" s="54"/>
      <c r="D628" s="54"/>
      <c r="E628" s="155"/>
    </row>
    <row r="629" spans="2:5" ht="12.5">
      <c r="B629" s="158"/>
      <c r="C629" s="54"/>
      <c r="D629" s="54"/>
      <c r="E629" s="155"/>
    </row>
    <row r="630" spans="2:5" ht="12.5">
      <c r="B630" s="158"/>
      <c r="C630" s="54"/>
      <c r="D630" s="54"/>
      <c r="E630" s="155"/>
    </row>
    <row r="631" spans="2:5" ht="12.5">
      <c r="B631" s="158"/>
      <c r="C631" s="54"/>
      <c r="D631" s="54"/>
      <c r="E631" s="155"/>
    </row>
    <row r="632" spans="2:5" ht="12.5">
      <c r="B632" s="158"/>
      <c r="C632" s="54"/>
      <c r="D632" s="54"/>
      <c r="E632" s="155"/>
    </row>
    <row r="633" spans="2:5" ht="12.5">
      <c r="B633" s="158"/>
      <c r="C633" s="54"/>
      <c r="D633" s="54"/>
      <c r="E633" s="155"/>
    </row>
    <row r="634" spans="2:5" ht="12.5">
      <c r="B634" s="158"/>
      <c r="C634" s="54"/>
      <c r="D634" s="54"/>
      <c r="E634" s="155"/>
    </row>
    <row r="635" spans="2:5" ht="12.5">
      <c r="B635" s="158"/>
      <c r="C635" s="54"/>
      <c r="D635" s="54"/>
      <c r="E635" s="155"/>
    </row>
    <row r="636" spans="2:5" ht="12.5">
      <c r="B636" s="158"/>
      <c r="C636" s="54"/>
      <c r="D636" s="54"/>
      <c r="E636" s="155"/>
    </row>
    <row r="637" spans="2:5" ht="12.5">
      <c r="B637" s="158"/>
      <c r="C637" s="54"/>
      <c r="D637" s="54"/>
      <c r="E637" s="155"/>
    </row>
    <row r="638" spans="2:5" ht="12.5">
      <c r="B638" s="158"/>
      <c r="C638" s="54"/>
      <c r="D638" s="54"/>
      <c r="E638" s="155"/>
    </row>
    <row r="639" spans="2:5" ht="12.5">
      <c r="B639" s="158"/>
      <c r="C639" s="54"/>
      <c r="D639" s="54"/>
      <c r="E639" s="155"/>
    </row>
    <row r="640" spans="2:5" ht="12.5">
      <c r="B640" s="158"/>
      <c r="C640" s="54"/>
      <c r="D640" s="54"/>
      <c r="E640" s="155"/>
    </row>
    <row r="641" spans="2:5" ht="12.5">
      <c r="B641" s="158"/>
      <c r="C641" s="54"/>
      <c r="D641" s="54"/>
      <c r="E641" s="155"/>
    </row>
    <row r="642" spans="2:5" ht="12.5">
      <c r="B642" s="158"/>
      <c r="C642" s="54"/>
      <c r="D642" s="54"/>
      <c r="E642" s="155"/>
    </row>
    <row r="643" spans="2:5" ht="12.5">
      <c r="B643" s="158"/>
      <c r="C643" s="54"/>
      <c r="D643" s="54"/>
      <c r="E643" s="155"/>
    </row>
    <row r="644" spans="2:5" ht="12.5">
      <c r="B644" s="158"/>
      <c r="C644" s="54"/>
      <c r="D644" s="54"/>
      <c r="E644" s="155"/>
    </row>
    <row r="645" spans="2:5" ht="12.5">
      <c r="B645" s="158"/>
      <c r="C645" s="54"/>
      <c r="D645" s="54"/>
      <c r="E645" s="155"/>
    </row>
    <row r="646" spans="2:5" ht="12.5">
      <c r="B646" s="158"/>
      <c r="C646" s="54"/>
      <c r="D646" s="54"/>
      <c r="E646" s="155"/>
    </row>
    <row r="647" spans="2:5" ht="12.5">
      <c r="B647" s="158"/>
      <c r="C647" s="54"/>
      <c r="D647" s="54"/>
      <c r="E647" s="155"/>
    </row>
    <row r="648" spans="2:5" ht="12.5">
      <c r="B648" s="158"/>
      <c r="C648" s="54"/>
      <c r="D648" s="54"/>
      <c r="E648" s="155"/>
    </row>
    <row r="649" spans="2:5" ht="12.5">
      <c r="B649" s="158"/>
      <c r="C649" s="54"/>
      <c r="D649" s="54"/>
      <c r="E649" s="155"/>
    </row>
    <row r="650" spans="2:5" ht="12.5">
      <c r="B650" s="158"/>
      <c r="C650" s="54"/>
      <c r="D650" s="54"/>
      <c r="E650" s="155"/>
    </row>
    <row r="651" spans="2:5" ht="12.5">
      <c r="B651" s="158"/>
      <c r="C651" s="54"/>
      <c r="D651" s="54"/>
      <c r="E651" s="155"/>
    </row>
    <row r="652" spans="2:5" ht="12.5">
      <c r="B652" s="158"/>
      <c r="C652" s="54"/>
      <c r="D652" s="54"/>
      <c r="E652" s="155"/>
    </row>
    <row r="653" spans="2:5" ht="12.5">
      <c r="B653" s="158"/>
      <c r="C653" s="54"/>
      <c r="D653" s="54"/>
      <c r="E653" s="155"/>
    </row>
    <row r="654" spans="2:5" ht="12.5">
      <c r="B654" s="158"/>
      <c r="C654" s="54"/>
      <c r="D654" s="54"/>
      <c r="E654" s="155"/>
    </row>
    <row r="655" spans="2:5" ht="12.5">
      <c r="B655" s="158"/>
      <c r="C655" s="54"/>
      <c r="D655" s="54"/>
      <c r="E655" s="155"/>
    </row>
    <row r="656" spans="2:5" ht="12.5">
      <c r="B656" s="158"/>
      <c r="C656" s="54"/>
      <c r="D656" s="54"/>
      <c r="E656" s="155"/>
    </row>
    <row r="657" spans="2:5" ht="12.5">
      <c r="B657" s="158"/>
      <c r="C657" s="54"/>
      <c r="D657" s="54"/>
      <c r="E657" s="155"/>
    </row>
    <row r="658" spans="2:5" ht="12.5">
      <c r="B658" s="158"/>
      <c r="C658" s="54"/>
      <c r="D658" s="54"/>
      <c r="E658" s="155"/>
    </row>
    <row r="659" spans="2:5" ht="12.5">
      <c r="B659" s="158"/>
      <c r="C659" s="54"/>
      <c r="D659" s="54"/>
      <c r="E659" s="155"/>
    </row>
    <row r="660" spans="2:5" ht="12.5">
      <c r="B660" s="158"/>
      <c r="C660" s="54"/>
      <c r="D660" s="54"/>
      <c r="E660" s="155"/>
    </row>
    <row r="661" spans="2:5" ht="12.5">
      <c r="B661" s="158"/>
      <c r="C661" s="54"/>
      <c r="D661" s="54"/>
      <c r="E661" s="155"/>
    </row>
    <row r="662" spans="2:5" ht="12.5">
      <c r="B662" s="158"/>
      <c r="C662" s="54"/>
      <c r="D662" s="54"/>
      <c r="E662" s="155"/>
    </row>
    <row r="663" spans="2:5" ht="12.5">
      <c r="B663" s="158"/>
      <c r="C663" s="54"/>
      <c r="D663" s="54"/>
      <c r="E663" s="155"/>
    </row>
    <row r="664" spans="2:5" ht="12.5">
      <c r="B664" s="158"/>
      <c r="C664" s="54"/>
      <c r="D664" s="54"/>
      <c r="E664" s="155"/>
    </row>
    <row r="665" spans="2:5" ht="12.5">
      <c r="B665" s="158"/>
      <c r="C665" s="54"/>
      <c r="D665" s="54"/>
      <c r="E665" s="155"/>
    </row>
    <row r="666" spans="2:5" ht="12.5">
      <c r="B666" s="158"/>
      <c r="C666" s="54"/>
      <c r="D666" s="54"/>
      <c r="E666" s="155"/>
    </row>
    <row r="667" spans="2:5" ht="12.5">
      <c r="B667" s="158"/>
      <c r="C667" s="54"/>
      <c r="D667" s="54"/>
      <c r="E667" s="155"/>
    </row>
    <row r="668" spans="2:5" ht="12.5">
      <c r="B668" s="158"/>
      <c r="C668" s="54"/>
      <c r="D668" s="54"/>
      <c r="E668" s="155"/>
    </row>
    <row r="669" spans="2:5" ht="12.5">
      <c r="B669" s="158"/>
      <c r="C669" s="54"/>
      <c r="D669" s="54"/>
      <c r="E669" s="155"/>
    </row>
    <row r="670" spans="2:5" ht="12.5">
      <c r="B670" s="158"/>
      <c r="C670" s="54"/>
      <c r="D670" s="54"/>
      <c r="E670" s="155"/>
    </row>
    <row r="671" spans="2:5" ht="12.5">
      <c r="B671" s="158"/>
      <c r="C671" s="54"/>
      <c r="D671" s="54"/>
      <c r="E671" s="155"/>
    </row>
    <row r="672" spans="2:5" ht="12.5">
      <c r="B672" s="158"/>
      <c r="C672" s="54"/>
      <c r="D672" s="54"/>
      <c r="E672" s="155"/>
    </row>
    <row r="673" spans="2:5" ht="12.5">
      <c r="B673" s="158"/>
      <c r="C673" s="54"/>
      <c r="D673" s="54"/>
      <c r="E673" s="155"/>
    </row>
    <row r="674" spans="2:5" ht="12.5">
      <c r="B674" s="158"/>
      <c r="C674" s="54"/>
      <c r="D674" s="54"/>
      <c r="E674" s="155"/>
    </row>
    <row r="675" spans="2:5" ht="12.5">
      <c r="B675" s="158"/>
      <c r="C675" s="54"/>
      <c r="D675" s="54"/>
      <c r="E675" s="155"/>
    </row>
    <row r="676" spans="2:5" ht="12.5">
      <c r="B676" s="158"/>
      <c r="C676" s="54"/>
      <c r="D676" s="54"/>
      <c r="E676" s="155"/>
    </row>
    <row r="677" spans="2:5" ht="12.5">
      <c r="B677" s="158"/>
      <c r="C677" s="54"/>
      <c r="D677" s="54"/>
      <c r="E677" s="155"/>
    </row>
    <row r="678" spans="2:5" ht="12.5">
      <c r="B678" s="158"/>
      <c r="C678" s="54"/>
      <c r="D678" s="54"/>
      <c r="E678" s="155"/>
    </row>
    <row r="679" spans="2:5" ht="12.5">
      <c r="B679" s="158"/>
      <c r="C679" s="54"/>
      <c r="D679" s="54"/>
      <c r="E679" s="155"/>
    </row>
    <row r="680" spans="2:5" ht="12.5">
      <c r="B680" s="158"/>
      <c r="C680" s="54"/>
      <c r="D680" s="54"/>
      <c r="E680" s="155"/>
    </row>
    <row r="681" spans="2:5" ht="12.5">
      <c r="B681" s="158"/>
      <c r="C681" s="54"/>
      <c r="D681" s="54"/>
      <c r="E681" s="155"/>
    </row>
    <row r="682" spans="2:5" ht="12.5">
      <c r="B682" s="158"/>
      <c r="C682" s="54"/>
      <c r="D682" s="54"/>
      <c r="E682" s="155"/>
    </row>
    <row r="683" spans="2:5" ht="12.5">
      <c r="B683" s="158"/>
      <c r="C683" s="54"/>
      <c r="D683" s="54"/>
      <c r="E683" s="155"/>
    </row>
    <row r="684" spans="2:5" ht="12.5">
      <c r="B684" s="158"/>
      <c r="C684" s="54"/>
      <c r="D684" s="54"/>
      <c r="E684" s="155"/>
    </row>
    <row r="685" spans="2:5" ht="12.5">
      <c r="B685" s="158"/>
      <c r="C685" s="54"/>
      <c r="D685" s="54"/>
      <c r="E685" s="155"/>
    </row>
    <row r="686" spans="2:5" ht="12.5">
      <c r="B686" s="158"/>
      <c r="C686" s="54"/>
      <c r="D686" s="54"/>
      <c r="E686" s="155"/>
    </row>
    <row r="687" spans="2:5" ht="12.5">
      <c r="B687" s="158"/>
      <c r="C687" s="54"/>
      <c r="D687" s="54"/>
      <c r="E687" s="155"/>
    </row>
    <row r="688" spans="2:5" ht="12.5">
      <c r="B688" s="158"/>
      <c r="C688" s="54"/>
      <c r="D688" s="54"/>
      <c r="E688" s="155"/>
    </row>
    <row r="689" spans="2:5" ht="12.5">
      <c r="B689" s="158"/>
      <c r="C689" s="54"/>
      <c r="D689" s="54"/>
      <c r="E689" s="155"/>
    </row>
    <row r="690" spans="2:5" ht="12.5">
      <c r="B690" s="158"/>
      <c r="C690" s="54"/>
      <c r="D690" s="54"/>
      <c r="E690" s="155"/>
    </row>
    <row r="691" spans="2:5" ht="12.5">
      <c r="B691" s="158"/>
      <c r="C691" s="54"/>
      <c r="D691" s="54"/>
      <c r="E691" s="155"/>
    </row>
    <row r="692" spans="2:5" ht="12.5">
      <c r="B692" s="158"/>
      <c r="C692" s="54"/>
      <c r="D692" s="54"/>
      <c r="E692" s="155"/>
    </row>
    <row r="693" spans="2:5" ht="12.5">
      <c r="B693" s="158"/>
      <c r="C693" s="54"/>
      <c r="D693" s="54"/>
      <c r="E693" s="155"/>
    </row>
    <row r="694" spans="2:5" ht="12.5">
      <c r="B694" s="158"/>
      <c r="C694" s="54"/>
      <c r="D694" s="54"/>
      <c r="E694" s="155"/>
    </row>
    <row r="695" spans="2:5" ht="12.5">
      <c r="B695" s="158"/>
      <c r="C695" s="54"/>
      <c r="D695" s="54"/>
      <c r="E695" s="155"/>
    </row>
    <row r="696" spans="2:5" ht="12.5">
      <c r="B696" s="158"/>
      <c r="C696" s="54"/>
      <c r="D696" s="54"/>
      <c r="E696" s="155"/>
    </row>
    <row r="697" spans="2:5" ht="12.5">
      <c r="B697" s="158"/>
      <c r="C697" s="54"/>
      <c r="D697" s="54"/>
      <c r="E697" s="155"/>
    </row>
    <row r="698" spans="2:5" ht="12.5">
      <c r="B698" s="158"/>
      <c r="C698" s="54"/>
      <c r="D698" s="54"/>
      <c r="E698" s="155"/>
    </row>
    <row r="699" spans="2:5" ht="12.5">
      <c r="B699" s="158"/>
      <c r="C699" s="54"/>
      <c r="D699" s="54"/>
      <c r="E699" s="155"/>
    </row>
    <row r="700" spans="2:5" ht="12.5">
      <c r="B700" s="158"/>
      <c r="C700" s="54"/>
      <c r="D700" s="54"/>
      <c r="E700" s="155"/>
    </row>
    <row r="701" spans="2:5" ht="12.5">
      <c r="B701" s="158"/>
      <c r="C701" s="54"/>
      <c r="D701" s="54"/>
      <c r="E701" s="155"/>
    </row>
    <row r="702" spans="2:5" ht="12.5">
      <c r="B702" s="158"/>
      <c r="C702" s="54"/>
      <c r="D702" s="54"/>
      <c r="E702" s="155"/>
    </row>
    <row r="703" spans="2:5" ht="12.5">
      <c r="B703" s="158"/>
      <c r="C703" s="54"/>
      <c r="D703" s="54"/>
      <c r="E703" s="155"/>
    </row>
    <row r="704" spans="2:5" ht="12.5">
      <c r="B704" s="158"/>
      <c r="C704" s="54"/>
      <c r="D704" s="54"/>
      <c r="E704" s="155"/>
    </row>
    <row r="705" spans="2:5" ht="12.5">
      <c r="B705" s="158"/>
      <c r="C705" s="54"/>
      <c r="D705" s="54"/>
      <c r="E705" s="155"/>
    </row>
    <row r="706" spans="2:5" ht="12.5">
      <c r="B706" s="158"/>
      <c r="C706" s="54"/>
      <c r="D706" s="54"/>
      <c r="E706" s="155"/>
    </row>
    <row r="707" spans="2:5" ht="12.5">
      <c r="B707" s="158"/>
      <c r="C707" s="54"/>
      <c r="D707" s="54"/>
      <c r="E707" s="155"/>
    </row>
    <row r="708" spans="2:5" ht="12.5">
      <c r="B708" s="158"/>
      <c r="C708" s="54"/>
      <c r="D708" s="54"/>
      <c r="E708" s="155"/>
    </row>
    <row r="709" spans="2:5" ht="12.5">
      <c r="B709" s="158"/>
      <c r="C709" s="54"/>
      <c r="D709" s="54"/>
      <c r="E709" s="155"/>
    </row>
    <row r="710" spans="2:5" ht="12.5">
      <c r="B710" s="158"/>
      <c r="C710" s="54"/>
      <c r="D710" s="54"/>
      <c r="E710" s="155"/>
    </row>
    <row r="711" spans="2:5" ht="12.5">
      <c r="B711" s="158"/>
      <c r="C711" s="54"/>
      <c r="D711" s="54"/>
      <c r="E711" s="155"/>
    </row>
    <row r="712" spans="2:5" ht="12.5">
      <c r="B712" s="158"/>
      <c r="C712" s="54"/>
      <c r="D712" s="54"/>
      <c r="E712" s="155"/>
    </row>
    <row r="713" spans="2:5" ht="12.5">
      <c r="B713" s="158"/>
      <c r="C713" s="54"/>
      <c r="D713" s="54"/>
      <c r="E713" s="155"/>
    </row>
    <row r="714" spans="2:5" ht="12.5">
      <c r="B714" s="158"/>
      <c r="C714" s="54"/>
      <c r="D714" s="54"/>
      <c r="E714" s="155"/>
    </row>
    <row r="715" spans="2:5" ht="12.5">
      <c r="B715" s="158"/>
      <c r="C715" s="54"/>
      <c r="D715" s="54"/>
      <c r="E715" s="155"/>
    </row>
    <row r="716" spans="2:5" ht="12.5">
      <c r="B716" s="158"/>
      <c r="C716" s="54"/>
      <c r="D716" s="54"/>
      <c r="E716" s="155"/>
    </row>
    <row r="717" spans="2:5" ht="12.5">
      <c r="B717" s="158"/>
      <c r="C717" s="54"/>
      <c r="D717" s="54"/>
      <c r="E717" s="155"/>
    </row>
    <row r="718" spans="2:5" ht="12.5">
      <c r="B718" s="158"/>
      <c r="C718" s="54"/>
      <c r="D718" s="54"/>
      <c r="E718" s="155"/>
    </row>
    <row r="719" spans="2:5" ht="12.5">
      <c r="B719" s="158"/>
      <c r="C719" s="54"/>
      <c r="D719" s="54"/>
      <c r="E719" s="155"/>
    </row>
    <row r="720" spans="2:5" ht="12.5">
      <c r="B720" s="158"/>
      <c r="C720" s="54"/>
      <c r="D720" s="54"/>
      <c r="E720" s="155"/>
    </row>
    <row r="721" spans="2:5" ht="12.5">
      <c r="B721" s="158"/>
      <c r="C721" s="54"/>
      <c r="D721" s="54"/>
      <c r="E721" s="155"/>
    </row>
    <row r="722" spans="2:5" ht="12.5">
      <c r="B722" s="158"/>
      <c r="C722" s="54"/>
      <c r="D722" s="54"/>
      <c r="E722" s="155"/>
    </row>
    <row r="723" spans="2:5" ht="12.5">
      <c r="B723" s="158"/>
      <c r="C723" s="54"/>
      <c r="D723" s="54"/>
      <c r="E723" s="155"/>
    </row>
    <row r="724" spans="2:5" ht="12.5">
      <c r="B724" s="158"/>
      <c r="C724" s="54"/>
      <c r="D724" s="54"/>
      <c r="E724" s="155"/>
    </row>
    <row r="725" spans="2:5" ht="12.5">
      <c r="B725" s="158"/>
      <c r="C725" s="54"/>
      <c r="D725" s="54"/>
      <c r="E725" s="155"/>
    </row>
    <row r="726" spans="2:5" ht="12.5">
      <c r="B726" s="158"/>
      <c r="C726" s="54"/>
      <c r="D726" s="54"/>
      <c r="E726" s="155"/>
    </row>
    <row r="727" spans="2:5" ht="12.5">
      <c r="B727" s="158"/>
      <c r="C727" s="54"/>
      <c r="D727" s="54"/>
      <c r="E727" s="155"/>
    </row>
    <row r="728" spans="2:5" ht="12.5">
      <c r="B728" s="158"/>
      <c r="C728" s="54"/>
      <c r="D728" s="54"/>
      <c r="E728" s="155"/>
    </row>
    <row r="729" spans="2:5" ht="12.5">
      <c r="B729" s="158"/>
      <c r="C729" s="54"/>
      <c r="D729" s="54"/>
      <c r="E729" s="155"/>
    </row>
    <row r="730" spans="2:5" ht="12.5">
      <c r="B730" s="158"/>
      <c r="C730" s="54"/>
      <c r="D730" s="54"/>
      <c r="E730" s="155"/>
    </row>
    <row r="731" spans="2:5" ht="12.5">
      <c r="B731" s="158"/>
      <c r="C731" s="54"/>
      <c r="D731" s="54"/>
      <c r="E731" s="155"/>
    </row>
    <row r="732" spans="2:5" ht="12.5">
      <c r="B732" s="158"/>
      <c r="C732" s="54"/>
      <c r="D732" s="54"/>
      <c r="E732" s="155"/>
    </row>
    <row r="733" spans="2:5" ht="12.5">
      <c r="B733" s="158"/>
      <c r="C733" s="54"/>
      <c r="D733" s="54"/>
      <c r="E733" s="155"/>
    </row>
    <row r="734" spans="2:5" ht="12.5">
      <c r="B734" s="158"/>
      <c r="C734" s="54"/>
      <c r="D734" s="54"/>
      <c r="E734" s="155"/>
    </row>
    <row r="735" spans="2:5" ht="12.5">
      <c r="B735" s="158"/>
      <c r="C735" s="54"/>
      <c r="D735" s="54"/>
      <c r="E735" s="155"/>
    </row>
    <row r="736" spans="2:5" ht="12.5">
      <c r="B736" s="158"/>
      <c r="C736" s="54"/>
      <c r="D736" s="54"/>
      <c r="E736" s="155"/>
    </row>
    <row r="737" spans="2:5" ht="12.5">
      <c r="B737" s="158"/>
      <c r="C737" s="54"/>
      <c r="D737" s="54"/>
      <c r="E737" s="155"/>
    </row>
    <row r="738" spans="2:5" ht="12.5">
      <c r="B738" s="158"/>
      <c r="C738" s="54"/>
      <c r="D738" s="54"/>
      <c r="E738" s="155"/>
    </row>
    <row r="739" spans="2:5" ht="12.5">
      <c r="B739" s="158"/>
      <c r="C739" s="54"/>
      <c r="D739" s="54"/>
      <c r="E739" s="155"/>
    </row>
    <row r="740" spans="2:5" ht="12.5">
      <c r="B740" s="158"/>
      <c r="C740" s="54"/>
      <c r="D740" s="54"/>
      <c r="E740" s="155"/>
    </row>
    <row r="741" spans="2:5" ht="12.5">
      <c r="B741" s="158"/>
      <c r="C741" s="54"/>
      <c r="D741" s="54"/>
      <c r="E741" s="155"/>
    </row>
    <row r="742" spans="2:5" ht="12.5">
      <c r="B742" s="158"/>
      <c r="C742" s="54"/>
      <c r="D742" s="54"/>
      <c r="E742" s="155"/>
    </row>
    <row r="743" spans="2:5" ht="12.5">
      <c r="B743" s="158"/>
      <c r="C743" s="54"/>
      <c r="D743" s="54"/>
      <c r="E743" s="155"/>
    </row>
    <row r="744" spans="2:5" ht="12.5">
      <c r="B744" s="158"/>
      <c r="C744" s="54"/>
      <c r="D744" s="54"/>
      <c r="E744" s="155"/>
    </row>
    <row r="745" spans="2:5" ht="12.5">
      <c r="B745" s="158"/>
      <c r="C745" s="54"/>
      <c r="D745" s="54"/>
      <c r="E745" s="155"/>
    </row>
    <row r="746" spans="2:5" ht="12.5">
      <c r="B746" s="158"/>
      <c r="C746" s="54"/>
      <c r="D746" s="54"/>
      <c r="E746" s="155"/>
    </row>
    <row r="747" spans="2:5" ht="12.5">
      <c r="B747" s="158"/>
      <c r="C747" s="54"/>
      <c r="D747" s="54"/>
      <c r="E747" s="155"/>
    </row>
    <row r="748" spans="2:5" ht="12.5">
      <c r="B748" s="158"/>
      <c r="C748" s="54"/>
      <c r="D748" s="54"/>
      <c r="E748" s="155"/>
    </row>
    <row r="749" spans="2:5" ht="12.5">
      <c r="B749" s="158"/>
      <c r="C749" s="54"/>
      <c r="D749" s="54"/>
      <c r="E749" s="155"/>
    </row>
    <row r="750" spans="2:5" ht="12.5">
      <c r="B750" s="158"/>
      <c r="C750" s="54"/>
      <c r="D750" s="54"/>
      <c r="E750" s="155"/>
    </row>
    <row r="751" spans="2:5" ht="12.5">
      <c r="B751" s="158"/>
      <c r="C751" s="54"/>
      <c r="D751" s="54"/>
      <c r="E751" s="155"/>
    </row>
    <row r="752" spans="2:5" ht="12.5">
      <c r="B752" s="158"/>
      <c r="C752" s="54"/>
      <c r="D752" s="54"/>
      <c r="E752" s="155"/>
    </row>
    <row r="753" spans="2:5" ht="12.5">
      <c r="B753" s="158"/>
      <c r="C753" s="54"/>
      <c r="D753" s="54"/>
      <c r="E753" s="155"/>
    </row>
    <row r="754" spans="2:5" ht="12.5">
      <c r="B754" s="158"/>
      <c r="C754" s="54"/>
      <c r="D754" s="54"/>
      <c r="E754" s="155"/>
    </row>
    <row r="755" spans="2:5" ht="12.5">
      <c r="B755" s="158"/>
      <c r="C755" s="54"/>
      <c r="D755" s="54"/>
      <c r="E755" s="155"/>
    </row>
    <row r="756" spans="2:5" ht="12.5">
      <c r="B756" s="158"/>
      <c r="C756" s="54"/>
      <c r="D756" s="54"/>
      <c r="E756" s="155"/>
    </row>
    <row r="757" spans="2:5" ht="12.5">
      <c r="B757" s="158"/>
      <c r="C757" s="54"/>
      <c r="D757" s="54"/>
      <c r="E757" s="155"/>
    </row>
    <row r="758" spans="2:5" ht="12.5">
      <c r="B758" s="158"/>
      <c r="C758" s="54"/>
      <c r="D758" s="54"/>
      <c r="E758" s="155"/>
    </row>
    <row r="759" spans="2:5" ht="12.5">
      <c r="B759" s="158"/>
      <c r="C759" s="54"/>
      <c r="D759" s="54"/>
      <c r="E759" s="155"/>
    </row>
    <row r="760" spans="2:5" ht="12.5">
      <c r="B760" s="158"/>
      <c r="C760" s="54"/>
      <c r="D760" s="54"/>
      <c r="E760" s="155"/>
    </row>
    <row r="761" spans="2:5" ht="12.5">
      <c r="B761" s="158"/>
      <c r="C761" s="54"/>
      <c r="D761" s="54"/>
      <c r="E761" s="155"/>
    </row>
    <row r="762" spans="2:5" ht="12.5">
      <c r="B762" s="158"/>
      <c r="C762" s="54"/>
      <c r="D762" s="54"/>
      <c r="E762" s="155"/>
    </row>
    <row r="763" spans="2:5" ht="12.5">
      <c r="B763" s="158"/>
      <c r="C763" s="54"/>
      <c r="D763" s="54"/>
      <c r="E763" s="155"/>
    </row>
    <row r="764" spans="2:5" ht="12.5">
      <c r="B764" s="158"/>
      <c r="C764" s="54"/>
      <c r="D764" s="54"/>
      <c r="E764" s="155"/>
    </row>
    <row r="765" spans="2:5" ht="12.5">
      <c r="B765" s="158"/>
      <c r="C765" s="54"/>
      <c r="D765" s="54"/>
      <c r="E765" s="155"/>
    </row>
    <row r="766" spans="2:5" ht="12.5">
      <c r="B766" s="158"/>
      <c r="C766" s="54"/>
      <c r="D766" s="54"/>
      <c r="E766" s="155"/>
    </row>
    <row r="767" spans="2:5" ht="12.5">
      <c r="B767" s="158"/>
      <c r="C767" s="54"/>
      <c r="D767" s="54"/>
      <c r="E767" s="155"/>
    </row>
    <row r="768" spans="2:5" ht="12.5">
      <c r="B768" s="158"/>
      <c r="C768" s="54"/>
      <c r="D768" s="54"/>
      <c r="E768" s="155"/>
    </row>
    <row r="769" spans="2:5" ht="12.5">
      <c r="B769" s="158"/>
      <c r="C769" s="54"/>
      <c r="D769" s="54"/>
      <c r="E769" s="155"/>
    </row>
    <row r="770" spans="2:5" ht="12.5">
      <c r="B770" s="158"/>
      <c r="C770" s="54"/>
      <c r="D770" s="54"/>
      <c r="E770" s="155"/>
    </row>
    <row r="771" spans="2:5" ht="12.5">
      <c r="B771" s="158"/>
      <c r="C771" s="54"/>
      <c r="D771" s="54"/>
      <c r="E771" s="155"/>
    </row>
    <row r="772" spans="2:5" ht="12.5">
      <c r="B772" s="158"/>
      <c r="C772" s="54"/>
      <c r="D772" s="54"/>
      <c r="E772" s="155"/>
    </row>
    <row r="773" spans="2:5" ht="12.5">
      <c r="B773" s="158"/>
      <c r="C773" s="54"/>
      <c r="D773" s="54"/>
      <c r="E773" s="155"/>
    </row>
    <row r="774" spans="2:5" ht="12.5">
      <c r="B774" s="158"/>
      <c r="C774" s="54"/>
      <c r="D774" s="54"/>
      <c r="E774" s="155"/>
    </row>
    <row r="775" spans="2:5" ht="12.5">
      <c r="B775" s="158"/>
      <c r="C775" s="54"/>
      <c r="D775" s="54"/>
      <c r="E775" s="155"/>
    </row>
    <row r="776" spans="2:5" ht="12.5">
      <c r="B776" s="158"/>
      <c r="C776" s="54"/>
      <c r="D776" s="54"/>
      <c r="E776" s="155"/>
    </row>
    <row r="777" spans="2:5" ht="12.5">
      <c r="B777" s="158"/>
      <c r="C777" s="54"/>
      <c r="D777" s="54"/>
      <c r="E777" s="155"/>
    </row>
    <row r="778" spans="2:5" ht="12.5">
      <c r="B778" s="158"/>
      <c r="C778" s="54"/>
      <c r="D778" s="54"/>
      <c r="E778" s="155"/>
    </row>
    <row r="779" spans="2:5" ht="12.5">
      <c r="B779" s="158"/>
      <c r="C779" s="54"/>
      <c r="D779" s="54"/>
      <c r="E779" s="155"/>
    </row>
    <row r="780" spans="2:5" ht="12.5">
      <c r="B780" s="158"/>
      <c r="C780" s="54"/>
      <c r="D780" s="54"/>
      <c r="E780" s="155"/>
    </row>
    <row r="781" spans="2:5" ht="12.5">
      <c r="B781" s="158"/>
      <c r="C781" s="54"/>
      <c r="D781" s="54"/>
      <c r="E781" s="155"/>
    </row>
    <row r="782" spans="2:5" ht="12.5">
      <c r="B782" s="158"/>
      <c r="C782" s="54"/>
      <c r="D782" s="54"/>
      <c r="E782" s="155"/>
    </row>
    <row r="783" spans="2:5" ht="12.5">
      <c r="B783" s="158"/>
      <c r="C783" s="54"/>
      <c r="D783" s="54"/>
      <c r="E783" s="155"/>
    </row>
    <row r="784" spans="2:5" ht="12.5">
      <c r="B784" s="158"/>
      <c r="C784" s="54"/>
      <c r="D784" s="54"/>
      <c r="E784" s="155"/>
    </row>
    <row r="785" spans="2:5" ht="12.5">
      <c r="B785" s="158"/>
      <c r="C785" s="54"/>
      <c r="D785" s="54"/>
      <c r="E785" s="155"/>
    </row>
    <row r="786" spans="2:5" ht="12.5">
      <c r="B786" s="158"/>
      <c r="C786" s="54"/>
      <c r="D786" s="54"/>
      <c r="E786" s="155"/>
    </row>
    <row r="787" spans="2:5" ht="12.5">
      <c r="B787" s="158"/>
      <c r="C787" s="54"/>
      <c r="D787" s="54"/>
      <c r="E787" s="155"/>
    </row>
    <row r="788" spans="2:5" ht="12.5">
      <c r="B788" s="158"/>
      <c r="C788" s="54"/>
      <c r="D788" s="54"/>
      <c r="E788" s="155"/>
    </row>
    <row r="789" spans="2:5" ht="12.5">
      <c r="B789" s="158"/>
      <c r="C789" s="54"/>
      <c r="D789" s="54"/>
      <c r="E789" s="155"/>
    </row>
    <row r="790" spans="2:5" ht="12.5">
      <c r="B790" s="158"/>
      <c r="C790" s="54"/>
      <c r="D790" s="54"/>
      <c r="E790" s="155"/>
    </row>
    <row r="791" spans="2:5" ht="12.5">
      <c r="B791" s="158"/>
      <c r="C791" s="54"/>
      <c r="D791" s="54"/>
      <c r="E791" s="155"/>
    </row>
    <row r="792" spans="2:5" ht="12.5">
      <c r="B792" s="158"/>
      <c r="C792" s="54"/>
      <c r="D792" s="54"/>
      <c r="E792" s="155"/>
    </row>
    <row r="793" spans="2:5" ht="12.5">
      <c r="B793" s="158"/>
      <c r="C793" s="54"/>
      <c r="D793" s="54"/>
      <c r="E793" s="155"/>
    </row>
    <row r="794" spans="2:5" ht="12.5">
      <c r="B794" s="158"/>
      <c r="C794" s="54"/>
      <c r="D794" s="54"/>
      <c r="E794" s="155"/>
    </row>
    <row r="795" spans="2:5" ht="12.5">
      <c r="B795" s="158"/>
      <c r="C795" s="54"/>
      <c r="D795" s="54"/>
      <c r="E795" s="155"/>
    </row>
    <row r="796" spans="2:5" ht="12.5">
      <c r="B796" s="158"/>
      <c r="C796" s="54"/>
      <c r="D796" s="54"/>
      <c r="E796" s="155"/>
    </row>
    <row r="797" spans="2:5" ht="12.5">
      <c r="B797" s="158"/>
      <c r="C797" s="54"/>
      <c r="D797" s="54"/>
      <c r="E797" s="155"/>
    </row>
    <row r="798" spans="2:5" ht="12.5">
      <c r="B798" s="158"/>
      <c r="C798" s="54"/>
      <c r="D798" s="54"/>
      <c r="E798" s="155"/>
    </row>
    <row r="799" spans="2:5" ht="12.5">
      <c r="B799" s="158"/>
      <c r="C799" s="54"/>
      <c r="D799" s="54"/>
      <c r="E799" s="155"/>
    </row>
    <row r="800" spans="2:5" ht="12.5">
      <c r="B800" s="158"/>
      <c r="C800" s="54"/>
      <c r="D800" s="54"/>
      <c r="E800" s="155"/>
    </row>
    <row r="801" spans="2:5" ht="12.5">
      <c r="B801" s="158"/>
      <c r="C801" s="54"/>
      <c r="D801" s="54"/>
      <c r="E801" s="155"/>
    </row>
    <row r="802" spans="2:5" ht="12.5">
      <c r="B802" s="158"/>
      <c r="C802" s="54"/>
      <c r="D802" s="54"/>
      <c r="E802" s="155"/>
    </row>
    <row r="803" spans="2:5" ht="12.5">
      <c r="B803" s="158"/>
      <c r="C803" s="54"/>
      <c r="D803" s="54"/>
      <c r="E803" s="155"/>
    </row>
    <row r="804" spans="2:5" ht="12.5">
      <c r="B804" s="158"/>
      <c r="C804" s="54"/>
      <c r="D804" s="54"/>
      <c r="E804" s="155"/>
    </row>
    <row r="805" spans="2:5" ht="12.5">
      <c r="B805" s="158"/>
      <c r="C805" s="54"/>
      <c r="D805" s="54"/>
      <c r="E805" s="155"/>
    </row>
    <row r="806" spans="2:5" ht="12.5">
      <c r="B806" s="158"/>
      <c r="C806" s="54"/>
      <c r="D806" s="54"/>
      <c r="E806" s="155"/>
    </row>
    <row r="807" spans="2:5" ht="12.5">
      <c r="B807" s="158"/>
      <c r="C807" s="54"/>
      <c r="D807" s="54"/>
      <c r="E807" s="155"/>
    </row>
    <row r="808" spans="2:5" ht="12.5">
      <c r="B808" s="158"/>
      <c r="C808" s="54"/>
      <c r="D808" s="54"/>
      <c r="E808" s="155"/>
    </row>
    <row r="809" spans="2:5" ht="12.5">
      <c r="B809" s="158"/>
      <c r="C809" s="54"/>
      <c r="D809" s="54"/>
      <c r="E809" s="155"/>
    </row>
    <row r="810" spans="2:5" ht="12.5">
      <c r="B810" s="158"/>
      <c r="C810" s="54"/>
      <c r="D810" s="54"/>
      <c r="E810" s="155"/>
    </row>
    <row r="811" spans="2:5" ht="12.5">
      <c r="B811" s="158"/>
      <c r="C811" s="54"/>
      <c r="D811" s="54"/>
      <c r="E811" s="155"/>
    </row>
    <row r="812" spans="2:5" ht="12.5">
      <c r="B812" s="158"/>
      <c r="C812" s="54"/>
      <c r="D812" s="54"/>
      <c r="E812" s="155"/>
    </row>
    <row r="813" spans="2:5" ht="12.5">
      <c r="B813" s="158"/>
      <c r="C813" s="54"/>
      <c r="D813" s="54"/>
      <c r="E813" s="155"/>
    </row>
    <row r="814" spans="2:5" ht="12.5">
      <c r="B814" s="158"/>
      <c r="C814" s="54"/>
      <c r="D814" s="54"/>
      <c r="E814" s="155"/>
    </row>
    <row r="815" spans="2:5" ht="12.5">
      <c r="B815" s="158"/>
      <c r="C815" s="54"/>
      <c r="D815" s="54"/>
      <c r="E815" s="155"/>
    </row>
    <row r="816" spans="2:5" ht="12.5">
      <c r="B816" s="158"/>
      <c r="C816" s="54"/>
      <c r="D816" s="54"/>
      <c r="E816" s="155"/>
    </row>
    <row r="817" spans="2:5" ht="12.5">
      <c r="B817" s="158"/>
      <c r="C817" s="54"/>
      <c r="D817" s="54"/>
      <c r="E817" s="155"/>
    </row>
    <row r="818" spans="2:5" ht="12.5">
      <c r="B818" s="158"/>
      <c r="C818" s="54"/>
      <c r="D818" s="54"/>
      <c r="E818" s="155"/>
    </row>
    <row r="819" spans="2:5" ht="12.5">
      <c r="B819" s="158"/>
      <c r="C819" s="54"/>
      <c r="D819" s="54"/>
      <c r="E819" s="155"/>
    </row>
    <row r="820" spans="2:5" ht="12.5">
      <c r="B820" s="158"/>
      <c r="C820" s="54"/>
      <c r="D820" s="54"/>
      <c r="E820" s="155"/>
    </row>
    <row r="821" spans="2:5" ht="12.5">
      <c r="B821" s="158"/>
      <c r="C821" s="54"/>
      <c r="D821" s="54"/>
      <c r="E821" s="155"/>
    </row>
    <row r="822" spans="2:5" ht="12.5">
      <c r="B822" s="158"/>
      <c r="C822" s="54"/>
      <c r="D822" s="54"/>
      <c r="E822" s="155"/>
    </row>
    <row r="823" spans="2:5" ht="12.5">
      <c r="B823" s="158"/>
      <c r="C823" s="54"/>
      <c r="D823" s="54"/>
      <c r="E823" s="155"/>
    </row>
    <row r="824" spans="2:5" ht="12.5">
      <c r="B824" s="158"/>
      <c r="C824" s="54"/>
      <c r="D824" s="54"/>
      <c r="E824" s="155"/>
    </row>
    <row r="825" spans="2:5" ht="12.5">
      <c r="B825" s="158"/>
      <c r="C825" s="54"/>
      <c r="D825" s="54"/>
      <c r="E825" s="155"/>
    </row>
    <row r="826" spans="2:5" ht="12.5">
      <c r="B826" s="158"/>
      <c r="C826" s="54"/>
      <c r="D826" s="54"/>
      <c r="E826" s="155"/>
    </row>
    <row r="827" spans="2:5" ht="12.5">
      <c r="B827" s="158"/>
      <c r="C827" s="54"/>
      <c r="D827" s="54"/>
      <c r="E827" s="155"/>
    </row>
    <row r="828" spans="2:5" ht="12.5">
      <c r="B828" s="158"/>
      <c r="C828" s="54"/>
      <c r="D828" s="54"/>
      <c r="E828" s="155"/>
    </row>
    <row r="829" spans="2:5" ht="12.5">
      <c r="B829" s="158"/>
      <c r="C829" s="54"/>
      <c r="D829" s="54"/>
      <c r="E829" s="155"/>
    </row>
    <row r="830" spans="2:5" ht="12.5">
      <c r="B830" s="158"/>
      <c r="C830" s="54"/>
      <c r="D830" s="54"/>
      <c r="E830" s="155"/>
    </row>
    <row r="831" spans="2:5" ht="12.5">
      <c r="B831" s="158"/>
      <c r="C831" s="54"/>
      <c r="D831" s="54"/>
      <c r="E831" s="155"/>
    </row>
    <row r="832" spans="2:5" ht="12.5">
      <c r="B832" s="158"/>
      <c r="C832" s="54"/>
      <c r="D832" s="54"/>
      <c r="E832" s="155"/>
    </row>
    <row r="833" spans="2:5" ht="12.5">
      <c r="B833" s="158"/>
      <c r="C833" s="54"/>
      <c r="D833" s="54"/>
      <c r="E833" s="155"/>
    </row>
    <row r="834" spans="2:5" ht="12.5">
      <c r="B834" s="158"/>
      <c r="C834" s="54"/>
      <c r="D834" s="54"/>
      <c r="E834" s="155"/>
    </row>
    <row r="835" spans="2:5" ht="12.5">
      <c r="B835" s="158"/>
      <c r="C835" s="54"/>
      <c r="D835" s="54"/>
      <c r="E835" s="155"/>
    </row>
    <row r="836" spans="2:5" ht="12.5">
      <c r="B836" s="158"/>
      <c r="C836" s="54"/>
      <c r="D836" s="54"/>
      <c r="E836" s="155"/>
    </row>
    <row r="837" spans="2:5" ht="12.5">
      <c r="B837" s="158"/>
      <c r="C837" s="54"/>
      <c r="D837" s="54"/>
      <c r="E837" s="155"/>
    </row>
    <row r="838" spans="2:5" ht="12.5">
      <c r="B838" s="158"/>
      <c r="C838" s="54"/>
      <c r="D838" s="54"/>
      <c r="E838" s="155"/>
    </row>
    <row r="839" spans="2:5" ht="12.5">
      <c r="B839" s="158"/>
      <c r="C839" s="54"/>
      <c r="D839" s="54"/>
      <c r="E839" s="155"/>
    </row>
    <row r="840" spans="2:5" ht="12.5">
      <c r="B840" s="158"/>
      <c r="C840" s="54"/>
      <c r="D840" s="54"/>
      <c r="E840" s="155"/>
    </row>
    <row r="841" spans="2:5" ht="12.5">
      <c r="B841" s="158"/>
      <c r="C841" s="54"/>
      <c r="D841" s="54"/>
      <c r="E841" s="155"/>
    </row>
    <row r="842" spans="2:5" ht="12.5">
      <c r="B842" s="158"/>
      <c r="C842" s="54"/>
      <c r="D842" s="54"/>
      <c r="E842" s="155"/>
    </row>
    <row r="843" spans="2:5" ht="12.5">
      <c r="B843" s="158"/>
      <c r="C843" s="54"/>
      <c r="D843" s="54"/>
      <c r="E843" s="155"/>
    </row>
    <row r="844" spans="2:5" ht="12.5">
      <c r="B844" s="158"/>
      <c r="C844" s="54"/>
      <c r="D844" s="54"/>
      <c r="E844" s="155"/>
    </row>
    <row r="845" spans="2:5" ht="12.5">
      <c r="B845" s="158"/>
      <c r="C845" s="54"/>
      <c r="D845" s="54"/>
      <c r="E845" s="155"/>
    </row>
    <row r="846" spans="2:5" ht="12.5">
      <c r="B846" s="158"/>
      <c r="C846" s="54"/>
      <c r="D846" s="54"/>
      <c r="E846" s="155"/>
    </row>
    <row r="847" spans="2:5" ht="12.5">
      <c r="B847" s="158"/>
      <c r="C847" s="54"/>
      <c r="D847" s="54"/>
      <c r="E847" s="155"/>
    </row>
    <row r="848" spans="2:5" ht="12.5">
      <c r="B848" s="158"/>
      <c r="C848" s="54"/>
      <c r="D848" s="54"/>
      <c r="E848" s="155"/>
    </row>
    <row r="849" spans="2:5" ht="12.5">
      <c r="B849" s="158"/>
      <c r="C849" s="54"/>
      <c r="D849" s="54"/>
      <c r="E849" s="155"/>
    </row>
    <row r="850" spans="2:5" ht="12.5">
      <c r="B850" s="158"/>
      <c r="C850" s="54"/>
      <c r="D850" s="54"/>
      <c r="E850" s="155"/>
    </row>
    <row r="851" spans="2:5" ht="12.5">
      <c r="B851" s="158"/>
      <c r="C851" s="54"/>
      <c r="D851" s="54"/>
      <c r="E851" s="155"/>
    </row>
    <row r="852" spans="2:5" ht="12.5">
      <c r="B852" s="158"/>
      <c r="C852" s="54"/>
      <c r="D852" s="54"/>
      <c r="E852" s="155"/>
    </row>
    <row r="853" spans="2:5" ht="12.5">
      <c r="B853" s="158"/>
      <c r="C853" s="54"/>
      <c r="D853" s="54"/>
      <c r="E853" s="155"/>
    </row>
    <row r="854" spans="2:5" ht="12.5">
      <c r="B854" s="158"/>
      <c r="C854" s="54"/>
      <c r="D854" s="54"/>
      <c r="E854" s="155"/>
    </row>
    <row r="855" spans="2:5" ht="12.5">
      <c r="B855" s="158"/>
      <c r="C855" s="54"/>
      <c r="D855" s="54"/>
      <c r="E855" s="155"/>
    </row>
    <row r="856" spans="2:5" ht="12.5">
      <c r="B856" s="158"/>
      <c r="C856" s="54"/>
      <c r="D856" s="54"/>
      <c r="E856" s="155"/>
    </row>
    <row r="857" spans="2:5" ht="12.5">
      <c r="B857" s="158"/>
      <c r="C857" s="54"/>
      <c r="D857" s="54"/>
      <c r="E857" s="155"/>
    </row>
    <row r="858" spans="2:5" ht="12.5">
      <c r="B858" s="158"/>
      <c r="C858" s="54"/>
      <c r="D858" s="54"/>
      <c r="E858" s="155"/>
    </row>
    <row r="859" spans="2:5" ht="12.5">
      <c r="B859" s="158"/>
      <c r="C859" s="54"/>
      <c r="D859" s="54"/>
      <c r="E859" s="155"/>
    </row>
    <row r="860" spans="2:5" ht="12.5">
      <c r="B860" s="158"/>
      <c r="C860" s="54"/>
      <c r="D860" s="54"/>
      <c r="E860" s="155"/>
    </row>
    <row r="861" spans="2:5" ht="12.5">
      <c r="B861" s="158"/>
      <c r="C861" s="54"/>
      <c r="D861" s="54"/>
      <c r="E861" s="155"/>
    </row>
    <row r="862" spans="2:5" ht="12.5">
      <c r="B862" s="158"/>
      <c r="C862" s="54"/>
      <c r="D862" s="54"/>
      <c r="E862" s="155"/>
    </row>
    <row r="863" spans="2:5" ht="12.5">
      <c r="B863" s="158"/>
      <c r="C863" s="54"/>
      <c r="D863" s="54"/>
      <c r="E863" s="155"/>
    </row>
    <row r="864" spans="2:5" ht="12.5">
      <c r="B864" s="158"/>
      <c r="C864" s="54"/>
      <c r="D864" s="54"/>
      <c r="E864" s="155"/>
    </row>
    <row r="865" spans="2:5" ht="12.5">
      <c r="B865" s="158"/>
      <c r="C865" s="54"/>
      <c r="D865" s="54"/>
      <c r="E865" s="155"/>
    </row>
    <row r="866" spans="2:5" ht="12.5">
      <c r="B866" s="158"/>
      <c r="C866" s="54"/>
      <c r="D866" s="54"/>
      <c r="E866" s="155"/>
    </row>
    <row r="867" spans="2:5" ht="12.5">
      <c r="B867" s="158"/>
      <c r="C867" s="54"/>
      <c r="D867" s="54"/>
      <c r="E867" s="155"/>
    </row>
    <row r="868" spans="2:5" ht="12.5">
      <c r="B868" s="158"/>
      <c r="C868" s="54"/>
      <c r="D868" s="54"/>
      <c r="E868" s="155"/>
    </row>
    <row r="869" spans="2:5" ht="12.5">
      <c r="B869" s="158"/>
      <c r="C869" s="54"/>
      <c r="D869" s="54"/>
      <c r="E869" s="155"/>
    </row>
    <row r="870" spans="2:5" ht="12.5">
      <c r="B870" s="158"/>
      <c r="C870" s="54"/>
      <c r="D870" s="54"/>
      <c r="E870" s="155"/>
    </row>
    <row r="871" spans="2:5" ht="12.5">
      <c r="B871" s="158"/>
      <c r="C871" s="54"/>
      <c r="D871" s="54"/>
      <c r="E871" s="155"/>
    </row>
    <row r="872" spans="2:5" ht="12.5">
      <c r="B872" s="158"/>
      <c r="C872" s="54"/>
      <c r="D872" s="54"/>
      <c r="E872" s="155"/>
    </row>
    <row r="873" spans="2:5" ht="12.5">
      <c r="B873" s="158"/>
      <c r="C873" s="54"/>
      <c r="D873" s="54"/>
      <c r="E873" s="155"/>
    </row>
    <row r="874" spans="2:5" ht="12.5">
      <c r="B874" s="158"/>
      <c r="C874" s="54"/>
      <c r="D874" s="54"/>
      <c r="E874" s="155"/>
    </row>
    <row r="875" spans="2:5" ht="12.5">
      <c r="B875" s="158"/>
      <c r="C875" s="54"/>
      <c r="D875" s="54"/>
      <c r="E875" s="155"/>
    </row>
    <row r="876" spans="2:5" ht="12.5">
      <c r="B876" s="158"/>
      <c r="C876" s="54"/>
      <c r="D876" s="54"/>
      <c r="E876" s="155"/>
    </row>
    <row r="877" spans="2:5" ht="12.5">
      <c r="B877" s="158"/>
      <c r="C877" s="54"/>
      <c r="D877" s="54"/>
      <c r="E877" s="155"/>
    </row>
    <row r="878" spans="2:5" ht="12.5">
      <c r="B878" s="158"/>
      <c r="C878" s="54"/>
      <c r="D878" s="54"/>
      <c r="E878" s="155"/>
    </row>
    <row r="879" spans="2:5" ht="12.5">
      <c r="B879" s="158"/>
      <c r="C879" s="54"/>
      <c r="D879" s="54"/>
      <c r="E879" s="155"/>
    </row>
    <row r="880" spans="2:5" ht="12.5">
      <c r="B880" s="158"/>
      <c r="C880" s="54"/>
      <c r="D880" s="54"/>
      <c r="E880" s="155"/>
    </row>
    <row r="881" spans="2:5" ht="12.5">
      <c r="B881" s="158"/>
      <c r="C881" s="54"/>
      <c r="D881" s="54"/>
      <c r="E881" s="155"/>
    </row>
    <row r="882" spans="2:5" ht="12.5">
      <c r="B882" s="158"/>
      <c r="C882" s="54"/>
      <c r="D882" s="54"/>
      <c r="E882" s="155"/>
    </row>
    <row r="883" spans="2:5" ht="12.5">
      <c r="B883" s="158"/>
      <c r="C883" s="54"/>
      <c r="D883" s="54"/>
      <c r="E883" s="155"/>
    </row>
    <row r="884" spans="2:5" ht="12.5">
      <c r="B884" s="158"/>
      <c r="C884" s="54"/>
      <c r="D884" s="54"/>
      <c r="E884" s="155"/>
    </row>
    <row r="885" spans="2:5" ht="12.5">
      <c r="B885" s="158"/>
      <c r="C885" s="54"/>
      <c r="D885" s="54"/>
      <c r="E885" s="155"/>
    </row>
    <row r="886" spans="2:5" ht="12.5">
      <c r="B886" s="158"/>
      <c r="C886" s="54"/>
      <c r="D886" s="54"/>
      <c r="E886" s="155"/>
    </row>
    <row r="887" spans="2:5" ht="12.5">
      <c r="B887" s="158"/>
      <c r="C887" s="54"/>
      <c r="D887" s="54"/>
      <c r="E887" s="155"/>
    </row>
    <row r="888" spans="2:5" ht="12.5">
      <c r="B888" s="158"/>
      <c r="C888" s="54"/>
      <c r="D888" s="54"/>
      <c r="E888" s="155"/>
    </row>
    <row r="889" spans="2:5" ht="12.5">
      <c r="B889" s="158"/>
      <c r="C889" s="54"/>
      <c r="D889" s="54"/>
      <c r="E889" s="155"/>
    </row>
    <row r="890" spans="2:5" ht="12.5">
      <c r="B890" s="158"/>
      <c r="C890" s="54"/>
      <c r="D890" s="54"/>
      <c r="E890" s="155"/>
    </row>
    <row r="891" spans="2:5" ht="12.5">
      <c r="B891" s="158"/>
      <c r="C891" s="54"/>
      <c r="D891" s="54"/>
      <c r="E891" s="155"/>
    </row>
    <row r="892" spans="2:5" ht="12.5">
      <c r="B892" s="158"/>
      <c r="C892" s="54"/>
      <c r="D892" s="54"/>
      <c r="E892" s="155"/>
    </row>
    <row r="893" spans="2:5" ht="12.5">
      <c r="B893" s="158"/>
      <c r="C893" s="54"/>
      <c r="D893" s="54"/>
      <c r="E893" s="155"/>
    </row>
    <row r="894" spans="2:5" ht="12.5">
      <c r="B894" s="158"/>
      <c r="C894" s="54"/>
      <c r="D894" s="54"/>
      <c r="E894" s="155"/>
    </row>
    <row r="895" spans="2:5" ht="12.5">
      <c r="B895" s="158"/>
      <c r="C895" s="54"/>
      <c r="D895" s="54"/>
      <c r="E895" s="155"/>
    </row>
    <row r="896" spans="2:5" ht="12.5">
      <c r="B896" s="158"/>
      <c r="C896" s="54"/>
      <c r="D896" s="54"/>
      <c r="E896" s="155"/>
    </row>
    <row r="897" spans="2:5" ht="12.5">
      <c r="B897" s="158"/>
      <c r="C897" s="54"/>
      <c r="D897" s="54"/>
      <c r="E897" s="155"/>
    </row>
    <row r="898" spans="2:5" ht="12.5">
      <c r="B898" s="158"/>
      <c r="C898" s="54"/>
      <c r="D898" s="54"/>
      <c r="E898" s="155"/>
    </row>
    <row r="899" spans="2:5" ht="12.5">
      <c r="B899" s="158"/>
      <c r="C899" s="54"/>
      <c r="D899" s="54"/>
      <c r="E899" s="155"/>
    </row>
    <row r="900" spans="2:5" ht="12.5">
      <c r="B900" s="158"/>
      <c r="C900" s="54"/>
      <c r="D900" s="54"/>
      <c r="E900" s="155"/>
    </row>
    <row r="901" spans="2:5" ht="12.5">
      <c r="B901" s="158"/>
      <c r="C901" s="54"/>
      <c r="D901" s="54"/>
      <c r="E901" s="155"/>
    </row>
    <row r="902" spans="2:5" ht="12.5">
      <c r="B902" s="158"/>
      <c r="C902" s="54"/>
      <c r="D902" s="54"/>
      <c r="E902" s="155"/>
    </row>
    <row r="903" spans="2:5" ht="12.5">
      <c r="B903" s="158"/>
      <c r="C903" s="54"/>
      <c r="D903" s="54"/>
      <c r="E903" s="155"/>
    </row>
    <row r="904" spans="2:5" ht="12.5">
      <c r="B904" s="158"/>
      <c r="C904" s="54"/>
      <c r="D904" s="54"/>
      <c r="E904" s="155"/>
    </row>
    <row r="905" spans="2:5" ht="12.5">
      <c r="B905" s="158"/>
      <c r="C905" s="54"/>
      <c r="D905" s="54"/>
      <c r="E905" s="155"/>
    </row>
    <row r="906" spans="2:5" ht="12.5">
      <c r="B906" s="158"/>
      <c r="C906" s="54"/>
      <c r="D906" s="54"/>
      <c r="E906" s="155"/>
    </row>
    <row r="907" spans="2:5" ht="12.5">
      <c r="B907" s="158"/>
      <c r="C907" s="54"/>
      <c r="D907" s="54"/>
      <c r="E907" s="155"/>
    </row>
    <row r="908" spans="2:5" ht="12.5">
      <c r="B908" s="158"/>
      <c r="C908" s="54"/>
      <c r="D908" s="54"/>
      <c r="E908" s="155"/>
    </row>
    <row r="909" spans="2:5" ht="12.5">
      <c r="B909" s="158"/>
      <c r="C909" s="54"/>
      <c r="D909" s="54"/>
      <c r="E909" s="155"/>
    </row>
    <row r="910" spans="2:5" ht="12.5">
      <c r="B910" s="158"/>
      <c r="C910" s="54"/>
      <c r="D910" s="54"/>
      <c r="E910" s="155"/>
    </row>
    <row r="911" spans="2:5" ht="12.5">
      <c r="B911" s="158"/>
      <c r="C911" s="54"/>
      <c r="D911" s="54"/>
      <c r="E911" s="155"/>
    </row>
    <row r="912" spans="2:5" ht="12.5">
      <c r="B912" s="158"/>
      <c r="C912" s="54"/>
      <c r="D912" s="54"/>
      <c r="E912" s="155"/>
    </row>
    <row r="913" spans="2:5" ht="12.5">
      <c r="B913" s="158"/>
      <c r="C913" s="54"/>
      <c r="D913" s="54"/>
      <c r="E913" s="155"/>
    </row>
    <row r="914" spans="2:5" ht="12.5">
      <c r="B914" s="158"/>
      <c r="C914" s="54"/>
      <c r="D914" s="54"/>
      <c r="E914" s="155"/>
    </row>
    <row r="915" spans="2:5" ht="12.5">
      <c r="B915" s="158"/>
      <c r="C915" s="54"/>
      <c r="D915" s="54"/>
      <c r="E915" s="155"/>
    </row>
    <row r="916" spans="2:5" ht="12.5">
      <c r="B916" s="158"/>
      <c r="C916" s="54"/>
      <c r="D916" s="54"/>
      <c r="E916" s="155"/>
    </row>
    <row r="917" spans="2:5" ht="12.5">
      <c r="B917" s="158"/>
      <c r="C917" s="54"/>
      <c r="D917" s="54"/>
      <c r="E917" s="155"/>
    </row>
    <row r="918" spans="2:5" ht="12.5">
      <c r="B918" s="158"/>
      <c r="C918" s="54"/>
      <c r="D918" s="54"/>
      <c r="E918" s="155"/>
    </row>
    <row r="919" spans="2:5" ht="12.5">
      <c r="B919" s="158"/>
      <c r="C919" s="54"/>
      <c r="D919" s="54"/>
      <c r="E919" s="155"/>
    </row>
    <row r="920" spans="2:5" ht="12.5">
      <c r="B920" s="158"/>
      <c r="C920" s="54"/>
      <c r="D920" s="54"/>
      <c r="E920" s="155"/>
    </row>
    <row r="921" spans="2:5" ht="12.5">
      <c r="B921" s="158"/>
      <c r="C921" s="54"/>
      <c r="D921" s="54"/>
      <c r="E921" s="155"/>
    </row>
    <row r="922" spans="2:5" ht="12.5">
      <c r="B922" s="158"/>
      <c r="C922" s="54"/>
      <c r="D922" s="54"/>
      <c r="E922" s="155"/>
    </row>
    <row r="923" spans="2:5" ht="12.5">
      <c r="B923" s="158"/>
      <c r="C923" s="54"/>
      <c r="D923" s="54"/>
      <c r="E923" s="155"/>
    </row>
    <row r="924" spans="2:5" ht="12.5">
      <c r="B924" s="158"/>
      <c r="C924" s="54"/>
      <c r="D924" s="54"/>
      <c r="E924" s="155"/>
    </row>
    <row r="925" spans="2:5" ht="12.5">
      <c r="B925" s="158"/>
      <c r="C925" s="54"/>
      <c r="D925" s="54"/>
      <c r="E925" s="155"/>
    </row>
    <row r="926" spans="2:5" ht="12.5">
      <c r="B926" s="158"/>
      <c r="C926" s="54"/>
      <c r="D926" s="54"/>
      <c r="E926" s="155"/>
    </row>
    <row r="927" spans="2:5" ht="12.5">
      <c r="B927" s="158"/>
      <c r="C927" s="54"/>
      <c r="D927" s="54"/>
      <c r="E927" s="155"/>
    </row>
    <row r="928" spans="2:5" ht="12.5">
      <c r="B928" s="158"/>
      <c r="C928" s="54"/>
      <c r="D928" s="54"/>
      <c r="E928" s="155"/>
    </row>
    <row r="929" spans="2:5" ht="12.5">
      <c r="B929" s="158"/>
      <c r="C929" s="54"/>
      <c r="D929" s="54"/>
      <c r="E929" s="155"/>
    </row>
    <row r="930" spans="2:5" ht="12.5">
      <c r="B930" s="158"/>
      <c r="C930" s="54"/>
      <c r="D930" s="54"/>
      <c r="E930" s="155"/>
    </row>
    <row r="931" spans="2:5" ht="12.5">
      <c r="B931" s="158"/>
      <c r="C931" s="54"/>
      <c r="D931" s="54"/>
      <c r="E931" s="155"/>
    </row>
    <row r="932" spans="2:5" ht="12.5">
      <c r="B932" s="158"/>
      <c r="C932" s="54"/>
      <c r="D932" s="54"/>
      <c r="E932" s="155"/>
    </row>
    <row r="933" spans="2:5" ht="12.5">
      <c r="B933" s="158"/>
      <c r="C933" s="54"/>
      <c r="D933" s="54"/>
      <c r="E933" s="155"/>
    </row>
    <row r="934" spans="2:5" ht="12.5">
      <c r="B934" s="158"/>
      <c r="C934" s="54"/>
      <c r="D934" s="54"/>
      <c r="E934" s="155"/>
    </row>
    <row r="935" spans="2:5" ht="12.5">
      <c r="B935" s="158"/>
      <c r="C935" s="54"/>
      <c r="D935" s="54"/>
      <c r="E935" s="155"/>
    </row>
    <row r="936" spans="2:5" ht="12.5">
      <c r="B936" s="158"/>
      <c r="C936" s="54"/>
      <c r="D936" s="54"/>
      <c r="E936" s="155"/>
    </row>
    <row r="937" spans="2:5" ht="12.5">
      <c r="B937" s="158"/>
      <c r="C937" s="54"/>
      <c r="D937" s="54"/>
      <c r="E937" s="155"/>
    </row>
    <row r="938" spans="2:5" ht="12.5">
      <c r="B938" s="158"/>
      <c r="C938" s="54"/>
      <c r="D938" s="54"/>
      <c r="E938" s="155"/>
    </row>
    <row r="939" spans="2:5" ht="12.5">
      <c r="B939" s="158"/>
      <c r="C939" s="54"/>
      <c r="D939" s="54"/>
      <c r="E939" s="155"/>
    </row>
    <row r="940" spans="2:5" ht="12.5">
      <c r="B940" s="158"/>
      <c r="C940" s="54"/>
      <c r="D940" s="54"/>
      <c r="E940" s="155"/>
    </row>
    <row r="941" spans="2:5" ht="12.5">
      <c r="B941" s="158"/>
      <c r="C941" s="54"/>
      <c r="D941" s="54"/>
      <c r="E941" s="155"/>
    </row>
    <row r="942" spans="2:5" ht="12.5">
      <c r="B942" s="158"/>
      <c r="C942" s="54"/>
      <c r="D942" s="54"/>
      <c r="E942" s="155"/>
    </row>
    <row r="943" spans="2:5" ht="12.5">
      <c r="B943" s="158"/>
      <c r="C943" s="54"/>
      <c r="D943" s="54"/>
      <c r="E943" s="155"/>
    </row>
    <row r="944" spans="2:5" ht="12.5">
      <c r="B944" s="158"/>
      <c r="C944" s="54"/>
      <c r="D944" s="54"/>
      <c r="E944" s="155"/>
    </row>
    <row r="945" spans="2:5" ht="12.5">
      <c r="B945" s="158"/>
      <c r="C945" s="54"/>
      <c r="D945" s="54"/>
      <c r="E945" s="155"/>
    </row>
    <row r="946" spans="2:5" ht="12.5">
      <c r="B946" s="158"/>
      <c r="C946" s="54"/>
      <c r="D946" s="54"/>
      <c r="E946" s="155"/>
    </row>
    <row r="947" spans="2:5" ht="12.5">
      <c r="B947" s="158"/>
      <c r="C947" s="54"/>
      <c r="D947" s="54"/>
      <c r="E947" s="155"/>
    </row>
    <row r="948" spans="2:5" ht="12.5">
      <c r="B948" s="158"/>
      <c r="C948" s="54"/>
      <c r="D948" s="54"/>
      <c r="E948" s="155"/>
    </row>
    <row r="949" spans="2:5" ht="12.5">
      <c r="B949" s="158"/>
      <c r="C949" s="54"/>
      <c r="D949" s="54"/>
      <c r="E949" s="155"/>
    </row>
    <row r="950" spans="2:5" ht="12.5">
      <c r="B950" s="158"/>
      <c r="C950" s="54"/>
      <c r="D950" s="54"/>
      <c r="E950" s="155"/>
    </row>
    <row r="951" spans="2:5" ht="12.5">
      <c r="B951" s="158"/>
      <c r="C951" s="54"/>
      <c r="D951" s="54"/>
      <c r="E951" s="155"/>
    </row>
    <row r="952" spans="2:5" ht="12.5">
      <c r="B952" s="158"/>
      <c r="C952" s="54"/>
      <c r="D952" s="54"/>
      <c r="E952" s="155"/>
    </row>
    <row r="953" spans="2:5" ht="12.5">
      <c r="B953" s="158"/>
      <c r="C953" s="54"/>
      <c r="D953" s="54"/>
      <c r="E953" s="155"/>
    </row>
    <row r="954" spans="2:5" ht="12.5">
      <c r="B954" s="158"/>
      <c r="C954" s="54"/>
      <c r="D954" s="54"/>
      <c r="E954" s="155"/>
    </row>
    <row r="955" spans="2:5" ht="12.5">
      <c r="B955" s="158"/>
      <c r="C955" s="54"/>
      <c r="D955" s="54"/>
      <c r="E955" s="155"/>
    </row>
    <row r="956" spans="2:5" ht="12.5">
      <c r="B956" s="158"/>
      <c r="C956" s="54"/>
      <c r="D956" s="54"/>
      <c r="E956" s="155"/>
    </row>
    <row r="957" spans="2:5" ht="12.5">
      <c r="B957" s="158"/>
      <c r="C957" s="54"/>
      <c r="D957" s="54"/>
      <c r="E957" s="155"/>
    </row>
    <row r="958" spans="2:5" ht="12.5">
      <c r="B958" s="158"/>
      <c r="C958" s="54"/>
      <c r="D958" s="54"/>
      <c r="E958" s="155"/>
    </row>
    <row r="959" spans="2:5" ht="12.5">
      <c r="B959" s="158"/>
      <c r="C959" s="54"/>
      <c r="D959" s="54"/>
      <c r="E959" s="155"/>
    </row>
    <row r="960" spans="2:5" ht="12.5">
      <c r="B960" s="158"/>
      <c r="C960" s="54"/>
      <c r="D960" s="54"/>
      <c r="E960" s="155"/>
    </row>
    <row r="961" spans="2:5" ht="12.5">
      <c r="B961" s="158"/>
      <c r="C961" s="54"/>
      <c r="D961" s="54"/>
      <c r="E961" s="155"/>
    </row>
    <row r="962" spans="2:5" ht="12.5">
      <c r="B962" s="158"/>
      <c r="C962" s="54"/>
      <c r="D962" s="54"/>
      <c r="E962" s="155"/>
    </row>
    <row r="963" spans="2:5" ht="12.5">
      <c r="B963" s="158"/>
      <c r="C963" s="54"/>
      <c r="D963" s="54"/>
      <c r="E963" s="155"/>
    </row>
    <row r="964" spans="2:5" ht="12.5">
      <c r="B964" s="158"/>
      <c r="C964" s="54"/>
      <c r="D964" s="54"/>
      <c r="E964" s="155"/>
    </row>
    <row r="965" spans="2:5" ht="12.5">
      <c r="B965" s="158"/>
      <c r="C965" s="54"/>
      <c r="D965" s="54"/>
      <c r="E965" s="155"/>
    </row>
    <row r="966" spans="2:5" ht="12.5">
      <c r="B966" s="158"/>
      <c r="C966" s="54"/>
      <c r="D966" s="54"/>
      <c r="E966" s="155"/>
    </row>
    <row r="967" spans="2:5" ht="12.5">
      <c r="B967" s="158"/>
      <c r="C967" s="54"/>
      <c r="D967" s="54"/>
      <c r="E967" s="155"/>
    </row>
    <row r="968" spans="2:5" ht="12.5">
      <c r="B968" s="158"/>
      <c r="C968" s="54"/>
      <c r="D968" s="54"/>
      <c r="E968" s="155"/>
    </row>
    <row r="969" spans="2:5" ht="12.5">
      <c r="B969" s="158"/>
      <c r="C969" s="54"/>
      <c r="D969" s="54"/>
      <c r="E969" s="155"/>
    </row>
    <row r="970" spans="2:5" ht="12.5">
      <c r="B970" s="158"/>
      <c r="C970" s="54"/>
      <c r="D970" s="54"/>
      <c r="E970" s="155"/>
    </row>
    <row r="971" spans="2:5" ht="12.5">
      <c r="B971" s="158"/>
      <c r="C971" s="54"/>
      <c r="D971" s="54"/>
      <c r="E971" s="155"/>
    </row>
    <row r="972" spans="2:5" ht="12.5">
      <c r="B972" s="158"/>
      <c r="C972" s="54"/>
      <c r="D972" s="54"/>
      <c r="E972" s="155"/>
    </row>
    <row r="973" spans="2:5" ht="12.5">
      <c r="B973" s="158"/>
      <c r="C973" s="54"/>
      <c r="D973" s="54"/>
      <c r="E973" s="155"/>
    </row>
    <row r="974" spans="2:5" ht="12.5">
      <c r="B974" s="158"/>
      <c r="C974" s="54"/>
      <c r="D974" s="54"/>
      <c r="E974" s="155"/>
    </row>
    <row r="975" spans="2:5" ht="12.5">
      <c r="B975" s="158"/>
      <c r="C975" s="54"/>
      <c r="D975" s="54"/>
      <c r="E975" s="155"/>
    </row>
    <row r="976" spans="2:5" ht="12.5">
      <c r="B976" s="158"/>
      <c r="C976" s="54"/>
      <c r="D976" s="54"/>
      <c r="E976" s="155"/>
    </row>
    <row r="977" spans="2:5" ht="12.5">
      <c r="B977" s="158"/>
      <c r="C977" s="54"/>
      <c r="D977" s="54"/>
      <c r="E977" s="155"/>
    </row>
    <row r="978" spans="2:5" ht="12.5">
      <c r="B978" s="158"/>
      <c r="C978" s="54"/>
      <c r="D978" s="54"/>
      <c r="E978" s="155"/>
    </row>
    <row r="979" spans="2:5" ht="12.5">
      <c r="B979" s="158"/>
      <c r="C979" s="54"/>
      <c r="D979" s="54"/>
      <c r="E979" s="155"/>
    </row>
    <row r="980" spans="2:5" ht="12.5">
      <c r="B980" s="158"/>
      <c r="C980" s="54"/>
      <c r="D980" s="54"/>
      <c r="E980" s="155"/>
    </row>
    <row r="981" spans="2:5" ht="12.5">
      <c r="B981" s="158"/>
      <c r="C981" s="54"/>
      <c r="D981" s="54"/>
      <c r="E981" s="155"/>
    </row>
    <row r="982" spans="2:5" ht="12.5">
      <c r="B982" s="158"/>
      <c r="C982" s="54"/>
      <c r="D982" s="54"/>
      <c r="E982" s="155"/>
    </row>
    <row r="983" spans="2:5" ht="12.5">
      <c r="B983" s="158"/>
      <c r="C983" s="54"/>
      <c r="D983" s="54"/>
      <c r="E983" s="155"/>
    </row>
    <row r="984" spans="2:5" ht="12.5">
      <c r="B984" s="158"/>
      <c r="C984" s="54"/>
      <c r="D984" s="54"/>
      <c r="E984" s="155"/>
    </row>
    <row r="985" spans="2:5" ht="12.5">
      <c r="B985" s="158"/>
      <c r="C985" s="54"/>
      <c r="D985" s="54"/>
      <c r="E985" s="155"/>
    </row>
    <row r="986" spans="2:5" ht="12.5">
      <c r="B986" s="158"/>
      <c r="C986" s="54"/>
      <c r="D986" s="54"/>
      <c r="E986" s="155"/>
    </row>
    <row r="987" spans="2:5" ht="12.5">
      <c r="B987" s="158"/>
      <c r="C987" s="54"/>
      <c r="D987" s="54"/>
      <c r="E987" s="155"/>
    </row>
    <row r="988" spans="2:5" ht="12.5">
      <c r="B988" s="158"/>
      <c r="C988" s="54"/>
      <c r="D988" s="54"/>
      <c r="E988" s="155"/>
    </row>
    <row r="989" spans="2:5" ht="12.5">
      <c r="B989" s="158"/>
      <c r="C989" s="54"/>
      <c r="D989" s="54"/>
      <c r="E989" s="155"/>
    </row>
    <row r="990" spans="2:5" ht="12.5">
      <c r="B990" s="158"/>
      <c r="C990" s="54"/>
      <c r="D990" s="54"/>
      <c r="E990" s="155"/>
    </row>
    <row r="991" spans="2:5" ht="12.5">
      <c r="B991" s="158"/>
      <c r="C991" s="54"/>
      <c r="D991" s="54"/>
      <c r="E991" s="155"/>
    </row>
    <row r="992" spans="2:5" ht="12.5">
      <c r="B992" s="158"/>
      <c r="C992" s="54"/>
      <c r="D992" s="54"/>
      <c r="E992" s="155"/>
    </row>
    <row r="993" spans="2:5" ht="12.5">
      <c r="B993" s="158"/>
      <c r="C993" s="54"/>
      <c r="D993" s="54"/>
      <c r="E993" s="155"/>
    </row>
    <row r="994" spans="2:5" ht="12.5">
      <c r="B994" s="158"/>
      <c r="C994" s="54"/>
      <c r="D994" s="54"/>
      <c r="E994" s="155"/>
    </row>
    <row r="995" spans="2:5" ht="12.5">
      <c r="B995" s="158"/>
      <c r="C995" s="54"/>
      <c r="D995" s="54"/>
      <c r="E995" s="155"/>
    </row>
    <row r="996" spans="2:5" ht="12.5">
      <c r="B996" s="158"/>
      <c r="C996" s="54"/>
      <c r="D996" s="54"/>
      <c r="E996" s="155"/>
    </row>
    <row r="997" spans="2:5" ht="12.5">
      <c r="B997" s="159"/>
      <c r="C997" s="54" t="s">
        <v>90</v>
      </c>
      <c r="D997" s="54"/>
      <c r="E997" s="155"/>
    </row>
    <row r="998" spans="2:5" ht="12.5">
      <c r="B998" s="159"/>
      <c r="C998" s="54" t="s">
        <v>96</v>
      </c>
      <c r="D998" s="54"/>
      <c r="E998" s="155"/>
    </row>
    <row r="999" spans="2:5" ht="12.5">
      <c r="B999" s="159"/>
      <c r="C999" s="54" t="s">
        <v>93</v>
      </c>
      <c r="D999" s="54"/>
      <c r="E999" s="155"/>
    </row>
    <row r="1000" spans="2:5" ht="12.5">
      <c r="B1000" s="159"/>
      <c r="C1000" s="54" t="s">
        <v>98</v>
      </c>
      <c r="D1000" s="54"/>
      <c r="E1000" s="155"/>
    </row>
    <row r="1001" spans="2:5" ht="12.5">
      <c r="B1001" s="158"/>
      <c r="C1001" s="54"/>
      <c r="D1001" s="54"/>
      <c r="E1001" s="155"/>
    </row>
  </sheetData>
  <dataValidations count="2">
    <dataValidation type="list" allowBlank="1" showErrorMessage="1" sqref="C3:C1000" xr:uid="{00000000-0002-0000-0300-000000000000}">
      <formula1>"IPCA,CDI (110% ou mais),Selic/100% do CDI,Prefixado"</formula1>
    </dataValidation>
    <dataValidation type="custom" allowBlank="1" showDropDown="1" showErrorMessage="1" sqref="E3:E1001" xr:uid="{00000000-0002-0000-0300-000001000000}">
      <formula1>OR(NOT(ISERROR(DATEVALUE(E3))), AND(ISNUMBER(E3), LEFT(CELL("format", E3))="D"))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AA84F"/>
    <outlinePr summaryBelow="0" summaryRight="0"/>
  </sheetPr>
  <dimension ref="A1:AA1001"/>
  <sheetViews>
    <sheetView workbookViewId="0"/>
  </sheetViews>
  <sheetFormatPr defaultColWidth="12.6328125" defaultRowHeight="15.75" customHeight="1"/>
  <cols>
    <col min="1" max="1" width="20.7265625" customWidth="1"/>
    <col min="5" max="5" width="18.08984375" customWidth="1"/>
  </cols>
  <sheetData>
    <row r="1" spans="1:27" ht="93.75" customHeight="1">
      <c r="A1" s="149" t="s">
        <v>108</v>
      </c>
      <c r="B1" s="150"/>
      <c r="C1" s="160"/>
      <c r="D1" s="160"/>
      <c r="E1" s="160"/>
      <c r="F1" s="151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3"/>
    </row>
    <row r="2" spans="1:27" ht="13">
      <c r="A2" s="53" t="s">
        <v>84</v>
      </c>
      <c r="B2" s="53" t="s">
        <v>109</v>
      </c>
      <c r="C2" s="161" t="s">
        <v>110</v>
      </c>
      <c r="D2" s="161" t="s">
        <v>111</v>
      </c>
      <c r="E2" s="53" t="s">
        <v>86</v>
      </c>
      <c r="F2" s="54"/>
    </row>
    <row r="3" spans="1:27" ht="12.5">
      <c r="A3" s="54" t="s">
        <v>112</v>
      </c>
      <c r="B3" s="154">
        <v>1350</v>
      </c>
      <c r="C3" s="162">
        <v>1000</v>
      </c>
      <c r="D3" s="162">
        <f t="shared" ref="D3:D257" si="0">B3-C3</f>
        <v>350</v>
      </c>
      <c r="E3" s="54" t="s">
        <v>113</v>
      </c>
      <c r="F3" s="54"/>
    </row>
    <row r="4" spans="1:27" ht="12.5">
      <c r="A4" s="54" t="s">
        <v>114</v>
      </c>
      <c r="B4" s="154">
        <v>2768</v>
      </c>
      <c r="C4" s="162">
        <v>3000</v>
      </c>
      <c r="D4" s="162">
        <f t="shared" si="0"/>
        <v>-232</v>
      </c>
      <c r="E4" s="54" t="s">
        <v>115</v>
      </c>
      <c r="F4" s="54"/>
    </row>
    <row r="5" spans="1:27" ht="12.5">
      <c r="A5" s="54" t="s">
        <v>116</v>
      </c>
      <c r="B5" s="154">
        <v>1650</v>
      </c>
      <c r="C5" s="162">
        <v>900</v>
      </c>
      <c r="D5" s="162">
        <f t="shared" si="0"/>
        <v>750</v>
      </c>
      <c r="E5" s="54" t="s">
        <v>113</v>
      </c>
      <c r="F5" s="54"/>
    </row>
    <row r="6" spans="1:27" ht="12.5">
      <c r="A6" s="54" t="s">
        <v>117</v>
      </c>
      <c r="B6" s="154">
        <v>1700</v>
      </c>
      <c r="C6" s="162">
        <v>1200</v>
      </c>
      <c r="D6" s="162">
        <f t="shared" si="0"/>
        <v>500</v>
      </c>
      <c r="E6" s="54" t="s">
        <v>113</v>
      </c>
      <c r="F6" s="54"/>
    </row>
    <row r="7" spans="1:27" ht="12.5">
      <c r="A7" s="54"/>
      <c r="B7" s="154"/>
      <c r="C7" s="162"/>
      <c r="D7" s="162">
        <f t="shared" si="0"/>
        <v>0</v>
      </c>
      <c r="E7" s="54"/>
      <c r="F7" s="54"/>
    </row>
    <row r="8" spans="1:27" ht="13">
      <c r="A8" s="54"/>
      <c r="B8" s="154"/>
      <c r="C8" s="162"/>
      <c r="D8" s="162">
        <f t="shared" si="0"/>
        <v>0</v>
      </c>
      <c r="E8" s="54"/>
      <c r="F8" s="53"/>
    </row>
    <row r="9" spans="1:27" ht="12.5">
      <c r="A9" s="54"/>
      <c r="B9" s="154"/>
      <c r="C9" s="162"/>
      <c r="D9" s="162">
        <f t="shared" si="0"/>
        <v>0</v>
      </c>
      <c r="E9" s="54"/>
      <c r="F9" s="54"/>
    </row>
    <row r="10" spans="1:27" ht="12.5">
      <c r="A10" s="54"/>
      <c r="B10" s="154"/>
      <c r="C10" s="162"/>
      <c r="D10" s="162">
        <f t="shared" si="0"/>
        <v>0</v>
      </c>
      <c r="E10" s="54"/>
      <c r="F10" s="54"/>
    </row>
    <row r="11" spans="1:27" ht="12.5">
      <c r="A11" s="54"/>
      <c r="B11" s="154"/>
      <c r="C11" s="162"/>
      <c r="D11" s="162">
        <f t="shared" si="0"/>
        <v>0</v>
      </c>
      <c r="E11" s="54"/>
      <c r="F11" s="54"/>
    </row>
    <row r="12" spans="1:27" ht="12.5">
      <c r="A12" s="54"/>
      <c r="B12" s="154"/>
      <c r="C12" s="162"/>
      <c r="D12" s="162">
        <f t="shared" si="0"/>
        <v>0</v>
      </c>
      <c r="E12" s="54"/>
      <c r="F12" s="54"/>
    </row>
    <row r="13" spans="1:27" ht="12.5">
      <c r="A13" s="54"/>
      <c r="B13" s="154"/>
      <c r="C13" s="162"/>
      <c r="D13" s="162">
        <f t="shared" si="0"/>
        <v>0</v>
      </c>
      <c r="E13" s="54"/>
      <c r="F13" s="54"/>
    </row>
    <row r="14" spans="1:27" ht="12.5">
      <c r="A14" s="54"/>
      <c r="B14" s="154"/>
      <c r="C14" s="162"/>
      <c r="D14" s="162">
        <f t="shared" si="0"/>
        <v>0</v>
      </c>
      <c r="E14" s="54"/>
      <c r="F14" s="54"/>
    </row>
    <row r="15" spans="1:27" ht="12.5">
      <c r="A15" s="54"/>
      <c r="B15" s="54"/>
      <c r="C15" s="162"/>
      <c r="D15" s="162">
        <f t="shared" si="0"/>
        <v>0</v>
      </c>
      <c r="E15" s="54"/>
      <c r="F15" s="54"/>
    </row>
    <row r="16" spans="1:27" ht="12.5">
      <c r="A16" s="54"/>
      <c r="B16" s="54"/>
      <c r="C16" s="162"/>
      <c r="D16" s="162">
        <f t="shared" si="0"/>
        <v>0</v>
      </c>
      <c r="E16" s="54"/>
      <c r="F16" s="54"/>
    </row>
    <row r="17" spans="1:6" ht="12.5">
      <c r="A17" s="54"/>
      <c r="B17" s="54"/>
      <c r="C17" s="162"/>
      <c r="D17" s="162">
        <f t="shared" si="0"/>
        <v>0</v>
      </c>
      <c r="E17" s="54"/>
      <c r="F17" s="54"/>
    </row>
    <row r="18" spans="1:6" ht="12.5">
      <c r="A18" s="54"/>
      <c r="B18" s="54"/>
      <c r="C18" s="162"/>
      <c r="D18" s="162">
        <f t="shared" si="0"/>
        <v>0</v>
      </c>
      <c r="E18" s="54"/>
      <c r="F18" s="54"/>
    </row>
    <row r="19" spans="1:6" ht="12.5">
      <c r="A19" s="54"/>
      <c r="B19" s="54"/>
      <c r="C19" s="162"/>
      <c r="D19" s="162">
        <f t="shared" si="0"/>
        <v>0</v>
      </c>
      <c r="E19" s="54"/>
      <c r="F19" s="54"/>
    </row>
    <row r="20" spans="1:6" ht="12.5">
      <c r="A20" s="54"/>
      <c r="B20" s="54"/>
      <c r="C20" s="162"/>
      <c r="D20" s="162">
        <f t="shared" si="0"/>
        <v>0</v>
      </c>
      <c r="E20" s="54"/>
      <c r="F20" s="54"/>
    </row>
    <row r="21" spans="1:6" ht="12.5">
      <c r="A21" s="54"/>
      <c r="B21" s="54"/>
      <c r="C21" s="162"/>
      <c r="D21" s="162">
        <f t="shared" si="0"/>
        <v>0</v>
      </c>
      <c r="E21" s="54"/>
      <c r="F21" s="54"/>
    </row>
    <row r="22" spans="1:6" ht="12.5">
      <c r="A22" s="54"/>
      <c r="B22" s="54"/>
      <c r="C22" s="162"/>
      <c r="D22" s="162">
        <f t="shared" si="0"/>
        <v>0</v>
      </c>
      <c r="E22" s="54"/>
      <c r="F22" s="54"/>
    </row>
    <row r="23" spans="1:6" ht="12.5">
      <c r="A23" s="54"/>
      <c r="B23" s="54"/>
      <c r="C23" s="162"/>
      <c r="D23" s="162">
        <f t="shared" si="0"/>
        <v>0</v>
      </c>
      <c r="E23" s="54"/>
      <c r="F23" s="54"/>
    </row>
    <row r="24" spans="1:6" ht="12.5">
      <c r="A24" s="54"/>
      <c r="B24" s="54"/>
      <c r="C24" s="162"/>
      <c r="D24" s="162">
        <f t="shared" si="0"/>
        <v>0</v>
      </c>
      <c r="E24" s="54"/>
      <c r="F24" s="54"/>
    </row>
    <row r="25" spans="1:6" ht="12.5">
      <c r="A25" s="54"/>
      <c r="B25" s="54"/>
      <c r="C25" s="162"/>
      <c r="D25" s="162">
        <f t="shared" si="0"/>
        <v>0</v>
      </c>
      <c r="E25" s="54"/>
      <c r="F25" s="54"/>
    </row>
    <row r="26" spans="1:6" ht="12.5">
      <c r="A26" s="54"/>
      <c r="B26" s="54"/>
      <c r="C26" s="162"/>
      <c r="D26" s="162">
        <f t="shared" si="0"/>
        <v>0</v>
      </c>
      <c r="E26" s="54"/>
      <c r="F26" s="54"/>
    </row>
    <row r="27" spans="1:6" ht="12.5">
      <c r="A27" s="54"/>
      <c r="B27" s="54"/>
      <c r="C27" s="162"/>
      <c r="D27" s="162">
        <f t="shared" si="0"/>
        <v>0</v>
      </c>
      <c r="E27" s="54"/>
      <c r="F27" s="54"/>
    </row>
    <row r="28" spans="1:6" ht="12.5">
      <c r="A28" s="54"/>
      <c r="B28" s="54"/>
      <c r="C28" s="162"/>
      <c r="D28" s="162">
        <f t="shared" si="0"/>
        <v>0</v>
      </c>
      <c r="E28" s="54"/>
      <c r="F28" s="54"/>
    </row>
    <row r="29" spans="1:6" ht="12.5">
      <c r="A29" s="54"/>
      <c r="B29" s="54"/>
      <c r="C29" s="162"/>
      <c r="D29" s="162">
        <f t="shared" si="0"/>
        <v>0</v>
      </c>
      <c r="E29" s="54"/>
      <c r="F29" s="54"/>
    </row>
    <row r="30" spans="1:6" ht="12.5">
      <c r="A30" s="54"/>
      <c r="B30" s="54"/>
      <c r="C30" s="162"/>
      <c r="D30" s="162">
        <f t="shared" si="0"/>
        <v>0</v>
      </c>
      <c r="E30" s="54"/>
      <c r="F30" s="54"/>
    </row>
    <row r="31" spans="1:6" ht="12.5">
      <c r="A31" s="54"/>
      <c r="B31" s="54"/>
      <c r="C31" s="162"/>
      <c r="D31" s="162">
        <f t="shared" si="0"/>
        <v>0</v>
      </c>
      <c r="E31" s="54"/>
      <c r="F31" s="54"/>
    </row>
    <row r="32" spans="1:6" ht="12.5">
      <c r="A32" s="54"/>
      <c r="B32" s="54"/>
      <c r="C32" s="162"/>
      <c r="D32" s="162">
        <f t="shared" si="0"/>
        <v>0</v>
      </c>
      <c r="E32" s="54"/>
      <c r="F32" s="54"/>
    </row>
    <row r="33" spans="1:6" ht="12.5">
      <c r="A33" s="54"/>
      <c r="B33" s="54"/>
      <c r="C33" s="162"/>
      <c r="D33" s="162">
        <f t="shared" si="0"/>
        <v>0</v>
      </c>
      <c r="E33" s="54"/>
      <c r="F33" s="54"/>
    </row>
    <row r="34" spans="1:6" ht="12.5">
      <c r="A34" s="54"/>
      <c r="B34" s="54"/>
      <c r="C34" s="162"/>
      <c r="D34" s="162">
        <f t="shared" si="0"/>
        <v>0</v>
      </c>
      <c r="E34" s="54"/>
      <c r="F34" s="54"/>
    </row>
    <row r="35" spans="1:6" ht="12.5">
      <c r="A35" s="54"/>
      <c r="B35" s="54"/>
      <c r="C35" s="162"/>
      <c r="D35" s="162">
        <f t="shared" si="0"/>
        <v>0</v>
      </c>
      <c r="E35" s="54"/>
      <c r="F35" s="54"/>
    </row>
    <row r="36" spans="1:6" ht="12.5">
      <c r="A36" s="54"/>
      <c r="B36" s="54"/>
      <c r="C36" s="162"/>
      <c r="D36" s="162">
        <f t="shared" si="0"/>
        <v>0</v>
      </c>
      <c r="E36" s="54"/>
      <c r="F36" s="54"/>
    </row>
    <row r="37" spans="1:6" ht="12.5">
      <c r="A37" s="54"/>
      <c r="B37" s="54"/>
      <c r="C37" s="162"/>
      <c r="D37" s="162">
        <f t="shared" si="0"/>
        <v>0</v>
      </c>
      <c r="E37" s="54"/>
      <c r="F37" s="54"/>
    </row>
    <row r="38" spans="1:6" ht="12.5">
      <c r="A38" s="54"/>
      <c r="B38" s="54"/>
      <c r="C38" s="162"/>
      <c r="D38" s="162">
        <f t="shared" si="0"/>
        <v>0</v>
      </c>
      <c r="E38" s="54"/>
      <c r="F38" s="54"/>
    </row>
    <row r="39" spans="1:6" ht="12.5">
      <c r="A39" s="54"/>
      <c r="B39" s="54"/>
      <c r="C39" s="162"/>
      <c r="D39" s="162">
        <f t="shared" si="0"/>
        <v>0</v>
      </c>
      <c r="E39" s="54"/>
      <c r="F39" s="54"/>
    </row>
    <row r="40" spans="1:6" ht="12.5">
      <c r="A40" s="54"/>
      <c r="B40" s="54"/>
      <c r="C40" s="162"/>
      <c r="D40" s="162">
        <f t="shared" si="0"/>
        <v>0</v>
      </c>
      <c r="E40" s="54"/>
      <c r="F40" s="54"/>
    </row>
    <row r="41" spans="1:6" ht="12.5">
      <c r="A41" s="54"/>
      <c r="B41" s="54"/>
      <c r="C41" s="162"/>
      <c r="D41" s="162">
        <f t="shared" si="0"/>
        <v>0</v>
      </c>
      <c r="E41" s="54"/>
      <c r="F41" s="54"/>
    </row>
    <row r="42" spans="1:6" ht="12.5">
      <c r="A42" s="54"/>
      <c r="B42" s="54"/>
      <c r="C42" s="162"/>
      <c r="D42" s="162">
        <f t="shared" si="0"/>
        <v>0</v>
      </c>
      <c r="E42" s="54"/>
      <c r="F42" s="54"/>
    </row>
    <row r="43" spans="1:6" ht="12.5">
      <c r="A43" s="54"/>
      <c r="B43" s="54"/>
      <c r="C43" s="162"/>
      <c r="D43" s="162">
        <f t="shared" si="0"/>
        <v>0</v>
      </c>
      <c r="E43" s="54"/>
      <c r="F43" s="54"/>
    </row>
    <row r="44" spans="1:6" ht="12.5">
      <c r="A44" s="54"/>
      <c r="B44" s="54"/>
      <c r="C44" s="162"/>
      <c r="D44" s="162">
        <f t="shared" si="0"/>
        <v>0</v>
      </c>
      <c r="E44" s="54"/>
      <c r="F44" s="54"/>
    </row>
    <row r="45" spans="1:6" ht="12.5">
      <c r="A45" s="54"/>
      <c r="B45" s="54"/>
      <c r="C45" s="162"/>
      <c r="D45" s="162">
        <f t="shared" si="0"/>
        <v>0</v>
      </c>
      <c r="E45" s="54"/>
      <c r="F45" s="54"/>
    </row>
    <row r="46" spans="1:6" ht="12.5">
      <c r="A46" s="54"/>
      <c r="B46" s="54"/>
      <c r="C46" s="162"/>
      <c r="D46" s="162">
        <f t="shared" si="0"/>
        <v>0</v>
      </c>
      <c r="E46" s="54"/>
      <c r="F46" s="54"/>
    </row>
    <row r="47" spans="1:6" ht="12.5">
      <c r="A47" s="54"/>
      <c r="B47" s="54"/>
      <c r="C47" s="162"/>
      <c r="D47" s="162">
        <f t="shared" si="0"/>
        <v>0</v>
      </c>
      <c r="E47" s="54"/>
      <c r="F47" s="54"/>
    </row>
    <row r="48" spans="1:6" ht="12.5">
      <c r="A48" s="54"/>
      <c r="B48" s="54"/>
      <c r="C48" s="162"/>
      <c r="D48" s="162">
        <f t="shared" si="0"/>
        <v>0</v>
      </c>
      <c r="E48" s="54"/>
      <c r="F48" s="54"/>
    </row>
    <row r="49" spans="1:6" ht="12.5">
      <c r="A49" s="54"/>
      <c r="B49" s="54"/>
      <c r="C49" s="162"/>
      <c r="D49" s="162">
        <f t="shared" si="0"/>
        <v>0</v>
      </c>
      <c r="E49" s="54"/>
      <c r="F49" s="54"/>
    </row>
    <row r="50" spans="1:6" ht="12.5">
      <c r="A50" s="54"/>
      <c r="B50" s="54"/>
      <c r="C50" s="162"/>
      <c r="D50" s="162">
        <f t="shared" si="0"/>
        <v>0</v>
      </c>
      <c r="E50" s="54"/>
      <c r="F50" s="54"/>
    </row>
    <row r="51" spans="1:6" ht="12.5">
      <c r="A51" s="54"/>
      <c r="B51" s="54"/>
      <c r="C51" s="162"/>
      <c r="D51" s="162">
        <f t="shared" si="0"/>
        <v>0</v>
      </c>
      <c r="E51" s="54"/>
      <c r="F51" s="54"/>
    </row>
    <row r="52" spans="1:6" ht="12.5">
      <c r="A52" s="54"/>
      <c r="B52" s="54"/>
      <c r="C52" s="162"/>
      <c r="D52" s="162">
        <f t="shared" si="0"/>
        <v>0</v>
      </c>
      <c r="E52" s="54"/>
      <c r="F52" s="54"/>
    </row>
    <row r="53" spans="1:6" ht="12.5">
      <c r="A53" s="54"/>
      <c r="B53" s="54"/>
      <c r="C53" s="162"/>
      <c r="D53" s="162">
        <f t="shared" si="0"/>
        <v>0</v>
      </c>
      <c r="E53" s="54"/>
      <c r="F53" s="54"/>
    </row>
    <row r="54" spans="1:6" ht="12.5">
      <c r="A54" s="54"/>
      <c r="B54" s="54"/>
      <c r="C54" s="162"/>
      <c r="D54" s="162">
        <f t="shared" si="0"/>
        <v>0</v>
      </c>
      <c r="E54" s="54"/>
      <c r="F54" s="54"/>
    </row>
    <row r="55" spans="1:6" ht="12.5">
      <c r="A55" s="54"/>
      <c r="B55" s="54"/>
      <c r="C55" s="162"/>
      <c r="D55" s="162">
        <f t="shared" si="0"/>
        <v>0</v>
      </c>
      <c r="E55" s="54"/>
      <c r="F55" s="54"/>
    </row>
    <row r="56" spans="1:6" ht="12.5">
      <c r="A56" s="54"/>
      <c r="B56" s="54"/>
      <c r="C56" s="162"/>
      <c r="D56" s="162">
        <f t="shared" si="0"/>
        <v>0</v>
      </c>
      <c r="E56" s="54"/>
      <c r="F56" s="54"/>
    </row>
    <row r="57" spans="1:6" ht="12.5">
      <c r="A57" s="54"/>
      <c r="B57" s="54"/>
      <c r="C57" s="162"/>
      <c r="D57" s="162">
        <f t="shared" si="0"/>
        <v>0</v>
      </c>
      <c r="E57" s="54"/>
      <c r="F57" s="54"/>
    </row>
    <row r="58" spans="1:6" ht="12.5">
      <c r="A58" s="54"/>
      <c r="B58" s="54"/>
      <c r="C58" s="162"/>
      <c r="D58" s="162">
        <f t="shared" si="0"/>
        <v>0</v>
      </c>
      <c r="E58" s="54"/>
      <c r="F58" s="54"/>
    </row>
    <row r="59" spans="1:6" ht="12.5">
      <c r="A59" s="54"/>
      <c r="B59" s="54"/>
      <c r="C59" s="162"/>
      <c r="D59" s="162">
        <f t="shared" si="0"/>
        <v>0</v>
      </c>
      <c r="E59" s="54"/>
      <c r="F59" s="54"/>
    </row>
    <row r="60" spans="1:6" ht="12.5">
      <c r="A60" s="54"/>
      <c r="B60" s="54"/>
      <c r="C60" s="162"/>
      <c r="D60" s="162">
        <f t="shared" si="0"/>
        <v>0</v>
      </c>
      <c r="E60" s="54"/>
      <c r="F60" s="54"/>
    </row>
    <row r="61" spans="1:6" ht="12.5">
      <c r="A61" s="54"/>
      <c r="B61" s="54"/>
      <c r="C61" s="162"/>
      <c r="D61" s="162">
        <f t="shared" si="0"/>
        <v>0</v>
      </c>
      <c r="E61" s="54"/>
      <c r="F61" s="54"/>
    </row>
    <row r="62" spans="1:6" ht="12.5">
      <c r="A62" s="54"/>
      <c r="B62" s="54"/>
      <c r="C62" s="162"/>
      <c r="D62" s="162">
        <f t="shared" si="0"/>
        <v>0</v>
      </c>
      <c r="E62" s="54"/>
      <c r="F62" s="54"/>
    </row>
    <row r="63" spans="1:6" ht="12.5">
      <c r="A63" s="54"/>
      <c r="B63" s="54"/>
      <c r="C63" s="162"/>
      <c r="D63" s="162">
        <f t="shared" si="0"/>
        <v>0</v>
      </c>
      <c r="E63" s="54"/>
      <c r="F63" s="54"/>
    </row>
    <row r="64" spans="1:6" ht="12.5">
      <c r="A64" s="54"/>
      <c r="B64" s="54"/>
      <c r="C64" s="162"/>
      <c r="D64" s="162">
        <f t="shared" si="0"/>
        <v>0</v>
      </c>
      <c r="E64" s="54"/>
      <c r="F64" s="54"/>
    </row>
    <row r="65" spans="1:6" ht="12.5">
      <c r="A65" s="54"/>
      <c r="B65" s="54"/>
      <c r="C65" s="162"/>
      <c r="D65" s="162">
        <f t="shared" si="0"/>
        <v>0</v>
      </c>
      <c r="E65" s="54"/>
      <c r="F65" s="54"/>
    </row>
    <row r="66" spans="1:6" ht="12.5">
      <c r="A66" s="54"/>
      <c r="B66" s="54"/>
      <c r="C66" s="162"/>
      <c r="D66" s="162">
        <f t="shared" si="0"/>
        <v>0</v>
      </c>
      <c r="E66" s="54"/>
      <c r="F66" s="54"/>
    </row>
    <row r="67" spans="1:6" ht="12.5">
      <c r="A67" s="54"/>
      <c r="B67" s="54"/>
      <c r="C67" s="162"/>
      <c r="D67" s="162">
        <f t="shared" si="0"/>
        <v>0</v>
      </c>
      <c r="E67" s="54"/>
      <c r="F67" s="54"/>
    </row>
    <row r="68" spans="1:6" ht="12.5">
      <c r="A68" s="54"/>
      <c r="B68" s="54"/>
      <c r="C68" s="162"/>
      <c r="D68" s="162">
        <f t="shared" si="0"/>
        <v>0</v>
      </c>
      <c r="E68" s="54"/>
      <c r="F68" s="54"/>
    </row>
    <row r="69" spans="1:6" ht="12.5">
      <c r="A69" s="54"/>
      <c r="B69" s="54"/>
      <c r="C69" s="162"/>
      <c r="D69" s="162">
        <f t="shared" si="0"/>
        <v>0</v>
      </c>
      <c r="E69" s="54"/>
      <c r="F69" s="54"/>
    </row>
    <row r="70" spans="1:6" ht="12.5">
      <c r="A70" s="54"/>
      <c r="B70" s="54"/>
      <c r="C70" s="162"/>
      <c r="D70" s="162">
        <f t="shared" si="0"/>
        <v>0</v>
      </c>
      <c r="E70" s="54"/>
      <c r="F70" s="54"/>
    </row>
    <row r="71" spans="1:6" ht="12.5">
      <c r="A71" s="54"/>
      <c r="B71" s="54"/>
      <c r="C71" s="162"/>
      <c r="D71" s="162">
        <f t="shared" si="0"/>
        <v>0</v>
      </c>
      <c r="E71" s="54"/>
      <c r="F71" s="54"/>
    </row>
    <row r="72" spans="1:6" ht="12.5">
      <c r="A72" s="54"/>
      <c r="B72" s="54"/>
      <c r="C72" s="162"/>
      <c r="D72" s="162">
        <f t="shared" si="0"/>
        <v>0</v>
      </c>
      <c r="E72" s="54"/>
      <c r="F72" s="54"/>
    </row>
    <row r="73" spans="1:6" ht="12.5">
      <c r="A73" s="54"/>
      <c r="B73" s="54"/>
      <c r="C73" s="162"/>
      <c r="D73" s="162">
        <f t="shared" si="0"/>
        <v>0</v>
      </c>
      <c r="E73" s="54"/>
      <c r="F73" s="54"/>
    </row>
    <row r="74" spans="1:6" ht="12.5">
      <c r="A74" s="54"/>
      <c r="B74" s="54"/>
      <c r="C74" s="162"/>
      <c r="D74" s="162">
        <f t="shared" si="0"/>
        <v>0</v>
      </c>
      <c r="E74" s="54"/>
      <c r="F74" s="54"/>
    </row>
    <row r="75" spans="1:6" ht="12.5">
      <c r="A75" s="54"/>
      <c r="B75" s="54"/>
      <c r="C75" s="162"/>
      <c r="D75" s="162">
        <f t="shared" si="0"/>
        <v>0</v>
      </c>
      <c r="E75" s="54"/>
      <c r="F75" s="54"/>
    </row>
    <row r="76" spans="1:6" ht="12.5">
      <c r="A76" s="54"/>
      <c r="B76" s="54"/>
      <c r="C76" s="162"/>
      <c r="D76" s="162">
        <f t="shared" si="0"/>
        <v>0</v>
      </c>
      <c r="E76" s="54"/>
      <c r="F76" s="54"/>
    </row>
    <row r="77" spans="1:6" ht="12.5">
      <c r="A77" s="54"/>
      <c r="B77" s="54"/>
      <c r="C77" s="162"/>
      <c r="D77" s="162">
        <f t="shared" si="0"/>
        <v>0</v>
      </c>
      <c r="E77" s="54"/>
      <c r="F77" s="54"/>
    </row>
    <row r="78" spans="1:6" ht="12.5">
      <c r="A78" s="54"/>
      <c r="B78" s="54"/>
      <c r="C78" s="162"/>
      <c r="D78" s="162">
        <f t="shared" si="0"/>
        <v>0</v>
      </c>
      <c r="E78" s="54"/>
      <c r="F78" s="54"/>
    </row>
    <row r="79" spans="1:6" ht="12.5">
      <c r="A79" s="54"/>
      <c r="B79" s="54"/>
      <c r="C79" s="162"/>
      <c r="D79" s="162">
        <f t="shared" si="0"/>
        <v>0</v>
      </c>
      <c r="E79" s="54"/>
      <c r="F79" s="54"/>
    </row>
    <row r="80" spans="1:6" ht="12.5">
      <c r="A80" s="54"/>
      <c r="B80" s="54"/>
      <c r="C80" s="162"/>
      <c r="D80" s="162">
        <f t="shared" si="0"/>
        <v>0</v>
      </c>
      <c r="E80" s="54"/>
      <c r="F80" s="54"/>
    </row>
    <row r="81" spans="1:6" ht="12.5">
      <c r="A81" s="54"/>
      <c r="B81" s="54"/>
      <c r="C81" s="162"/>
      <c r="D81" s="162">
        <f t="shared" si="0"/>
        <v>0</v>
      </c>
      <c r="E81" s="54"/>
      <c r="F81" s="54"/>
    </row>
    <row r="82" spans="1:6" ht="12.5">
      <c r="A82" s="54"/>
      <c r="B82" s="54"/>
      <c r="C82" s="162"/>
      <c r="D82" s="162">
        <f t="shared" si="0"/>
        <v>0</v>
      </c>
      <c r="E82" s="54"/>
      <c r="F82" s="54"/>
    </row>
    <row r="83" spans="1:6" ht="12.5">
      <c r="A83" s="54"/>
      <c r="B83" s="54"/>
      <c r="C83" s="162"/>
      <c r="D83" s="162">
        <f t="shared" si="0"/>
        <v>0</v>
      </c>
      <c r="E83" s="54"/>
      <c r="F83" s="54"/>
    </row>
    <row r="84" spans="1:6" ht="12.5">
      <c r="A84" s="54"/>
      <c r="B84" s="54"/>
      <c r="C84" s="162"/>
      <c r="D84" s="162">
        <f t="shared" si="0"/>
        <v>0</v>
      </c>
      <c r="E84" s="54"/>
      <c r="F84" s="54"/>
    </row>
    <row r="85" spans="1:6" ht="12.5">
      <c r="A85" s="54"/>
      <c r="B85" s="54"/>
      <c r="C85" s="162"/>
      <c r="D85" s="162">
        <f t="shared" si="0"/>
        <v>0</v>
      </c>
      <c r="E85" s="54"/>
      <c r="F85" s="54"/>
    </row>
    <row r="86" spans="1:6" ht="12.5">
      <c r="A86" s="54"/>
      <c r="B86" s="54"/>
      <c r="C86" s="162"/>
      <c r="D86" s="162">
        <f t="shared" si="0"/>
        <v>0</v>
      </c>
      <c r="E86" s="54"/>
      <c r="F86" s="54"/>
    </row>
    <row r="87" spans="1:6" ht="12.5">
      <c r="A87" s="54"/>
      <c r="B87" s="54"/>
      <c r="C87" s="162"/>
      <c r="D87" s="162">
        <f t="shared" si="0"/>
        <v>0</v>
      </c>
      <c r="E87" s="54"/>
      <c r="F87" s="54"/>
    </row>
    <row r="88" spans="1:6" ht="12.5">
      <c r="A88" s="54"/>
      <c r="B88" s="54"/>
      <c r="C88" s="162"/>
      <c r="D88" s="162">
        <f t="shared" si="0"/>
        <v>0</v>
      </c>
      <c r="E88" s="54"/>
      <c r="F88" s="54"/>
    </row>
    <row r="89" spans="1:6" ht="12.5">
      <c r="A89" s="54"/>
      <c r="B89" s="54"/>
      <c r="C89" s="162"/>
      <c r="D89" s="162">
        <f t="shared" si="0"/>
        <v>0</v>
      </c>
      <c r="E89" s="54"/>
      <c r="F89" s="54"/>
    </row>
    <row r="90" spans="1:6" ht="12.5">
      <c r="A90" s="54"/>
      <c r="B90" s="54"/>
      <c r="C90" s="162"/>
      <c r="D90" s="162">
        <f t="shared" si="0"/>
        <v>0</v>
      </c>
      <c r="E90" s="54"/>
      <c r="F90" s="54"/>
    </row>
    <row r="91" spans="1:6" ht="12.5">
      <c r="A91" s="54"/>
      <c r="B91" s="54"/>
      <c r="C91" s="162"/>
      <c r="D91" s="162">
        <f t="shared" si="0"/>
        <v>0</v>
      </c>
      <c r="E91" s="54"/>
      <c r="F91" s="54"/>
    </row>
    <row r="92" spans="1:6" ht="12.5">
      <c r="A92" s="54"/>
      <c r="B92" s="54"/>
      <c r="C92" s="162"/>
      <c r="D92" s="162">
        <f t="shared" si="0"/>
        <v>0</v>
      </c>
      <c r="E92" s="54"/>
      <c r="F92" s="54"/>
    </row>
    <row r="93" spans="1:6" ht="12.5">
      <c r="A93" s="54"/>
      <c r="B93" s="54"/>
      <c r="C93" s="162"/>
      <c r="D93" s="162">
        <f t="shared" si="0"/>
        <v>0</v>
      </c>
      <c r="E93" s="54"/>
      <c r="F93" s="54"/>
    </row>
    <row r="94" spans="1:6" ht="12.5">
      <c r="A94" s="54"/>
      <c r="B94" s="54"/>
      <c r="C94" s="162"/>
      <c r="D94" s="162">
        <f t="shared" si="0"/>
        <v>0</v>
      </c>
      <c r="E94" s="54"/>
      <c r="F94" s="54"/>
    </row>
    <row r="95" spans="1:6" ht="12.5">
      <c r="A95" s="54"/>
      <c r="B95" s="54"/>
      <c r="C95" s="162"/>
      <c r="D95" s="162">
        <f t="shared" si="0"/>
        <v>0</v>
      </c>
      <c r="E95" s="54"/>
      <c r="F95" s="54"/>
    </row>
    <row r="96" spans="1:6" ht="12.5">
      <c r="A96" s="54"/>
      <c r="B96" s="54"/>
      <c r="C96" s="162"/>
      <c r="D96" s="162">
        <f t="shared" si="0"/>
        <v>0</v>
      </c>
      <c r="E96" s="54"/>
      <c r="F96" s="54"/>
    </row>
    <row r="97" spans="1:6" ht="12.5">
      <c r="A97" s="54"/>
      <c r="B97" s="54"/>
      <c r="C97" s="162"/>
      <c r="D97" s="162">
        <f t="shared" si="0"/>
        <v>0</v>
      </c>
      <c r="E97" s="54"/>
      <c r="F97" s="54"/>
    </row>
    <row r="98" spans="1:6" ht="12.5">
      <c r="A98" s="54"/>
      <c r="B98" s="54"/>
      <c r="C98" s="162"/>
      <c r="D98" s="162">
        <f t="shared" si="0"/>
        <v>0</v>
      </c>
      <c r="E98" s="54"/>
      <c r="F98" s="54"/>
    </row>
    <row r="99" spans="1:6" ht="12.5">
      <c r="A99" s="54"/>
      <c r="B99" s="54"/>
      <c r="C99" s="162"/>
      <c r="D99" s="162">
        <f t="shared" si="0"/>
        <v>0</v>
      </c>
      <c r="E99" s="54"/>
      <c r="F99" s="54"/>
    </row>
    <row r="100" spans="1:6" ht="12.5">
      <c r="A100" s="54"/>
      <c r="B100" s="54"/>
      <c r="C100" s="162"/>
      <c r="D100" s="162">
        <f t="shared" si="0"/>
        <v>0</v>
      </c>
      <c r="E100" s="54"/>
      <c r="F100" s="54"/>
    </row>
    <row r="101" spans="1:6" ht="12.5">
      <c r="A101" s="54"/>
      <c r="B101" s="54"/>
      <c r="C101" s="162"/>
      <c r="D101" s="162">
        <f t="shared" si="0"/>
        <v>0</v>
      </c>
      <c r="E101" s="54"/>
      <c r="F101" s="54"/>
    </row>
    <row r="102" spans="1:6" ht="12.5">
      <c r="A102" s="54"/>
      <c r="B102" s="54"/>
      <c r="C102" s="162"/>
      <c r="D102" s="162">
        <f t="shared" si="0"/>
        <v>0</v>
      </c>
      <c r="E102" s="54"/>
      <c r="F102" s="54"/>
    </row>
    <row r="103" spans="1:6" ht="12.5">
      <c r="A103" s="54"/>
      <c r="B103" s="54"/>
      <c r="C103" s="162"/>
      <c r="D103" s="162">
        <f t="shared" si="0"/>
        <v>0</v>
      </c>
      <c r="E103" s="54"/>
      <c r="F103" s="54"/>
    </row>
    <row r="104" spans="1:6" ht="12.5">
      <c r="A104" s="54"/>
      <c r="B104" s="54"/>
      <c r="C104" s="162"/>
      <c r="D104" s="162">
        <f t="shared" si="0"/>
        <v>0</v>
      </c>
      <c r="E104" s="54"/>
      <c r="F104" s="54"/>
    </row>
    <row r="105" spans="1:6" ht="12.5">
      <c r="A105" s="54"/>
      <c r="B105" s="54"/>
      <c r="C105" s="162"/>
      <c r="D105" s="162">
        <f t="shared" si="0"/>
        <v>0</v>
      </c>
      <c r="E105" s="54"/>
      <c r="F105" s="54"/>
    </row>
    <row r="106" spans="1:6" ht="12.5">
      <c r="A106" s="54"/>
      <c r="B106" s="54"/>
      <c r="C106" s="162"/>
      <c r="D106" s="162">
        <f t="shared" si="0"/>
        <v>0</v>
      </c>
      <c r="E106" s="54"/>
      <c r="F106" s="54"/>
    </row>
    <row r="107" spans="1:6" ht="12.5">
      <c r="A107" s="54"/>
      <c r="B107" s="54"/>
      <c r="C107" s="162"/>
      <c r="D107" s="162">
        <f t="shared" si="0"/>
        <v>0</v>
      </c>
      <c r="E107" s="54"/>
      <c r="F107" s="54"/>
    </row>
    <row r="108" spans="1:6" ht="12.5">
      <c r="A108" s="54"/>
      <c r="B108" s="54"/>
      <c r="C108" s="162"/>
      <c r="D108" s="162">
        <f t="shared" si="0"/>
        <v>0</v>
      </c>
      <c r="E108" s="54"/>
      <c r="F108" s="54"/>
    </row>
    <row r="109" spans="1:6" ht="12.5">
      <c r="A109" s="54"/>
      <c r="B109" s="54"/>
      <c r="C109" s="162"/>
      <c r="D109" s="162">
        <f t="shared" si="0"/>
        <v>0</v>
      </c>
      <c r="E109" s="54"/>
      <c r="F109" s="54"/>
    </row>
    <row r="110" spans="1:6" ht="12.5">
      <c r="A110" s="54"/>
      <c r="B110" s="54"/>
      <c r="C110" s="162"/>
      <c r="D110" s="162">
        <f t="shared" si="0"/>
        <v>0</v>
      </c>
      <c r="E110" s="54"/>
      <c r="F110" s="54"/>
    </row>
    <row r="111" spans="1:6" ht="12.5">
      <c r="A111" s="54"/>
      <c r="B111" s="54"/>
      <c r="C111" s="162"/>
      <c r="D111" s="162">
        <f t="shared" si="0"/>
        <v>0</v>
      </c>
      <c r="E111" s="54"/>
      <c r="F111" s="54"/>
    </row>
    <row r="112" spans="1:6" ht="12.5">
      <c r="A112" s="54"/>
      <c r="B112" s="54"/>
      <c r="C112" s="162"/>
      <c r="D112" s="162">
        <f t="shared" si="0"/>
        <v>0</v>
      </c>
      <c r="E112" s="54"/>
      <c r="F112" s="54"/>
    </row>
    <row r="113" spans="1:6" ht="12.5">
      <c r="A113" s="54"/>
      <c r="B113" s="54"/>
      <c r="C113" s="162"/>
      <c r="D113" s="162">
        <f t="shared" si="0"/>
        <v>0</v>
      </c>
      <c r="E113" s="54"/>
      <c r="F113" s="54"/>
    </row>
    <row r="114" spans="1:6" ht="12.5">
      <c r="A114" s="54"/>
      <c r="B114" s="54"/>
      <c r="C114" s="162"/>
      <c r="D114" s="162">
        <f t="shared" si="0"/>
        <v>0</v>
      </c>
      <c r="E114" s="54"/>
      <c r="F114" s="54"/>
    </row>
    <row r="115" spans="1:6" ht="12.5">
      <c r="A115" s="54"/>
      <c r="B115" s="54"/>
      <c r="C115" s="162"/>
      <c r="D115" s="162">
        <f t="shared" si="0"/>
        <v>0</v>
      </c>
      <c r="E115" s="54"/>
      <c r="F115" s="54"/>
    </row>
    <row r="116" spans="1:6" ht="12.5">
      <c r="A116" s="54"/>
      <c r="B116" s="54"/>
      <c r="C116" s="162"/>
      <c r="D116" s="162">
        <f t="shared" si="0"/>
        <v>0</v>
      </c>
      <c r="E116" s="54"/>
      <c r="F116" s="54"/>
    </row>
    <row r="117" spans="1:6" ht="12.5">
      <c r="A117" s="54"/>
      <c r="B117" s="54"/>
      <c r="C117" s="162"/>
      <c r="D117" s="162">
        <f t="shared" si="0"/>
        <v>0</v>
      </c>
      <c r="E117" s="54"/>
      <c r="F117" s="54"/>
    </row>
    <row r="118" spans="1:6" ht="12.5">
      <c r="A118" s="54"/>
      <c r="B118" s="54"/>
      <c r="C118" s="162"/>
      <c r="D118" s="162">
        <f t="shared" si="0"/>
        <v>0</v>
      </c>
      <c r="E118" s="54"/>
      <c r="F118" s="54"/>
    </row>
    <row r="119" spans="1:6" ht="12.5">
      <c r="A119" s="54"/>
      <c r="B119" s="54"/>
      <c r="C119" s="162"/>
      <c r="D119" s="162">
        <f t="shared" si="0"/>
        <v>0</v>
      </c>
      <c r="E119" s="54"/>
      <c r="F119" s="54"/>
    </row>
    <row r="120" spans="1:6" ht="12.5">
      <c r="A120" s="54"/>
      <c r="B120" s="54"/>
      <c r="C120" s="162"/>
      <c r="D120" s="162">
        <f t="shared" si="0"/>
        <v>0</v>
      </c>
      <c r="E120" s="54"/>
      <c r="F120" s="54"/>
    </row>
    <row r="121" spans="1:6" ht="12.5">
      <c r="A121" s="54"/>
      <c r="B121" s="54"/>
      <c r="C121" s="162"/>
      <c r="D121" s="162">
        <f t="shared" si="0"/>
        <v>0</v>
      </c>
      <c r="E121" s="54"/>
      <c r="F121" s="54"/>
    </row>
    <row r="122" spans="1:6" ht="12.5">
      <c r="A122" s="54"/>
      <c r="B122" s="54"/>
      <c r="C122" s="162"/>
      <c r="D122" s="162">
        <f t="shared" si="0"/>
        <v>0</v>
      </c>
      <c r="E122" s="54"/>
      <c r="F122" s="54"/>
    </row>
    <row r="123" spans="1:6" ht="12.5">
      <c r="A123" s="54"/>
      <c r="B123" s="54"/>
      <c r="C123" s="162"/>
      <c r="D123" s="162">
        <f t="shared" si="0"/>
        <v>0</v>
      </c>
      <c r="E123" s="54"/>
      <c r="F123" s="54"/>
    </row>
    <row r="124" spans="1:6" ht="12.5">
      <c r="A124" s="54"/>
      <c r="B124" s="54"/>
      <c r="C124" s="162"/>
      <c r="D124" s="162">
        <f t="shared" si="0"/>
        <v>0</v>
      </c>
      <c r="E124" s="54"/>
      <c r="F124" s="54"/>
    </row>
    <row r="125" spans="1:6" ht="12.5">
      <c r="A125" s="54"/>
      <c r="B125" s="54"/>
      <c r="C125" s="162"/>
      <c r="D125" s="162">
        <f t="shared" si="0"/>
        <v>0</v>
      </c>
      <c r="E125" s="54"/>
      <c r="F125" s="54"/>
    </row>
    <row r="126" spans="1:6" ht="12.5">
      <c r="A126" s="54"/>
      <c r="B126" s="54"/>
      <c r="C126" s="162"/>
      <c r="D126" s="162">
        <f t="shared" si="0"/>
        <v>0</v>
      </c>
      <c r="E126" s="54"/>
      <c r="F126" s="54"/>
    </row>
    <row r="127" spans="1:6" ht="12.5">
      <c r="A127" s="54"/>
      <c r="B127" s="54"/>
      <c r="C127" s="162"/>
      <c r="D127" s="162">
        <f t="shared" si="0"/>
        <v>0</v>
      </c>
      <c r="E127" s="54"/>
      <c r="F127" s="54"/>
    </row>
    <row r="128" spans="1:6" ht="12.5">
      <c r="A128" s="54"/>
      <c r="B128" s="54"/>
      <c r="C128" s="162"/>
      <c r="D128" s="162">
        <f t="shared" si="0"/>
        <v>0</v>
      </c>
      <c r="E128" s="54"/>
      <c r="F128" s="54"/>
    </row>
    <row r="129" spans="1:6" ht="12.5">
      <c r="A129" s="54"/>
      <c r="B129" s="54"/>
      <c r="C129" s="162"/>
      <c r="D129" s="162">
        <f t="shared" si="0"/>
        <v>0</v>
      </c>
      <c r="E129" s="54"/>
      <c r="F129" s="54"/>
    </row>
    <row r="130" spans="1:6" ht="12.5">
      <c r="A130" s="54"/>
      <c r="B130" s="54"/>
      <c r="C130" s="162"/>
      <c r="D130" s="162">
        <f t="shared" si="0"/>
        <v>0</v>
      </c>
      <c r="E130" s="54"/>
      <c r="F130" s="54"/>
    </row>
    <row r="131" spans="1:6" ht="12.5">
      <c r="A131" s="54"/>
      <c r="B131" s="54"/>
      <c r="C131" s="162"/>
      <c r="D131" s="162">
        <f t="shared" si="0"/>
        <v>0</v>
      </c>
      <c r="E131" s="54"/>
      <c r="F131" s="54"/>
    </row>
    <row r="132" spans="1:6" ht="12.5">
      <c r="A132" s="54"/>
      <c r="B132" s="54"/>
      <c r="C132" s="162"/>
      <c r="D132" s="162">
        <f t="shared" si="0"/>
        <v>0</v>
      </c>
      <c r="E132" s="54"/>
      <c r="F132" s="54"/>
    </row>
    <row r="133" spans="1:6" ht="12.5">
      <c r="A133" s="54"/>
      <c r="B133" s="54"/>
      <c r="C133" s="162"/>
      <c r="D133" s="162">
        <f t="shared" si="0"/>
        <v>0</v>
      </c>
      <c r="E133" s="54"/>
      <c r="F133" s="54"/>
    </row>
    <row r="134" spans="1:6" ht="12.5">
      <c r="A134" s="54"/>
      <c r="B134" s="54"/>
      <c r="C134" s="162"/>
      <c r="D134" s="162">
        <f t="shared" si="0"/>
        <v>0</v>
      </c>
      <c r="E134" s="54"/>
      <c r="F134" s="54"/>
    </row>
    <row r="135" spans="1:6" ht="12.5">
      <c r="A135" s="54"/>
      <c r="B135" s="54"/>
      <c r="C135" s="162"/>
      <c r="D135" s="162">
        <f t="shared" si="0"/>
        <v>0</v>
      </c>
      <c r="E135" s="54"/>
      <c r="F135" s="54"/>
    </row>
    <row r="136" spans="1:6" ht="12.5">
      <c r="A136" s="54"/>
      <c r="B136" s="54"/>
      <c r="C136" s="162"/>
      <c r="D136" s="162">
        <f t="shared" si="0"/>
        <v>0</v>
      </c>
      <c r="E136" s="54"/>
      <c r="F136" s="54"/>
    </row>
    <row r="137" spans="1:6" ht="12.5">
      <c r="A137" s="54"/>
      <c r="B137" s="54"/>
      <c r="C137" s="162"/>
      <c r="D137" s="162">
        <f t="shared" si="0"/>
        <v>0</v>
      </c>
      <c r="E137" s="54"/>
      <c r="F137" s="54"/>
    </row>
    <row r="138" spans="1:6" ht="12.5">
      <c r="A138" s="54"/>
      <c r="B138" s="54"/>
      <c r="C138" s="162"/>
      <c r="D138" s="162">
        <f t="shared" si="0"/>
        <v>0</v>
      </c>
      <c r="E138" s="54"/>
      <c r="F138" s="54"/>
    </row>
    <row r="139" spans="1:6" ht="12.5">
      <c r="A139" s="54"/>
      <c r="B139" s="54"/>
      <c r="C139" s="162"/>
      <c r="D139" s="162">
        <f t="shared" si="0"/>
        <v>0</v>
      </c>
      <c r="E139" s="54"/>
      <c r="F139" s="54"/>
    </row>
    <row r="140" spans="1:6" ht="12.5">
      <c r="A140" s="54"/>
      <c r="B140" s="54"/>
      <c r="C140" s="162"/>
      <c r="D140" s="162">
        <f t="shared" si="0"/>
        <v>0</v>
      </c>
      <c r="E140" s="54"/>
      <c r="F140" s="54"/>
    </row>
    <row r="141" spans="1:6" ht="12.5">
      <c r="A141" s="54"/>
      <c r="B141" s="54"/>
      <c r="C141" s="162"/>
      <c r="D141" s="162">
        <f t="shared" si="0"/>
        <v>0</v>
      </c>
      <c r="E141" s="54"/>
      <c r="F141" s="54"/>
    </row>
    <row r="142" spans="1:6" ht="12.5">
      <c r="A142" s="54"/>
      <c r="B142" s="54"/>
      <c r="C142" s="162"/>
      <c r="D142" s="162">
        <f t="shared" si="0"/>
        <v>0</v>
      </c>
      <c r="E142" s="54"/>
      <c r="F142" s="54"/>
    </row>
    <row r="143" spans="1:6" ht="12.5">
      <c r="A143" s="54"/>
      <c r="B143" s="54"/>
      <c r="C143" s="162"/>
      <c r="D143" s="162">
        <f t="shared" si="0"/>
        <v>0</v>
      </c>
      <c r="E143" s="54"/>
      <c r="F143" s="54"/>
    </row>
    <row r="144" spans="1:6" ht="12.5">
      <c r="A144" s="54"/>
      <c r="B144" s="54"/>
      <c r="C144" s="162"/>
      <c r="D144" s="162">
        <f t="shared" si="0"/>
        <v>0</v>
      </c>
      <c r="E144" s="54"/>
      <c r="F144" s="54"/>
    </row>
    <row r="145" spans="1:6" ht="12.5">
      <c r="A145" s="54"/>
      <c r="B145" s="54"/>
      <c r="C145" s="162"/>
      <c r="D145" s="162">
        <f t="shared" si="0"/>
        <v>0</v>
      </c>
      <c r="E145" s="54"/>
      <c r="F145" s="54"/>
    </row>
    <row r="146" spans="1:6" ht="12.5">
      <c r="A146" s="54"/>
      <c r="B146" s="54"/>
      <c r="C146" s="162"/>
      <c r="D146" s="162">
        <f t="shared" si="0"/>
        <v>0</v>
      </c>
      <c r="E146" s="54"/>
      <c r="F146" s="54"/>
    </row>
    <row r="147" spans="1:6" ht="12.5">
      <c r="A147" s="54"/>
      <c r="B147" s="54"/>
      <c r="C147" s="162"/>
      <c r="D147" s="162">
        <f t="shared" si="0"/>
        <v>0</v>
      </c>
      <c r="E147" s="54"/>
      <c r="F147" s="54"/>
    </row>
    <row r="148" spans="1:6" ht="12.5">
      <c r="A148" s="54"/>
      <c r="B148" s="54"/>
      <c r="C148" s="162"/>
      <c r="D148" s="162">
        <f t="shared" si="0"/>
        <v>0</v>
      </c>
      <c r="E148" s="54"/>
      <c r="F148" s="54"/>
    </row>
    <row r="149" spans="1:6" ht="12.5">
      <c r="A149" s="54"/>
      <c r="B149" s="54"/>
      <c r="C149" s="162"/>
      <c r="D149" s="162">
        <f t="shared" si="0"/>
        <v>0</v>
      </c>
      <c r="E149" s="54"/>
      <c r="F149" s="54"/>
    </row>
    <row r="150" spans="1:6" ht="12.5">
      <c r="A150" s="54"/>
      <c r="B150" s="54"/>
      <c r="C150" s="162"/>
      <c r="D150" s="162">
        <f t="shared" si="0"/>
        <v>0</v>
      </c>
      <c r="E150" s="54"/>
      <c r="F150" s="54"/>
    </row>
    <row r="151" spans="1:6" ht="12.5">
      <c r="A151" s="54"/>
      <c r="B151" s="54"/>
      <c r="C151" s="162"/>
      <c r="D151" s="162">
        <f t="shared" si="0"/>
        <v>0</v>
      </c>
      <c r="E151" s="54"/>
      <c r="F151" s="54"/>
    </row>
    <row r="152" spans="1:6" ht="12.5">
      <c r="A152" s="54"/>
      <c r="B152" s="54"/>
      <c r="C152" s="162"/>
      <c r="D152" s="162">
        <f t="shared" si="0"/>
        <v>0</v>
      </c>
      <c r="E152" s="54"/>
      <c r="F152" s="54"/>
    </row>
    <row r="153" spans="1:6" ht="12.5">
      <c r="A153" s="54"/>
      <c r="B153" s="54"/>
      <c r="C153" s="162"/>
      <c r="D153" s="162">
        <f t="shared" si="0"/>
        <v>0</v>
      </c>
      <c r="E153" s="54"/>
      <c r="F153" s="54"/>
    </row>
    <row r="154" spans="1:6" ht="12.5">
      <c r="A154" s="54"/>
      <c r="B154" s="54"/>
      <c r="C154" s="162"/>
      <c r="D154" s="162">
        <f t="shared" si="0"/>
        <v>0</v>
      </c>
      <c r="E154" s="54"/>
      <c r="F154" s="54"/>
    </row>
    <row r="155" spans="1:6" ht="12.5">
      <c r="A155" s="54"/>
      <c r="B155" s="54"/>
      <c r="C155" s="162"/>
      <c r="D155" s="162">
        <f t="shared" si="0"/>
        <v>0</v>
      </c>
      <c r="E155" s="54"/>
      <c r="F155" s="54"/>
    </row>
    <row r="156" spans="1:6" ht="12.5">
      <c r="A156" s="54"/>
      <c r="B156" s="54"/>
      <c r="C156" s="162"/>
      <c r="D156" s="162">
        <f t="shared" si="0"/>
        <v>0</v>
      </c>
      <c r="E156" s="54"/>
      <c r="F156" s="54"/>
    </row>
    <row r="157" spans="1:6" ht="12.5">
      <c r="A157" s="54"/>
      <c r="B157" s="54"/>
      <c r="C157" s="162"/>
      <c r="D157" s="162">
        <f t="shared" si="0"/>
        <v>0</v>
      </c>
      <c r="E157" s="54"/>
      <c r="F157" s="54"/>
    </row>
    <row r="158" spans="1:6" ht="12.5">
      <c r="A158" s="54"/>
      <c r="B158" s="54"/>
      <c r="C158" s="162"/>
      <c r="D158" s="162">
        <f t="shared" si="0"/>
        <v>0</v>
      </c>
      <c r="E158" s="54"/>
      <c r="F158" s="54"/>
    </row>
    <row r="159" spans="1:6" ht="12.5">
      <c r="A159" s="54"/>
      <c r="B159" s="54"/>
      <c r="C159" s="162"/>
      <c r="D159" s="162">
        <f t="shared" si="0"/>
        <v>0</v>
      </c>
      <c r="E159" s="54"/>
      <c r="F159" s="54"/>
    </row>
    <row r="160" spans="1:6" ht="12.5">
      <c r="A160" s="54"/>
      <c r="B160" s="54"/>
      <c r="C160" s="162"/>
      <c r="D160" s="162">
        <f t="shared" si="0"/>
        <v>0</v>
      </c>
      <c r="E160" s="54"/>
      <c r="F160" s="54"/>
    </row>
    <row r="161" spans="1:6" ht="12.5">
      <c r="A161" s="54"/>
      <c r="B161" s="54"/>
      <c r="C161" s="162"/>
      <c r="D161" s="162">
        <f t="shared" si="0"/>
        <v>0</v>
      </c>
      <c r="E161" s="54"/>
      <c r="F161" s="54"/>
    </row>
    <row r="162" spans="1:6" ht="12.5">
      <c r="A162" s="54"/>
      <c r="B162" s="54"/>
      <c r="C162" s="162"/>
      <c r="D162" s="162">
        <f t="shared" si="0"/>
        <v>0</v>
      </c>
      <c r="E162" s="54"/>
      <c r="F162" s="54"/>
    </row>
    <row r="163" spans="1:6" ht="12.5">
      <c r="A163" s="54"/>
      <c r="B163" s="54"/>
      <c r="C163" s="162"/>
      <c r="D163" s="162">
        <f t="shared" si="0"/>
        <v>0</v>
      </c>
      <c r="E163" s="54"/>
      <c r="F163" s="54"/>
    </row>
    <row r="164" spans="1:6" ht="12.5">
      <c r="A164" s="54"/>
      <c r="B164" s="54"/>
      <c r="C164" s="162"/>
      <c r="D164" s="162">
        <f t="shared" si="0"/>
        <v>0</v>
      </c>
      <c r="E164" s="54"/>
      <c r="F164" s="54"/>
    </row>
    <row r="165" spans="1:6" ht="12.5">
      <c r="A165" s="54"/>
      <c r="B165" s="54"/>
      <c r="C165" s="162"/>
      <c r="D165" s="162">
        <f t="shared" si="0"/>
        <v>0</v>
      </c>
      <c r="E165" s="54"/>
      <c r="F165" s="54"/>
    </row>
    <row r="166" spans="1:6" ht="12.5">
      <c r="A166" s="54"/>
      <c r="B166" s="54"/>
      <c r="C166" s="162"/>
      <c r="D166" s="162">
        <f t="shared" si="0"/>
        <v>0</v>
      </c>
      <c r="E166" s="54"/>
      <c r="F166" s="54"/>
    </row>
    <row r="167" spans="1:6" ht="12.5">
      <c r="A167" s="54"/>
      <c r="B167" s="54"/>
      <c r="C167" s="162"/>
      <c r="D167" s="162">
        <f t="shared" si="0"/>
        <v>0</v>
      </c>
      <c r="E167" s="54"/>
      <c r="F167" s="54"/>
    </row>
    <row r="168" spans="1:6" ht="12.5">
      <c r="A168" s="54"/>
      <c r="B168" s="54"/>
      <c r="C168" s="162"/>
      <c r="D168" s="162">
        <f t="shared" si="0"/>
        <v>0</v>
      </c>
      <c r="E168" s="54"/>
      <c r="F168" s="54"/>
    </row>
    <row r="169" spans="1:6" ht="12.5">
      <c r="A169" s="54"/>
      <c r="B169" s="54"/>
      <c r="C169" s="162"/>
      <c r="D169" s="162">
        <f t="shared" si="0"/>
        <v>0</v>
      </c>
      <c r="E169" s="54"/>
      <c r="F169" s="54"/>
    </row>
    <row r="170" spans="1:6" ht="12.5">
      <c r="A170" s="54"/>
      <c r="B170" s="54"/>
      <c r="C170" s="162"/>
      <c r="D170" s="162">
        <f t="shared" si="0"/>
        <v>0</v>
      </c>
      <c r="E170" s="54"/>
      <c r="F170" s="54"/>
    </row>
    <row r="171" spans="1:6" ht="12.5">
      <c r="A171" s="54"/>
      <c r="B171" s="54"/>
      <c r="C171" s="162"/>
      <c r="D171" s="162">
        <f t="shared" si="0"/>
        <v>0</v>
      </c>
      <c r="E171" s="54"/>
      <c r="F171" s="54"/>
    </row>
    <row r="172" spans="1:6" ht="12.5">
      <c r="A172" s="54"/>
      <c r="B172" s="54"/>
      <c r="C172" s="162"/>
      <c r="D172" s="162">
        <f t="shared" si="0"/>
        <v>0</v>
      </c>
      <c r="E172" s="54"/>
      <c r="F172" s="54"/>
    </row>
    <row r="173" spans="1:6" ht="12.5">
      <c r="A173" s="54"/>
      <c r="B173" s="54"/>
      <c r="C173" s="162"/>
      <c r="D173" s="162">
        <f t="shared" si="0"/>
        <v>0</v>
      </c>
      <c r="E173" s="54"/>
      <c r="F173" s="54"/>
    </row>
    <row r="174" spans="1:6" ht="12.5">
      <c r="A174" s="54"/>
      <c r="B174" s="54"/>
      <c r="C174" s="162"/>
      <c r="D174" s="162">
        <f t="shared" si="0"/>
        <v>0</v>
      </c>
      <c r="E174" s="54"/>
      <c r="F174" s="54"/>
    </row>
    <row r="175" spans="1:6" ht="12.5">
      <c r="A175" s="54"/>
      <c r="B175" s="54"/>
      <c r="C175" s="162"/>
      <c r="D175" s="162">
        <f t="shared" si="0"/>
        <v>0</v>
      </c>
      <c r="E175" s="54"/>
      <c r="F175" s="54"/>
    </row>
    <row r="176" spans="1:6" ht="12.5">
      <c r="A176" s="54"/>
      <c r="B176" s="54"/>
      <c r="C176" s="162"/>
      <c r="D176" s="162">
        <f t="shared" si="0"/>
        <v>0</v>
      </c>
      <c r="E176" s="54"/>
      <c r="F176" s="54"/>
    </row>
    <row r="177" spans="1:6" ht="12.5">
      <c r="A177" s="54"/>
      <c r="B177" s="54"/>
      <c r="C177" s="162"/>
      <c r="D177" s="162">
        <f t="shared" si="0"/>
        <v>0</v>
      </c>
      <c r="E177" s="54"/>
      <c r="F177" s="54"/>
    </row>
    <row r="178" spans="1:6" ht="12.5">
      <c r="A178" s="54"/>
      <c r="B178" s="54"/>
      <c r="C178" s="162"/>
      <c r="D178" s="162">
        <f t="shared" si="0"/>
        <v>0</v>
      </c>
      <c r="E178" s="54"/>
      <c r="F178" s="54"/>
    </row>
    <row r="179" spans="1:6" ht="12.5">
      <c r="A179" s="54"/>
      <c r="B179" s="54"/>
      <c r="C179" s="162"/>
      <c r="D179" s="162">
        <f t="shared" si="0"/>
        <v>0</v>
      </c>
      <c r="E179" s="54"/>
      <c r="F179" s="54"/>
    </row>
    <row r="180" spans="1:6" ht="12.5">
      <c r="A180" s="54"/>
      <c r="B180" s="54"/>
      <c r="C180" s="162"/>
      <c r="D180" s="162">
        <f t="shared" si="0"/>
        <v>0</v>
      </c>
      <c r="E180" s="54"/>
      <c r="F180" s="54"/>
    </row>
    <row r="181" spans="1:6" ht="12.5">
      <c r="A181" s="54"/>
      <c r="B181" s="54"/>
      <c r="C181" s="162"/>
      <c r="D181" s="162">
        <f t="shared" si="0"/>
        <v>0</v>
      </c>
      <c r="E181" s="54"/>
      <c r="F181" s="54"/>
    </row>
    <row r="182" spans="1:6" ht="12.5">
      <c r="A182" s="54"/>
      <c r="B182" s="54"/>
      <c r="C182" s="162"/>
      <c r="D182" s="162">
        <f t="shared" si="0"/>
        <v>0</v>
      </c>
      <c r="E182" s="54"/>
      <c r="F182" s="54"/>
    </row>
    <row r="183" spans="1:6" ht="12.5">
      <c r="A183" s="54"/>
      <c r="B183" s="54"/>
      <c r="C183" s="162"/>
      <c r="D183" s="162">
        <f t="shared" si="0"/>
        <v>0</v>
      </c>
      <c r="E183" s="54"/>
      <c r="F183" s="54"/>
    </row>
    <row r="184" spans="1:6" ht="12.5">
      <c r="A184" s="54"/>
      <c r="B184" s="54"/>
      <c r="C184" s="162"/>
      <c r="D184" s="162">
        <f t="shared" si="0"/>
        <v>0</v>
      </c>
      <c r="E184" s="54"/>
      <c r="F184" s="54"/>
    </row>
    <row r="185" spans="1:6" ht="12.5">
      <c r="A185" s="54"/>
      <c r="B185" s="54"/>
      <c r="C185" s="162"/>
      <c r="D185" s="162">
        <f t="shared" si="0"/>
        <v>0</v>
      </c>
      <c r="E185" s="54"/>
      <c r="F185" s="54"/>
    </row>
    <row r="186" spans="1:6" ht="12.5">
      <c r="A186" s="54"/>
      <c r="B186" s="54"/>
      <c r="C186" s="162"/>
      <c r="D186" s="162">
        <f t="shared" si="0"/>
        <v>0</v>
      </c>
      <c r="E186" s="54"/>
      <c r="F186" s="54"/>
    </row>
    <row r="187" spans="1:6" ht="12.5">
      <c r="A187" s="54"/>
      <c r="B187" s="54"/>
      <c r="C187" s="162"/>
      <c r="D187" s="162">
        <f t="shared" si="0"/>
        <v>0</v>
      </c>
      <c r="E187" s="54"/>
      <c r="F187" s="54"/>
    </row>
    <row r="188" spans="1:6" ht="12.5">
      <c r="A188" s="54"/>
      <c r="B188" s="54"/>
      <c r="C188" s="162"/>
      <c r="D188" s="162">
        <f t="shared" si="0"/>
        <v>0</v>
      </c>
      <c r="E188" s="54"/>
      <c r="F188" s="54"/>
    </row>
    <row r="189" spans="1:6" ht="12.5">
      <c r="A189" s="54"/>
      <c r="B189" s="54"/>
      <c r="C189" s="162"/>
      <c r="D189" s="162">
        <f t="shared" si="0"/>
        <v>0</v>
      </c>
      <c r="E189" s="54"/>
      <c r="F189" s="54"/>
    </row>
    <row r="190" spans="1:6" ht="12.5">
      <c r="A190" s="54"/>
      <c r="B190" s="54"/>
      <c r="C190" s="162"/>
      <c r="D190" s="162">
        <f t="shared" si="0"/>
        <v>0</v>
      </c>
      <c r="E190" s="54"/>
      <c r="F190" s="54"/>
    </row>
    <row r="191" spans="1:6" ht="12.5">
      <c r="A191" s="54"/>
      <c r="B191" s="54"/>
      <c r="C191" s="162"/>
      <c r="D191" s="162">
        <f t="shared" si="0"/>
        <v>0</v>
      </c>
      <c r="E191" s="54"/>
      <c r="F191" s="54"/>
    </row>
    <row r="192" spans="1:6" ht="12.5">
      <c r="A192" s="54"/>
      <c r="B192" s="54"/>
      <c r="C192" s="162"/>
      <c r="D192" s="162">
        <f t="shared" si="0"/>
        <v>0</v>
      </c>
      <c r="E192" s="54"/>
      <c r="F192" s="54"/>
    </row>
    <row r="193" spans="1:6" ht="12.5">
      <c r="A193" s="54"/>
      <c r="B193" s="54"/>
      <c r="C193" s="162"/>
      <c r="D193" s="162">
        <f t="shared" si="0"/>
        <v>0</v>
      </c>
      <c r="E193" s="54"/>
      <c r="F193" s="54"/>
    </row>
    <row r="194" spans="1:6" ht="12.5">
      <c r="A194" s="54"/>
      <c r="B194" s="54"/>
      <c r="C194" s="162"/>
      <c r="D194" s="162">
        <f t="shared" si="0"/>
        <v>0</v>
      </c>
      <c r="E194" s="54"/>
      <c r="F194" s="54"/>
    </row>
    <row r="195" spans="1:6" ht="12.5">
      <c r="A195" s="54"/>
      <c r="B195" s="54"/>
      <c r="C195" s="162"/>
      <c r="D195" s="162">
        <f t="shared" si="0"/>
        <v>0</v>
      </c>
      <c r="E195" s="54"/>
      <c r="F195" s="54"/>
    </row>
    <row r="196" spans="1:6" ht="12.5">
      <c r="A196" s="54"/>
      <c r="B196" s="54"/>
      <c r="C196" s="162"/>
      <c r="D196" s="162">
        <f t="shared" si="0"/>
        <v>0</v>
      </c>
      <c r="E196" s="54"/>
      <c r="F196" s="54"/>
    </row>
    <row r="197" spans="1:6" ht="12.5">
      <c r="A197" s="54"/>
      <c r="B197" s="54"/>
      <c r="C197" s="162"/>
      <c r="D197" s="162">
        <f t="shared" si="0"/>
        <v>0</v>
      </c>
      <c r="E197" s="54"/>
      <c r="F197" s="54"/>
    </row>
    <row r="198" spans="1:6" ht="12.5">
      <c r="A198" s="54"/>
      <c r="B198" s="54"/>
      <c r="C198" s="162"/>
      <c r="D198" s="162">
        <f t="shared" si="0"/>
        <v>0</v>
      </c>
      <c r="E198" s="54"/>
      <c r="F198" s="54"/>
    </row>
    <row r="199" spans="1:6" ht="12.5">
      <c r="A199" s="54"/>
      <c r="B199" s="54"/>
      <c r="C199" s="162"/>
      <c r="D199" s="162">
        <f t="shared" si="0"/>
        <v>0</v>
      </c>
      <c r="E199" s="54"/>
      <c r="F199" s="54"/>
    </row>
    <row r="200" spans="1:6" ht="12.5">
      <c r="A200" s="54"/>
      <c r="B200" s="54"/>
      <c r="C200" s="162"/>
      <c r="D200" s="162">
        <f t="shared" si="0"/>
        <v>0</v>
      </c>
      <c r="E200" s="54"/>
      <c r="F200" s="54"/>
    </row>
    <row r="201" spans="1:6" ht="12.5">
      <c r="A201" s="54"/>
      <c r="B201" s="54"/>
      <c r="C201" s="162"/>
      <c r="D201" s="162">
        <f t="shared" si="0"/>
        <v>0</v>
      </c>
      <c r="E201" s="54"/>
      <c r="F201" s="54"/>
    </row>
    <row r="202" spans="1:6" ht="12.5">
      <c r="A202" s="54"/>
      <c r="B202" s="54"/>
      <c r="C202" s="162"/>
      <c r="D202" s="162">
        <f t="shared" si="0"/>
        <v>0</v>
      </c>
      <c r="E202" s="54"/>
      <c r="F202" s="54"/>
    </row>
    <row r="203" spans="1:6" ht="12.5">
      <c r="A203" s="54"/>
      <c r="B203" s="54"/>
      <c r="C203" s="162"/>
      <c r="D203" s="162">
        <f t="shared" si="0"/>
        <v>0</v>
      </c>
      <c r="E203" s="54"/>
      <c r="F203" s="54"/>
    </row>
    <row r="204" spans="1:6" ht="12.5">
      <c r="A204" s="54"/>
      <c r="B204" s="54"/>
      <c r="C204" s="162"/>
      <c r="D204" s="162">
        <f t="shared" si="0"/>
        <v>0</v>
      </c>
      <c r="E204" s="54"/>
      <c r="F204" s="54"/>
    </row>
    <row r="205" spans="1:6" ht="12.5">
      <c r="A205" s="54"/>
      <c r="B205" s="54"/>
      <c r="C205" s="162"/>
      <c r="D205" s="162">
        <f t="shared" si="0"/>
        <v>0</v>
      </c>
      <c r="E205" s="54"/>
      <c r="F205" s="54"/>
    </row>
    <row r="206" spans="1:6" ht="12.5">
      <c r="A206" s="54"/>
      <c r="B206" s="54"/>
      <c r="C206" s="162"/>
      <c r="D206" s="162">
        <f t="shared" si="0"/>
        <v>0</v>
      </c>
      <c r="E206" s="54"/>
      <c r="F206" s="54"/>
    </row>
    <row r="207" spans="1:6" ht="12.5">
      <c r="A207" s="54"/>
      <c r="B207" s="54"/>
      <c r="C207" s="162"/>
      <c r="D207" s="162">
        <f t="shared" si="0"/>
        <v>0</v>
      </c>
      <c r="E207" s="54"/>
      <c r="F207" s="54"/>
    </row>
    <row r="208" spans="1:6" ht="12.5">
      <c r="A208" s="54"/>
      <c r="B208" s="54"/>
      <c r="C208" s="162"/>
      <c r="D208" s="162">
        <f t="shared" si="0"/>
        <v>0</v>
      </c>
      <c r="E208" s="54"/>
      <c r="F208" s="54"/>
    </row>
    <row r="209" spans="1:6" ht="12.5">
      <c r="A209" s="54"/>
      <c r="B209" s="54"/>
      <c r="C209" s="162"/>
      <c r="D209" s="162">
        <f t="shared" si="0"/>
        <v>0</v>
      </c>
      <c r="E209" s="54"/>
      <c r="F209" s="54"/>
    </row>
    <row r="210" spans="1:6" ht="12.5">
      <c r="A210" s="54"/>
      <c r="B210" s="54"/>
      <c r="C210" s="162"/>
      <c r="D210" s="162">
        <f t="shared" si="0"/>
        <v>0</v>
      </c>
      <c r="E210" s="54"/>
      <c r="F210" s="54"/>
    </row>
    <row r="211" spans="1:6" ht="12.5">
      <c r="A211" s="54"/>
      <c r="B211" s="54"/>
      <c r="C211" s="162"/>
      <c r="D211" s="162">
        <f t="shared" si="0"/>
        <v>0</v>
      </c>
      <c r="E211" s="54"/>
      <c r="F211" s="54"/>
    </row>
    <row r="212" spans="1:6" ht="12.5">
      <c r="A212" s="54"/>
      <c r="B212" s="54"/>
      <c r="C212" s="162"/>
      <c r="D212" s="162">
        <f t="shared" si="0"/>
        <v>0</v>
      </c>
      <c r="E212" s="54"/>
      <c r="F212" s="54"/>
    </row>
    <row r="213" spans="1:6" ht="12.5">
      <c r="A213" s="54"/>
      <c r="B213" s="54"/>
      <c r="C213" s="162"/>
      <c r="D213" s="162">
        <f t="shared" si="0"/>
        <v>0</v>
      </c>
      <c r="E213" s="54"/>
      <c r="F213" s="54"/>
    </row>
    <row r="214" spans="1:6" ht="12.5">
      <c r="A214" s="54"/>
      <c r="B214" s="54"/>
      <c r="C214" s="162"/>
      <c r="D214" s="162">
        <f t="shared" si="0"/>
        <v>0</v>
      </c>
      <c r="E214" s="54"/>
      <c r="F214" s="54"/>
    </row>
    <row r="215" spans="1:6" ht="12.5">
      <c r="A215" s="54"/>
      <c r="B215" s="54"/>
      <c r="C215" s="162"/>
      <c r="D215" s="162">
        <f t="shared" si="0"/>
        <v>0</v>
      </c>
      <c r="E215" s="54"/>
      <c r="F215" s="54"/>
    </row>
    <row r="216" spans="1:6" ht="12.5">
      <c r="A216" s="54"/>
      <c r="B216" s="54"/>
      <c r="C216" s="162"/>
      <c r="D216" s="162">
        <f t="shared" si="0"/>
        <v>0</v>
      </c>
      <c r="E216" s="54"/>
      <c r="F216" s="54"/>
    </row>
    <row r="217" spans="1:6" ht="12.5">
      <c r="A217" s="54"/>
      <c r="B217" s="54"/>
      <c r="C217" s="162"/>
      <c r="D217" s="162">
        <f t="shared" si="0"/>
        <v>0</v>
      </c>
      <c r="E217" s="54"/>
      <c r="F217" s="54"/>
    </row>
    <row r="218" spans="1:6" ht="12.5">
      <c r="A218" s="54"/>
      <c r="B218" s="54"/>
      <c r="C218" s="162"/>
      <c r="D218" s="162">
        <f t="shared" si="0"/>
        <v>0</v>
      </c>
      <c r="E218" s="54"/>
      <c r="F218" s="54"/>
    </row>
    <row r="219" spans="1:6" ht="12.5">
      <c r="A219" s="54"/>
      <c r="B219" s="54"/>
      <c r="C219" s="162"/>
      <c r="D219" s="162">
        <f t="shared" si="0"/>
        <v>0</v>
      </c>
      <c r="E219" s="54"/>
      <c r="F219" s="54"/>
    </row>
    <row r="220" spans="1:6" ht="12.5">
      <c r="A220" s="54"/>
      <c r="B220" s="54"/>
      <c r="C220" s="162"/>
      <c r="D220" s="162">
        <f t="shared" si="0"/>
        <v>0</v>
      </c>
      <c r="E220" s="54"/>
      <c r="F220" s="54"/>
    </row>
    <row r="221" spans="1:6" ht="12.5">
      <c r="A221" s="54"/>
      <c r="B221" s="54"/>
      <c r="C221" s="162"/>
      <c r="D221" s="162">
        <f t="shared" si="0"/>
        <v>0</v>
      </c>
      <c r="E221" s="54"/>
      <c r="F221" s="54"/>
    </row>
    <row r="222" spans="1:6" ht="12.5">
      <c r="A222" s="54"/>
      <c r="B222" s="54"/>
      <c r="C222" s="162"/>
      <c r="D222" s="162">
        <f t="shared" si="0"/>
        <v>0</v>
      </c>
      <c r="E222" s="54"/>
      <c r="F222" s="54"/>
    </row>
    <row r="223" spans="1:6" ht="12.5">
      <c r="A223" s="54"/>
      <c r="B223" s="54"/>
      <c r="C223" s="162"/>
      <c r="D223" s="162">
        <f t="shared" si="0"/>
        <v>0</v>
      </c>
      <c r="E223" s="54"/>
      <c r="F223" s="54"/>
    </row>
    <row r="224" spans="1:6" ht="12.5">
      <c r="A224" s="54"/>
      <c r="B224" s="54"/>
      <c r="C224" s="162"/>
      <c r="D224" s="162">
        <f t="shared" si="0"/>
        <v>0</v>
      </c>
      <c r="E224" s="54"/>
      <c r="F224" s="54"/>
    </row>
    <row r="225" spans="1:6" ht="12.5">
      <c r="A225" s="54"/>
      <c r="B225" s="54"/>
      <c r="C225" s="162"/>
      <c r="D225" s="162">
        <f t="shared" si="0"/>
        <v>0</v>
      </c>
      <c r="E225" s="54"/>
      <c r="F225" s="54"/>
    </row>
    <row r="226" spans="1:6" ht="12.5">
      <c r="A226" s="54"/>
      <c r="B226" s="54"/>
      <c r="C226" s="162"/>
      <c r="D226" s="162">
        <f t="shared" si="0"/>
        <v>0</v>
      </c>
      <c r="E226" s="54"/>
      <c r="F226" s="54"/>
    </row>
    <row r="227" spans="1:6" ht="12.5">
      <c r="A227" s="54"/>
      <c r="B227" s="54"/>
      <c r="C227" s="162"/>
      <c r="D227" s="162">
        <f t="shared" si="0"/>
        <v>0</v>
      </c>
      <c r="E227" s="54"/>
      <c r="F227" s="54"/>
    </row>
    <row r="228" spans="1:6" ht="12.5">
      <c r="A228" s="54"/>
      <c r="B228" s="54"/>
      <c r="C228" s="162"/>
      <c r="D228" s="162">
        <f t="shared" si="0"/>
        <v>0</v>
      </c>
      <c r="E228" s="54"/>
      <c r="F228" s="54"/>
    </row>
    <row r="229" spans="1:6" ht="12.5">
      <c r="A229" s="54"/>
      <c r="B229" s="54"/>
      <c r="C229" s="162"/>
      <c r="D229" s="162">
        <f t="shared" si="0"/>
        <v>0</v>
      </c>
      <c r="E229" s="54"/>
      <c r="F229" s="54"/>
    </row>
    <row r="230" spans="1:6" ht="12.5">
      <c r="A230" s="54"/>
      <c r="B230" s="54"/>
      <c r="C230" s="162"/>
      <c r="D230" s="162">
        <f t="shared" si="0"/>
        <v>0</v>
      </c>
      <c r="E230" s="54"/>
      <c r="F230" s="54"/>
    </row>
    <row r="231" spans="1:6" ht="12.5">
      <c r="A231" s="54"/>
      <c r="B231" s="54"/>
      <c r="C231" s="162"/>
      <c r="D231" s="162">
        <f t="shared" si="0"/>
        <v>0</v>
      </c>
      <c r="E231" s="54"/>
      <c r="F231" s="54"/>
    </row>
    <row r="232" spans="1:6" ht="12.5">
      <c r="A232" s="54"/>
      <c r="B232" s="54"/>
      <c r="C232" s="162"/>
      <c r="D232" s="162">
        <f t="shared" si="0"/>
        <v>0</v>
      </c>
      <c r="E232" s="54"/>
      <c r="F232" s="54"/>
    </row>
    <row r="233" spans="1:6" ht="12.5">
      <c r="A233" s="54"/>
      <c r="B233" s="54"/>
      <c r="C233" s="162"/>
      <c r="D233" s="162">
        <f t="shared" si="0"/>
        <v>0</v>
      </c>
      <c r="E233" s="54"/>
      <c r="F233" s="54"/>
    </row>
    <row r="234" spans="1:6" ht="12.5">
      <c r="A234" s="54"/>
      <c r="B234" s="54"/>
      <c r="C234" s="162"/>
      <c r="D234" s="162">
        <f t="shared" si="0"/>
        <v>0</v>
      </c>
      <c r="E234" s="54"/>
      <c r="F234" s="54"/>
    </row>
    <row r="235" spans="1:6" ht="12.5">
      <c r="A235" s="54"/>
      <c r="B235" s="54"/>
      <c r="C235" s="162"/>
      <c r="D235" s="162">
        <f t="shared" si="0"/>
        <v>0</v>
      </c>
      <c r="E235" s="54"/>
      <c r="F235" s="54"/>
    </row>
    <row r="236" spans="1:6" ht="12.5">
      <c r="A236" s="54"/>
      <c r="B236" s="54"/>
      <c r="C236" s="162"/>
      <c r="D236" s="162">
        <f t="shared" si="0"/>
        <v>0</v>
      </c>
      <c r="E236" s="54"/>
      <c r="F236" s="54"/>
    </row>
    <row r="237" spans="1:6" ht="12.5">
      <c r="A237" s="54"/>
      <c r="B237" s="54"/>
      <c r="C237" s="162"/>
      <c r="D237" s="162">
        <f t="shared" si="0"/>
        <v>0</v>
      </c>
      <c r="E237" s="54"/>
      <c r="F237" s="54"/>
    </row>
    <row r="238" spans="1:6" ht="12.5">
      <c r="A238" s="54"/>
      <c r="B238" s="54"/>
      <c r="C238" s="162"/>
      <c r="D238" s="162">
        <f t="shared" si="0"/>
        <v>0</v>
      </c>
      <c r="E238" s="54"/>
      <c r="F238" s="54"/>
    </row>
    <row r="239" spans="1:6" ht="12.5">
      <c r="A239" s="54"/>
      <c r="B239" s="54"/>
      <c r="C239" s="162"/>
      <c r="D239" s="162">
        <f t="shared" si="0"/>
        <v>0</v>
      </c>
      <c r="E239" s="54"/>
      <c r="F239" s="54"/>
    </row>
    <row r="240" spans="1:6" ht="12.5">
      <c r="A240" s="54"/>
      <c r="B240" s="54"/>
      <c r="C240" s="162"/>
      <c r="D240" s="162">
        <f t="shared" si="0"/>
        <v>0</v>
      </c>
      <c r="E240" s="54"/>
      <c r="F240" s="54"/>
    </row>
    <row r="241" spans="1:6" ht="12.5">
      <c r="A241" s="54"/>
      <c r="B241" s="54"/>
      <c r="C241" s="162"/>
      <c r="D241" s="162">
        <f t="shared" si="0"/>
        <v>0</v>
      </c>
      <c r="E241" s="54"/>
      <c r="F241" s="54"/>
    </row>
    <row r="242" spans="1:6" ht="12.5">
      <c r="A242" s="54"/>
      <c r="B242" s="54"/>
      <c r="C242" s="162"/>
      <c r="D242" s="162">
        <f t="shared" si="0"/>
        <v>0</v>
      </c>
      <c r="E242" s="54"/>
      <c r="F242" s="54"/>
    </row>
    <row r="243" spans="1:6" ht="12.5">
      <c r="A243" s="54"/>
      <c r="B243" s="54"/>
      <c r="C243" s="162"/>
      <c r="D243" s="162">
        <f t="shared" si="0"/>
        <v>0</v>
      </c>
      <c r="E243" s="54"/>
      <c r="F243" s="54"/>
    </row>
    <row r="244" spans="1:6" ht="12.5">
      <c r="A244" s="54"/>
      <c r="B244" s="54"/>
      <c r="C244" s="162"/>
      <c r="D244" s="162">
        <f t="shared" si="0"/>
        <v>0</v>
      </c>
      <c r="E244" s="54"/>
      <c r="F244" s="54"/>
    </row>
    <row r="245" spans="1:6" ht="12.5">
      <c r="A245" s="54"/>
      <c r="B245" s="54"/>
      <c r="C245" s="162"/>
      <c r="D245" s="162">
        <f t="shared" si="0"/>
        <v>0</v>
      </c>
      <c r="E245" s="54"/>
      <c r="F245" s="54"/>
    </row>
    <row r="246" spans="1:6" ht="12.5">
      <c r="A246" s="54"/>
      <c r="B246" s="54"/>
      <c r="C246" s="162"/>
      <c r="D246" s="162">
        <f t="shared" si="0"/>
        <v>0</v>
      </c>
      <c r="E246" s="54"/>
      <c r="F246" s="54"/>
    </row>
    <row r="247" spans="1:6" ht="12.5">
      <c r="A247" s="54"/>
      <c r="B247" s="54"/>
      <c r="C247" s="162"/>
      <c r="D247" s="162">
        <f t="shared" si="0"/>
        <v>0</v>
      </c>
      <c r="E247" s="54"/>
      <c r="F247" s="54"/>
    </row>
    <row r="248" spans="1:6" ht="12.5">
      <c r="A248" s="54"/>
      <c r="B248" s="54"/>
      <c r="C248" s="162"/>
      <c r="D248" s="162">
        <f t="shared" si="0"/>
        <v>0</v>
      </c>
      <c r="E248" s="54"/>
      <c r="F248" s="54"/>
    </row>
    <row r="249" spans="1:6" ht="12.5">
      <c r="A249" s="54"/>
      <c r="B249" s="54"/>
      <c r="C249" s="162"/>
      <c r="D249" s="162">
        <f t="shared" si="0"/>
        <v>0</v>
      </c>
      <c r="E249" s="54"/>
      <c r="F249" s="54"/>
    </row>
    <row r="250" spans="1:6" ht="12.5">
      <c r="A250" s="54"/>
      <c r="B250" s="54"/>
      <c r="C250" s="162"/>
      <c r="D250" s="162">
        <f t="shared" si="0"/>
        <v>0</v>
      </c>
      <c r="E250" s="54"/>
      <c r="F250" s="54"/>
    </row>
    <row r="251" spans="1:6" ht="12.5">
      <c r="A251" s="54"/>
      <c r="B251" s="54"/>
      <c r="C251" s="162"/>
      <c r="D251" s="162">
        <f t="shared" si="0"/>
        <v>0</v>
      </c>
      <c r="E251" s="54"/>
      <c r="F251" s="54"/>
    </row>
    <row r="252" spans="1:6" ht="12.5">
      <c r="A252" s="54"/>
      <c r="B252" s="54"/>
      <c r="C252" s="162"/>
      <c r="D252" s="162">
        <f t="shared" si="0"/>
        <v>0</v>
      </c>
      <c r="E252" s="54"/>
      <c r="F252" s="54"/>
    </row>
    <row r="253" spans="1:6" ht="12.5">
      <c r="A253" s="54"/>
      <c r="B253" s="54"/>
      <c r="C253" s="162"/>
      <c r="D253" s="162">
        <f t="shared" si="0"/>
        <v>0</v>
      </c>
      <c r="E253" s="54"/>
      <c r="F253" s="54"/>
    </row>
    <row r="254" spans="1:6" ht="12.5">
      <c r="A254" s="54"/>
      <c r="B254" s="54"/>
      <c r="C254" s="162"/>
      <c r="D254" s="162">
        <f t="shared" si="0"/>
        <v>0</v>
      </c>
      <c r="E254" s="54"/>
      <c r="F254" s="54"/>
    </row>
    <row r="255" spans="1:6" ht="12.5">
      <c r="A255" s="54"/>
      <c r="B255" s="54"/>
      <c r="C255" s="162"/>
      <c r="D255" s="162">
        <f t="shared" si="0"/>
        <v>0</v>
      </c>
      <c r="E255" s="54"/>
      <c r="F255" s="54"/>
    </row>
    <row r="256" spans="1:6" ht="12.5">
      <c r="A256" s="54"/>
      <c r="B256" s="54"/>
      <c r="C256" s="162"/>
      <c r="D256" s="162">
        <f t="shared" si="0"/>
        <v>0</v>
      </c>
      <c r="E256" s="54"/>
      <c r="F256" s="54"/>
    </row>
    <row r="257" spans="1:6" ht="12.5">
      <c r="A257" s="54"/>
      <c r="B257" s="54"/>
      <c r="C257" s="162"/>
      <c r="D257" s="162">
        <f t="shared" si="0"/>
        <v>0</v>
      </c>
      <c r="E257" s="54"/>
      <c r="F257" s="54"/>
    </row>
    <row r="258" spans="1:6" ht="12.5">
      <c r="A258" s="54"/>
      <c r="B258" s="54"/>
      <c r="C258" s="162"/>
      <c r="D258" s="162">
        <f t="shared" ref="D258:D512" si="1">B258-C258</f>
        <v>0</v>
      </c>
      <c r="E258" s="54"/>
      <c r="F258" s="54"/>
    </row>
    <row r="259" spans="1:6" ht="12.5">
      <c r="A259" s="54"/>
      <c r="B259" s="54"/>
      <c r="C259" s="162"/>
      <c r="D259" s="162">
        <f t="shared" si="1"/>
        <v>0</v>
      </c>
      <c r="E259" s="54"/>
      <c r="F259" s="54"/>
    </row>
    <row r="260" spans="1:6" ht="12.5">
      <c r="A260" s="54"/>
      <c r="B260" s="54"/>
      <c r="C260" s="162"/>
      <c r="D260" s="162">
        <f t="shared" si="1"/>
        <v>0</v>
      </c>
      <c r="E260" s="54"/>
      <c r="F260" s="54"/>
    </row>
    <row r="261" spans="1:6" ht="12.5">
      <c r="A261" s="54"/>
      <c r="B261" s="54"/>
      <c r="C261" s="162"/>
      <c r="D261" s="162">
        <f t="shared" si="1"/>
        <v>0</v>
      </c>
      <c r="E261" s="54"/>
      <c r="F261" s="54"/>
    </row>
    <row r="262" spans="1:6" ht="12.5">
      <c r="A262" s="54"/>
      <c r="B262" s="54"/>
      <c r="C262" s="162"/>
      <c r="D262" s="162">
        <f t="shared" si="1"/>
        <v>0</v>
      </c>
      <c r="E262" s="54"/>
      <c r="F262" s="54"/>
    </row>
    <row r="263" spans="1:6" ht="12.5">
      <c r="A263" s="54"/>
      <c r="B263" s="54"/>
      <c r="C263" s="162"/>
      <c r="D263" s="162">
        <f t="shared" si="1"/>
        <v>0</v>
      </c>
      <c r="E263" s="54"/>
      <c r="F263" s="54"/>
    </row>
    <row r="264" spans="1:6" ht="12.5">
      <c r="A264" s="54"/>
      <c r="B264" s="54"/>
      <c r="C264" s="162"/>
      <c r="D264" s="162">
        <f t="shared" si="1"/>
        <v>0</v>
      </c>
      <c r="E264" s="54"/>
      <c r="F264" s="54"/>
    </row>
    <row r="265" spans="1:6" ht="12.5">
      <c r="A265" s="54"/>
      <c r="B265" s="54"/>
      <c r="C265" s="162"/>
      <c r="D265" s="162">
        <f t="shared" si="1"/>
        <v>0</v>
      </c>
      <c r="E265" s="54"/>
      <c r="F265" s="54"/>
    </row>
    <row r="266" spans="1:6" ht="12.5">
      <c r="A266" s="54"/>
      <c r="B266" s="54"/>
      <c r="C266" s="162"/>
      <c r="D266" s="162">
        <f t="shared" si="1"/>
        <v>0</v>
      </c>
      <c r="E266" s="54"/>
      <c r="F266" s="54"/>
    </row>
    <row r="267" spans="1:6" ht="12.5">
      <c r="A267" s="54"/>
      <c r="B267" s="54"/>
      <c r="C267" s="162"/>
      <c r="D267" s="162">
        <f t="shared" si="1"/>
        <v>0</v>
      </c>
      <c r="E267" s="54"/>
      <c r="F267" s="54"/>
    </row>
    <row r="268" spans="1:6" ht="12.5">
      <c r="A268" s="54"/>
      <c r="B268" s="54"/>
      <c r="C268" s="162"/>
      <c r="D268" s="162">
        <f t="shared" si="1"/>
        <v>0</v>
      </c>
      <c r="E268" s="54"/>
      <c r="F268" s="54"/>
    </row>
    <row r="269" spans="1:6" ht="12.5">
      <c r="A269" s="54"/>
      <c r="B269" s="54"/>
      <c r="C269" s="162"/>
      <c r="D269" s="162">
        <f t="shared" si="1"/>
        <v>0</v>
      </c>
      <c r="E269" s="54"/>
      <c r="F269" s="54"/>
    </row>
    <row r="270" spans="1:6" ht="12.5">
      <c r="A270" s="54"/>
      <c r="B270" s="54"/>
      <c r="C270" s="162"/>
      <c r="D270" s="162">
        <f t="shared" si="1"/>
        <v>0</v>
      </c>
      <c r="E270" s="54"/>
      <c r="F270" s="54"/>
    </row>
    <row r="271" spans="1:6" ht="12.5">
      <c r="A271" s="54"/>
      <c r="B271" s="54"/>
      <c r="C271" s="162"/>
      <c r="D271" s="162">
        <f t="shared" si="1"/>
        <v>0</v>
      </c>
      <c r="E271" s="54"/>
      <c r="F271" s="54"/>
    </row>
    <row r="272" spans="1:6" ht="12.5">
      <c r="A272" s="54"/>
      <c r="B272" s="54"/>
      <c r="C272" s="162"/>
      <c r="D272" s="162">
        <f t="shared" si="1"/>
        <v>0</v>
      </c>
      <c r="E272" s="54"/>
      <c r="F272" s="54"/>
    </row>
    <row r="273" spans="1:6" ht="12.5">
      <c r="A273" s="54"/>
      <c r="B273" s="54"/>
      <c r="C273" s="162"/>
      <c r="D273" s="162">
        <f t="shared" si="1"/>
        <v>0</v>
      </c>
      <c r="E273" s="54"/>
      <c r="F273" s="54"/>
    </row>
    <row r="274" spans="1:6" ht="12.5">
      <c r="A274" s="54"/>
      <c r="B274" s="54"/>
      <c r="C274" s="162"/>
      <c r="D274" s="162">
        <f t="shared" si="1"/>
        <v>0</v>
      </c>
      <c r="E274" s="54"/>
      <c r="F274" s="54"/>
    </row>
    <row r="275" spans="1:6" ht="12.5">
      <c r="A275" s="54"/>
      <c r="B275" s="54"/>
      <c r="C275" s="162"/>
      <c r="D275" s="162">
        <f t="shared" si="1"/>
        <v>0</v>
      </c>
      <c r="E275" s="54"/>
      <c r="F275" s="54"/>
    </row>
    <row r="276" spans="1:6" ht="12.5">
      <c r="A276" s="54"/>
      <c r="B276" s="54"/>
      <c r="C276" s="162"/>
      <c r="D276" s="162">
        <f t="shared" si="1"/>
        <v>0</v>
      </c>
      <c r="E276" s="54"/>
      <c r="F276" s="54"/>
    </row>
    <row r="277" spans="1:6" ht="12.5">
      <c r="A277" s="54"/>
      <c r="B277" s="54"/>
      <c r="C277" s="162"/>
      <c r="D277" s="162">
        <f t="shared" si="1"/>
        <v>0</v>
      </c>
      <c r="E277" s="54"/>
      <c r="F277" s="54"/>
    </row>
    <row r="278" spans="1:6" ht="12.5">
      <c r="A278" s="54"/>
      <c r="B278" s="54"/>
      <c r="C278" s="162"/>
      <c r="D278" s="162">
        <f t="shared" si="1"/>
        <v>0</v>
      </c>
      <c r="E278" s="54"/>
      <c r="F278" s="54"/>
    </row>
    <row r="279" spans="1:6" ht="12.5">
      <c r="A279" s="54"/>
      <c r="B279" s="54"/>
      <c r="C279" s="162"/>
      <c r="D279" s="162">
        <f t="shared" si="1"/>
        <v>0</v>
      </c>
      <c r="E279" s="54"/>
      <c r="F279" s="54"/>
    </row>
    <row r="280" spans="1:6" ht="12.5">
      <c r="A280" s="54"/>
      <c r="B280" s="54"/>
      <c r="C280" s="162"/>
      <c r="D280" s="162">
        <f t="shared" si="1"/>
        <v>0</v>
      </c>
      <c r="E280" s="54"/>
      <c r="F280" s="54"/>
    </row>
    <row r="281" spans="1:6" ht="12.5">
      <c r="A281" s="54"/>
      <c r="B281" s="54"/>
      <c r="C281" s="162"/>
      <c r="D281" s="162">
        <f t="shared" si="1"/>
        <v>0</v>
      </c>
      <c r="E281" s="54"/>
      <c r="F281" s="54"/>
    </row>
    <row r="282" spans="1:6" ht="12.5">
      <c r="A282" s="54"/>
      <c r="B282" s="54"/>
      <c r="C282" s="162"/>
      <c r="D282" s="162">
        <f t="shared" si="1"/>
        <v>0</v>
      </c>
      <c r="E282" s="54"/>
      <c r="F282" s="54"/>
    </row>
    <row r="283" spans="1:6" ht="12.5">
      <c r="A283" s="54"/>
      <c r="B283" s="54"/>
      <c r="C283" s="162"/>
      <c r="D283" s="162">
        <f t="shared" si="1"/>
        <v>0</v>
      </c>
      <c r="E283" s="54"/>
      <c r="F283" s="54"/>
    </row>
    <row r="284" spans="1:6" ht="12.5">
      <c r="A284" s="54"/>
      <c r="B284" s="54"/>
      <c r="C284" s="162"/>
      <c r="D284" s="162">
        <f t="shared" si="1"/>
        <v>0</v>
      </c>
      <c r="E284" s="54"/>
      <c r="F284" s="54"/>
    </row>
    <row r="285" spans="1:6" ht="12.5">
      <c r="A285" s="54"/>
      <c r="B285" s="54"/>
      <c r="C285" s="162"/>
      <c r="D285" s="162">
        <f t="shared" si="1"/>
        <v>0</v>
      </c>
      <c r="E285" s="54"/>
      <c r="F285" s="54"/>
    </row>
    <row r="286" spans="1:6" ht="12.5">
      <c r="A286" s="54"/>
      <c r="B286" s="54"/>
      <c r="C286" s="162"/>
      <c r="D286" s="162">
        <f t="shared" si="1"/>
        <v>0</v>
      </c>
      <c r="E286" s="54"/>
      <c r="F286" s="54"/>
    </row>
    <row r="287" spans="1:6" ht="12.5">
      <c r="A287" s="54"/>
      <c r="B287" s="54"/>
      <c r="C287" s="162"/>
      <c r="D287" s="162">
        <f t="shared" si="1"/>
        <v>0</v>
      </c>
      <c r="E287" s="54"/>
      <c r="F287" s="54"/>
    </row>
    <row r="288" spans="1:6" ht="12.5">
      <c r="A288" s="54"/>
      <c r="B288" s="54"/>
      <c r="C288" s="162"/>
      <c r="D288" s="162">
        <f t="shared" si="1"/>
        <v>0</v>
      </c>
      <c r="E288" s="54"/>
      <c r="F288" s="54"/>
    </row>
    <row r="289" spans="1:6" ht="12.5">
      <c r="A289" s="54"/>
      <c r="B289" s="54"/>
      <c r="C289" s="162"/>
      <c r="D289" s="162">
        <f t="shared" si="1"/>
        <v>0</v>
      </c>
      <c r="E289" s="54"/>
      <c r="F289" s="54"/>
    </row>
    <row r="290" spans="1:6" ht="12.5">
      <c r="A290" s="54"/>
      <c r="B290" s="54"/>
      <c r="C290" s="162"/>
      <c r="D290" s="162">
        <f t="shared" si="1"/>
        <v>0</v>
      </c>
      <c r="E290" s="54"/>
      <c r="F290" s="54"/>
    </row>
    <row r="291" spans="1:6" ht="12.5">
      <c r="A291" s="54"/>
      <c r="B291" s="54"/>
      <c r="C291" s="162"/>
      <c r="D291" s="162">
        <f t="shared" si="1"/>
        <v>0</v>
      </c>
      <c r="E291" s="54"/>
      <c r="F291" s="54"/>
    </row>
    <row r="292" spans="1:6" ht="12.5">
      <c r="A292" s="54"/>
      <c r="B292" s="54"/>
      <c r="C292" s="162"/>
      <c r="D292" s="162">
        <f t="shared" si="1"/>
        <v>0</v>
      </c>
      <c r="E292" s="54"/>
      <c r="F292" s="54"/>
    </row>
    <row r="293" spans="1:6" ht="12.5">
      <c r="A293" s="54"/>
      <c r="B293" s="54"/>
      <c r="C293" s="162"/>
      <c r="D293" s="162">
        <f t="shared" si="1"/>
        <v>0</v>
      </c>
      <c r="E293" s="54"/>
      <c r="F293" s="54"/>
    </row>
    <row r="294" spans="1:6" ht="12.5">
      <c r="A294" s="54"/>
      <c r="B294" s="54"/>
      <c r="C294" s="162"/>
      <c r="D294" s="162">
        <f t="shared" si="1"/>
        <v>0</v>
      </c>
      <c r="E294" s="54"/>
      <c r="F294" s="54"/>
    </row>
    <row r="295" spans="1:6" ht="12.5">
      <c r="A295" s="54"/>
      <c r="B295" s="54"/>
      <c r="C295" s="162"/>
      <c r="D295" s="162">
        <f t="shared" si="1"/>
        <v>0</v>
      </c>
      <c r="E295" s="54"/>
      <c r="F295" s="54"/>
    </row>
    <row r="296" spans="1:6" ht="12.5">
      <c r="A296" s="54"/>
      <c r="B296" s="54"/>
      <c r="C296" s="162"/>
      <c r="D296" s="162">
        <f t="shared" si="1"/>
        <v>0</v>
      </c>
      <c r="E296" s="54"/>
      <c r="F296" s="54"/>
    </row>
    <row r="297" spans="1:6" ht="12.5">
      <c r="A297" s="54"/>
      <c r="B297" s="54"/>
      <c r="C297" s="162"/>
      <c r="D297" s="162">
        <f t="shared" si="1"/>
        <v>0</v>
      </c>
      <c r="E297" s="54"/>
      <c r="F297" s="54"/>
    </row>
    <row r="298" spans="1:6" ht="12.5">
      <c r="A298" s="54"/>
      <c r="B298" s="54"/>
      <c r="C298" s="162"/>
      <c r="D298" s="162">
        <f t="shared" si="1"/>
        <v>0</v>
      </c>
      <c r="E298" s="54"/>
      <c r="F298" s="54"/>
    </row>
    <row r="299" spans="1:6" ht="12.5">
      <c r="A299" s="54"/>
      <c r="B299" s="54"/>
      <c r="C299" s="162"/>
      <c r="D299" s="162">
        <f t="shared" si="1"/>
        <v>0</v>
      </c>
      <c r="E299" s="54"/>
      <c r="F299" s="54"/>
    </row>
    <row r="300" spans="1:6" ht="12.5">
      <c r="A300" s="54"/>
      <c r="B300" s="54"/>
      <c r="C300" s="162"/>
      <c r="D300" s="162">
        <f t="shared" si="1"/>
        <v>0</v>
      </c>
      <c r="E300" s="54"/>
      <c r="F300" s="54"/>
    </row>
    <row r="301" spans="1:6" ht="12.5">
      <c r="A301" s="54"/>
      <c r="B301" s="54"/>
      <c r="C301" s="162"/>
      <c r="D301" s="162">
        <f t="shared" si="1"/>
        <v>0</v>
      </c>
      <c r="E301" s="54"/>
      <c r="F301" s="54"/>
    </row>
    <row r="302" spans="1:6" ht="12.5">
      <c r="A302" s="54"/>
      <c r="B302" s="54"/>
      <c r="C302" s="162"/>
      <c r="D302" s="162">
        <f t="shared" si="1"/>
        <v>0</v>
      </c>
      <c r="E302" s="54"/>
      <c r="F302" s="54"/>
    </row>
    <row r="303" spans="1:6" ht="12.5">
      <c r="A303" s="54"/>
      <c r="B303" s="54"/>
      <c r="C303" s="162"/>
      <c r="D303" s="162">
        <f t="shared" si="1"/>
        <v>0</v>
      </c>
      <c r="E303" s="54"/>
      <c r="F303" s="54"/>
    </row>
    <row r="304" spans="1:6" ht="12.5">
      <c r="A304" s="54"/>
      <c r="B304" s="54"/>
      <c r="C304" s="162"/>
      <c r="D304" s="162">
        <f t="shared" si="1"/>
        <v>0</v>
      </c>
      <c r="E304" s="54"/>
      <c r="F304" s="54"/>
    </row>
    <row r="305" spans="1:6" ht="12.5">
      <c r="A305" s="54"/>
      <c r="B305" s="54"/>
      <c r="C305" s="162"/>
      <c r="D305" s="162">
        <f t="shared" si="1"/>
        <v>0</v>
      </c>
      <c r="E305" s="54"/>
      <c r="F305" s="54"/>
    </row>
    <row r="306" spans="1:6" ht="12.5">
      <c r="A306" s="54"/>
      <c r="B306" s="54"/>
      <c r="C306" s="162"/>
      <c r="D306" s="162">
        <f t="shared" si="1"/>
        <v>0</v>
      </c>
      <c r="E306" s="54"/>
      <c r="F306" s="54"/>
    </row>
    <row r="307" spans="1:6" ht="12.5">
      <c r="A307" s="54"/>
      <c r="B307" s="54"/>
      <c r="C307" s="162"/>
      <c r="D307" s="162">
        <f t="shared" si="1"/>
        <v>0</v>
      </c>
      <c r="E307" s="54"/>
      <c r="F307" s="54"/>
    </row>
    <row r="308" spans="1:6" ht="12.5">
      <c r="A308" s="54"/>
      <c r="B308" s="54"/>
      <c r="C308" s="162"/>
      <c r="D308" s="162">
        <f t="shared" si="1"/>
        <v>0</v>
      </c>
      <c r="E308" s="54"/>
      <c r="F308" s="54"/>
    </row>
    <row r="309" spans="1:6" ht="12.5">
      <c r="A309" s="54"/>
      <c r="B309" s="54"/>
      <c r="C309" s="162"/>
      <c r="D309" s="162">
        <f t="shared" si="1"/>
        <v>0</v>
      </c>
      <c r="E309" s="54"/>
      <c r="F309" s="54"/>
    </row>
    <row r="310" spans="1:6" ht="12.5">
      <c r="A310" s="54"/>
      <c r="B310" s="54"/>
      <c r="C310" s="162"/>
      <c r="D310" s="162">
        <f t="shared" si="1"/>
        <v>0</v>
      </c>
      <c r="E310" s="54"/>
      <c r="F310" s="54"/>
    </row>
    <row r="311" spans="1:6" ht="12.5">
      <c r="A311" s="54"/>
      <c r="B311" s="54"/>
      <c r="C311" s="162"/>
      <c r="D311" s="162">
        <f t="shared" si="1"/>
        <v>0</v>
      </c>
      <c r="E311" s="54"/>
      <c r="F311" s="54"/>
    </row>
    <row r="312" spans="1:6" ht="12.5">
      <c r="A312" s="54"/>
      <c r="B312" s="54"/>
      <c r="C312" s="162"/>
      <c r="D312" s="162">
        <f t="shared" si="1"/>
        <v>0</v>
      </c>
      <c r="E312" s="54"/>
      <c r="F312" s="54"/>
    </row>
    <row r="313" spans="1:6" ht="12.5">
      <c r="A313" s="54"/>
      <c r="B313" s="54"/>
      <c r="C313" s="162"/>
      <c r="D313" s="162">
        <f t="shared" si="1"/>
        <v>0</v>
      </c>
      <c r="E313" s="54"/>
      <c r="F313" s="54"/>
    </row>
    <row r="314" spans="1:6" ht="12.5">
      <c r="A314" s="54"/>
      <c r="B314" s="54"/>
      <c r="C314" s="162"/>
      <c r="D314" s="162">
        <f t="shared" si="1"/>
        <v>0</v>
      </c>
      <c r="E314" s="54"/>
      <c r="F314" s="54"/>
    </row>
    <row r="315" spans="1:6" ht="12.5">
      <c r="A315" s="54"/>
      <c r="B315" s="54"/>
      <c r="C315" s="162"/>
      <c r="D315" s="162">
        <f t="shared" si="1"/>
        <v>0</v>
      </c>
      <c r="E315" s="54"/>
      <c r="F315" s="54"/>
    </row>
    <row r="316" spans="1:6" ht="12.5">
      <c r="A316" s="54"/>
      <c r="B316" s="54"/>
      <c r="C316" s="162"/>
      <c r="D316" s="162">
        <f t="shared" si="1"/>
        <v>0</v>
      </c>
      <c r="E316" s="54"/>
      <c r="F316" s="54"/>
    </row>
    <row r="317" spans="1:6" ht="12.5">
      <c r="A317" s="54"/>
      <c r="B317" s="54"/>
      <c r="C317" s="162"/>
      <c r="D317" s="162">
        <f t="shared" si="1"/>
        <v>0</v>
      </c>
      <c r="E317" s="54"/>
      <c r="F317" s="54"/>
    </row>
    <row r="318" spans="1:6" ht="12.5">
      <c r="A318" s="54"/>
      <c r="B318" s="54"/>
      <c r="C318" s="162"/>
      <c r="D318" s="162">
        <f t="shared" si="1"/>
        <v>0</v>
      </c>
      <c r="E318" s="54"/>
      <c r="F318" s="54"/>
    </row>
    <row r="319" spans="1:6" ht="12.5">
      <c r="A319" s="54"/>
      <c r="B319" s="54"/>
      <c r="C319" s="162"/>
      <c r="D319" s="162">
        <f t="shared" si="1"/>
        <v>0</v>
      </c>
      <c r="E319" s="54"/>
      <c r="F319" s="54"/>
    </row>
    <row r="320" spans="1:6" ht="12.5">
      <c r="A320" s="54"/>
      <c r="B320" s="54"/>
      <c r="C320" s="162"/>
      <c r="D320" s="162">
        <f t="shared" si="1"/>
        <v>0</v>
      </c>
      <c r="E320" s="54"/>
      <c r="F320" s="54"/>
    </row>
    <row r="321" spans="1:6" ht="12.5">
      <c r="A321" s="54"/>
      <c r="B321" s="54"/>
      <c r="C321" s="162"/>
      <c r="D321" s="162">
        <f t="shared" si="1"/>
        <v>0</v>
      </c>
      <c r="E321" s="54"/>
      <c r="F321" s="54"/>
    </row>
    <row r="322" spans="1:6" ht="12.5">
      <c r="A322" s="54"/>
      <c r="B322" s="54"/>
      <c r="C322" s="162"/>
      <c r="D322" s="162">
        <f t="shared" si="1"/>
        <v>0</v>
      </c>
      <c r="E322" s="54"/>
      <c r="F322" s="54"/>
    </row>
    <row r="323" spans="1:6" ht="12.5">
      <c r="A323" s="54"/>
      <c r="B323" s="54"/>
      <c r="C323" s="162"/>
      <c r="D323" s="162">
        <f t="shared" si="1"/>
        <v>0</v>
      </c>
      <c r="E323" s="54"/>
      <c r="F323" s="54"/>
    </row>
    <row r="324" spans="1:6" ht="12.5">
      <c r="A324" s="54"/>
      <c r="B324" s="54"/>
      <c r="C324" s="162"/>
      <c r="D324" s="162">
        <f t="shared" si="1"/>
        <v>0</v>
      </c>
      <c r="E324" s="54"/>
      <c r="F324" s="54"/>
    </row>
    <row r="325" spans="1:6" ht="12.5">
      <c r="A325" s="54"/>
      <c r="B325" s="54"/>
      <c r="C325" s="162"/>
      <c r="D325" s="162">
        <f t="shared" si="1"/>
        <v>0</v>
      </c>
      <c r="E325" s="54"/>
      <c r="F325" s="54"/>
    </row>
    <row r="326" spans="1:6" ht="12.5">
      <c r="A326" s="54"/>
      <c r="B326" s="54"/>
      <c r="C326" s="162"/>
      <c r="D326" s="162">
        <f t="shared" si="1"/>
        <v>0</v>
      </c>
      <c r="E326" s="54"/>
      <c r="F326" s="54"/>
    </row>
    <row r="327" spans="1:6" ht="12.5">
      <c r="A327" s="54"/>
      <c r="B327" s="54"/>
      <c r="C327" s="162"/>
      <c r="D327" s="162">
        <f t="shared" si="1"/>
        <v>0</v>
      </c>
      <c r="E327" s="54"/>
      <c r="F327" s="54"/>
    </row>
    <row r="328" spans="1:6" ht="12.5">
      <c r="A328" s="54"/>
      <c r="B328" s="54"/>
      <c r="C328" s="162"/>
      <c r="D328" s="162">
        <f t="shared" si="1"/>
        <v>0</v>
      </c>
      <c r="E328" s="54"/>
      <c r="F328" s="54"/>
    </row>
    <row r="329" spans="1:6" ht="12.5">
      <c r="A329" s="54"/>
      <c r="B329" s="54"/>
      <c r="C329" s="162"/>
      <c r="D329" s="162">
        <f t="shared" si="1"/>
        <v>0</v>
      </c>
      <c r="E329" s="54"/>
      <c r="F329" s="54"/>
    </row>
    <row r="330" spans="1:6" ht="12.5">
      <c r="A330" s="54"/>
      <c r="B330" s="54"/>
      <c r="C330" s="162"/>
      <c r="D330" s="162">
        <f t="shared" si="1"/>
        <v>0</v>
      </c>
      <c r="E330" s="54"/>
      <c r="F330" s="54"/>
    </row>
    <row r="331" spans="1:6" ht="12.5">
      <c r="A331" s="54"/>
      <c r="B331" s="54"/>
      <c r="C331" s="162"/>
      <c r="D331" s="162">
        <f t="shared" si="1"/>
        <v>0</v>
      </c>
      <c r="E331" s="54"/>
      <c r="F331" s="54"/>
    </row>
    <row r="332" spans="1:6" ht="12.5">
      <c r="A332" s="54"/>
      <c r="B332" s="54"/>
      <c r="C332" s="162"/>
      <c r="D332" s="162">
        <f t="shared" si="1"/>
        <v>0</v>
      </c>
      <c r="E332" s="54"/>
      <c r="F332" s="54"/>
    </row>
    <row r="333" spans="1:6" ht="12.5">
      <c r="A333" s="54"/>
      <c r="B333" s="54"/>
      <c r="C333" s="162"/>
      <c r="D333" s="162">
        <f t="shared" si="1"/>
        <v>0</v>
      </c>
      <c r="E333" s="54"/>
      <c r="F333" s="54"/>
    </row>
    <row r="334" spans="1:6" ht="12.5">
      <c r="A334" s="54"/>
      <c r="B334" s="54"/>
      <c r="C334" s="162"/>
      <c r="D334" s="162">
        <f t="shared" si="1"/>
        <v>0</v>
      </c>
      <c r="E334" s="54"/>
      <c r="F334" s="54"/>
    </row>
    <row r="335" spans="1:6" ht="12.5">
      <c r="A335" s="54"/>
      <c r="B335" s="54"/>
      <c r="C335" s="162"/>
      <c r="D335" s="162">
        <f t="shared" si="1"/>
        <v>0</v>
      </c>
      <c r="E335" s="54"/>
      <c r="F335" s="54"/>
    </row>
    <row r="336" spans="1:6" ht="12.5">
      <c r="A336" s="54"/>
      <c r="B336" s="54"/>
      <c r="C336" s="162"/>
      <c r="D336" s="162">
        <f t="shared" si="1"/>
        <v>0</v>
      </c>
      <c r="E336" s="54"/>
      <c r="F336" s="54"/>
    </row>
    <row r="337" spans="1:6" ht="12.5">
      <c r="A337" s="54"/>
      <c r="B337" s="54"/>
      <c r="C337" s="162"/>
      <c r="D337" s="162">
        <f t="shared" si="1"/>
        <v>0</v>
      </c>
      <c r="E337" s="54"/>
      <c r="F337" s="54"/>
    </row>
    <row r="338" spans="1:6" ht="12.5">
      <c r="A338" s="54"/>
      <c r="B338" s="54"/>
      <c r="C338" s="162"/>
      <c r="D338" s="162">
        <f t="shared" si="1"/>
        <v>0</v>
      </c>
      <c r="E338" s="54"/>
      <c r="F338" s="54"/>
    </row>
    <row r="339" spans="1:6" ht="12.5">
      <c r="A339" s="54"/>
      <c r="B339" s="54"/>
      <c r="C339" s="162"/>
      <c r="D339" s="162">
        <f t="shared" si="1"/>
        <v>0</v>
      </c>
      <c r="E339" s="54"/>
      <c r="F339" s="54"/>
    </row>
    <row r="340" spans="1:6" ht="12.5">
      <c r="A340" s="54"/>
      <c r="B340" s="54"/>
      <c r="C340" s="162"/>
      <c r="D340" s="162">
        <f t="shared" si="1"/>
        <v>0</v>
      </c>
      <c r="E340" s="54"/>
      <c r="F340" s="54"/>
    </row>
    <row r="341" spans="1:6" ht="12.5">
      <c r="A341" s="54"/>
      <c r="B341" s="54"/>
      <c r="C341" s="162"/>
      <c r="D341" s="162">
        <f t="shared" si="1"/>
        <v>0</v>
      </c>
      <c r="E341" s="54"/>
      <c r="F341" s="54"/>
    </row>
    <row r="342" spans="1:6" ht="12.5">
      <c r="A342" s="54"/>
      <c r="B342" s="54"/>
      <c r="C342" s="162"/>
      <c r="D342" s="162">
        <f t="shared" si="1"/>
        <v>0</v>
      </c>
      <c r="E342" s="54"/>
      <c r="F342" s="54"/>
    </row>
    <row r="343" spans="1:6" ht="12.5">
      <c r="A343" s="54"/>
      <c r="B343" s="54"/>
      <c r="C343" s="162"/>
      <c r="D343" s="162">
        <f t="shared" si="1"/>
        <v>0</v>
      </c>
      <c r="E343" s="54"/>
      <c r="F343" s="54"/>
    </row>
    <row r="344" spans="1:6" ht="12.5">
      <c r="A344" s="54"/>
      <c r="B344" s="54"/>
      <c r="C344" s="162"/>
      <c r="D344" s="162">
        <f t="shared" si="1"/>
        <v>0</v>
      </c>
      <c r="E344" s="54"/>
      <c r="F344" s="54"/>
    </row>
    <row r="345" spans="1:6" ht="12.5">
      <c r="A345" s="54"/>
      <c r="B345" s="54"/>
      <c r="C345" s="162"/>
      <c r="D345" s="162">
        <f t="shared" si="1"/>
        <v>0</v>
      </c>
      <c r="E345" s="54"/>
      <c r="F345" s="54"/>
    </row>
    <row r="346" spans="1:6" ht="12.5">
      <c r="A346" s="54"/>
      <c r="B346" s="54"/>
      <c r="C346" s="162"/>
      <c r="D346" s="162">
        <f t="shared" si="1"/>
        <v>0</v>
      </c>
      <c r="E346" s="54"/>
      <c r="F346" s="54"/>
    </row>
    <row r="347" spans="1:6" ht="12.5">
      <c r="A347" s="54"/>
      <c r="B347" s="54"/>
      <c r="C347" s="162"/>
      <c r="D347" s="162">
        <f t="shared" si="1"/>
        <v>0</v>
      </c>
      <c r="E347" s="54"/>
      <c r="F347" s="54"/>
    </row>
    <row r="348" spans="1:6" ht="12.5">
      <c r="A348" s="54"/>
      <c r="B348" s="54"/>
      <c r="C348" s="162"/>
      <c r="D348" s="162">
        <f t="shared" si="1"/>
        <v>0</v>
      </c>
      <c r="E348" s="54"/>
      <c r="F348" s="54"/>
    </row>
    <row r="349" spans="1:6" ht="12.5">
      <c r="A349" s="54"/>
      <c r="B349" s="54"/>
      <c r="C349" s="162"/>
      <c r="D349" s="162">
        <f t="shared" si="1"/>
        <v>0</v>
      </c>
      <c r="E349" s="54"/>
      <c r="F349" s="54"/>
    </row>
    <row r="350" spans="1:6" ht="12.5">
      <c r="A350" s="54"/>
      <c r="B350" s="54"/>
      <c r="C350" s="162"/>
      <c r="D350" s="162">
        <f t="shared" si="1"/>
        <v>0</v>
      </c>
      <c r="E350" s="54"/>
      <c r="F350" s="54"/>
    </row>
    <row r="351" spans="1:6" ht="12.5">
      <c r="A351" s="54"/>
      <c r="B351" s="54"/>
      <c r="C351" s="162"/>
      <c r="D351" s="162">
        <f t="shared" si="1"/>
        <v>0</v>
      </c>
      <c r="E351" s="54"/>
      <c r="F351" s="54"/>
    </row>
    <row r="352" spans="1:6" ht="12.5">
      <c r="A352" s="54"/>
      <c r="B352" s="54"/>
      <c r="C352" s="162"/>
      <c r="D352" s="162">
        <f t="shared" si="1"/>
        <v>0</v>
      </c>
      <c r="E352" s="54"/>
      <c r="F352" s="54"/>
    </row>
    <row r="353" spans="1:6" ht="12.5">
      <c r="A353" s="54"/>
      <c r="B353" s="54"/>
      <c r="C353" s="162"/>
      <c r="D353" s="162">
        <f t="shared" si="1"/>
        <v>0</v>
      </c>
      <c r="E353" s="54"/>
      <c r="F353" s="54"/>
    </row>
    <row r="354" spans="1:6" ht="12.5">
      <c r="A354" s="54"/>
      <c r="B354" s="54"/>
      <c r="C354" s="162"/>
      <c r="D354" s="162">
        <f t="shared" si="1"/>
        <v>0</v>
      </c>
      <c r="E354" s="54"/>
      <c r="F354" s="54"/>
    </row>
    <row r="355" spans="1:6" ht="12.5">
      <c r="A355" s="54"/>
      <c r="B355" s="54"/>
      <c r="C355" s="162"/>
      <c r="D355" s="162">
        <f t="shared" si="1"/>
        <v>0</v>
      </c>
      <c r="E355" s="54"/>
      <c r="F355" s="54"/>
    </row>
    <row r="356" spans="1:6" ht="12.5">
      <c r="A356" s="54"/>
      <c r="B356" s="54"/>
      <c r="C356" s="162"/>
      <c r="D356" s="162">
        <f t="shared" si="1"/>
        <v>0</v>
      </c>
      <c r="E356" s="54"/>
      <c r="F356" s="54"/>
    </row>
    <row r="357" spans="1:6" ht="12.5">
      <c r="A357" s="54"/>
      <c r="B357" s="54"/>
      <c r="C357" s="162"/>
      <c r="D357" s="162">
        <f t="shared" si="1"/>
        <v>0</v>
      </c>
      <c r="E357" s="54"/>
      <c r="F357" s="54"/>
    </row>
    <row r="358" spans="1:6" ht="12.5">
      <c r="A358" s="54"/>
      <c r="B358" s="54"/>
      <c r="C358" s="162"/>
      <c r="D358" s="162">
        <f t="shared" si="1"/>
        <v>0</v>
      </c>
      <c r="E358" s="54"/>
      <c r="F358" s="54"/>
    </row>
    <row r="359" spans="1:6" ht="12.5">
      <c r="A359" s="54"/>
      <c r="B359" s="54"/>
      <c r="C359" s="162"/>
      <c r="D359" s="162">
        <f t="shared" si="1"/>
        <v>0</v>
      </c>
      <c r="E359" s="54"/>
      <c r="F359" s="54"/>
    </row>
    <row r="360" spans="1:6" ht="12.5">
      <c r="A360" s="54"/>
      <c r="B360" s="54"/>
      <c r="C360" s="162"/>
      <c r="D360" s="162">
        <f t="shared" si="1"/>
        <v>0</v>
      </c>
      <c r="E360" s="54"/>
      <c r="F360" s="54"/>
    </row>
    <row r="361" spans="1:6" ht="12.5">
      <c r="A361" s="54"/>
      <c r="B361" s="54"/>
      <c r="C361" s="162"/>
      <c r="D361" s="162">
        <f t="shared" si="1"/>
        <v>0</v>
      </c>
      <c r="E361" s="54"/>
      <c r="F361" s="54"/>
    </row>
    <row r="362" spans="1:6" ht="12.5">
      <c r="A362" s="54"/>
      <c r="B362" s="54"/>
      <c r="C362" s="162"/>
      <c r="D362" s="162">
        <f t="shared" si="1"/>
        <v>0</v>
      </c>
      <c r="E362" s="54"/>
      <c r="F362" s="54"/>
    </row>
    <row r="363" spans="1:6" ht="12.5">
      <c r="A363" s="54"/>
      <c r="B363" s="54"/>
      <c r="C363" s="162"/>
      <c r="D363" s="162">
        <f t="shared" si="1"/>
        <v>0</v>
      </c>
      <c r="E363" s="54"/>
      <c r="F363" s="54"/>
    </row>
    <row r="364" spans="1:6" ht="12.5">
      <c r="A364" s="54"/>
      <c r="B364" s="54"/>
      <c r="C364" s="162"/>
      <c r="D364" s="162">
        <f t="shared" si="1"/>
        <v>0</v>
      </c>
      <c r="E364" s="54"/>
      <c r="F364" s="54"/>
    </row>
    <row r="365" spans="1:6" ht="12.5">
      <c r="A365" s="54"/>
      <c r="B365" s="54"/>
      <c r="C365" s="162"/>
      <c r="D365" s="162">
        <f t="shared" si="1"/>
        <v>0</v>
      </c>
      <c r="E365" s="54"/>
      <c r="F365" s="54"/>
    </row>
    <row r="366" spans="1:6" ht="12.5">
      <c r="A366" s="54"/>
      <c r="B366" s="54"/>
      <c r="C366" s="162"/>
      <c r="D366" s="162">
        <f t="shared" si="1"/>
        <v>0</v>
      </c>
      <c r="E366" s="54"/>
      <c r="F366" s="54"/>
    </row>
    <row r="367" spans="1:6" ht="12.5">
      <c r="A367" s="54"/>
      <c r="B367" s="54"/>
      <c r="C367" s="162"/>
      <c r="D367" s="162">
        <f t="shared" si="1"/>
        <v>0</v>
      </c>
      <c r="E367" s="54"/>
      <c r="F367" s="54"/>
    </row>
    <row r="368" spans="1:6" ht="12.5">
      <c r="A368" s="54"/>
      <c r="B368" s="54"/>
      <c r="C368" s="162"/>
      <c r="D368" s="162">
        <f t="shared" si="1"/>
        <v>0</v>
      </c>
      <c r="E368" s="54"/>
      <c r="F368" s="54"/>
    </row>
    <row r="369" spans="1:6" ht="12.5">
      <c r="A369" s="54"/>
      <c r="B369" s="54"/>
      <c r="C369" s="162"/>
      <c r="D369" s="162">
        <f t="shared" si="1"/>
        <v>0</v>
      </c>
      <c r="E369" s="54"/>
      <c r="F369" s="54"/>
    </row>
    <row r="370" spans="1:6" ht="12.5">
      <c r="A370" s="54"/>
      <c r="B370" s="54"/>
      <c r="C370" s="162"/>
      <c r="D370" s="162">
        <f t="shared" si="1"/>
        <v>0</v>
      </c>
      <c r="E370" s="54"/>
      <c r="F370" s="54"/>
    </row>
    <row r="371" spans="1:6" ht="12.5">
      <c r="A371" s="54"/>
      <c r="B371" s="54"/>
      <c r="C371" s="162"/>
      <c r="D371" s="162">
        <f t="shared" si="1"/>
        <v>0</v>
      </c>
      <c r="E371" s="54"/>
      <c r="F371" s="54"/>
    </row>
    <row r="372" spans="1:6" ht="12.5">
      <c r="A372" s="54"/>
      <c r="B372" s="54"/>
      <c r="C372" s="162"/>
      <c r="D372" s="162">
        <f t="shared" si="1"/>
        <v>0</v>
      </c>
      <c r="E372" s="54"/>
      <c r="F372" s="54"/>
    </row>
    <row r="373" spans="1:6" ht="12.5">
      <c r="A373" s="54"/>
      <c r="B373" s="54"/>
      <c r="C373" s="162"/>
      <c r="D373" s="162">
        <f t="shared" si="1"/>
        <v>0</v>
      </c>
      <c r="E373" s="54"/>
      <c r="F373" s="54"/>
    </row>
    <row r="374" spans="1:6" ht="12.5">
      <c r="A374" s="54"/>
      <c r="B374" s="54"/>
      <c r="C374" s="162"/>
      <c r="D374" s="162">
        <f t="shared" si="1"/>
        <v>0</v>
      </c>
      <c r="E374" s="54"/>
      <c r="F374" s="54"/>
    </row>
    <row r="375" spans="1:6" ht="12.5">
      <c r="A375" s="54"/>
      <c r="B375" s="54"/>
      <c r="C375" s="162"/>
      <c r="D375" s="162">
        <f t="shared" si="1"/>
        <v>0</v>
      </c>
      <c r="E375" s="54"/>
      <c r="F375" s="54"/>
    </row>
    <row r="376" spans="1:6" ht="12.5">
      <c r="A376" s="54"/>
      <c r="B376" s="54"/>
      <c r="C376" s="162"/>
      <c r="D376" s="162">
        <f t="shared" si="1"/>
        <v>0</v>
      </c>
      <c r="E376" s="54"/>
      <c r="F376" s="54"/>
    </row>
    <row r="377" spans="1:6" ht="12.5">
      <c r="A377" s="54"/>
      <c r="B377" s="54"/>
      <c r="C377" s="162"/>
      <c r="D377" s="162">
        <f t="shared" si="1"/>
        <v>0</v>
      </c>
      <c r="E377" s="54"/>
      <c r="F377" s="54"/>
    </row>
    <row r="378" spans="1:6" ht="12.5">
      <c r="A378" s="54"/>
      <c r="B378" s="54"/>
      <c r="C378" s="162"/>
      <c r="D378" s="162">
        <f t="shared" si="1"/>
        <v>0</v>
      </c>
      <c r="E378" s="54"/>
      <c r="F378" s="54"/>
    </row>
    <row r="379" spans="1:6" ht="12.5">
      <c r="A379" s="54"/>
      <c r="B379" s="54"/>
      <c r="C379" s="162"/>
      <c r="D379" s="162">
        <f t="shared" si="1"/>
        <v>0</v>
      </c>
      <c r="E379" s="54"/>
      <c r="F379" s="54"/>
    </row>
    <row r="380" spans="1:6" ht="12.5">
      <c r="A380" s="54"/>
      <c r="B380" s="54"/>
      <c r="C380" s="162"/>
      <c r="D380" s="162">
        <f t="shared" si="1"/>
        <v>0</v>
      </c>
      <c r="E380" s="54"/>
      <c r="F380" s="54"/>
    </row>
    <row r="381" spans="1:6" ht="12.5">
      <c r="A381" s="54"/>
      <c r="B381" s="54"/>
      <c r="C381" s="162"/>
      <c r="D381" s="162">
        <f t="shared" si="1"/>
        <v>0</v>
      </c>
      <c r="E381" s="54"/>
      <c r="F381" s="54"/>
    </row>
    <row r="382" spans="1:6" ht="12.5">
      <c r="A382" s="54"/>
      <c r="B382" s="54"/>
      <c r="C382" s="162"/>
      <c r="D382" s="162">
        <f t="shared" si="1"/>
        <v>0</v>
      </c>
      <c r="E382" s="54"/>
      <c r="F382" s="54"/>
    </row>
    <row r="383" spans="1:6" ht="12.5">
      <c r="A383" s="54"/>
      <c r="B383" s="54"/>
      <c r="C383" s="162"/>
      <c r="D383" s="162">
        <f t="shared" si="1"/>
        <v>0</v>
      </c>
      <c r="E383" s="54"/>
      <c r="F383" s="54"/>
    </row>
    <row r="384" spans="1:6" ht="12.5">
      <c r="A384" s="54"/>
      <c r="B384" s="54"/>
      <c r="C384" s="162"/>
      <c r="D384" s="162">
        <f t="shared" si="1"/>
        <v>0</v>
      </c>
      <c r="E384" s="54"/>
      <c r="F384" s="54"/>
    </row>
    <row r="385" spans="1:6" ht="12.5">
      <c r="A385" s="54"/>
      <c r="B385" s="54"/>
      <c r="C385" s="162"/>
      <c r="D385" s="162">
        <f t="shared" si="1"/>
        <v>0</v>
      </c>
      <c r="E385" s="54"/>
      <c r="F385" s="54"/>
    </row>
    <row r="386" spans="1:6" ht="12.5">
      <c r="A386" s="54"/>
      <c r="B386" s="54"/>
      <c r="C386" s="162"/>
      <c r="D386" s="162">
        <f t="shared" si="1"/>
        <v>0</v>
      </c>
      <c r="E386" s="54"/>
      <c r="F386" s="54"/>
    </row>
    <row r="387" spans="1:6" ht="12.5">
      <c r="A387" s="54"/>
      <c r="B387" s="54"/>
      <c r="C387" s="162"/>
      <c r="D387" s="162">
        <f t="shared" si="1"/>
        <v>0</v>
      </c>
      <c r="E387" s="54"/>
      <c r="F387" s="54"/>
    </row>
    <row r="388" spans="1:6" ht="12.5">
      <c r="A388" s="54"/>
      <c r="B388" s="54"/>
      <c r="C388" s="162"/>
      <c r="D388" s="162">
        <f t="shared" si="1"/>
        <v>0</v>
      </c>
      <c r="E388" s="54"/>
      <c r="F388" s="54"/>
    </row>
    <row r="389" spans="1:6" ht="12.5">
      <c r="A389" s="54"/>
      <c r="B389" s="54"/>
      <c r="C389" s="162"/>
      <c r="D389" s="162">
        <f t="shared" si="1"/>
        <v>0</v>
      </c>
      <c r="E389" s="54"/>
      <c r="F389" s="54"/>
    </row>
    <row r="390" spans="1:6" ht="12.5">
      <c r="A390" s="54"/>
      <c r="B390" s="54"/>
      <c r="C390" s="162"/>
      <c r="D390" s="162">
        <f t="shared" si="1"/>
        <v>0</v>
      </c>
      <c r="E390" s="54"/>
      <c r="F390" s="54"/>
    </row>
    <row r="391" spans="1:6" ht="12.5">
      <c r="A391" s="54"/>
      <c r="B391" s="54"/>
      <c r="C391" s="162"/>
      <c r="D391" s="162">
        <f t="shared" si="1"/>
        <v>0</v>
      </c>
      <c r="E391" s="54"/>
      <c r="F391" s="54"/>
    </row>
    <row r="392" spans="1:6" ht="12.5">
      <c r="A392" s="54"/>
      <c r="B392" s="54"/>
      <c r="C392" s="162"/>
      <c r="D392" s="162">
        <f t="shared" si="1"/>
        <v>0</v>
      </c>
      <c r="E392" s="54"/>
      <c r="F392" s="54"/>
    </row>
    <row r="393" spans="1:6" ht="12.5">
      <c r="A393" s="54"/>
      <c r="B393" s="54"/>
      <c r="C393" s="162"/>
      <c r="D393" s="162">
        <f t="shared" si="1"/>
        <v>0</v>
      </c>
      <c r="E393" s="54"/>
      <c r="F393" s="54"/>
    </row>
    <row r="394" spans="1:6" ht="12.5">
      <c r="A394" s="54"/>
      <c r="B394" s="54"/>
      <c r="C394" s="162"/>
      <c r="D394" s="162">
        <f t="shared" si="1"/>
        <v>0</v>
      </c>
      <c r="E394" s="54"/>
      <c r="F394" s="54"/>
    </row>
    <row r="395" spans="1:6" ht="12.5">
      <c r="A395" s="54"/>
      <c r="B395" s="54"/>
      <c r="C395" s="162"/>
      <c r="D395" s="162">
        <f t="shared" si="1"/>
        <v>0</v>
      </c>
      <c r="E395" s="54"/>
      <c r="F395" s="54"/>
    </row>
    <row r="396" spans="1:6" ht="12.5">
      <c r="A396" s="54"/>
      <c r="B396" s="54"/>
      <c r="C396" s="162"/>
      <c r="D396" s="162">
        <f t="shared" si="1"/>
        <v>0</v>
      </c>
      <c r="E396" s="54"/>
      <c r="F396" s="54"/>
    </row>
    <row r="397" spans="1:6" ht="12.5">
      <c r="A397" s="54"/>
      <c r="B397" s="54"/>
      <c r="C397" s="162"/>
      <c r="D397" s="162">
        <f t="shared" si="1"/>
        <v>0</v>
      </c>
      <c r="E397" s="54"/>
      <c r="F397" s="54"/>
    </row>
    <row r="398" spans="1:6" ht="12.5">
      <c r="A398" s="54"/>
      <c r="B398" s="54"/>
      <c r="C398" s="162"/>
      <c r="D398" s="162">
        <f t="shared" si="1"/>
        <v>0</v>
      </c>
      <c r="E398" s="54"/>
      <c r="F398" s="54"/>
    </row>
    <row r="399" spans="1:6" ht="12.5">
      <c r="A399" s="54"/>
      <c r="B399" s="54"/>
      <c r="C399" s="162"/>
      <c r="D399" s="162">
        <f t="shared" si="1"/>
        <v>0</v>
      </c>
      <c r="E399" s="54"/>
      <c r="F399" s="54"/>
    </row>
    <row r="400" spans="1:6" ht="12.5">
      <c r="A400" s="54"/>
      <c r="B400" s="54"/>
      <c r="C400" s="162"/>
      <c r="D400" s="162">
        <f t="shared" si="1"/>
        <v>0</v>
      </c>
      <c r="E400" s="54"/>
      <c r="F400" s="54"/>
    </row>
    <row r="401" spans="1:6" ht="12.5">
      <c r="A401" s="54"/>
      <c r="B401" s="54"/>
      <c r="C401" s="162"/>
      <c r="D401" s="162">
        <f t="shared" si="1"/>
        <v>0</v>
      </c>
      <c r="E401" s="54"/>
      <c r="F401" s="54"/>
    </row>
    <row r="402" spans="1:6" ht="12.5">
      <c r="A402" s="54"/>
      <c r="B402" s="54"/>
      <c r="C402" s="162"/>
      <c r="D402" s="162">
        <f t="shared" si="1"/>
        <v>0</v>
      </c>
      <c r="E402" s="54"/>
      <c r="F402" s="54"/>
    </row>
    <row r="403" spans="1:6" ht="12.5">
      <c r="A403" s="54"/>
      <c r="B403" s="54"/>
      <c r="C403" s="162"/>
      <c r="D403" s="162">
        <f t="shared" si="1"/>
        <v>0</v>
      </c>
      <c r="E403" s="54"/>
      <c r="F403" s="54"/>
    </row>
    <row r="404" spans="1:6" ht="12.5">
      <c r="A404" s="54"/>
      <c r="B404" s="54"/>
      <c r="C404" s="162"/>
      <c r="D404" s="162">
        <f t="shared" si="1"/>
        <v>0</v>
      </c>
      <c r="E404" s="54"/>
      <c r="F404" s="54"/>
    </row>
    <row r="405" spans="1:6" ht="12.5">
      <c r="A405" s="54"/>
      <c r="B405" s="54"/>
      <c r="C405" s="162"/>
      <c r="D405" s="162">
        <f t="shared" si="1"/>
        <v>0</v>
      </c>
      <c r="E405" s="54"/>
      <c r="F405" s="54"/>
    </row>
    <row r="406" spans="1:6" ht="12.5">
      <c r="A406" s="54"/>
      <c r="B406" s="54"/>
      <c r="C406" s="162"/>
      <c r="D406" s="162">
        <f t="shared" si="1"/>
        <v>0</v>
      </c>
      <c r="E406" s="54"/>
      <c r="F406" s="54"/>
    </row>
    <row r="407" spans="1:6" ht="12.5">
      <c r="A407" s="54"/>
      <c r="B407" s="54"/>
      <c r="C407" s="162"/>
      <c r="D407" s="162">
        <f t="shared" si="1"/>
        <v>0</v>
      </c>
      <c r="E407" s="54"/>
      <c r="F407" s="54"/>
    </row>
    <row r="408" spans="1:6" ht="12.5">
      <c r="A408" s="54"/>
      <c r="B408" s="54"/>
      <c r="C408" s="162"/>
      <c r="D408" s="162">
        <f t="shared" si="1"/>
        <v>0</v>
      </c>
      <c r="E408" s="54"/>
      <c r="F408" s="54"/>
    </row>
    <row r="409" spans="1:6" ht="12.5">
      <c r="A409" s="54"/>
      <c r="B409" s="54"/>
      <c r="C409" s="162"/>
      <c r="D409" s="162">
        <f t="shared" si="1"/>
        <v>0</v>
      </c>
      <c r="E409" s="54"/>
      <c r="F409" s="54"/>
    </row>
    <row r="410" spans="1:6" ht="12.5">
      <c r="A410" s="54"/>
      <c r="B410" s="54"/>
      <c r="C410" s="162"/>
      <c r="D410" s="162">
        <f t="shared" si="1"/>
        <v>0</v>
      </c>
      <c r="E410" s="54"/>
      <c r="F410" s="54"/>
    </row>
    <row r="411" spans="1:6" ht="12.5">
      <c r="A411" s="54"/>
      <c r="B411" s="54"/>
      <c r="C411" s="162"/>
      <c r="D411" s="162">
        <f t="shared" si="1"/>
        <v>0</v>
      </c>
      <c r="E411" s="54"/>
      <c r="F411" s="54"/>
    </row>
    <row r="412" spans="1:6" ht="12.5">
      <c r="A412" s="54"/>
      <c r="B412" s="54"/>
      <c r="C412" s="162"/>
      <c r="D412" s="162">
        <f t="shared" si="1"/>
        <v>0</v>
      </c>
      <c r="E412" s="54"/>
      <c r="F412" s="54"/>
    </row>
    <row r="413" spans="1:6" ht="12.5">
      <c r="A413" s="54"/>
      <c r="B413" s="54"/>
      <c r="C413" s="162"/>
      <c r="D413" s="162">
        <f t="shared" si="1"/>
        <v>0</v>
      </c>
      <c r="E413" s="54"/>
      <c r="F413" s="54"/>
    </row>
    <row r="414" spans="1:6" ht="12.5">
      <c r="A414" s="54"/>
      <c r="B414" s="54"/>
      <c r="C414" s="162"/>
      <c r="D414" s="162">
        <f t="shared" si="1"/>
        <v>0</v>
      </c>
      <c r="E414" s="54"/>
      <c r="F414" s="54"/>
    </row>
    <row r="415" spans="1:6" ht="12.5">
      <c r="A415" s="54"/>
      <c r="B415" s="54"/>
      <c r="C415" s="162"/>
      <c r="D415" s="162">
        <f t="shared" si="1"/>
        <v>0</v>
      </c>
      <c r="E415" s="54"/>
      <c r="F415" s="54"/>
    </row>
    <row r="416" spans="1:6" ht="12.5">
      <c r="A416" s="54"/>
      <c r="B416" s="54"/>
      <c r="C416" s="162"/>
      <c r="D416" s="162">
        <f t="shared" si="1"/>
        <v>0</v>
      </c>
      <c r="E416" s="54"/>
      <c r="F416" s="54"/>
    </row>
    <row r="417" spans="1:6" ht="12.5">
      <c r="A417" s="54"/>
      <c r="B417" s="54"/>
      <c r="C417" s="162"/>
      <c r="D417" s="162">
        <f t="shared" si="1"/>
        <v>0</v>
      </c>
      <c r="E417" s="54"/>
      <c r="F417" s="54"/>
    </row>
    <row r="418" spans="1:6" ht="12.5">
      <c r="A418" s="54"/>
      <c r="B418" s="54"/>
      <c r="C418" s="162"/>
      <c r="D418" s="162">
        <f t="shared" si="1"/>
        <v>0</v>
      </c>
      <c r="E418" s="54"/>
      <c r="F418" s="54"/>
    </row>
    <row r="419" spans="1:6" ht="12.5">
      <c r="A419" s="54"/>
      <c r="B419" s="54"/>
      <c r="C419" s="162"/>
      <c r="D419" s="162">
        <f t="shared" si="1"/>
        <v>0</v>
      </c>
      <c r="E419" s="54"/>
      <c r="F419" s="54"/>
    </row>
    <row r="420" spans="1:6" ht="12.5">
      <c r="A420" s="54"/>
      <c r="B420" s="54"/>
      <c r="C420" s="162"/>
      <c r="D420" s="162">
        <f t="shared" si="1"/>
        <v>0</v>
      </c>
      <c r="E420" s="54"/>
      <c r="F420" s="54"/>
    </row>
    <row r="421" spans="1:6" ht="12.5">
      <c r="A421" s="54"/>
      <c r="B421" s="54"/>
      <c r="C421" s="162"/>
      <c r="D421" s="162">
        <f t="shared" si="1"/>
        <v>0</v>
      </c>
      <c r="E421" s="54"/>
      <c r="F421" s="54"/>
    </row>
    <row r="422" spans="1:6" ht="12.5">
      <c r="A422" s="54"/>
      <c r="B422" s="54"/>
      <c r="C422" s="162"/>
      <c r="D422" s="162">
        <f t="shared" si="1"/>
        <v>0</v>
      </c>
      <c r="E422" s="54"/>
      <c r="F422" s="54"/>
    </row>
    <row r="423" spans="1:6" ht="12.5">
      <c r="A423" s="54"/>
      <c r="B423" s="54"/>
      <c r="C423" s="162"/>
      <c r="D423" s="162">
        <f t="shared" si="1"/>
        <v>0</v>
      </c>
      <c r="E423" s="54"/>
      <c r="F423" s="54"/>
    </row>
    <row r="424" spans="1:6" ht="12.5">
      <c r="A424" s="54"/>
      <c r="B424" s="54"/>
      <c r="C424" s="162"/>
      <c r="D424" s="162">
        <f t="shared" si="1"/>
        <v>0</v>
      </c>
      <c r="E424" s="54"/>
      <c r="F424" s="54"/>
    </row>
    <row r="425" spans="1:6" ht="12.5">
      <c r="A425" s="54"/>
      <c r="B425" s="54"/>
      <c r="C425" s="162"/>
      <c r="D425" s="162">
        <f t="shared" si="1"/>
        <v>0</v>
      </c>
      <c r="E425" s="54"/>
      <c r="F425" s="54"/>
    </row>
    <row r="426" spans="1:6" ht="12.5">
      <c r="A426" s="54"/>
      <c r="B426" s="54"/>
      <c r="C426" s="162"/>
      <c r="D426" s="162">
        <f t="shared" si="1"/>
        <v>0</v>
      </c>
      <c r="E426" s="54"/>
      <c r="F426" s="54"/>
    </row>
    <row r="427" spans="1:6" ht="12.5">
      <c r="A427" s="54"/>
      <c r="B427" s="54"/>
      <c r="C427" s="162"/>
      <c r="D427" s="162">
        <f t="shared" si="1"/>
        <v>0</v>
      </c>
      <c r="E427" s="54"/>
      <c r="F427" s="54"/>
    </row>
    <row r="428" spans="1:6" ht="12.5">
      <c r="A428" s="54"/>
      <c r="B428" s="54"/>
      <c r="C428" s="162"/>
      <c r="D428" s="162">
        <f t="shared" si="1"/>
        <v>0</v>
      </c>
      <c r="E428" s="54"/>
      <c r="F428" s="54"/>
    </row>
    <row r="429" spans="1:6" ht="12.5">
      <c r="A429" s="54"/>
      <c r="B429" s="54"/>
      <c r="C429" s="162"/>
      <c r="D429" s="162">
        <f t="shared" si="1"/>
        <v>0</v>
      </c>
      <c r="E429" s="54"/>
      <c r="F429" s="54"/>
    </row>
    <row r="430" spans="1:6" ht="12.5">
      <c r="A430" s="54"/>
      <c r="B430" s="54"/>
      <c r="C430" s="162"/>
      <c r="D430" s="162">
        <f t="shared" si="1"/>
        <v>0</v>
      </c>
      <c r="E430" s="54"/>
      <c r="F430" s="54"/>
    </row>
    <row r="431" spans="1:6" ht="12.5">
      <c r="A431" s="54"/>
      <c r="B431" s="54"/>
      <c r="C431" s="162"/>
      <c r="D431" s="162">
        <f t="shared" si="1"/>
        <v>0</v>
      </c>
      <c r="E431" s="54"/>
      <c r="F431" s="54"/>
    </row>
    <row r="432" spans="1:6" ht="12.5">
      <c r="A432" s="54"/>
      <c r="B432" s="54"/>
      <c r="C432" s="162"/>
      <c r="D432" s="162">
        <f t="shared" si="1"/>
        <v>0</v>
      </c>
      <c r="E432" s="54"/>
      <c r="F432" s="54"/>
    </row>
    <row r="433" spans="1:6" ht="12.5">
      <c r="A433" s="54"/>
      <c r="B433" s="54"/>
      <c r="C433" s="162"/>
      <c r="D433" s="162">
        <f t="shared" si="1"/>
        <v>0</v>
      </c>
      <c r="E433" s="54"/>
      <c r="F433" s="54"/>
    </row>
    <row r="434" spans="1:6" ht="12.5">
      <c r="A434" s="54"/>
      <c r="B434" s="54"/>
      <c r="C434" s="162"/>
      <c r="D434" s="162">
        <f t="shared" si="1"/>
        <v>0</v>
      </c>
      <c r="E434" s="54"/>
      <c r="F434" s="54"/>
    </row>
    <row r="435" spans="1:6" ht="12.5">
      <c r="A435" s="54"/>
      <c r="B435" s="54"/>
      <c r="C435" s="162"/>
      <c r="D435" s="162">
        <f t="shared" si="1"/>
        <v>0</v>
      </c>
      <c r="E435" s="54"/>
      <c r="F435" s="54"/>
    </row>
    <row r="436" spans="1:6" ht="12.5">
      <c r="A436" s="54"/>
      <c r="B436" s="54"/>
      <c r="C436" s="162"/>
      <c r="D436" s="162">
        <f t="shared" si="1"/>
        <v>0</v>
      </c>
      <c r="E436" s="54"/>
      <c r="F436" s="54"/>
    </row>
    <row r="437" spans="1:6" ht="12.5">
      <c r="A437" s="54"/>
      <c r="B437" s="54"/>
      <c r="C437" s="162"/>
      <c r="D437" s="162">
        <f t="shared" si="1"/>
        <v>0</v>
      </c>
      <c r="E437" s="54"/>
      <c r="F437" s="54"/>
    </row>
    <row r="438" spans="1:6" ht="12.5">
      <c r="A438" s="54"/>
      <c r="B438" s="54"/>
      <c r="C438" s="162"/>
      <c r="D438" s="162">
        <f t="shared" si="1"/>
        <v>0</v>
      </c>
      <c r="E438" s="54"/>
      <c r="F438" s="54"/>
    </row>
    <row r="439" spans="1:6" ht="12.5">
      <c r="A439" s="54"/>
      <c r="B439" s="54"/>
      <c r="C439" s="162"/>
      <c r="D439" s="162">
        <f t="shared" si="1"/>
        <v>0</v>
      </c>
      <c r="E439" s="54"/>
      <c r="F439" s="54"/>
    </row>
    <row r="440" spans="1:6" ht="12.5">
      <c r="A440" s="54"/>
      <c r="B440" s="54"/>
      <c r="C440" s="162"/>
      <c r="D440" s="162">
        <f t="shared" si="1"/>
        <v>0</v>
      </c>
      <c r="E440" s="54"/>
      <c r="F440" s="54"/>
    </row>
    <row r="441" spans="1:6" ht="12.5">
      <c r="A441" s="54"/>
      <c r="B441" s="54"/>
      <c r="C441" s="162"/>
      <c r="D441" s="162">
        <f t="shared" si="1"/>
        <v>0</v>
      </c>
      <c r="E441" s="54"/>
      <c r="F441" s="54"/>
    </row>
    <row r="442" spans="1:6" ht="12.5">
      <c r="A442" s="54"/>
      <c r="B442" s="54"/>
      <c r="C442" s="162"/>
      <c r="D442" s="162">
        <f t="shared" si="1"/>
        <v>0</v>
      </c>
      <c r="E442" s="54"/>
      <c r="F442" s="54"/>
    </row>
    <row r="443" spans="1:6" ht="12.5">
      <c r="A443" s="54"/>
      <c r="B443" s="54"/>
      <c r="C443" s="162"/>
      <c r="D443" s="162">
        <f t="shared" si="1"/>
        <v>0</v>
      </c>
      <c r="E443" s="54"/>
      <c r="F443" s="54"/>
    </row>
    <row r="444" spans="1:6" ht="12.5">
      <c r="A444" s="54"/>
      <c r="B444" s="54"/>
      <c r="C444" s="162"/>
      <c r="D444" s="162">
        <f t="shared" si="1"/>
        <v>0</v>
      </c>
      <c r="E444" s="54"/>
      <c r="F444" s="54"/>
    </row>
    <row r="445" spans="1:6" ht="12.5">
      <c r="A445" s="54"/>
      <c r="B445" s="54"/>
      <c r="C445" s="162"/>
      <c r="D445" s="162">
        <f t="shared" si="1"/>
        <v>0</v>
      </c>
      <c r="E445" s="54"/>
      <c r="F445" s="54"/>
    </row>
    <row r="446" spans="1:6" ht="12.5">
      <c r="A446" s="54"/>
      <c r="B446" s="54"/>
      <c r="C446" s="162"/>
      <c r="D446" s="162">
        <f t="shared" si="1"/>
        <v>0</v>
      </c>
      <c r="E446" s="54"/>
      <c r="F446" s="54"/>
    </row>
    <row r="447" spans="1:6" ht="12.5">
      <c r="A447" s="54"/>
      <c r="B447" s="54"/>
      <c r="C447" s="162"/>
      <c r="D447" s="162">
        <f t="shared" si="1"/>
        <v>0</v>
      </c>
      <c r="E447" s="54"/>
      <c r="F447" s="54"/>
    </row>
    <row r="448" spans="1:6" ht="12.5">
      <c r="A448" s="54"/>
      <c r="B448" s="54"/>
      <c r="C448" s="162"/>
      <c r="D448" s="162">
        <f t="shared" si="1"/>
        <v>0</v>
      </c>
      <c r="E448" s="54"/>
      <c r="F448" s="54"/>
    </row>
    <row r="449" spans="1:6" ht="12.5">
      <c r="A449" s="54"/>
      <c r="B449" s="54"/>
      <c r="C449" s="162"/>
      <c r="D449" s="162">
        <f t="shared" si="1"/>
        <v>0</v>
      </c>
      <c r="E449" s="54"/>
      <c r="F449" s="54"/>
    </row>
    <row r="450" spans="1:6" ht="12.5">
      <c r="A450" s="54"/>
      <c r="B450" s="54"/>
      <c r="C450" s="162"/>
      <c r="D450" s="162">
        <f t="shared" si="1"/>
        <v>0</v>
      </c>
      <c r="E450" s="54"/>
      <c r="F450" s="54"/>
    </row>
    <row r="451" spans="1:6" ht="12.5">
      <c r="A451" s="54"/>
      <c r="B451" s="54"/>
      <c r="C451" s="162"/>
      <c r="D451" s="162">
        <f t="shared" si="1"/>
        <v>0</v>
      </c>
      <c r="E451" s="54"/>
      <c r="F451" s="54"/>
    </row>
    <row r="452" spans="1:6" ht="12.5">
      <c r="A452" s="54"/>
      <c r="B452" s="54"/>
      <c r="C452" s="162"/>
      <c r="D452" s="162">
        <f t="shared" si="1"/>
        <v>0</v>
      </c>
      <c r="E452" s="54"/>
      <c r="F452" s="54"/>
    </row>
    <row r="453" spans="1:6" ht="12.5">
      <c r="A453" s="54"/>
      <c r="B453" s="54"/>
      <c r="C453" s="162"/>
      <c r="D453" s="162">
        <f t="shared" si="1"/>
        <v>0</v>
      </c>
      <c r="E453" s="54"/>
      <c r="F453" s="54"/>
    </row>
    <row r="454" spans="1:6" ht="12.5">
      <c r="A454" s="54"/>
      <c r="B454" s="54"/>
      <c r="C454" s="162"/>
      <c r="D454" s="162">
        <f t="shared" si="1"/>
        <v>0</v>
      </c>
      <c r="E454" s="54"/>
      <c r="F454" s="54"/>
    </row>
    <row r="455" spans="1:6" ht="12.5">
      <c r="A455" s="54"/>
      <c r="B455" s="54"/>
      <c r="C455" s="162"/>
      <c r="D455" s="162">
        <f t="shared" si="1"/>
        <v>0</v>
      </c>
      <c r="E455" s="54"/>
      <c r="F455" s="54"/>
    </row>
    <row r="456" spans="1:6" ht="12.5">
      <c r="A456" s="54"/>
      <c r="B456" s="54"/>
      <c r="C456" s="162"/>
      <c r="D456" s="162">
        <f t="shared" si="1"/>
        <v>0</v>
      </c>
      <c r="E456" s="54"/>
      <c r="F456" s="54"/>
    </row>
    <row r="457" spans="1:6" ht="12.5">
      <c r="A457" s="54"/>
      <c r="B457" s="54"/>
      <c r="C457" s="162"/>
      <c r="D457" s="162">
        <f t="shared" si="1"/>
        <v>0</v>
      </c>
      <c r="E457" s="54"/>
      <c r="F457" s="54"/>
    </row>
    <row r="458" spans="1:6" ht="12.5">
      <c r="A458" s="54"/>
      <c r="B458" s="54"/>
      <c r="C458" s="162"/>
      <c r="D458" s="162">
        <f t="shared" si="1"/>
        <v>0</v>
      </c>
      <c r="E458" s="54"/>
      <c r="F458" s="54"/>
    </row>
    <row r="459" spans="1:6" ht="12.5">
      <c r="A459" s="54"/>
      <c r="B459" s="54"/>
      <c r="C459" s="162"/>
      <c r="D459" s="162">
        <f t="shared" si="1"/>
        <v>0</v>
      </c>
      <c r="E459" s="54"/>
      <c r="F459" s="54"/>
    </row>
    <row r="460" spans="1:6" ht="12.5">
      <c r="A460" s="54"/>
      <c r="B460" s="54"/>
      <c r="C460" s="162"/>
      <c r="D460" s="162">
        <f t="shared" si="1"/>
        <v>0</v>
      </c>
      <c r="E460" s="54"/>
      <c r="F460" s="54"/>
    </row>
    <row r="461" spans="1:6" ht="12.5">
      <c r="A461" s="54"/>
      <c r="B461" s="54"/>
      <c r="C461" s="162"/>
      <c r="D461" s="162">
        <f t="shared" si="1"/>
        <v>0</v>
      </c>
      <c r="E461" s="54"/>
      <c r="F461" s="54"/>
    </row>
    <row r="462" spans="1:6" ht="12.5">
      <c r="A462" s="54"/>
      <c r="B462" s="54"/>
      <c r="C462" s="162"/>
      <c r="D462" s="162">
        <f t="shared" si="1"/>
        <v>0</v>
      </c>
      <c r="E462" s="54"/>
      <c r="F462" s="54"/>
    </row>
    <row r="463" spans="1:6" ht="12.5">
      <c r="A463" s="54"/>
      <c r="B463" s="54"/>
      <c r="C463" s="162"/>
      <c r="D463" s="162">
        <f t="shared" si="1"/>
        <v>0</v>
      </c>
      <c r="E463" s="54"/>
      <c r="F463" s="54"/>
    </row>
    <row r="464" spans="1:6" ht="12.5">
      <c r="A464" s="54"/>
      <c r="B464" s="54"/>
      <c r="C464" s="162"/>
      <c r="D464" s="162">
        <f t="shared" si="1"/>
        <v>0</v>
      </c>
      <c r="E464" s="54"/>
      <c r="F464" s="54"/>
    </row>
    <row r="465" spans="1:6" ht="12.5">
      <c r="A465" s="54"/>
      <c r="B465" s="54"/>
      <c r="C465" s="162"/>
      <c r="D465" s="162">
        <f t="shared" si="1"/>
        <v>0</v>
      </c>
      <c r="E465" s="54"/>
      <c r="F465" s="54"/>
    </row>
    <row r="466" spans="1:6" ht="12.5">
      <c r="A466" s="54"/>
      <c r="B466" s="54"/>
      <c r="C466" s="162"/>
      <c r="D466" s="162">
        <f t="shared" si="1"/>
        <v>0</v>
      </c>
      <c r="E466" s="54"/>
      <c r="F466" s="54"/>
    </row>
    <row r="467" spans="1:6" ht="12.5">
      <c r="A467" s="54"/>
      <c r="B467" s="54"/>
      <c r="C467" s="162"/>
      <c r="D467" s="162">
        <f t="shared" si="1"/>
        <v>0</v>
      </c>
      <c r="E467" s="54"/>
      <c r="F467" s="54"/>
    </row>
    <row r="468" spans="1:6" ht="12.5">
      <c r="A468" s="54"/>
      <c r="B468" s="54"/>
      <c r="C468" s="162"/>
      <c r="D468" s="162">
        <f t="shared" si="1"/>
        <v>0</v>
      </c>
      <c r="E468" s="54"/>
      <c r="F468" s="54"/>
    </row>
    <row r="469" spans="1:6" ht="12.5">
      <c r="A469" s="54"/>
      <c r="B469" s="54"/>
      <c r="C469" s="162"/>
      <c r="D469" s="162">
        <f t="shared" si="1"/>
        <v>0</v>
      </c>
      <c r="E469" s="54"/>
      <c r="F469" s="54"/>
    </row>
    <row r="470" spans="1:6" ht="12.5">
      <c r="A470" s="54"/>
      <c r="B470" s="54"/>
      <c r="C470" s="162"/>
      <c r="D470" s="162">
        <f t="shared" si="1"/>
        <v>0</v>
      </c>
      <c r="E470" s="54"/>
      <c r="F470" s="54"/>
    </row>
    <row r="471" spans="1:6" ht="12.5">
      <c r="A471" s="54"/>
      <c r="B471" s="54"/>
      <c r="C471" s="162"/>
      <c r="D471" s="162">
        <f t="shared" si="1"/>
        <v>0</v>
      </c>
      <c r="E471" s="54"/>
      <c r="F471" s="54"/>
    </row>
    <row r="472" spans="1:6" ht="12.5">
      <c r="A472" s="54"/>
      <c r="B472" s="54"/>
      <c r="C472" s="162"/>
      <c r="D472" s="162">
        <f t="shared" si="1"/>
        <v>0</v>
      </c>
      <c r="E472" s="54"/>
      <c r="F472" s="54"/>
    </row>
    <row r="473" spans="1:6" ht="12.5">
      <c r="A473" s="54"/>
      <c r="B473" s="54"/>
      <c r="C473" s="162"/>
      <c r="D473" s="162">
        <f t="shared" si="1"/>
        <v>0</v>
      </c>
      <c r="E473" s="54"/>
      <c r="F473" s="54"/>
    </row>
    <row r="474" spans="1:6" ht="12.5">
      <c r="A474" s="54"/>
      <c r="B474" s="54"/>
      <c r="C474" s="162"/>
      <c r="D474" s="162">
        <f t="shared" si="1"/>
        <v>0</v>
      </c>
      <c r="E474" s="54"/>
      <c r="F474" s="54"/>
    </row>
    <row r="475" spans="1:6" ht="12.5">
      <c r="A475" s="54"/>
      <c r="B475" s="54"/>
      <c r="C475" s="162"/>
      <c r="D475" s="162">
        <f t="shared" si="1"/>
        <v>0</v>
      </c>
      <c r="E475" s="54"/>
      <c r="F475" s="54"/>
    </row>
    <row r="476" spans="1:6" ht="12.5">
      <c r="A476" s="54"/>
      <c r="B476" s="54"/>
      <c r="C476" s="162"/>
      <c r="D476" s="162">
        <f t="shared" si="1"/>
        <v>0</v>
      </c>
      <c r="E476" s="54"/>
      <c r="F476" s="54"/>
    </row>
    <row r="477" spans="1:6" ht="12.5">
      <c r="A477" s="54"/>
      <c r="B477" s="54"/>
      <c r="C477" s="162"/>
      <c r="D477" s="162">
        <f t="shared" si="1"/>
        <v>0</v>
      </c>
      <c r="E477" s="54"/>
      <c r="F477" s="54"/>
    </row>
    <row r="478" spans="1:6" ht="12.5">
      <c r="A478" s="54"/>
      <c r="B478" s="54"/>
      <c r="C478" s="162"/>
      <c r="D478" s="162">
        <f t="shared" si="1"/>
        <v>0</v>
      </c>
      <c r="E478" s="54"/>
      <c r="F478" s="54"/>
    </row>
    <row r="479" spans="1:6" ht="12.5">
      <c r="A479" s="54"/>
      <c r="B479" s="54"/>
      <c r="C479" s="162"/>
      <c r="D479" s="162">
        <f t="shared" si="1"/>
        <v>0</v>
      </c>
      <c r="E479" s="54"/>
      <c r="F479" s="54"/>
    </row>
    <row r="480" spans="1:6" ht="12.5">
      <c r="A480" s="54"/>
      <c r="B480" s="54"/>
      <c r="C480" s="162"/>
      <c r="D480" s="162">
        <f t="shared" si="1"/>
        <v>0</v>
      </c>
      <c r="E480" s="54"/>
      <c r="F480" s="54"/>
    </row>
    <row r="481" spans="1:6" ht="12.5">
      <c r="A481" s="54"/>
      <c r="B481" s="54"/>
      <c r="C481" s="162"/>
      <c r="D481" s="162">
        <f t="shared" si="1"/>
        <v>0</v>
      </c>
      <c r="E481" s="54"/>
      <c r="F481" s="54"/>
    </row>
    <row r="482" spans="1:6" ht="12.5">
      <c r="A482" s="54"/>
      <c r="B482" s="54"/>
      <c r="C482" s="162"/>
      <c r="D482" s="162">
        <f t="shared" si="1"/>
        <v>0</v>
      </c>
      <c r="E482" s="54"/>
      <c r="F482" s="54"/>
    </row>
    <row r="483" spans="1:6" ht="12.5">
      <c r="A483" s="54"/>
      <c r="B483" s="54"/>
      <c r="C483" s="162"/>
      <c r="D483" s="162">
        <f t="shared" si="1"/>
        <v>0</v>
      </c>
      <c r="E483" s="54"/>
      <c r="F483" s="54"/>
    </row>
    <row r="484" spans="1:6" ht="12.5">
      <c r="A484" s="54"/>
      <c r="B484" s="54"/>
      <c r="C484" s="162"/>
      <c r="D484" s="162">
        <f t="shared" si="1"/>
        <v>0</v>
      </c>
      <c r="E484" s="54"/>
      <c r="F484" s="54"/>
    </row>
    <row r="485" spans="1:6" ht="12.5">
      <c r="A485" s="54"/>
      <c r="B485" s="54"/>
      <c r="C485" s="162"/>
      <c r="D485" s="162">
        <f t="shared" si="1"/>
        <v>0</v>
      </c>
      <c r="E485" s="54"/>
      <c r="F485" s="54"/>
    </row>
    <row r="486" spans="1:6" ht="12.5">
      <c r="A486" s="54"/>
      <c r="B486" s="54"/>
      <c r="C486" s="162"/>
      <c r="D486" s="162">
        <f t="shared" si="1"/>
        <v>0</v>
      </c>
      <c r="E486" s="54"/>
      <c r="F486" s="54"/>
    </row>
    <row r="487" spans="1:6" ht="12.5">
      <c r="A487" s="54"/>
      <c r="B487" s="54"/>
      <c r="C487" s="162"/>
      <c r="D487" s="162">
        <f t="shared" si="1"/>
        <v>0</v>
      </c>
      <c r="E487" s="54"/>
      <c r="F487" s="54"/>
    </row>
    <row r="488" spans="1:6" ht="12.5">
      <c r="A488" s="54"/>
      <c r="B488" s="54"/>
      <c r="C488" s="162"/>
      <c r="D488" s="162">
        <f t="shared" si="1"/>
        <v>0</v>
      </c>
      <c r="E488" s="54"/>
      <c r="F488" s="54"/>
    </row>
    <row r="489" spans="1:6" ht="12.5">
      <c r="A489" s="54"/>
      <c r="B489" s="54"/>
      <c r="C489" s="162"/>
      <c r="D489" s="162">
        <f t="shared" si="1"/>
        <v>0</v>
      </c>
      <c r="E489" s="54"/>
      <c r="F489" s="54"/>
    </row>
    <row r="490" spans="1:6" ht="12.5">
      <c r="A490" s="54"/>
      <c r="B490" s="54"/>
      <c r="C490" s="162"/>
      <c r="D490" s="162">
        <f t="shared" si="1"/>
        <v>0</v>
      </c>
      <c r="E490" s="54"/>
      <c r="F490" s="54"/>
    </row>
    <row r="491" spans="1:6" ht="12.5">
      <c r="A491" s="54"/>
      <c r="B491" s="54"/>
      <c r="C491" s="162"/>
      <c r="D491" s="162">
        <f t="shared" si="1"/>
        <v>0</v>
      </c>
      <c r="E491" s="54"/>
      <c r="F491" s="54"/>
    </row>
    <row r="492" spans="1:6" ht="12.5">
      <c r="A492" s="54"/>
      <c r="B492" s="54"/>
      <c r="C492" s="162"/>
      <c r="D492" s="162">
        <f t="shared" si="1"/>
        <v>0</v>
      </c>
      <c r="E492" s="54"/>
      <c r="F492" s="54"/>
    </row>
    <row r="493" spans="1:6" ht="12.5">
      <c r="A493" s="54"/>
      <c r="B493" s="54"/>
      <c r="C493" s="162"/>
      <c r="D493" s="162">
        <f t="shared" si="1"/>
        <v>0</v>
      </c>
      <c r="E493" s="54"/>
      <c r="F493" s="54"/>
    </row>
    <row r="494" spans="1:6" ht="12.5">
      <c r="A494" s="54"/>
      <c r="B494" s="54"/>
      <c r="C494" s="162"/>
      <c r="D494" s="162">
        <f t="shared" si="1"/>
        <v>0</v>
      </c>
      <c r="E494" s="54"/>
      <c r="F494" s="54"/>
    </row>
    <row r="495" spans="1:6" ht="12.5">
      <c r="A495" s="54"/>
      <c r="B495" s="54"/>
      <c r="C495" s="162"/>
      <c r="D495" s="162">
        <f t="shared" si="1"/>
        <v>0</v>
      </c>
      <c r="E495" s="54"/>
      <c r="F495" s="54"/>
    </row>
    <row r="496" spans="1:6" ht="12.5">
      <c r="A496" s="54"/>
      <c r="B496" s="54"/>
      <c r="C496" s="162"/>
      <c r="D496" s="162">
        <f t="shared" si="1"/>
        <v>0</v>
      </c>
      <c r="E496" s="54"/>
      <c r="F496" s="54"/>
    </row>
    <row r="497" spans="1:6" ht="12.5">
      <c r="A497" s="54"/>
      <c r="B497" s="54"/>
      <c r="C497" s="162"/>
      <c r="D497" s="162">
        <f t="shared" si="1"/>
        <v>0</v>
      </c>
      <c r="E497" s="54"/>
      <c r="F497" s="54"/>
    </row>
    <row r="498" spans="1:6" ht="12.5">
      <c r="A498" s="54"/>
      <c r="B498" s="54"/>
      <c r="C498" s="162"/>
      <c r="D498" s="162">
        <f t="shared" si="1"/>
        <v>0</v>
      </c>
      <c r="E498" s="54"/>
      <c r="F498" s="54"/>
    </row>
    <row r="499" spans="1:6" ht="12.5">
      <c r="A499" s="54"/>
      <c r="B499" s="54"/>
      <c r="C499" s="162"/>
      <c r="D499" s="162">
        <f t="shared" si="1"/>
        <v>0</v>
      </c>
      <c r="E499" s="54"/>
      <c r="F499" s="54"/>
    </row>
    <row r="500" spans="1:6" ht="12.5">
      <c r="A500" s="54"/>
      <c r="B500" s="54"/>
      <c r="C500" s="162"/>
      <c r="D500" s="162">
        <f t="shared" si="1"/>
        <v>0</v>
      </c>
      <c r="E500" s="54"/>
      <c r="F500" s="54"/>
    </row>
    <row r="501" spans="1:6" ht="12.5">
      <c r="A501" s="54"/>
      <c r="B501" s="54"/>
      <c r="C501" s="162"/>
      <c r="D501" s="162">
        <f t="shared" si="1"/>
        <v>0</v>
      </c>
      <c r="E501" s="54"/>
      <c r="F501" s="54"/>
    </row>
    <row r="502" spans="1:6" ht="12.5">
      <c r="A502" s="54"/>
      <c r="B502" s="54"/>
      <c r="C502" s="162"/>
      <c r="D502" s="162">
        <f t="shared" si="1"/>
        <v>0</v>
      </c>
      <c r="E502" s="54"/>
      <c r="F502" s="54"/>
    </row>
    <row r="503" spans="1:6" ht="12.5">
      <c r="A503" s="54"/>
      <c r="B503" s="54"/>
      <c r="C503" s="162"/>
      <c r="D503" s="162">
        <f t="shared" si="1"/>
        <v>0</v>
      </c>
      <c r="E503" s="54"/>
      <c r="F503" s="54"/>
    </row>
    <row r="504" spans="1:6" ht="12.5">
      <c r="A504" s="54"/>
      <c r="B504" s="54"/>
      <c r="C504" s="162"/>
      <c r="D504" s="162">
        <f t="shared" si="1"/>
        <v>0</v>
      </c>
      <c r="E504" s="54"/>
      <c r="F504" s="54"/>
    </row>
    <row r="505" spans="1:6" ht="12.5">
      <c r="A505" s="54"/>
      <c r="B505" s="54"/>
      <c r="C505" s="162"/>
      <c r="D505" s="162">
        <f t="shared" si="1"/>
        <v>0</v>
      </c>
      <c r="E505" s="54"/>
      <c r="F505" s="54"/>
    </row>
    <row r="506" spans="1:6" ht="12.5">
      <c r="A506" s="54"/>
      <c r="B506" s="54"/>
      <c r="C506" s="162"/>
      <c r="D506" s="162">
        <f t="shared" si="1"/>
        <v>0</v>
      </c>
      <c r="E506" s="54"/>
      <c r="F506" s="54"/>
    </row>
    <row r="507" spans="1:6" ht="12.5">
      <c r="A507" s="54"/>
      <c r="B507" s="54"/>
      <c r="C507" s="162"/>
      <c r="D507" s="162">
        <f t="shared" si="1"/>
        <v>0</v>
      </c>
      <c r="E507" s="54"/>
      <c r="F507" s="54"/>
    </row>
    <row r="508" spans="1:6" ht="12.5">
      <c r="A508" s="54"/>
      <c r="B508" s="54"/>
      <c r="C508" s="162"/>
      <c r="D508" s="162">
        <f t="shared" si="1"/>
        <v>0</v>
      </c>
      <c r="E508" s="54"/>
      <c r="F508" s="54"/>
    </row>
    <row r="509" spans="1:6" ht="12.5">
      <c r="A509" s="54"/>
      <c r="B509" s="54"/>
      <c r="C509" s="162"/>
      <c r="D509" s="162">
        <f t="shared" si="1"/>
        <v>0</v>
      </c>
      <c r="E509" s="54"/>
      <c r="F509" s="54"/>
    </row>
    <row r="510" spans="1:6" ht="12.5">
      <c r="A510" s="54"/>
      <c r="B510" s="54"/>
      <c r="C510" s="162"/>
      <c r="D510" s="162">
        <f t="shared" si="1"/>
        <v>0</v>
      </c>
      <c r="E510" s="54"/>
      <c r="F510" s="54"/>
    </row>
    <row r="511" spans="1:6" ht="12.5">
      <c r="A511" s="54"/>
      <c r="B511" s="54"/>
      <c r="C511" s="162"/>
      <c r="D511" s="162">
        <f t="shared" si="1"/>
        <v>0</v>
      </c>
      <c r="E511" s="54"/>
      <c r="F511" s="54"/>
    </row>
    <row r="512" spans="1:6" ht="12.5">
      <c r="A512" s="54"/>
      <c r="B512" s="54"/>
      <c r="C512" s="162"/>
      <c r="D512" s="162">
        <f t="shared" si="1"/>
        <v>0</v>
      </c>
      <c r="E512" s="54"/>
      <c r="F512" s="54"/>
    </row>
    <row r="513" spans="1:6" ht="12.5">
      <c r="A513" s="54"/>
      <c r="B513" s="54"/>
      <c r="C513" s="162"/>
      <c r="D513" s="162">
        <f t="shared" ref="D513:D650" si="2">B513-C513</f>
        <v>0</v>
      </c>
      <c r="E513" s="54"/>
      <c r="F513" s="54"/>
    </row>
    <row r="514" spans="1:6" ht="12.5">
      <c r="A514" s="54"/>
      <c r="B514" s="54"/>
      <c r="C514" s="162"/>
      <c r="D514" s="162">
        <f t="shared" si="2"/>
        <v>0</v>
      </c>
      <c r="E514" s="54"/>
      <c r="F514" s="54"/>
    </row>
    <row r="515" spans="1:6" ht="12.5">
      <c r="A515" s="54"/>
      <c r="B515" s="54"/>
      <c r="C515" s="162"/>
      <c r="D515" s="162">
        <f t="shared" si="2"/>
        <v>0</v>
      </c>
      <c r="E515" s="54"/>
      <c r="F515" s="54"/>
    </row>
    <row r="516" spans="1:6" ht="12.5">
      <c r="A516" s="54"/>
      <c r="B516" s="54"/>
      <c r="C516" s="162"/>
      <c r="D516" s="162">
        <f t="shared" si="2"/>
        <v>0</v>
      </c>
      <c r="E516" s="54"/>
      <c r="F516" s="54"/>
    </row>
    <row r="517" spans="1:6" ht="12.5">
      <c r="A517" s="54"/>
      <c r="B517" s="54"/>
      <c r="C517" s="162"/>
      <c r="D517" s="162">
        <f t="shared" si="2"/>
        <v>0</v>
      </c>
      <c r="E517" s="54"/>
      <c r="F517" s="54"/>
    </row>
    <row r="518" spans="1:6" ht="12.5">
      <c r="A518" s="54"/>
      <c r="B518" s="54"/>
      <c r="C518" s="162"/>
      <c r="D518" s="162">
        <f t="shared" si="2"/>
        <v>0</v>
      </c>
      <c r="E518" s="54"/>
      <c r="F518" s="54"/>
    </row>
    <row r="519" spans="1:6" ht="12.5">
      <c r="A519" s="54"/>
      <c r="B519" s="54"/>
      <c r="C519" s="162"/>
      <c r="D519" s="162">
        <f t="shared" si="2"/>
        <v>0</v>
      </c>
      <c r="E519" s="54"/>
      <c r="F519" s="54"/>
    </row>
    <row r="520" spans="1:6" ht="12.5">
      <c r="A520" s="54"/>
      <c r="B520" s="54"/>
      <c r="C520" s="162"/>
      <c r="D520" s="162">
        <f t="shared" si="2"/>
        <v>0</v>
      </c>
      <c r="E520" s="54"/>
      <c r="F520" s="54"/>
    </row>
    <row r="521" spans="1:6" ht="12.5">
      <c r="A521" s="54"/>
      <c r="B521" s="54"/>
      <c r="C521" s="162"/>
      <c r="D521" s="162">
        <f t="shared" si="2"/>
        <v>0</v>
      </c>
      <c r="E521" s="54"/>
      <c r="F521" s="54"/>
    </row>
    <row r="522" spans="1:6" ht="12.5">
      <c r="A522" s="54"/>
      <c r="B522" s="54"/>
      <c r="C522" s="162"/>
      <c r="D522" s="162">
        <f t="shared" si="2"/>
        <v>0</v>
      </c>
      <c r="E522" s="54"/>
      <c r="F522" s="54"/>
    </row>
    <row r="523" spans="1:6" ht="12.5">
      <c r="A523" s="54"/>
      <c r="B523" s="54"/>
      <c r="C523" s="162"/>
      <c r="D523" s="162">
        <f t="shared" si="2"/>
        <v>0</v>
      </c>
      <c r="E523" s="54"/>
      <c r="F523" s="54"/>
    </row>
    <row r="524" spans="1:6" ht="12.5">
      <c r="A524" s="54"/>
      <c r="B524" s="54"/>
      <c r="C524" s="162"/>
      <c r="D524" s="162">
        <f t="shared" si="2"/>
        <v>0</v>
      </c>
      <c r="E524" s="54"/>
      <c r="F524" s="54"/>
    </row>
    <row r="525" spans="1:6" ht="12.5">
      <c r="A525" s="54"/>
      <c r="B525" s="54"/>
      <c r="C525" s="162"/>
      <c r="D525" s="162">
        <f t="shared" si="2"/>
        <v>0</v>
      </c>
      <c r="E525" s="54"/>
      <c r="F525" s="54"/>
    </row>
    <row r="526" spans="1:6" ht="12.5">
      <c r="A526" s="54"/>
      <c r="B526" s="54"/>
      <c r="C526" s="162"/>
      <c r="D526" s="162">
        <f t="shared" si="2"/>
        <v>0</v>
      </c>
      <c r="E526" s="54"/>
      <c r="F526" s="54"/>
    </row>
    <row r="527" spans="1:6" ht="12.5">
      <c r="A527" s="54"/>
      <c r="B527" s="54"/>
      <c r="C527" s="162"/>
      <c r="D527" s="162">
        <f t="shared" si="2"/>
        <v>0</v>
      </c>
      <c r="E527" s="54"/>
      <c r="F527" s="54"/>
    </row>
    <row r="528" spans="1:6" ht="12.5">
      <c r="A528" s="54"/>
      <c r="B528" s="54"/>
      <c r="C528" s="162"/>
      <c r="D528" s="162">
        <f t="shared" si="2"/>
        <v>0</v>
      </c>
      <c r="E528" s="54"/>
      <c r="F528" s="54"/>
    </row>
    <row r="529" spans="1:6" ht="12.5">
      <c r="A529" s="54"/>
      <c r="B529" s="54"/>
      <c r="C529" s="162"/>
      <c r="D529" s="162">
        <f t="shared" si="2"/>
        <v>0</v>
      </c>
      <c r="E529" s="54"/>
      <c r="F529" s="54"/>
    </row>
    <row r="530" spans="1:6" ht="12.5">
      <c r="A530" s="54"/>
      <c r="B530" s="54"/>
      <c r="C530" s="162"/>
      <c r="D530" s="162">
        <f t="shared" si="2"/>
        <v>0</v>
      </c>
      <c r="E530" s="54"/>
      <c r="F530" s="54"/>
    </row>
    <row r="531" spans="1:6" ht="12.5">
      <c r="A531" s="54"/>
      <c r="B531" s="54"/>
      <c r="C531" s="162"/>
      <c r="D531" s="162">
        <f t="shared" si="2"/>
        <v>0</v>
      </c>
      <c r="E531" s="54"/>
      <c r="F531" s="54"/>
    </row>
    <row r="532" spans="1:6" ht="12.5">
      <c r="A532" s="54"/>
      <c r="B532" s="54"/>
      <c r="C532" s="162"/>
      <c r="D532" s="162">
        <f t="shared" si="2"/>
        <v>0</v>
      </c>
      <c r="E532" s="54"/>
      <c r="F532" s="54"/>
    </row>
    <row r="533" spans="1:6" ht="12.5">
      <c r="A533" s="54"/>
      <c r="B533" s="54"/>
      <c r="C533" s="162"/>
      <c r="D533" s="162">
        <f t="shared" si="2"/>
        <v>0</v>
      </c>
      <c r="E533" s="54"/>
      <c r="F533" s="54"/>
    </row>
    <row r="534" spans="1:6" ht="12.5">
      <c r="A534" s="54"/>
      <c r="B534" s="54"/>
      <c r="C534" s="162"/>
      <c r="D534" s="162">
        <f t="shared" si="2"/>
        <v>0</v>
      </c>
      <c r="E534" s="54"/>
      <c r="F534" s="54"/>
    </row>
    <row r="535" spans="1:6" ht="12.5">
      <c r="A535" s="54"/>
      <c r="B535" s="54"/>
      <c r="C535" s="162"/>
      <c r="D535" s="162">
        <f t="shared" si="2"/>
        <v>0</v>
      </c>
      <c r="E535" s="54"/>
      <c r="F535" s="54"/>
    </row>
    <row r="536" spans="1:6" ht="12.5">
      <c r="A536" s="54"/>
      <c r="B536" s="54"/>
      <c r="C536" s="162"/>
      <c r="D536" s="162">
        <f t="shared" si="2"/>
        <v>0</v>
      </c>
      <c r="E536" s="54"/>
      <c r="F536" s="54"/>
    </row>
    <row r="537" spans="1:6" ht="12.5">
      <c r="A537" s="54"/>
      <c r="B537" s="54"/>
      <c r="C537" s="162"/>
      <c r="D537" s="162">
        <f t="shared" si="2"/>
        <v>0</v>
      </c>
      <c r="E537" s="54"/>
      <c r="F537" s="54"/>
    </row>
    <row r="538" spans="1:6" ht="12.5">
      <c r="A538" s="54"/>
      <c r="B538" s="54"/>
      <c r="C538" s="162"/>
      <c r="D538" s="162">
        <f t="shared" si="2"/>
        <v>0</v>
      </c>
      <c r="E538" s="54"/>
      <c r="F538" s="54"/>
    </row>
    <row r="539" spans="1:6" ht="12.5">
      <c r="A539" s="54"/>
      <c r="B539" s="54"/>
      <c r="C539" s="162"/>
      <c r="D539" s="162">
        <f t="shared" si="2"/>
        <v>0</v>
      </c>
      <c r="E539" s="54"/>
      <c r="F539" s="54"/>
    </row>
    <row r="540" spans="1:6" ht="12.5">
      <c r="A540" s="54"/>
      <c r="B540" s="54"/>
      <c r="C540" s="162"/>
      <c r="D540" s="162">
        <f t="shared" si="2"/>
        <v>0</v>
      </c>
      <c r="E540" s="54"/>
      <c r="F540" s="54"/>
    </row>
    <row r="541" spans="1:6" ht="12.5">
      <c r="A541" s="54"/>
      <c r="B541" s="54"/>
      <c r="C541" s="162"/>
      <c r="D541" s="162">
        <f t="shared" si="2"/>
        <v>0</v>
      </c>
      <c r="E541" s="54"/>
      <c r="F541" s="54"/>
    </row>
    <row r="542" spans="1:6" ht="12.5">
      <c r="A542" s="54"/>
      <c r="B542" s="54"/>
      <c r="C542" s="162"/>
      <c r="D542" s="162">
        <f t="shared" si="2"/>
        <v>0</v>
      </c>
      <c r="E542" s="54"/>
      <c r="F542" s="54"/>
    </row>
    <row r="543" spans="1:6" ht="12.5">
      <c r="A543" s="54"/>
      <c r="B543" s="54"/>
      <c r="C543" s="162"/>
      <c r="D543" s="162">
        <f t="shared" si="2"/>
        <v>0</v>
      </c>
      <c r="E543" s="54"/>
      <c r="F543" s="54"/>
    </row>
    <row r="544" spans="1:6" ht="12.5">
      <c r="A544" s="54"/>
      <c r="B544" s="54"/>
      <c r="C544" s="162"/>
      <c r="D544" s="162">
        <f t="shared" si="2"/>
        <v>0</v>
      </c>
      <c r="E544" s="54"/>
      <c r="F544" s="54"/>
    </row>
    <row r="545" spans="1:6" ht="12.5">
      <c r="A545" s="54"/>
      <c r="B545" s="54"/>
      <c r="C545" s="162"/>
      <c r="D545" s="162">
        <f t="shared" si="2"/>
        <v>0</v>
      </c>
      <c r="E545" s="54"/>
      <c r="F545" s="54"/>
    </row>
    <row r="546" spans="1:6" ht="12.5">
      <c r="A546" s="54"/>
      <c r="B546" s="54"/>
      <c r="C546" s="162"/>
      <c r="D546" s="162">
        <f t="shared" si="2"/>
        <v>0</v>
      </c>
      <c r="E546" s="54"/>
      <c r="F546" s="54"/>
    </row>
    <row r="547" spans="1:6" ht="12.5">
      <c r="A547" s="54"/>
      <c r="B547" s="54"/>
      <c r="C547" s="162"/>
      <c r="D547" s="162">
        <f t="shared" si="2"/>
        <v>0</v>
      </c>
      <c r="E547" s="54"/>
      <c r="F547" s="54"/>
    </row>
    <row r="548" spans="1:6" ht="12.5">
      <c r="A548" s="54"/>
      <c r="B548" s="54"/>
      <c r="C548" s="162"/>
      <c r="D548" s="162">
        <f t="shared" si="2"/>
        <v>0</v>
      </c>
      <c r="E548" s="54"/>
      <c r="F548" s="54"/>
    </row>
    <row r="549" spans="1:6" ht="12.5">
      <c r="A549" s="54"/>
      <c r="B549" s="54"/>
      <c r="C549" s="162"/>
      <c r="D549" s="162">
        <f t="shared" si="2"/>
        <v>0</v>
      </c>
      <c r="E549" s="54"/>
      <c r="F549" s="54"/>
    </row>
    <row r="550" spans="1:6" ht="12.5">
      <c r="A550" s="54"/>
      <c r="B550" s="54"/>
      <c r="C550" s="162"/>
      <c r="D550" s="162">
        <f t="shared" si="2"/>
        <v>0</v>
      </c>
      <c r="E550" s="54"/>
      <c r="F550" s="54"/>
    </row>
    <row r="551" spans="1:6" ht="12.5">
      <c r="A551" s="54"/>
      <c r="B551" s="54"/>
      <c r="C551" s="162"/>
      <c r="D551" s="162">
        <f t="shared" si="2"/>
        <v>0</v>
      </c>
      <c r="E551" s="54"/>
      <c r="F551" s="54"/>
    </row>
    <row r="552" spans="1:6" ht="12.5">
      <c r="A552" s="54"/>
      <c r="B552" s="54"/>
      <c r="C552" s="162"/>
      <c r="D552" s="162">
        <f t="shared" si="2"/>
        <v>0</v>
      </c>
      <c r="E552" s="54"/>
      <c r="F552" s="54"/>
    </row>
    <row r="553" spans="1:6" ht="12.5">
      <c r="A553" s="54"/>
      <c r="B553" s="54"/>
      <c r="C553" s="162"/>
      <c r="D553" s="162">
        <f t="shared" si="2"/>
        <v>0</v>
      </c>
      <c r="E553" s="54"/>
      <c r="F553" s="54"/>
    </row>
    <row r="554" spans="1:6" ht="12.5">
      <c r="A554" s="54"/>
      <c r="B554" s="54"/>
      <c r="C554" s="162"/>
      <c r="D554" s="162">
        <f t="shared" si="2"/>
        <v>0</v>
      </c>
      <c r="E554" s="54"/>
      <c r="F554" s="54"/>
    </row>
    <row r="555" spans="1:6" ht="12.5">
      <c r="A555" s="54"/>
      <c r="B555" s="54"/>
      <c r="C555" s="162"/>
      <c r="D555" s="162">
        <f t="shared" si="2"/>
        <v>0</v>
      </c>
      <c r="E555" s="54"/>
      <c r="F555" s="54"/>
    </row>
    <row r="556" spans="1:6" ht="12.5">
      <c r="A556" s="54"/>
      <c r="B556" s="54"/>
      <c r="C556" s="162"/>
      <c r="D556" s="162">
        <f t="shared" si="2"/>
        <v>0</v>
      </c>
      <c r="E556" s="54"/>
      <c r="F556" s="54"/>
    </row>
    <row r="557" spans="1:6" ht="12.5">
      <c r="A557" s="54"/>
      <c r="B557" s="54"/>
      <c r="C557" s="162"/>
      <c r="D557" s="162">
        <f t="shared" si="2"/>
        <v>0</v>
      </c>
      <c r="E557" s="54"/>
      <c r="F557" s="54"/>
    </row>
    <row r="558" spans="1:6" ht="12.5">
      <c r="A558" s="54"/>
      <c r="B558" s="54"/>
      <c r="C558" s="162"/>
      <c r="D558" s="162">
        <f t="shared" si="2"/>
        <v>0</v>
      </c>
      <c r="E558" s="54"/>
      <c r="F558" s="54"/>
    </row>
    <row r="559" spans="1:6" ht="12.5">
      <c r="A559" s="54"/>
      <c r="B559" s="54"/>
      <c r="C559" s="162"/>
      <c r="D559" s="162">
        <f t="shared" si="2"/>
        <v>0</v>
      </c>
      <c r="E559" s="54"/>
      <c r="F559" s="54"/>
    </row>
    <row r="560" spans="1:6" ht="12.5">
      <c r="A560" s="54"/>
      <c r="B560" s="54"/>
      <c r="C560" s="162"/>
      <c r="D560" s="162">
        <f t="shared" si="2"/>
        <v>0</v>
      </c>
      <c r="E560" s="54"/>
      <c r="F560" s="54"/>
    </row>
    <row r="561" spans="1:6" ht="12.5">
      <c r="A561" s="54"/>
      <c r="B561" s="54"/>
      <c r="C561" s="162"/>
      <c r="D561" s="162">
        <f t="shared" si="2"/>
        <v>0</v>
      </c>
      <c r="E561" s="54"/>
      <c r="F561" s="54"/>
    </row>
    <row r="562" spans="1:6" ht="12.5">
      <c r="A562" s="54"/>
      <c r="B562" s="54"/>
      <c r="C562" s="162"/>
      <c r="D562" s="162">
        <f t="shared" si="2"/>
        <v>0</v>
      </c>
      <c r="E562" s="54"/>
      <c r="F562" s="54"/>
    </row>
    <row r="563" spans="1:6" ht="12.5">
      <c r="A563" s="54"/>
      <c r="B563" s="54"/>
      <c r="C563" s="162"/>
      <c r="D563" s="162">
        <f t="shared" si="2"/>
        <v>0</v>
      </c>
      <c r="E563" s="54"/>
      <c r="F563" s="54"/>
    </row>
    <row r="564" spans="1:6" ht="12.5">
      <c r="A564" s="54"/>
      <c r="B564" s="54"/>
      <c r="C564" s="162"/>
      <c r="D564" s="162">
        <f t="shared" si="2"/>
        <v>0</v>
      </c>
      <c r="E564" s="54"/>
      <c r="F564" s="54"/>
    </row>
    <row r="565" spans="1:6" ht="12.5">
      <c r="A565" s="54"/>
      <c r="B565" s="54"/>
      <c r="C565" s="162"/>
      <c r="D565" s="162">
        <f t="shared" si="2"/>
        <v>0</v>
      </c>
      <c r="E565" s="54"/>
      <c r="F565" s="54"/>
    </row>
    <row r="566" spans="1:6" ht="12.5">
      <c r="A566" s="54"/>
      <c r="B566" s="54"/>
      <c r="C566" s="162"/>
      <c r="D566" s="162">
        <f t="shared" si="2"/>
        <v>0</v>
      </c>
      <c r="E566" s="54"/>
      <c r="F566" s="54"/>
    </row>
    <row r="567" spans="1:6" ht="12.5">
      <c r="A567" s="54"/>
      <c r="B567" s="54"/>
      <c r="C567" s="162"/>
      <c r="D567" s="162">
        <f t="shared" si="2"/>
        <v>0</v>
      </c>
      <c r="E567" s="54"/>
      <c r="F567" s="54"/>
    </row>
    <row r="568" spans="1:6" ht="12.5">
      <c r="A568" s="54"/>
      <c r="B568" s="54"/>
      <c r="C568" s="162"/>
      <c r="D568" s="162">
        <f t="shared" si="2"/>
        <v>0</v>
      </c>
      <c r="E568" s="54"/>
      <c r="F568" s="54"/>
    </row>
    <row r="569" spans="1:6" ht="12.5">
      <c r="A569" s="54"/>
      <c r="B569" s="54"/>
      <c r="C569" s="162"/>
      <c r="D569" s="162">
        <f t="shared" si="2"/>
        <v>0</v>
      </c>
      <c r="E569" s="54"/>
      <c r="F569" s="54"/>
    </row>
    <row r="570" spans="1:6" ht="12.5">
      <c r="A570" s="54"/>
      <c r="B570" s="54"/>
      <c r="C570" s="162"/>
      <c r="D570" s="162">
        <f t="shared" si="2"/>
        <v>0</v>
      </c>
      <c r="E570" s="54"/>
      <c r="F570" s="54"/>
    </row>
    <row r="571" spans="1:6" ht="12.5">
      <c r="A571" s="54"/>
      <c r="B571" s="54"/>
      <c r="C571" s="162"/>
      <c r="D571" s="162">
        <f t="shared" si="2"/>
        <v>0</v>
      </c>
      <c r="E571" s="54"/>
      <c r="F571" s="54"/>
    </row>
    <row r="572" spans="1:6" ht="12.5">
      <c r="A572" s="54"/>
      <c r="B572" s="54"/>
      <c r="C572" s="162"/>
      <c r="D572" s="162">
        <f t="shared" si="2"/>
        <v>0</v>
      </c>
      <c r="E572" s="54"/>
      <c r="F572" s="54"/>
    </row>
    <row r="573" spans="1:6" ht="12.5">
      <c r="A573" s="54"/>
      <c r="B573" s="54"/>
      <c r="C573" s="162"/>
      <c r="D573" s="162">
        <f t="shared" si="2"/>
        <v>0</v>
      </c>
      <c r="E573" s="54"/>
      <c r="F573" s="54"/>
    </row>
    <row r="574" spans="1:6" ht="12.5">
      <c r="A574" s="54"/>
      <c r="B574" s="54"/>
      <c r="C574" s="162"/>
      <c r="D574" s="162">
        <f t="shared" si="2"/>
        <v>0</v>
      </c>
      <c r="E574" s="54"/>
      <c r="F574" s="54"/>
    </row>
    <row r="575" spans="1:6" ht="12.5">
      <c r="A575" s="54"/>
      <c r="B575" s="54"/>
      <c r="C575" s="162"/>
      <c r="D575" s="162">
        <f t="shared" si="2"/>
        <v>0</v>
      </c>
      <c r="E575" s="54"/>
      <c r="F575" s="54"/>
    </row>
    <row r="576" spans="1:6" ht="12.5">
      <c r="A576" s="54"/>
      <c r="B576" s="54"/>
      <c r="C576" s="162"/>
      <c r="D576" s="162">
        <f t="shared" si="2"/>
        <v>0</v>
      </c>
      <c r="E576" s="54"/>
      <c r="F576" s="54"/>
    </row>
    <row r="577" spans="1:6" ht="12.5">
      <c r="A577" s="54"/>
      <c r="B577" s="54"/>
      <c r="C577" s="162"/>
      <c r="D577" s="162">
        <f t="shared" si="2"/>
        <v>0</v>
      </c>
      <c r="E577" s="54"/>
      <c r="F577" s="54"/>
    </row>
    <row r="578" spans="1:6" ht="12.5">
      <c r="A578" s="54"/>
      <c r="B578" s="54"/>
      <c r="C578" s="162"/>
      <c r="D578" s="162">
        <f t="shared" si="2"/>
        <v>0</v>
      </c>
      <c r="E578" s="54"/>
      <c r="F578" s="54"/>
    </row>
    <row r="579" spans="1:6" ht="12.5">
      <c r="A579" s="54"/>
      <c r="B579" s="54"/>
      <c r="C579" s="162"/>
      <c r="D579" s="162">
        <f t="shared" si="2"/>
        <v>0</v>
      </c>
      <c r="E579" s="54"/>
      <c r="F579" s="54"/>
    </row>
    <row r="580" spans="1:6" ht="12.5">
      <c r="A580" s="54"/>
      <c r="B580" s="54"/>
      <c r="C580" s="162"/>
      <c r="D580" s="162">
        <f t="shared" si="2"/>
        <v>0</v>
      </c>
      <c r="E580" s="54"/>
      <c r="F580" s="54"/>
    </row>
    <row r="581" spans="1:6" ht="12.5">
      <c r="A581" s="54"/>
      <c r="B581" s="54"/>
      <c r="C581" s="162"/>
      <c r="D581" s="162">
        <f t="shared" si="2"/>
        <v>0</v>
      </c>
      <c r="E581" s="54"/>
      <c r="F581" s="54"/>
    </row>
    <row r="582" spans="1:6" ht="12.5">
      <c r="A582" s="54"/>
      <c r="B582" s="54"/>
      <c r="C582" s="162"/>
      <c r="D582" s="162">
        <f t="shared" si="2"/>
        <v>0</v>
      </c>
      <c r="E582" s="54"/>
      <c r="F582" s="54"/>
    </row>
    <row r="583" spans="1:6" ht="12.5">
      <c r="A583" s="54"/>
      <c r="B583" s="54"/>
      <c r="C583" s="162"/>
      <c r="D583" s="162">
        <f t="shared" si="2"/>
        <v>0</v>
      </c>
      <c r="E583" s="54"/>
      <c r="F583" s="54"/>
    </row>
    <row r="584" spans="1:6" ht="12.5">
      <c r="A584" s="54"/>
      <c r="B584" s="54"/>
      <c r="C584" s="162"/>
      <c r="D584" s="162">
        <f t="shared" si="2"/>
        <v>0</v>
      </c>
      <c r="E584" s="54"/>
      <c r="F584" s="54"/>
    </row>
    <row r="585" spans="1:6" ht="12.5">
      <c r="A585" s="54"/>
      <c r="B585" s="54"/>
      <c r="C585" s="162"/>
      <c r="D585" s="162">
        <f t="shared" si="2"/>
        <v>0</v>
      </c>
      <c r="E585" s="54"/>
      <c r="F585" s="54"/>
    </row>
    <row r="586" spans="1:6" ht="12.5">
      <c r="A586" s="54"/>
      <c r="B586" s="54"/>
      <c r="C586" s="162"/>
      <c r="D586" s="162">
        <f t="shared" si="2"/>
        <v>0</v>
      </c>
      <c r="E586" s="54"/>
      <c r="F586" s="54"/>
    </row>
    <row r="587" spans="1:6" ht="12.5">
      <c r="A587" s="54"/>
      <c r="B587" s="54"/>
      <c r="C587" s="162"/>
      <c r="D587" s="162">
        <f t="shared" si="2"/>
        <v>0</v>
      </c>
      <c r="E587" s="54"/>
      <c r="F587" s="54"/>
    </row>
    <row r="588" spans="1:6" ht="12.5">
      <c r="A588" s="54"/>
      <c r="B588" s="54"/>
      <c r="C588" s="162"/>
      <c r="D588" s="162">
        <f t="shared" si="2"/>
        <v>0</v>
      </c>
      <c r="E588" s="54"/>
      <c r="F588" s="54"/>
    </row>
    <row r="589" spans="1:6" ht="12.5">
      <c r="A589" s="54"/>
      <c r="B589" s="54"/>
      <c r="C589" s="162"/>
      <c r="D589" s="162">
        <f t="shared" si="2"/>
        <v>0</v>
      </c>
      <c r="E589" s="54"/>
      <c r="F589" s="54"/>
    </row>
    <row r="590" spans="1:6" ht="12.5">
      <c r="A590" s="54"/>
      <c r="B590" s="54"/>
      <c r="C590" s="162"/>
      <c r="D590" s="162">
        <f t="shared" si="2"/>
        <v>0</v>
      </c>
      <c r="E590" s="54"/>
      <c r="F590" s="54"/>
    </row>
    <row r="591" spans="1:6" ht="12.5">
      <c r="A591" s="54"/>
      <c r="B591" s="54"/>
      <c r="C591" s="162"/>
      <c r="D591" s="162">
        <f t="shared" si="2"/>
        <v>0</v>
      </c>
      <c r="E591" s="54"/>
      <c r="F591" s="54"/>
    </row>
    <row r="592" spans="1:6" ht="12.5">
      <c r="A592" s="54"/>
      <c r="B592" s="54"/>
      <c r="C592" s="162"/>
      <c r="D592" s="162">
        <f t="shared" si="2"/>
        <v>0</v>
      </c>
      <c r="E592" s="54"/>
      <c r="F592" s="54"/>
    </row>
    <row r="593" spans="1:6" ht="12.5">
      <c r="A593" s="54"/>
      <c r="B593" s="54"/>
      <c r="C593" s="162"/>
      <c r="D593" s="162">
        <f t="shared" si="2"/>
        <v>0</v>
      </c>
      <c r="E593" s="54"/>
      <c r="F593" s="54"/>
    </row>
    <row r="594" spans="1:6" ht="12.5">
      <c r="A594" s="54"/>
      <c r="B594" s="54"/>
      <c r="C594" s="162"/>
      <c r="D594" s="162">
        <f t="shared" si="2"/>
        <v>0</v>
      </c>
      <c r="E594" s="54"/>
      <c r="F594" s="54"/>
    </row>
    <row r="595" spans="1:6" ht="12.5">
      <c r="A595" s="54"/>
      <c r="B595" s="54"/>
      <c r="C595" s="162"/>
      <c r="D595" s="162">
        <f t="shared" si="2"/>
        <v>0</v>
      </c>
      <c r="E595" s="54"/>
      <c r="F595" s="54"/>
    </row>
    <row r="596" spans="1:6" ht="12.5">
      <c r="A596" s="54"/>
      <c r="B596" s="54"/>
      <c r="C596" s="162"/>
      <c r="D596" s="162">
        <f t="shared" si="2"/>
        <v>0</v>
      </c>
      <c r="E596" s="54"/>
      <c r="F596" s="54"/>
    </row>
    <row r="597" spans="1:6" ht="12.5">
      <c r="A597" s="54"/>
      <c r="B597" s="54"/>
      <c r="C597" s="162"/>
      <c r="D597" s="162">
        <f t="shared" si="2"/>
        <v>0</v>
      </c>
      <c r="E597" s="54"/>
      <c r="F597" s="54"/>
    </row>
    <row r="598" spans="1:6" ht="12.5">
      <c r="A598" s="54"/>
      <c r="B598" s="54"/>
      <c r="C598" s="162"/>
      <c r="D598" s="162">
        <f t="shared" si="2"/>
        <v>0</v>
      </c>
      <c r="E598" s="54"/>
      <c r="F598" s="54"/>
    </row>
    <row r="599" spans="1:6" ht="12.5">
      <c r="A599" s="54"/>
      <c r="B599" s="54"/>
      <c r="C599" s="162"/>
      <c r="D599" s="162">
        <f t="shared" si="2"/>
        <v>0</v>
      </c>
      <c r="E599" s="54"/>
      <c r="F599" s="54"/>
    </row>
    <row r="600" spans="1:6" ht="12.5">
      <c r="A600" s="54"/>
      <c r="B600" s="54"/>
      <c r="C600" s="162"/>
      <c r="D600" s="162">
        <f t="shared" si="2"/>
        <v>0</v>
      </c>
      <c r="E600" s="54"/>
      <c r="F600" s="54"/>
    </row>
    <row r="601" spans="1:6" ht="12.5">
      <c r="A601" s="54"/>
      <c r="B601" s="54"/>
      <c r="C601" s="162"/>
      <c r="D601" s="162">
        <f t="shared" si="2"/>
        <v>0</v>
      </c>
      <c r="E601" s="54"/>
      <c r="F601" s="54"/>
    </row>
    <row r="602" spans="1:6" ht="12.5">
      <c r="A602" s="54"/>
      <c r="B602" s="54"/>
      <c r="C602" s="162"/>
      <c r="D602" s="162">
        <f t="shared" si="2"/>
        <v>0</v>
      </c>
      <c r="E602" s="54"/>
      <c r="F602" s="54"/>
    </row>
    <row r="603" spans="1:6" ht="12.5">
      <c r="A603" s="54"/>
      <c r="B603" s="54"/>
      <c r="C603" s="162"/>
      <c r="D603" s="162">
        <f t="shared" si="2"/>
        <v>0</v>
      </c>
      <c r="E603" s="54"/>
      <c r="F603" s="54"/>
    </row>
    <row r="604" spans="1:6" ht="12.5">
      <c r="A604" s="54"/>
      <c r="B604" s="54"/>
      <c r="C604" s="162"/>
      <c r="D604" s="162">
        <f t="shared" si="2"/>
        <v>0</v>
      </c>
      <c r="E604" s="54"/>
      <c r="F604" s="54"/>
    </row>
    <row r="605" spans="1:6" ht="12.5">
      <c r="A605" s="54"/>
      <c r="B605" s="54"/>
      <c r="C605" s="162"/>
      <c r="D605" s="162">
        <f t="shared" si="2"/>
        <v>0</v>
      </c>
      <c r="E605" s="54"/>
      <c r="F605" s="54"/>
    </row>
    <row r="606" spans="1:6" ht="12.5">
      <c r="A606" s="54"/>
      <c r="B606" s="54"/>
      <c r="C606" s="162"/>
      <c r="D606" s="162">
        <f t="shared" si="2"/>
        <v>0</v>
      </c>
      <c r="E606" s="54"/>
      <c r="F606" s="54"/>
    </row>
    <row r="607" spans="1:6" ht="12.5">
      <c r="A607" s="54"/>
      <c r="B607" s="54"/>
      <c r="C607" s="162"/>
      <c r="D607" s="162">
        <f t="shared" si="2"/>
        <v>0</v>
      </c>
      <c r="E607" s="54"/>
      <c r="F607" s="54"/>
    </row>
    <row r="608" spans="1:6" ht="12.5">
      <c r="A608" s="54"/>
      <c r="B608" s="54"/>
      <c r="C608" s="162"/>
      <c r="D608" s="162">
        <f t="shared" si="2"/>
        <v>0</v>
      </c>
      <c r="E608" s="54"/>
      <c r="F608" s="54"/>
    </row>
    <row r="609" spans="1:6" ht="12.5">
      <c r="A609" s="54"/>
      <c r="B609" s="54"/>
      <c r="C609" s="162"/>
      <c r="D609" s="162">
        <f t="shared" si="2"/>
        <v>0</v>
      </c>
      <c r="E609" s="54"/>
      <c r="F609" s="54"/>
    </row>
    <row r="610" spans="1:6" ht="12.5">
      <c r="A610" s="54"/>
      <c r="B610" s="54"/>
      <c r="C610" s="162"/>
      <c r="D610" s="162">
        <f t="shared" si="2"/>
        <v>0</v>
      </c>
      <c r="E610" s="54"/>
      <c r="F610" s="54"/>
    </row>
    <row r="611" spans="1:6" ht="12.5">
      <c r="A611" s="54"/>
      <c r="B611" s="54"/>
      <c r="C611" s="162"/>
      <c r="D611" s="162">
        <f t="shared" si="2"/>
        <v>0</v>
      </c>
      <c r="E611" s="54"/>
      <c r="F611" s="54"/>
    </row>
    <row r="612" spans="1:6" ht="12.5">
      <c r="A612" s="54"/>
      <c r="B612" s="54"/>
      <c r="C612" s="162"/>
      <c r="D612" s="162">
        <f t="shared" si="2"/>
        <v>0</v>
      </c>
      <c r="E612" s="54"/>
      <c r="F612" s="54"/>
    </row>
    <row r="613" spans="1:6" ht="12.5">
      <c r="A613" s="54"/>
      <c r="B613" s="54"/>
      <c r="C613" s="162"/>
      <c r="D613" s="162">
        <f t="shared" si="2"/>
        <v>0</v>
      </c>
      <c r="E613" s="54"/>
      <c r="F613" s="54"/>
    </row>
    <row r="614" spans="1:6" ht="12.5">
      <c r="A614" s="54"/>
      <c r="B614" s="54"/>
      <c r="C614" s="162"/>
      <c r="D614" s="162">
        <f t="shared" si="2"/>
        <v>0</v>
      </c>
      <c r="E614" s="54"/>
      <c r="F614" s="54"/>
    </row>
    <row r="615" spans="1:6" ht="12.5">
      <c r="A615" s="54"/>
      <c r="B615" s="54"/>
      <c r="C615" s="162"/>
      <c r="D615" s="162">
        <f t="shared" si="2"/>
        <v>0</v>
      </c>
      <c r="E615" s="54"/>
      <c r="F615" s="54"/>
    </row>
    <row r="616" spans="1:6" ht="12.5">
      <c r="A616" s="54"/>
      <c r="B616" s="54"/>
      <c r="C616" s="162"/>
      <c r="D616" s="162">
        <f t="shared" si="2"/>
        <v>0</v>
      </c>
      <c r="E616" s="54"/>
      <c r="F616" s="54"/>
    </row>
    <row r="617" spans="1:6" ht="12.5">
      <c r="A617" s="54"/>
      <c r="B617" s="54"/>
      <c r="C617" s="162"/>
      <c r="D617" s="162">
        <f t="shared" si="2"/>
        <v>0</v>
      </c>
      <c r="E617" s="54"/>
      <c r="F617" s="54"/>
    </row>
    <row r="618" spans="1:6" ht="12.5">
      <c r="A618" s="54"/>
      <c r="B618" s="54"/>
      <c r="C618" s="162"/>
      <c r="D618" s="162">
        <f t="shared" si="2"/>
        <v>0</v>
      </c>
      <c r="E618" s="54"/>
      <c r="F618" s="54"/>
    </row>
    <row r="619" spans="1:6" ht="12.5">
      <c r="A619" s="54"/>
      <c r="B619" s="54"/>
      <c r="C619" s="162"/>
      <c r="D619" s="162">
        <f t="shared" si="2"/>
        <v>0</v>
      </c>
      <c r="E619" s="54"/>
      <c r="F619" s="54"/>
    </row>
    <row r="620" spans="1:6" ht="12.5">
      <c r="A620" s="54"/>
      <c r="B620" s="54"/>
      <c r="C620" s="162"/>
      <c r="D620" s="162">
        <f t="shared" si="2"/>
        <v>0</v>
      </c>
      <c r="E620" s="54"/>
      <c r="F620" s="54"/>
    </row>
    <row r="621" spans="1:6" ht="12.5">
      <c r="A621" s="54"/>
      <c r="B621" s="54"/>
      <c r="C621" s="162"/>
      <c r="D621" s="162">
        <f t="shared" si="2"/>
        <v>0</v>
      </c>
      <c r="E621" s="54"/>
      <c r="F621" s="54"/>
    </row>
    <row r="622" spans="1:6" ht="12.5">
      <c r="A622" s="54"/>
      <c r="B622" s="54"/>
      <c r="C622" s="162"/>
      <c r="D622" s="162">
        <f t="shared" si="2"/>
        <v>0</v>
      </c>
      <c r="E622" s="54"/>
      <c r="F622" s="54"/>
    </row>
    <row r="623" spans="1:6" ht="12.5">
      <c r="A623" s="54"/>
      <c r="B623" s="54"/>
      <c r="C623" s="162"/>
      <c r="D623" s="162">
        <f t="shared" si="2"/>
        <v>0</v>
      </c>
      <c r="E623" s="54"/>
      <c r="F623" s="54"/>
    </row>
    <row r="624" spans="1:6" ht="12.5">
      <c r="A624" s="54"/>
      <c r="B624" s="54"/>
      <c r="C624" s="162"/>
      <c r="D624" s="162">
        <f t="shared" si="2"/>
        <v>0</v>
      </c>
      <c r="E624" s="54"/>
      <c r="F624" s="54"/>
    </row>
    <row r="625" spans="1:6" ht="12.5">
      <c r="A625" s="54"/>
      <c r="B625" s="54"/>
      <c r="C625" s="162"/>
      <c r="D625" s="162">
        <f t="shared" si="2"/>
        <v>0</v>
      </c>
      <c r="E625" s="54"/>
      <c r="F625" s="54"/>
    </row>
    <row r="626" spans="1:6" ht="12.5">
      <c r="A626" s="54"/>
      <c r="B626" s="54"/>
      <c r="C626" s="162"/>
      <c r="D626" s="162">
        <f t="shared" si="2"/>
        <v>0</v>
      </c>
      <c r="E626" s="54"/>
      <c r="F626" s="54"/>
    </row>
    <row r="627" spans="1:6" ht="12.5">
      <c r="A627" s="54"/>
      <c r="B627" s="54"/>
      <c r="C627" s="162"/>
      <c r="D627" s="162">
        <f t="shared" si="2"/>
        <v>0</v>
      </c>
      <c r="E627" s="54"/>
      <c r="F627" s="54"/>
    </row>
    <row r="628" spans="1:6" ht="12.5">
      <c r="A628" s="54"/>
      <c r="B628" s="54"/>
      <c r="C628" s="162"/>
      <c r="D628" s="162">
        <f t="shared" si="2"/>
        <v>0</v>
      </c>
      <c r="E628" s="54"/>
      <c r="F628" s="54"/>
    </row>
    <row r="629" spans="1:6" ht="12.5">
      <c r="A629" s="54"/>
      <c r="B629" s="54"/>
      <c r="C629" s="162"/>
      <c r="D629" s="162">
        <f t="shared" si="2"/>
        <v>0</v>
      </c>
      <c r="E629" s="54"/>
      <c r="F629" s="54"/>
    </row>
    <row r="630" spans="1:6" ht="12.5">
      <c r="A630" s="54"/>
      <c r="B630" s="54"/>
      <c r="C630" s="162"/>
      <c r="D630" s="162">
        <f t="shared" si="2"/>
        <v>0</v>
      </c>
      <c r="E630" s="54"/>
      <c r="F630" s="54"/>
    </row>
    <row r="631" spans="1:6" ht="12.5">
      <c r="A631" s="54"/>
      <c r="B631" s="54"/>
      <c r="C631" s="162"/>
      <c r="D631" s="162">
        <f t="shared" si="2"/>
        <v>0</v>
      </c>
      <c r="E631" s="54"/>
      <c r="F631" s="54"/>
    </row>
    <row r="632" spans="1:6" ht="12.5">
      <c r="A632" s="54"/>
      <c r="B632" s="54"/>
      <c r="C632" s="162"/>
      <c r="D632" s="162">
        <f t="shared" si="2"/>
        <v>0</v>
      </c>
      <c r="E632" s="54"/>
      <c r="F632" s="54"/>
    </row>
    <row r="633" spans="1:6" ht="12.5">
      <c r="A633" s="54"/>
      <c r="B633" s="54"/>
      <c r="C633" s="162"/>
      <c r="D633" s="162">
        <f t="shared" si="2"/>
        <v>0</v>
      </c>
      <c r="E633" s="54"/>
      <c r="F633" s="54"/>
    </row>
    <row r="634" spans="1:6" ht="12.5">
      <c r="A634" s="54"/>
      <c r="B634" s="54"/>
      <c r="C634" s="162"/>
      <c r="D634" s="162">
        <f t="shared" si="2"/>
        <v>0</v>
      </c>
      <c r="E634" s="54"/>
      <c r="F634" s="54"/>
    </row>
    <row r="635" spans="1:6" ht="12.5">
      <c r="A635" s="54"/>
      <c r="B635" s="54"/>
      <c r="C635" s="162"/>
      <c r="D635" s="162">
        <f t="shared" si="2"/>
        <v>0</v>
      </c>
      <c r="E635" s="54"/>
      <c r="F635" s="54"/>
    </row>
    <row r="636" spans="1:6" ht="12.5">
      <c r="A636" s="54"/>
      <c r="B636" s="54"/>
      <c r="C636" s="162"/>
      <c r="D636" s="162">
        <f t="shared" si="2"/>
        <v>0</v>
      </c>
      <c r="E636" s="54"/>
      <c r="F636" s="54"/>
    </row>
    <row r="637" spans="1:6" ht="12.5">
      <c r="A637" s="54"/>
      <c r="B637" s="54"/>
      <c r="C637" s="162"/>
      <c r="D637" s="162">
        <f t="shared" si="2"/>
        <v>0</v>
      </c>
      <c r="E637" s="54"/>
      <c r="F637" s="54"/>
    </row>
    <row r="638" spans="1:6" ht="12.5">
      <c r="A638" s="54"/>
      <c r="B638" s="54"/>
      <c r="C638" s="162"/>
      <c r="D638" s="162">
        <f t="shared" si="2"/>
        <v>0</v>
      </c>
      <c r="E638" s="54"/>
      <c r="F638" s="54"/>
    </row>
    <row r="639" spans="1:6" ht="12.5">
      <c r="A639" s="54"/>
      <c r="B639" s="54"/>
      <c r="C639" s="162"/>
      <c r="D639" s="162">
        <f t="shared" si="2"/>
        <v>0</v>
      </c>
      <c r="E639" s="54"/>
      <c r="F639" s="54"/>
    </row>
    <row r="640" spans="1:6" ht="12.5">
      <c r="A640" s="54"/>
      <c r="B640" s="54"/>
      <c r="C640" s="162"/>
      <c r="D640" s="162">
        <f t="shared" si="2"/>
        <v>0</v>
      </c>
      <c r="E640" s="54"/>
      <c r="F640" s="54"/>
    </row>
    <row r="641" spans="1:6" ht="12.5">
      <c r="A641" s="54"/>
      <c r="B641" s="54"/>
      <c r="C641" s="162"/>
      <c r="D641" s="162">
        <f t="shared" si="2"/>
        <v>0</v>
      </c>
      <c r="E641" s="54"/>
      <c r="F641" s="54"/>
    </row>
    <row r="642" spans="1:6" ht="12.5">
      <c r="A642" s="54"/>
      <c r="B642" s="54"/>
      <c r="C642" s="162"/>
      <c r="D642" s="162">
        <f t="shared" si="2"/>
        <v>0</v>
      </c>
      <c r="E642" s="54"/>
      <c r="F642" s="54"/>
    </row>
    <row r="643" spans="1:6" ht="12.5">
      <c r="A643" s="54"/>
      <c r="B643" s="54"/>
      <c r="C643" s="162"/>
      <c r="D643" s="162">
        <f t="shared" si="2"/>
        <v>0</v>
      </c>
      <c r="E643" s="54"/>
      <c r="F643" s="54"/>
    </row>
    <row r="644" spans="1:6" ht="12.5">
      <c r="A644" s="54"/>
      <c r="B644" s="54"/>
      <c r="C644" s="162"/>
      <c r="D644" s="162">
        <f t="shared" si="2"/>
        <v>0</v>
      </c>
      <c r="E644" s="54"/>
      <c r="F644" s="54"/>
    </row>
    <row r="645" spans="1:6" ht="12.5">
      <c r="A645" s="54"/>
      <c r="B645" s="54"/>
      <c r="C645" s="162"/>
      <c r="D645" s="162">
        <f t="shared" si="2"/>
        <v>0</v>
      </c>
      <c r="E645" s="54"/>
      <c r="F645" s="54"/>
    </row>
    <row r="646" spans="1:6" ht="12.5">
      <c r="A646" s="54"/>
      <c r="B646" s="54"/>
      <c r="C646" s="162"/>
      <c r="D646" s="162">
        <f t="shared" si="2"/>
        <v>0</v>
      </c>
      <c r="E646" s="54"/>
      <c r="F646" s="54"/>
    </row>
    <row r="647" spans="1:6" ht="12.5">
      <c r="A647" s="54"/>
      <c r="B647" s="54"/>
      <c r="C647" s="162"/>
      <c r="D647" s="162">
        <f t="shared" si="2"/>
        <v>0</v>
      </c>
      <c r="E647" s="54"/>
      <c r="F647" s="54"/>
    </row>
    <row r="648" spans="1:6" ht="12.5">
      <c r="A648" s="54"/>
      <c r="B648" s="54"/>
      <c r="C648" s="162"/>
      <c r="D648" s="162">
        <f t="shared" si="2"/>
        <v>0</v>
      </c>
      <c r="E648" s="54"/>
      <c r="F648" s="54"/>
    </row>
    <row r="649" spans="1:6" ht="12.5">
      <c r="A649" s="54"/>
      <c r="B649" s="54"/>
      <c r="C649" s="162"/>
      <c r="D649" s="162">
        <f t="shared" si="2"/>
        <v>0</v>
      </c>
      <c r="E649" s="54"/>
      <c r="F649" s="54"/>
    </row>
    <row r="650" spans="1:6" ht="12.5">
      <c r="A650" s="54"/>
      <c r="B650" s="54"/>
      <c r="C650" s="162"/>
      <c r="D650" s="162">
        <f t="shared" si="2"/>
        <v>0</v>
      </c>
      <c r="E650" s="54"/>
      <c r="F650" s="54"/>
    </row>
    <row r="651" spans="1:6" ht="12.5">
      <c r="A651" s="54"/>
      <c r="B651" s="54"/>
      <c r="C651" s="162"/>
      <c r="D651" s="162"/>
      <c r="E651" s="162"/>
      <c r="F651" s="54"/>
    </row>
    <row r="652" spans="1:6" ht="12.5">
      <c r="A652" s="54"/>
      <c r="B652" s="54"/>
      <c r="C652" s="162"/>
      <c r="D652" s="162"/>
      <c r="E652" s="162"/>
      <c r="F652" s="54"/>
    </row>
    <row r="653" spans="1:6" ht="12.5">
      <c r="A653" s="54"/>
      <c r="B653" s="54"/>
      <c r="C653" s="162"/>
      <c r="D653" s="162"/>
      <c r="E653" s="162"/>
      <c r="F653" s="54"/>
    </row>
    <row r="654" spans="1:6" ht="12.5">
      <c r="A654" s="54"/>
      <c r="B654" s="54"/>
      <c r="C654" s="162"/>
      <c r="D654" s="162"/>
      <c r="E654" s="162"/>
      <c r="F654" s="54"/>
    </row>
    <row r="655" spans="1:6" ht="12.5">
      <c r="A655" s="54"/>
      <c r="B655" s="54"/>
      <c r="C655" s="162"/>
      <c r="D655" s="162"/>
      <c r="E655" s="162"/>
      <c r="F655" s="54"/>
    </row>
    <row r="656" spans="1:6" ht="12.5">
      <c r="A656" s="54"/>
      <c r="B656" s="54"/>
      <c r="C656" s="162"/>
      <c r="D656" s="162"/>
      <c r="E656" s="162"/>
      <c r="F656" s="54"/>
    </row>
    <row r="657" spans="1:6" ht="12.5">
      <c r="A657" s="54"/>
      <c r="B657" s="54"/>
      <c r="C657" s="162"/>
      <c r="D657" s="162"/>
      <c r="E657" s="162"/>
      <c r="F657" s="54"/>
    </row>
    <row r="658" spans="1:6" ht="12.5">
      <c r="A658" s="54"/>
      <c r="B658" s="54"/>
      <c r="C658" s="162"/>
      <c r="D658" s="162"/>
      <c r="E658" s="162"/>
      <c r="F658" s="54"/>
    </row>
    <row r="659" spans="1:6" ht="12.5">
      <c r="A659" s="54"/>
      <c r="B659" s="54"/>
      <c r="C659" s="162"/>
      <c r="D659" s="162"/>
      <c r="E659" s="162"/>
      <c r="F659" s="54"/>
    </row>
    <row r="660" spans="1:6" ht="12.5">
      <c r="A660" s="54"/>
      <c r="B660" s="54"/>
      <c r="C660" s="162"/>
      <c r="D660" s="162"/>
      <c r="E660" s="162"/>
      <c r="F660" s="54"/>
    </row>
    <row r="661" spans="1:6" ht="12.5">
      <c r="A661" s="54"/>
      <c r="B661" s="54"/>
      <c r="C661" s="162"/>
      <c r="D661" s="162"/>
      <c r="E661" s="162"/>
      <c r="F661" s="54"/>
    </row>
    <row r="662" spans="1:6" ht="12.5">
      <c r="A662" s="54"/>
      <c r="B662" s="54"/>
      <c r="C662" s="162"/>
      <c r="D662" s="162"/>
      <c r="E662" s="162"/>
      <c r="F662" s="54"/>
    </row>
    <row r="663" spans="1:6" ht="12.5">
      <c r="A663" s="54"/>
      <c r="B663" s="54"/>
      <c r="C663" s="162"/>
      <c r="D663" s="162"/>
      <c r="E663" s="162"/>
      <c r="F663" s="54"/>
    </row>
    <row r="664" spans="1:6" ht="12.5">
      <c r="A664" s="54"/>
      <c r="B664" s="54"/>
      <c r="C664" s="162"/>
      <c r="D664" s="162"/>
      <c r="E664" s="162"/>
      <c r="F664" s="54"/>
    </row>
    <row r="665" spans="1:6" ht="12.5">
      <c r="A665" s="54"/>
      <c r="B665" s="54"/>
      <c r="C665" s="162"/>
      <c r="D665" s="162"/>
      <c r="E665" s="162"/>
      <c r="F665" s="54"/>
    </row>
    <row r="666" spans="1:6" ht="12.5">
      <c r="A666" s="54"/>
      <c r="B666" s="54"/>
      <c r="C666" s="162"/>
      <c r="D666" s="162"/>
      <c r="E666" s="162"/>
      <c r="F666" s="54"/>
    </row>
    <row r="667" spans="1:6" ht="12.5">
      <c r="A667" s="54"/>
      <c r="B667" s="54"/>
      <c r="C667" s="162"/>
      <c r="D667" s="162"/>
      <c r="E667" s="162"/>
      <c r="F667" s="54"/>
    </row>
    <row r="668" spans="1:6" ht="12.5">
      <c r="A668" s="54"/>
      <c r="B668" s="54"/>
      <c r="C668" s="162"/>
      <c r="D668" s="162"/>
      <c r="E668" s="162"/>
      <c r="F668" s="54"/>
    </row>
    <row r="669" spans="1:6" ht="12.5">
      <c r="A669" s="54"/>
      <c r="B669" s="54"/>
      <c r="C669" s="162"/>
      <c r="D669" s="162"/>
      <c r="E669" s="162"/>
      <c r="F669" s="54"/>
    </row>
    <row r="670" spans="1:6" ht="12.5">
      <c r="A670" s="54"/>
      <c r="B670" s="54"/>
      <c r="C670" s="162"/>
      <c r="D670" s="162"/>
      <c r="E670" s="162"/>
      <c r="F670" s="54"/>
    </row>
    <row r="671" spans="1:6" ht="12.5">
      <c r="A671" s="54"/>
      <c r="B671" s="54"/>
      <c r="C671" s="162"/>
      <c r="D671" s="162"/>
      <c r="E671" s="162"/>
      <c r="F671" s="54"/>
    </row>
    <row r="672" spans="1:6" ht="12.5">
      <c r="A672" s="54"/>
      <c r="B672" s="54"/>
      <c r="C672" s="162"/>
      <c r="D672" s="162"/>
      <c r="E672" s="162"/>
      <c r="F672" s="54"/>
    </row>
    <row r="673" spans="1:6" ht="12.5">
      <c r="A673" s="54"/>
      <c r="B673" s="54"/>
      <c r="C673" s="162"/>
      <c r="D673" s="162"/>
      <c r="E673" s="162"/>
      <c r="F673" s="54"/>
    </row>
    <row r="674" spans="1:6" ht="12.5">
      <c r="A674" s="54"/>
      <c r="B674" s="54"/>
      <c r="C674" s="162"/>
      <c r="D674" s="162"/>
      <c r="E674" s="162"/>
      <c r="F674" s="54"/>
    </row>
    <row r="675" spans="1:6" ht="12.5">
      <c r="A675" s="54"/>
      <c r="B675" s="54"/>
      <c r="C675" s="162"/>
      <c r="D675" s="162"/>
      <c r="E675" s="162"/>
      <c r="F675" s="54"/>
    </row>
    <row r="676" spans="1:6" ht="12.5">
      <c r="A676" s="54"/>
      <c r="B676" s="54"/>
      <c r="C676" s="162"/>
      <c r="D676" s="162"/>
      <c r="E676" s="162"/>
      <c r="F676" s="54"/>
    </row>
    <row r="677" spans="1:6" ht="12.5">
      <c r="A677" s="54"/>
      <c r="B677" s="54"/>
      <c r="C677" s="162"/>
      <c r="D677" s="162"/>
      <c r="E677" s="162"/>
      <c r="F677" s="54"/>
    </row>
    <row r="678" spans="1:6" ht="12.5">
      <c r="A678" s="54"/>
      <c r="B678" s="54"/>
      <c r="C678" s="162"/>
      <c r="D678" s="162"/>
      <c r="E678" s="162"/>
      <c r="F678" s="54"/>
    </row>
    <row r="679" spans="1:6" ht="12.5">
      <c r="A679" s="54"/>
      <c r="B679" s="54"/>
      <c r="C679" s="162"/>
      <c r="D679" s="162"/>
      <c r="E679" s="162"/>
      <c r="F679" s="54"/>
    </row>
    <row r="680" spans="1:6" ht="12.5">
      <c r="A680" s="54"/>
      <c r="B680" s="54"/>
      <c r="C680" s="162"/>
      <c r="D680" s="162"/>
      <c r="E680" s="162"/>
      <c r="F680" s="54"/>
    </row>
    <row r="681" spans="1:6" ht="12.5">
      <c r="A681" s="54"/>
      <c r="B681" s="54"/>
      <c r="C681" s="162"/>
      <c r="D681" s="162"/>
      <c r="E681" s="162"/>
      <c r="F681" s="54"/>
    </row>
    <row r="682" spans="1:6" ht="12.5">
      <c r="A682" s="54"/>
      <c r="B682" s="54"/>
      <c r="C682" s="162"/>
      <c r="D682" s="162"/>
      <c r="E682" s="162"/>
      <c r="F682" s="54"/>
    </row>
    <row r="683" spans="1:6" ht="12.5">
      <c r="A683" s="54"/>
      <c r="B683" s="54"/>
      <c r="C683" s="162"/>
      <c r="D683" s="162"/>
      <c r="E683" s="162"/>
      <c r="F683" s="54"/>
    </row>
    <row r="684" spans="1:6" ht="12.5">
      <c r="A684" s="54"/>
      <c r="B684" s="54"/>
      <c r="C684" s="162"/>
      <c r="D684" s="162"/>
      <c r="E684" s="162"/>
      <c r="F684" s="54"/>
    </row>
    <row r="685" spans="1:6" ht="12.5">
      <c r="A685" s="54"/>
      <c r="B685" s="54"/>
      <c r="C685" s="162"/>
      <c r="D685" s="162"/>
      <c r="E685" s="162"/>
      <c r="F685" s="54"/>
    </row>
    <row r="686" spans="1:6" ht="12.5">
      <c r="A686" s="54"/>
      <c r="B686" s="54"/>
      <c r="C686" s="162"/>
      <c r="D686" s="162"/>
      <c r="E686" s="162"/>
      <c r="F686" s="54"/>
    </row>
    <row r="687" spans="1:6" ht="12.5">
      <c r="A687" s="54"/>
      <c r="B687" s="54"/>
      <c r="C687" s="162"/>
      <c r="D687" s="162"/>
      <c r="E687" s="162"/>
      <c r="F687" s="54"/>
    </row>
    <row r="688" spans="1:6" ht="12.5">
      <c r="A688" s="54"/>
      <c r="B688" s="54"/>
      <c r="C688" s="162"/>
      <c r="D688" s="162"/>
      <c r="E688" s="162"/>
      <c r="F688" s="54"/>
    </row>
    <row r="689" spans="1:6" ht="12.5">
      <c r="A689" s="54"/>
      <c r="B689" s="54"/>
      <c r="C689" s="162"/>
      <c r="D689" s="162"/>
      <c r="E689" s="162"/>
      <c r="F689" s="54"/>
    </row>
    <row r="690" spans="1:6" ht="12.5">
      <c r="A690" s="54"/>
      <c r="B690" s="54"/>
      <c r="C690" s="162"/>
      <c r="D690" s="162"/>
      <c r="E690" s="162"/>
      <c r="F690" s="54"/>
    </row>
    <row r="691" spans="1:6" ht="12.5">
      <c r="A691" s="54"/>
      <c r="B691" s="54"/>
      <c r="C691" s="162"/>
      <c r="D691" s="162"/>
      <c r="E691" s="162"/>
      <c r="F691" s="54"/>
    </row>
    <row r="692" spans="1:6" ht="12.5">
      <c r="A692" s="54"/>
      <c r="B692" s="54"/>
      <c r="C692" s="162"/>
      <c r="D692" s="162"/>
      <c r="E692" s="162"/>
      <c r="F692" s="54"/>
    </row>
    <row r="693" spans="1:6" ht="12.5">
      <c r="A693" s="54"/>
      <c r="B693" s="54"/>
      <c r="C693" s="162"/>
      <c r="D693" s="162"/>
      <c r="E693" s="162"/>
      <c r="F693" s="54"/>
    </row>
    <row r="694" spans="1:6" ht="12.5">
      <c r="A694" s="54"/>
      <c r="B694" s="54"/>
      <c r="C694" s="162"/>
      <c r="D694" s="162"/>
      <c r="E694" s="162"/>
      <c r="F694" s="54"/>
    </row>
    <row r="695" spans="1:6" ht="12.5">
      <c r="A695" s="54"/>
      <c r="B695" s="54"/>
      <c r="C695" s="162"/>
      <c r="D695" s="162"/>
      <c r="E695" s="162"/>
      <c r="F695" s="54"/>
    </row>
    <row r="696" spans="1:6" ht="12.5">
      <c r="A696" s="54"/>
      <c r="B696" s="54"/>
      <c r="C696" s="162"/>
      <c r="D696" s="162"/>
      <c r="E696" s="162"/>
      <c r="F696" s="54"/>
    </row>
    <row r="697" spans="1:6" ht="12.5">
      <c r="A697" s="54"/>
      <c r="B697" s="54"/>
      <c r="C697" s="162"/>
      <c r="D697" s="162"/>
      <c r="E697" s="162"/>
      <c r="F697" s="54"/>
    </row>
    <row r="698" spans="1:6" ht="12.5">
      <c r="A698" s="54"/>
      <c r="B698" s="54"/>
      <c r="C698" s="162"/>
      <c r="D698" s="162"/>
      <c r="E698" s="162"/>
      <c r="F698" s="54"/>
    </row>
    <row r="699" spans="1:6" ht="12.5">
      <c r="A699" s="54"/>
      <c r="B699" s="54"/>
      <c r="C699" s="162"/>
      <c r="D699" s="162"/>
      <c r="E699" s="162"/>
      <c r="F699" s="54"/>
    </row>
    <row r="700" spans="1:6" ht="12.5">
      <c r="A700" s="54"/>
      <c r="B700" s="54"/>
      <c r="C700" s="162"/>
      <c r="D700" s="162"/>
      <c r="E700" s="162"/>
      <c r="F700" s="54"/>
    </row>
    <row r="701" spans="1:6" ht="12.5">
      <c r="A701" s="54"/>
      <c r="B701" s="54"/>
      <c r="C701" s="162"/>
      <c r="D701" s="162"/>
      <c r="E701" s="162"/>
      <c r="F701" s="54"/>
    </row>
    <row r="702" spans="1:6" ht="12.5">
      <c r="A702" s="54"/>
      <c r="B702" s="54"/>
      <c r="C702" s="162"/>
      <c r="D702" s="162"/>
      <c r="E702" s="162"/>
      <c r="F702" s="54"/>
    </row>
    <row r="703" spans="1:6" ht="12.5">
      <c r="A703" s="54"/>
      <c r="B703" s="54"/>
      <c r="C703" s="162"/>
      <c r="D703" s="162"/>
      <c r="E703" s="162"/>
      <c r="F703" s="54"/>
    </row>
    <row r="704" spans="1:6" ht="12.5">
      <c r="A704" s="54"/>
      <c r="B704" s="54"/>
      <c r="C704" s="162"/>
      <c r="D704" s="162"/>
      <c r="E704" s="162"/>
      <c r="F704" s="54"/>
    </row>
    <row r="705" spans="1:6" ht="12.5">
      <c r="A705" s="54"/>
      <c r="B705" s="54"/>
      <c r="C705" s="162"/>
      <c r="D705" s="162"/>
      <c r="E705" s="162"/>
      <c r="F705" s="54"/>
    </row>
    <row r="706" spans="1:6" ht="12.5">
      <c r="A706" s="54"/>
      <c r="B706" s="54"/>
      <c r="C706" s="162"/>
      <c r="D706" s="162"/>
      <c r="E706" s="162"/>
      <c r="F706" s="54"/>
    </row>
    <row r="707" spans="1:6" ht="12.5">
      <c r="A707" s="54"/>
      <c r="B707" s="54"/>
      <c r="C707" s="162"/>
      <c r="D707" s="162"/>
      <c r="E707" s="162"/>
      <c r="F707" s="54"/>
    </row>
    <row r="708" spans="1:6" ht="12.5">
      <c r="A708" s="54"/>
      <c r="B708" s="54"/>
      <c r="C708" s="162"/>
      <c r="D708" s="162"/>
      <c r="E708" s="162"/>
      <c r="F708" s="54"/>
    </row>
    <row r="709" spans="1:6" ht="12.5">
      <c r="A709" s="54"/>
      <c r="B709" s="54"/>
      <c r="C709" s="162"/>
      <c r="D709" s="162"/>
      <c r="E709" s="162"/>
      <c r="F709" s="54"/>
    </row>
    <row r="710" spans="1:6" ht="12.5">
      <c r="A710" s="54"/>
      <c r="B710" s="54"/>
      <c r="C710" s="162"/>
      <c r="D710" s="162"/>
      <c r="E710" s="162"/>
      <c r="F710" s="54"/>
    </row>
    <row r="711" spans="1:6" ht="12.5">
      <c r="A711" s="54"/>
      <c r="B711" s="54"/>
      <c r="C711" s="162"/>
      <c r="D711" s="162"/>
      <c r="E711" s="162"/>
      <c r="F711" s="54"/>
    </row>
    <row r="712" spans="1:6" ht="12.5">
      <c r="A712" s="54"/>
      <c r="B712" s="54"/>
      <c r="C712" s="162"/>
      <c r="D712" s="162"/>
      <c r="E712" s="162"/>
      <c r="F712" s="54"/>
    </row>
    <row r="713" spans="1:6" ht="12.5">
      <c r="A713" s="54"/>
      <c r="B713" s="54"/>
      <c r="C713" s="162"/>
      <c r="D713" s="162"/>
      <c r="E713" s="162"/>
      <c r="F713" s="54"/>
    </row>
    <row r="714" spans="1:6" ht="12.5">
      <c r="A714" s="54"/>
      <c r="B714" s="54"/>
      <c r="C714" s="162"/>
      <c r="D714" s="162"/>
      <c r="E714" s="162"/>
      <c r="F714" s="54"/>
    </row>
    <row r="715" spans="1:6" ht="12.5">
      <c r="A715" s="54"/>
      <c r="B715" s="54"/>
      <c r="C715" s="162"/>
      <c r="D715" s="162"/>
      <c r="E715" s="162"/>
      <c r="F715" s="54"/>
    </row>
    <row r="716" spans="1:6" ht="12.5">
      <c r="A716" s="54"/>
      <c r="B716" s="54"/>
      <c r="C716" s="162"/>
      <c r="D716" s="162"/>
      <c r="E716" s="162"/>
      <c r="F716" s="54"/>
    </row>
    <row r="717" spans="1:6" ht="12.5">
      <c r="A717" s="54"/>
      <c r="B717" s="54"/>
      <c r="C717" s="162"/>
      <c r="D717" s="162"/>
      <c r="E717" s="162"/>
      <c r="F717" s="54"/>
    </row>
    <row r="718" spans="1:6" ht="12.5">
      <c r="A718" s="54"/>
      <c r="B718" s="54"/>
      <c r="C718" s="162"/>
      <c r="D718" s="162"/>
      <c r="E718" s="162"/>
      <c r="F718" s="54"/>
    </row>
    <row r="719" spans="1:6" ht="12.5">
      <c r="A719" s="54"/>
      <c r="B719" s="54"/>
      <c r="C719" s="162"/>
      <c r="D719" s="162"/>
      <c r="E719" s="162"/>
      <c r="F719" s="54"/>
    </row>
    <row r="720" spans="1:6" ht="12.5">
      <c r="A720" s="54"/>
      <c r="B720" s="54"/>
      <c r="C720" s="162"/>
      <c r="D720" s="162"/>
      <c r="E720" s="162"/>
      <c r="F720" s="54"/>
    </row>
    <row r="721" spans="1:6" ht="12.5">
      <c r="A721" s="54"/>
      <c r="B721" s="54"/>
      <c r="C721" s="162"/>
      <c r="D721" s="162"/>
      <c r="E721" s="162"/>
      <c r="F721" s="54"/>
    </row>
    <row r="722" spans="1:6" ht="12.5">
      <c r="A722" s="54"/>
      <c r="B722" s="54"/>
      <c r="C722" s="162"/>
      <c r="D722" s="162"/>
      <c r="E722" s="162"/>
      <c r="F722" s="54"/>
    </row>
    <row r="723" spans="1:6" ht="12.5">
      <c r="A723" s="54"/>
      <c r="B723" s="54"/>
      <c r="C723" s="162"/>
      <c r="D723" s="162"/>
      <c r="E723" s="162"/>
      <c r="F723" s="54"/>
    </row>
    <row r="724" spans="1:6" ht="12.5">
      <c r="A724" s="54"/>
      <c r="B724" s="54"/>
      <c r="C724" s="162"/>
      <c r="D724" s="162"/>
      <c r="E724" s="162"/>
      <c r="F724" s="54"/>
    </row>
    <row r="725" spans="1:6" ht="12.5">
      <c r="A725" s="54"/>
      <c r="B725" s="54"/>
      <c r="C725" s="162"/>
      <c r="D725" s="162"/>
      <c r="E725" s="162"/>
      <c r="F725" s="54"/>
    </row>
    <row r="726" spans="1:6" ht="12.5">
      <c r="A726" s="54"/>
      <c r="B726" s="54"/>
      <c r="C726" s="162"/>
      <c r="D726" s="162"/>
      <c r="E726" s="162"/>
      <c r="F726" s="54"/>
    </row>
    <row r="727" spans="1:6" ht="12.5">
      <c r="A727" s="54"/>
      <c r="B727" s="54"/>
      <c r="C727" s="162"/>
      <c r="D727" s="162"/>
      <c r="E727" s="162"/>
      <c r="F727" s="54"/>
    </row>
    <row r="728" spans="1:6" ht="12.5">
      <c r="A728" s="54"/>
      <c r="B728" s="54"/>
      <c r="C728" s="162"/>
      <c r="D728" s="162"/>
      <c r="E728" s="162"/>
      <c r="F728" s="54"/>
    </row>
    <row r="729" spans="1:6" ht="12.5">
      <c r="A729" s="54"/>
      <c r="B729" s="54"/>
      <c r="C729" s="162"/>
      <c r="D729" s="162"/>
      <c r="E729" s="162"/>
      <c r="F729" s="54"/>
    </row>
    <row r="730" spans="1:6" ht="12.5">
      <c r="A730" s="54"/>
      <c r="B730" s="54"/>
      <c r="C730" s="162"/>
      <c r="D730" s="162"/>
      <c r="E730" s="162"/>
      <c r="F730" s="54"/>
    </row>
    <row r="731" spans="1:6" ht="12.5">
      <c r="A731" s="54"/>
      <c r="B731" s="54"/>
      <c r="C731" s="162"/>
      <c r="D731" s="162"/>
      <c r="E731" s="162"/>
      <c r="F731" s="54"/>
    </row>
    <row r="732" spans="1:6" ht="12.5">
      <c r="A732" s="54"/>
      <c r="B732" s="54"/>
      <c r="C732" s="162"/>
      <c r="D732" s="162"/>
      <c r="E732" s="162"/>
      <c r="F732" s="54"/>
    </row>
    <row r="733" spans="1:6" ht="12.5">
      <c r="A733" s="54"/>
      <c r="B733" s="54"/>
      <c r="C733" s="162"/>
      <c r="D733" s="162"/>
      <c r="E733" s="162"/>
      <c r="F733" s="54"/>
    </row>
    <row r="734" spans="1:6" ht="12.5">
      <c r="A734" s="54"/>
      <c r="B734" s="54"/>
      <c r="C734" s="162"/>
      <c r="D734" s="162"/>
      <c r="E734" s="162"/>
      <c r="F734" s="54"/>
    </row>
    <row r="735" spans="1:6" ht="12.5">
      <c r="A735" s="54"/>
      <c r="B735" s="54"/>
      <c r="C735" s="162"/>
      <c r="D735" s="162"/>
      <c r="E735" s="162"/>
      <c r="F735" s="54"/>
    </row>
    <row r="736" spans="1:6" ht="12.5">
      <c r="A736" s="54"/>
      <c r="B736" s="54"/>
      <c r="C736" s="162"/>
      <c r="D736" s="162"/>
      <c r="E736" s="162"/>
      <c r="F736" s="54"/>
    </row>
    <row r="737" spans="1:6" ht="12.5">
      <c r="A737" s="54"/>
      <c r="B737" s="54"/>
      <c r="C737" s="162"/>
      <c r="D737" s="162"/>
      <c r="E737" s="162"/>
      <c r="F737" s="54"/>
    </row>
    <row r="738" spans="1:6" ht="12.5">
      <c r="A738" s="54"/>
      <c r="B738" s="54"/>
      <c r="C738" s="162"/>
      <c r="D738" s="162"/>
      <c r="E738" s="162"/>
      <c r="F738" s="54"/>
    </row>
    <row r="739" spans="1:6" ht="12.5">
      <c r="A739" s="54"/>
      <c r="B739" s="54"/>
      <c r="C739" s="162"/>
      <c r="D739" s="162"/>
      <c r="E739" s="162"/>
      <c r="F739" s="54"/>
    </row>
    <row r="740" spans="1:6" ht="12.5">
      <c r="A740" s="54"/>
      <c r="B740" s="54"/>
      <c r="C740" s="162"/>
      <c r="D740" s="162"/>
      <c r="E740" s="162"/>
      <c r="F740" s="54"/>
    </row>
    <row r="741" spans="1:6" ht="12.5">
      <c r="A741" s="54"/>
      <c r="B741" s="54"/>
      <c r="C741" s="162"/>
      <c r="D741" s="162"/>
      <c r="E741" s="162"/>
      <c r="F741" s="54"/>
    </row>
    <row r="742" spans="1:6" ht="12.5">
      <c r="A742" s="54"/>
      <c r="B742" s="54"/>
      <c r="C742" s="162"/>
      <c r="D742" s="162"/>
      <c r="E742" s="162"/>
      <c r="F742" s="54"/>
    </row>
    <row r="743" spans="1:6" ht="12.5">
      <c r="A743" s="54"/>
      <c r="B743" s="54"/>
      <c r="C743" s="162"/>
      <c r="D743" s="162"/>
      <c r="E743" s="162"/>
      <c r="F743" s="54"/>
    </row>
    <row r="744" spans="1:6" ht="12.5">
      <c r="A744" s="54"/>
      <c r="B744" s="54"/>
      <c r="C744" s="162"/>
      <c r="D744" s="162"/>
      <c r="E744" s="162"/>
      <c r="F744" s="54"/>
    </row>
    <row r="745" spans="1:6" ht="12.5">
      <c r="A745" s="54"/>
      <c r="B745" s="54"/>
      <c r="C745" s="162"/>
      <c r="D745" s="162"/>
      <c r="E745" s="162"/>
      <c r="F745" s="54"/>
    </row>
    <row r="746" spans="1:6" ht="12.5">
      <c r="A746" s="54"/>
      <c r="B746" s="54"/>
      <c r="C746" s="162"/>
      <c r="D746" s="162"/>
      <c r="E746" s="162"/>
      <c r="F746" s="54"/>
    </row>
    <row r="747" spans="1:6" ht="12.5">
      <c r="A747" s="54"/>
      <c r="B747" s="54"/>
      <c r="C747" s="162"/>
      <c r="D747" s="162"/>
      <c r="E747" s="162"/>
      <c r="F747" s="54"/>
    </row>
    <row r="748" spans="1:6" ht="12.5">
      <c r="A748" s="54"/>
      <c r="B748" s="54"/>
      <c r="C748" s="162"/>
      <c r="D748" s="162"/>
      <c r="E748" s="162"/>
      <c r="F748" s="54"/>
    </row>
    <row r="749" spans="1:6" ht="12.5">
      <c r="A749" s="54"/>
      <c r="B749" s="54"/>
      <c r="C749" s="162"/>
      <c r="D749" s="162"/>
      <c r="E749" s="162"/>
      <c r="F749" s="54"/>
    </row>
    <row r="750" spans="1:6" ht="12.5">
      <c r="A750" s="54"/>
      <c r="B750" s="54"/>
      <c r="C750" s="162"/>
      <c r="D750" s="162"/>
      <c r="E750" s="162"/>
      <c r="F750" s="54"/>
    </row>
    <row r="751" spans="1:6" ht="12.5">
      <c r="A751" s="54"/>
      <c r="B751" s="54"/>
      <c r="C751" s="162"/>
      <c r="D751" s="162"/>
      <c r="E751" s="162"/>
      <c r="F751" s="54"/>
    </row>
    <row r="752" spans="1:6" ht="12.5">
      <c r="A752" s="54"/>
      <c r="B752" s="54"/>
      <c r="C752" s="162"/>
      <c r="D752" s="162"/>
      <c r="E752" s="162"/>
      <c r="F752" s="54"/>
    </row>
    <row r="753" spans="1:6" ht="12.5">
      <c r="A753" s="54"/>
      <c r="B753" s="54"/>
      <c r="C753" s="162"/>
      <c r="D753" s="162"/>
      <c r="E753" s="162"/>
      <c r="F753" s="54"/>
    </row>
    <row r="754" spans="1:6" ht="12.5">
      <c r="A754" s="54"/>
      <c r="B754" s="54"/>
      <c r="C754" s="162"/>
      <c r="D754" s="162"/>
      <c r="E754" s="162"/>
      <c r="F754" s="54"/>
    </row>
    <row r="755" spans="1:6" ht="12.5">
      <c r="A755" s="54"/>
      <c r="B755" s="54"/>
      <c r="C755" s="162"/>
      <c r="D755" s="162"/>
      <c r="E755" s="162"/>
      <c r="F755" s="54"/>
    </row>
    <row r="756" spans="1:6" ht="12.5">
      <c r="A756" s="54"/>
      <c r="B756" s="54"/>
      <c r="C756" s="162"/>
      <c r="D756" s="162"/>
      <c r="E756" s="162"/>
      <c r="F756" s="54"/>
    </row>
    <row r="757" spans="1:6" ht="12.5">
      <c r="A757" s="54"/>
      <c r="B757" s="54"/>
      <c r="C757" s="162"/>
      <c r="D757" s="162"/>
      <c r="E757" s="162"/>
      <c r="F757" s="54"/>
    </row>
    <row r="758" spans="1:6" ht="12.5">
      <c r="A758" s="54"/>
      <c r="B758" s="54"/>
      <c r="C758" s="162"/>
      <c r="D758" s="162"/>
      <c r="E758" s="162"/>
      <c r="F758" s="54"/>
    </row>
    <row r="759" spans="1:6" ht="12.5">
      <c r="A759" s="54"/>
      <c r="B759" s="54"/>
      <c r="C759" s="162"/>
      <c r="D759" s="162"/>
      <c r="E759" s="162"/>
      <c r="F759" s="54"/>
    </row>
    <row r="760" spans="1:6" ht="12.5">
      <c r="A760" s="54"/>
      <c r="B760" s="54"/>
      <c r="C760" s="162"/>
      <c r="D760" s="162"/>
      <c r="E760" s="162"/>
      <c r="F760" s="54"/>
    </row>
    <row r="761" spans="1:6" ht="12.5">
      <c r="A761" s="54"/>
      <c r="B761" s="54"/>
      <c r="C761" s="162"/>
      <c r="D761" s="162"/>
      <c r="E761" s="162"/>
      <c r="F761" s="54"/>
    </row>
    <row r="762" spans="1:6" ht="12.5">
      <c r="A762" s="54"/>
      <c r="B762" s="54"/>
      <c r="C762" s="162"/>
      <c r="D762" s="162"/>
      <c r="E762" s="162"/>
      <c r="F762" s="54"/>
    </row>
    <row r="763" spans="1:6" ht="12.5">
      <c r="A763" s="54"/>
      <c r="B763" s="54"/>
      <c r="C763" s="162"/>
      <c r="D763" s="162"/>
      <c r="E763" s="162"/>
      <c r="F763" s="54"/>
    </row>
    <row r="764" spans="1:6" ht="12.5">
      <c r="A764" s="54"/>
      <c r="B764" s="54"/>
      <c r="C764" s="162"/>
      <c r="D764" s="162"/>
      <c r="E764" s="162"/>
      <c r="F764" s="54"/>
    </row>
    <row r="765" spans="1:6" ht="12.5">
      <c r="A765" s="54"/>
      <c r="B765" s="54"/>
      <c r="C765" s="162"/>
      <c r="D765" s="162"/>
      <c r="E765" s="162"/>
      <c r="F765" s="54"/>
    </row>
    <row r="766" spans="1:6" ht="12.5">
      <c r="A766" s="54"/>
      <c r="B766" s="54"/>
      <c r="C766" s="162"/>
      <c r="D766" s="162"/>
      <c r="E766" s="162"/>
      <c r="F766" s="54"/>
    </row>
    <row r="767" spans="1:6" ht="12.5">
      <c r="A767" s="54"/>
      <c r="B767" s="54"/>
      <c r="C767" s="162"/>
      <c r="D767" s="162"/>
      <c r="E767" s="162"/>
      <c r="F767" s="54"/>
    </row>
    <row r="768" spans="1:6" ht="12.5">
      <c r="A768" s="54"/>
      <c r="B768" s="54"/>
      <c r="C768" s="162"/>
      <c r="D768" s="162"/>
      <c r="E768" s="162"/>
      <c r="F768" s="54"/>
    </row>
    <row r="769" spans="1:6" ht="12.5">
      <c r="A769" s="54"/>
      <c r="B769" s="54"/>
      <c r="C769" s="162"/>
      <c r="D769" s="162"/>
      <c r="E769" s="162"/>
      <c r="F769" s="54"/>
    </row>
    <row r="770" spans="1:6" ht="12.5">
      <c r="A770" s="54"/>
      <c r="B770" s="54"/>
      <c r="C770" s="162"/>
      <c r="D770" s="162"/>
      <c r="E770" s="162"/>
      <c r="F770" s="54"/>
    </row>
    <row r="771" spans="1:6" ht="12.5">
      <c r="A771" s="54"/>
      <c r="B771" s="54"/>
      <c r="C771" s="162"/>
      <c r="D771" s="162"/>
      <c r="E771" s="162"/>
      <c r="F771" s="54"/>
    </row>
    <row r="772" spans="1:6" ht="12.5">
      <c r="A772" s="54"/>
      <c r="B772" s="54"/>
      <c r="C772" s="162"/>
      <c r="D772" s="162"/>
      <c r="E772" s="162"/>
      <c r="F772" s="54"/>
    </row>
    <row r="773" spans="1:6" ht="12.5">
      <c r="A773" s="54"/>
      <c r="B773" s="54"/>
      <c r="C773" s="162"/>
      <c r="D773" s="162"/>
      <c r="E773" s="162"/>
      <c r="F773" s="54"/>
    </row>
    <row r="774" spans="1:6" ht="12.5">
      <c r="A774" s="54"/>
      <c r="B774" s="54"/>
      <c r="C774" s="162"/>
      <c r="D774" s="162"/>
      <c r="E774" s="162"/>
      <c r="F774" s="54"/>
    </row>
    <row r="775" spans="1:6" ht="12.5">
      <c r="A775" s="54"/>
      <c r="B775" s="54"/>
      <c r="C775" s="162"/>
      <c r="D775" s="162"/>
      <c r="E775" s="162"/>
      <c r="F775" s="54"/>
    </row>
    <row r="776" spans="1:6" ht="12.5">
      <c r="A776" s="54"/>
      <c r="B776" s="54"/>
      <c r="C776" s="162"/>
      <c r="D776" s="162"/>
      <c r="E776" s="162"/>
      <c r="F776" s="54"/>
    </row>
    <row r="777" spans="1:6" ht="12.5">
      <c r="A777" s="54"/>
      <c r="B777" s="54"/>
      <c r="C777" s="162"/>
      <c r="D777" s="162"/>
      <c r="E777" s="162"/>
      <c r="F777" s="54"/>
    </row>
    <row r="778" spans="1:6" ht="12.5">
      <c r="A778" s="54"/>
      <c r="B778" s="54"/>
      <c r="C778" s="162"/>
      <c r="D778" s="162"/>
      <c r="E778" s="162"/>
      <c r="F778" s="54"/>
    </row>
    <row r="779" spans="1:6" ht="12.5">
      <c r="A779" s="54"/>
      <c r="B779" s="54"/>
      <c r="C779" s="162"/>
      <c r="D779" s="162"/>
      <c r="E779" s="162"/>
      <c r="F779" s="54"/>
    </row>
    <row r="780" spans="1:6" ht="12.5">
      <c r="A780" s="54"/>
      <c r="B780" s="54"/>
      <c r="C780" s="162"/>
      <c r="D780" s="162"/>
      <c r="E780" s="162"/>
      <c r="F780" s="54"/>
    </row>
    <row r="781" spans="1:6" ht="12.5">
      <c r="A781" s="54"/>
      <c r="B781" s="54"/>
      <c r="C781" s="162"/>
      <c r="D781" s="162"/>
      <c r="E781" s="162"/>
      <c r="F781" s="54"/>
    </row>
    <row r="782" spans="1:6" ht="12.5">
      <c r="A782" s="54"/>
      <c r="B782" s="54"/>
      <c r="C782" s="162"/>
      <c r="D782" s="162"/>
      <c r="E782" s="162"/>
      <c r="F782" s="54"/>
    </row>
    <row r="783" spans="1:6" ht="12.5">
      <c r="A783" s="54"/>
      <c r="B783" s="54"/>
      <c r="C783" s="162"/>
      <c r="D783" s="162"/>
      <c r="E783" s="162"/>
      <c r="F783" s="54"/>
    </row>
    <row r="784" spans="1:6" ht="12.5">
      <c r="A784" s="54"/>
      <c r="B784" s="54"/>
      <c r="C784" s="162"/>
      <c r="D784" s="162"/>
      <c r="E784" s="162"/>
      <c r="F784" s="54"/>
    </row>
    <row r="785" spans="1:6" ht="12.5">
      <c r="A785" s="54"/>
      <c r="B785" s="54"/>
      <c r="C785" s="162"/>
      <c r="D785" s="162"/>
      <c r="E785" s="162"/>
      <c r="F785" s="54"/>
    </row>
    <row r="786" spans="1:6" ht="12.5">
      <c r="A786" s="54"/>
      <c r="B786" s="54"/>
      <c r="C786" s="162"/>
      <c r="D786" s="162"/>
      <c r="E786" s="162"/>
      <c r="F786" s="54"/>
    </row>
    <row r="787" spans="1:6" ht="12.5">
      <c r="A787" s="54"/>
      <c r="B787" s="54"/>
      <c r="C787" s="162"/>
      <c r="D787" s="162"/>
      <c r="E787" s="162"/>
      <c r="F787" s="54"/>
    </row>
    <row r="788" spans="1:6" ht="12.5">
      <c r="A788" s="54"/>
      <c r="B788" s="54"/>
      <c r="C788" s="162"/>
      <c r="D788" s="162"/>
      <c r="E788" s="162"/>
      <c r="F788" s="54"/>
    </row>
    <row r="789" spans="1:6" ht="12.5">
      <c r="A789" s="54"/>
      <c r="B789" s="54"/>
      <c r="C789" s="162"/>
      <c r="D789" s="162"/>
      <c r="E789" s="162"/>
      <c r="F789" s="54"/>
    </row>
    <row r="790" spans="1:6" ht="12.5">
      <c r="A790" s="54"/>
      <c r="B790" s="54"/>
      <c r="C790" s="162"/>
      <c r="D790" s="162"/>
      <c r="E790" s="162"/>
      <c r="F790" s="54"/>
    </row>
    <row r="791" spans="1:6" ht="12.5">
      <c r="A791" s="54"/>
      <c r="B791" s="54"/>
      <c r="C791" s="162"/>
      <c r="D791" s="162"/>
      <c r="E791" s="162"/>
      <c r="F791" s="54"/>
    </row>
    <row r="792" spans="1:6" ht="12.5">
      <c r="A792" s="54"/>
      <c r="B792" s="54"/>
      <c r="C792" s="162"/>
      <c r="D792" s="162"/>
      <c r="E792" s="162"/>
      <c r="F792" s="54"/>
    </row>
    <row r="793" spans="1:6" ht="12.5">
      <c r="A793" s="54"/>
      <c r="B793" s="54"/>
      <c r="C793" s="162"/>
      <c r="D793" s="162"/>
      <c r="E793" s="162"/>
      <c r="F793" s="54"/>
    </row>
    <row r="794" spans="1:6" ht="12.5">
      <c r="A794" s="54"/>
      <c r="B794" s="54"/>
      <c r="C794" s="162"/>
      <c r="D794" s="162"/>
      <c r="E794" s="162"/>
      <c r="F794" s="54"/>
    </row>
    <row r="795" spans="1:6" ht="12.5">
      <c r="A795" s="54"/>
      <c r="B795" s="54"/>
      <c r="C795" s="162"/>
      <c r="D795" s="162"/>
      <c r="E795" s="162"/>
      <c r="F795" s="54"/>
    </row>
    <row r="796" spans="1:6" ht="12.5">
      <c r="A796" s="54"/>
      <c r="B796" s="54"/>
      <c r="C796" s="162"/>
      <c r="D796" s="162"/>
      <c r="E796" s="162"/>
      <c r="F796" s="54"/>
    </row>
    <row r="797" spans="1:6" ht="12.5">
      <c r="A797" s="54"/>
      <c r="B797" s="54"/>
      <c r="C797" s="162"/>
      <c r="D797" s="162"/>
      <c r="E797" s="162"/>
      <c r="F797" s="54"/>
    </row>
    <row r="798" spans="1:6" ht="12.5">
      <c r="A798" s="54"/>
      <c r="B798" s="54"/>
      <c r="C798" s="162"/>
      <c r="D798" s="162"/>
      <c r="E798" s="162"/>
      <c r="F798" s="54"/>
    </row>
    <row r="799" spans="1:6" ht="12.5">
      <c r="A799" s="54"/>
      <c r="B799" s="54"/>
      <c r="C799" s="162"/>
      <c r="D799" s="162"/>
      <c r="E799" s="162"/>
      <c r="F799" s="54"/>
    </row>
    <row r="800" spans="1:6" ht="12.5">
      <c r="A800" s="54"/>
      <c r="B800" s="54"/>
      <c r="C800" s="162"/>
      <c r="D800" s="162"/>
      <c r="E800" s="162"/>
      <c r="F800" s="54"/>
    </row>
    <row r="801" spans="1:6" ht="12.5">
      <c r="A801" s="54"/>
      <c r="B801" s="54"/>
      <c r="C801" s="162"/>
      <c r="D801" s="162"/>
      <c r="E801" s="162"/>
      <c r="F801" s="54"/>
    </row>
    <row r="802" spans="1:6" ht="12.5">
      <c r="A802" s="54"/>
      <c r="B802" s="54"/>
      <c r="C802" s="162"/>
      <c r="D802" s="162"/>
      <c r="E802" s="162"/>
      <c r="F802" s="54"/>
    </row>
    <row r="803" spans="1:6" ht="12.5">
      <c r="A803" s="54"/>
      <c r="B803" s="54"/>
      <c r="C803" s="162"/>
      <c r="D803" s="162"/>
      <c r="E803" s="162"/>
      <c r="F803" s="54"/>
    </row>
    <row r="804" spans="1:6" ht="12.5">
      <c r="A804" s="54"/>
      <c r="B804" s="54"/>
      <c r="C804" s="162"/>
      <c r="D804" s="162"/>
      <c r="E804" s="162"/>
      <c r="F804" s="54"/>
    </row>
    <row r="805" spans="1:6" ht="12.5">
      <c r="A805" s="54"/>
      <c r="B805" s="54"/>
      <c r="C805" s="162"/>
      <c r="D805" s="162"/>
      <c r="E805" s="162"/>
      <c r="F805" s="54"/>
    </row>
    <row r="806" spans="1:6" ht="12.5">
      <c r="A806" s="54"/>
      <c r="B806" s="54"/>
      <c r="C806" s="162"/>
      <c r="D806" s="162"/>
      <c r="E806" s="162"/>
      <c r="F806" s="54"/>
    </row>
    <row r="807" spans="1:6" ht="12.5">
      <c r="A807" s="54"/>
      <c r="B807" s="54"/>
      <c r="C807" s="162"/>
      <c r="D807" s="162"/>
      <c r="E807" s="162"/>
      <c r="F807" s="54"/>
    </row>
    <row r="808" spans="1:6" ht="12.5">
      <c r="A808" s="54"/>
      <c r="B808" s="54"/>
      <c r="C808" s="162"/>
      <c r="D808" s="162"/>
      <c r="E808" s="162"/>
      <c r="F808" s="54"/>
    </row>
    <row r="809" spans="1:6" ht="12.5">
      <c r="A809" s="54"/>
      <c r="B809" s="54"/>
      <c r="C809" s="162"/>
      <c r="D809" s="162"/>
      <c r="E809" s="162"/>
      <c r="F809" s="54"/>
    </row>
    <row r="810" spans="1:6" ht="12.5">
      <c r="A810" s="54"/>
      <c r="B810" s="54"/>
      <c r="C810" s="162"/>
      <c r="D810" s="162"/>
      <c r="E810" s="162"/>
      <c r="F810" s="54"/>
    </row>
    <row r="811" spans="1:6" ht="12.5">
      <c r="A811" s="54"/>
      <c r="B811" s="54"/>
      <c r="C811" s="162"/>
      <c r="D811" s="162"/>
      <c r="E811" s="162"/>
      <c r="F811" s="54"/>
    </row>
    <row r="812" spans="1:6" ht="12.5">
      <c r="A812" s="54"/>
      <c r="B812" s="54"/>
      <c r="C812" s="162"/>
      <c r="D812" s="162"/>
      <c r="E812" s="162"/>
      <c r="F812" s="54"/>
    </row>
    <row r="813" spans="1:6" ht="12.5">
      <c r="A813" s="54"/>
      <c r="B813" s="54"/>
      <c r="C813" s="162"/>
      <c r="D813" s="162"/>
      <c r="E813" s="162"/>
      <c r="F813" s="54"/>
    </row>
    <row r="814" spans="1:6" ht="12.5">
      <c r="A814" s="54"/>
      <c r="B814" s="54"/>
      <c r="C814" s="162"/>
      <c r="D814" s="162"/>
      <c r="E814" s="162"/>
      <c r="F814" s="54"/>
    </row>
    <row r="815" spans="1:6" ht="12.5">
      <c r="A815" s="54"/>
      <c r="B815" s="54"/>
      <c r="C815" s="162"/>
      <c r="D815" s="162"/>
      <c r="E815" s="162"/>
      <c r="F815" s="54"/>
    </row>
    <row r="816" spans="1:6" ht="12.5">
      <c r="A816" s="54"/>
      <c r="B816" s="54"/>
      <c r="C816" s="162"/>
      <c r="D816" s="162"/>
      <c r="E816" s="162"/>
      <c r="F816" s="54"/>
    </row>
    <row r="817" spans="1:6" ht="12.5">
      <c r="A817" s="54"/>
      <c r="B817" s="54"/>
      <c r="C817" s="162"/>
      <c r="D817" s="162"/>
      <c r="E817" s="162"/>
      <c r="F817" s="54"/>
    </row>
    <row r="818" spans="1:6" ht="12.5">
      <c r="A818" s="54"/>
      <c r="B818" s="54"/>
      <c r="C818" s="162"/>
      <c r="D818" s="162"/>
      <c r="E818" s="162"/>
      <c r="F818" s="54"/>
    </row>
    <row r="819" spans="1:6" ht="12.5">
      <c r="A819" s="54"/>
      <c r="B819" s="54"/>
      <c r="C819" s="162"/>
      <c r="D819" s="162"/>
      <c r="E819" s="162"/>
      <c r="F819" s="54"/>
    </row>
    <row r="820" spans="1:6" ht="12.5">
      <c r="A820" s="54"/>
      <c r="B820" s="54"/>
      <c r="C820" s="162"/>
      <c r="D820" s="162"/>
      <c r="E820" s="162"/>
      <c r="F820" s="54"/>
    </row>
    <row r="821" spans="1:6" ht="12.5">
      <c r="A821" s="54"/>
      <c r="B821" s="54"/>
      <c r="C821" s="162"/>
      <c r="D821" s="162"/>
      <c r="E821" s="162"/>
      <c r="F821" s="54"/>
    </row>
    <row r="822" spans="1:6" ht="12.5">
      <c r="A822" s="54"/>
      <c r="B822" s="54"/>
      <c r="C822" s="162"/>
      <c r="D822" s="162"/>
      <c r="E822" s="162"/>
      <c r="F822" s="54"/>
    </row>
    <row r="823" spans="1:6" ht="12.5">
      <c r="A823" s="54"/>
      <c r="B823" s="54"/>
      <c r="C823" s="162"/>
      <c r="D823" s="162"/>
      <c r="E823" s="162"/>
      <c r="F823" s="54"/>
    </row>
    <row r="824" spans="1:6" ht="12.5">
      <c r="A824" s="54"/>
      <c r="B824" s="54"/>
      <c r="C824" s="162"/>
      <c r="D824" s="162"/>
      <c r="E824" s="162"/>
      <c r="F824" s="54"/>
    </row>
    <row r="825" spans="1:6" ht="12.5">
      <c r="A825" s="54"/>
      <c r="B825" s="54"/>
      <c r="C825" s="162"/>
      <c r="D825" s="162"/>
      <c r="E825" s="162"/>
      <c r="F825" s="54"/>
    </row>
    <row r="826" spans="1:6" ht="12.5">
      <c r="A826" s="54"/>
      <c r="B826" s="54"/>
      <c r="C826" s="162"/>
      <c r="D826" s="162"/>
      <c r="E826" s="162"/>
      <c r="F826" s="54"/>
    </row>
    <row r="827" spans="1:6" ht="12.5">
      <c r="A827" s="54"/>
      <c r="B827" s="54"/>
      <c r="C827" s="162"/>
      <c r="D827" s="162"/>
      <c r="E827" s="162"/>
      <c r="F827" s="54"/>
    </row>
    <row r="828" spans="1:6" ht="12.5">
      <c r="A828" s="54"/>
      <c r="B828" s="54"/>
      <c r="C828" s="162"/>
      <c r="D828" s="162"/>
      <c r="E828" s="162"/>
      <c r="F828" s="54"/>
    </row>
    <row r="829" spans="1:6" ht="12.5">
      <c r="A829" s="54"/>
      <c r="B829" s="54"/>
      <c r="C829" s="162"/>
      <c r="D829" s="162"/>
      <c r="E829" s="162"/>
      <c r="F829" s="54"/>
    </row>
    <row r="830" spans="1:6" ht="12.5">
      <c r="A830" s="54"/>
      <c r="B830" s="54"/>
      <c r="C830" s="162"/>
      <c r="D830" s="162"/>
      <c r="E830" s="162"/>
      <c r="F830" s="54"/>
    </row>
    <row r="831" spans="1:6" ht="12.5">
      <c r="A831" s="54"/>
      <c r="B831" s="54"/>
      <c r="C831" s="162"/>
      <c r="D831" s="162"/>
      <c r="E831" s="162"/>
      <c r="F831" s="54"/>
    </row>
    <row r="832" spans="1:6" ht="12.5">
      <c r="A832" s="54"/>
      <c r="B832" s="54"/>
      <c r="C832" s="162"/>
      <c r="D832" s="162"/>
      <c r="E832" s="162"/>
      <c r="F832" s="54"/>
    </row>
    <row r="833" spans="1:6" ht="12.5">
      <c r="A833" s="54"/>
      <c r="B833" s="54"/>
      <c r="C833" s="162"/>
      <c r="D833" s="162"/>
      <c r="E833" s="162"/>
      <c r="F833" s="54"/>
    </row>
    <row r="834" spans="1:6" ht="12.5">
      <c r="A834" s="54"/>
      <c r="B834" s="54"/>
      <c r="C834" s="162"/>
      <c r="D834" s="162"/>
      <c r="E834" s="162"/>
      <c r="F834" s="54"/>
    </row>
    <row r="835" spans="1:6" ht="12.5">
      <c r="A835" s="54"/>
      <c r="B835" s="54"/>
      <c r="C835" s="162"/>
      <c r="D835" s="162"/>
      <c r="E835" s="162"/>
      <c r="F835" s="54"/>
    </row>
    <row r="836" spans="1:6" ht="12.5">
      <c r="A836" s="54"/>
      <c r="B836" s="54"/>
      <c r="C836" s="162"/>
      <c r="D836" s="162"/>
      <c r="E836" s="162"/>
      <c r="F836" s="54"/>
    </row>
    <row r="837" spans="1:6" ht="12.5">
      <c r="A837" s="54"/>
      <c r="B837" s="54"/>
      <c r="C837" s="162"/>
      <c r="D837" s="162"/>
      <c r="E837" s="162"/>
      <c r="F837" s="54"/>
    </row>
    <row r="838" spans="1:6" ht="12.5">
      <c r="A838" s="54"/>
      <c r="B838" s="54"/>
      <c r="C838" s="162"/>
      <c r="D838" s="162"/>
      <c r="E838" s="162"/>
      <c r="F838" s="54"/>
    </row>
    <row r="839" spans="1:6" ht="12.5">
      <c r="A839" s="54"/>
      <c r="B839" s="54"/>
      <c r="C839" s="162"/>
      <c r="D839" s="162"/>
      <c r="E839" s="162"/>
      <c r="F839" s="54"/>
    </row>
    <row r="840" spans="1:6" ht="12.5">
      <c r="A840" s="54"/>
      <c r="B840" s="54"/>
      <c r="C840" s="162"/>
      <c r="D840" s="162"/>
      <c r="E840" s="162"/>
      <c r="F840" s="54"/>
    </row>
    <row r="841" spans="1:6" ht="12.5">
      <c r="A841" s="54"/>
      <c r="B841" s="54"/>
      <c r="C841" s="162"/>
      <c r="D841" s="162"/>
      <c r="E841" s="162"/>
      <c r="F841" s="54"/>
    </row>
    <row r="842" spans="1:6" ht="12.5">
      <c r="A842" s="54"/>
      <c r="B842" s="54"/>
      <c r="C842" s="162"/>
      <c r="D842" s="162"/>
      <c r="E842" s="162"/>
      <c r="F842" s="54"/>
    </row>
    <row r="843" spans="1:6" ht="12.5">
      <c r="A843" s="54"/>
      <c r="B843" s="54"/>
      <c r="C843" s="162"/>
      <c r="D843" s="162"/>
      <c r="E843" s="162"/>
      <c r="F843" s="54"/>
    </row>
    <row r="844" spans="1:6" ht="12.5">
      <c r="A844" s="54"/>
      <c r="B844" s="54"/>
      <c r="C844" s="162"/>
      <c r="D844" s="162"/>
      <c r="E844" s="162"/>
      <c r="F844" s="54"/>
    </row>
    <row r="845" spans="1:6" ht="12.5">
      <c r="A845" s="54"/>
      <c r="B845" s="54"/>
      <c r="C845" s="162"/>
      <c r="D845" s="162"/>
      <c r="E845" s="162"/>
      <c r="F845" s="54"/>
    </row>
    <row r="846" spans="1:6" ht="12.5">
      <c r="A846" s="54"/>
      <c r="B846" s="54"/>
      <c r="C846" s="162"/>
      <c r="D846" s="162"/>
      <c r="E846" s="162"/>
      <c r="F846" s="54"/>
    </row>
    <row r="847" spans="1:6" ht="12.5">
      <c r="A847" s="54"/>
      <c r="B847" s="54"/>
      <c r="C847" s="162"/>
      <c r="D847" s="162"/>
      <c r="E847" s="162"/>
      <c r="F847" s="54"/>
    </row>
    <row r="848" spans="1:6" ht="12.5">
      <c r="A848" s="54"/>
      <c r="B848" s="54"/>
      <c r="C848" s="162"/>
      <c r="D848" s="162"/>
      <c r="E848" s="162"/>
      <c r="F848" s="54"/>
    </row>
    <row r="849" spans="1:6" ht="12.5">
      <c r="A849" s="54"/>
      <c r="B849" s="54"/>
      <c r="C849" s="162"/>
      <c r="D849" s="162"/>
      <c r="E849" s="162"/>
      <c r="F849" s="54"/>
    </row>
    <row r="850" spans="1:6" ht="12.5">
      <c r="A850" s="54"/>
      <c r="B850" s="54"/>
      <c r="C850" s="162"/>
      <c r="D850" s="162"/>
      <c r="E850" s="162"/>
      <c r="F850" s="54"/>
    </row>
    <row r="851" spans="1:6" ht="12.5">
      <c r="A851" s="54"/>
      <c r="B851" s="54"/>
      <c r="C851" s="162"/>
      <c r="D851" s="162"/>
      <c r="E851" s="162"/>
      <c r="F851" s="54"/>
    </row>
    <row r="852" spans="1:6" ht="12.5">
      <c r="A852" s="54"/>
      <c r="B852" s="54"/>
      <c r="C852" s="162"/>
      <c r="D852" s="162"/>
      <c r="E852" s="162"/>
      <c r="F852" s="54"/>
    </row>
    <row r="853" spans="1:6" ht="12.5">
      <c r="A853" s="54"/>
      <c r="B853" s="54"/>
      <c r="C853" s="162"/>
      <c r="D853" s="162"/>
      <c r="E853" s="162"/>
      <c r="F853" s="54"/>
    </row>
    <row r="854" spans="1:6" ht="12.5">
      <c r="A854" s="54"/>
      <c r="B854" s="54"/>
      <c r="C854" s="162"/>
      <c r="D854" s="162"/>
      <c r="E854" s="162"/>
      <c r="F854" s="54"/>
    </row>
    <row r="855" spans="1:6" ht="12.5">
      <c r="A855" s="54"/>
      <c r="B855" s="54"/>
      <c r="C855" s="162"/>
      <c r="D855" s="162"/>
      <c r="E855" s="162"/>
      <c r="F855" s="54"/>
    </row>
    <row r="856" spans="1:6" ht="12.5">
      <c r="A856" s="54"/>
      <c r="B856" s="54"/>
      <c r="C856" s="162"/>
      <c r="D856" s="162"/>
      <c r="E856" s="162"/>
      <c r="F856" s="54"/>
    </row>
    <row r="857" spans="1:6" ht="12.5">
      <c r="A857" s="54"/>
      <c r="B857" s="54"/>
      <c r="C857" s="162"/>
      <c r="D857" s="162"/>
      <c r="E857" s="162"/>
      <c r="F857" s="54"/>
    </row>
    <row r="858" spans="1:6" ht="12.5">
      <c r="A858" s="54"/>
      <c r="B858" s="54"/>
      <c r="C858" s="162"/>
      <c r="D858" s="162"/>
      <c r="E858" s="162"/>
      <c r="F858" s="54"/>
    </row>
    <row r="859" spans="1:6" ht="12.5">
      <c r="A859" s="54"/>
      <c r="B859" s="54"/>
      <c r="C859" s="162"/>
      <c r="D859" s="162"/>
      <c r="E859" s="162"/>
      <c r="F859" s="54"/>
    </row>
    <row r="860" spans="1:6" ht="12.5">
      <c r="A860" s="54"/>
      <c r="B860" s="54"/>
      <c r="C860" s="162"/>
      <c r="D860" s="162"/>
      <c r="E860" s="162"/>
      <c r="F860" s="54"/>
    </row>
    <row r="861" spans="1:6" ht="12.5">
      <c r="A861" s="54"/>
      <c r="B861" s="54"/>
      <c r="C861" s="162"/>
      <c r="D861" s="162"/>
      <c r="E861" s="162"/>
      <c r="F861" s="54"/>
    </row>
    <row r="862" spans="1:6" ht="12.5">
      <c r="A862" s="54"/>
      <c r="B862" s="54"/>
      <c r="C862" s="162"/>
      <c r="D862" s="162"/>
      <c r="E862" s="162"/>
      <c r="F862" s="54"/>
    </row>
    <row r="863" spans="1:6" ht="12.5">
      <c r="A863" s="54"/>
      <c r="B863" s="54"/>
      <c r="C863" s="162"/>
      <c r="D863" s="162"/>
      <c r="E863" s="162"/>
      <c r="F863" s="54"/>
    </row>
    <row r="864" spans="1:6" ht="12.5">
      <c r="A864" s="54"/>
      <c r="B864" s="54"/>
      <c r="C864" s="162"/>
      <c r="D864" s="162"/>
      <c r="E864" s="162"/>
      <c r="F864" s="54"/>
    </row>
    <row r="865" spans="1:6" ht="12.5">
      <c r="A865" s="54"/>
      <c r="B865" s="54"/>
      <c r="C865" s="162"/>
      <c r="D865" s="162"/>
      <c r="E865" s="162"/>
      <c r="F865" s="54"/>
    </row>
    <row r="866" spans="1:6" ht="12.5">
      <c r="A866" s="54"/>
      <c r="B866" s="54"/>
      <c r="C866" s="162"/>
      <c r="D866" s="162"/>
      <c r="E866" s="162"/>
      <c r="F866" s="54"/>
    </row>
    <row r="867" spans="1:6" ht="12.5">
      <c r="A867" s="54"/>
      <c r="B867" s="54"/>
      <c r="C867" s="162"/>
      <c r="D867" s="162"/>
      <c r="E867" s="162"/>
      <c r="F867" s="54"/>
    </row>
    <row r="868" spans="1:6" ht="12.5">
      <c r="A868" s="54"/>
      <c r="B868" s="54"/>
      <c r="C868" s="162"/>
      <c r="D868" s="162"/>
      <c r="E868" s="162"/>
      <c r="F868" s="54"/>
    </row>
    <row r="869" spans="1:6" ht="12.5">
      <c r="A869" s="54"/>
      <c r="B869" s="54"/>
      <c r="C869" s="162"/>
      <c r="D869" s="162"/>
      <c r="E869" s="162"/>
      <c r="F869" s="54"/>
    </row>
    <row r="870" spans="1:6" ht="12.5">
      <c r="A870" s="54"/>
      <c r="B870" s="54"/>
      <c r="C870" s="162"/>
      <c r="D870" s="162"/>
      <c r="E870" s="162"/>
      <c r="F870" s="54"/>
    </row>
    <row r="871" spans="1:6" ht="12.5">
      <c r="A871" s="54"/>
      <c r="B871" s="54"/>
      <c r="C871" s="162"/>
      <c r="D871" s="162"/>
      <c r="E871" s="162"/>
      <c r="F871" s="54"/>
    </row>
    <row r="872" spans="1:6" ht="12.5">
      <c r="A872" s="54"/>
      <c r="B872" s="54"/>
      <c r="C872" s="162"/>
      <c r="D872" s="162"/>
      <c r="E872" s="162"/>
      <c r="F872" s="54"/>
    </row>
    <row r="873" spans="1:6" ht="12.5">
      <c r="A873" s="54"/>
      <c r="B873" s="54"/>
      <c r="C873" s="162"/>
      <c r="D873" s="162"/>
      <c r="E873" s="162"/>
      <c r="F873" s="54"/>
    </row>
    <row r="874" spans="1:6" ht="12.5">
      <c r="A874" s="54"/>
      <c r="B874" s="54"/>
      <c r="C874" s="162"/>
      <c r="D874" s="162"/>
      <c r="E874" s="162"/>
      <c r="F874" s="54"/>
    </row>
    <row r="875" spans="1:6" ht="12.5">
      <c r="A875" s="54"/>
      <c r="B875" s="54"/>
      <c r="C875" s="162"/>
      <c r="D875" s="162"/>
      <c r="E875" s="162"/>
      <c r="F875" s="54"/>
    </row>
    <row r="876" spans="1:6" ht="12.5">
      <c r="A876" s="54"/>
      <c r="B876" s="54"/>
      <c r="C876" s="162"/>
      <c r="D876" s="162"/>
      <c r="E876" s="162"/>
      <c r="F876" s="54"/>
    </row>
    <row r="877" spans="1:6" ht="12.5">
      <c r="A877" s="54"/>
      <c r="B877" s="54"/>
      <c r="C877" s="162"/>
      <c r="D877" s="162"/>
      <c r="E877" s="162"/>
      <c r="F877" s="54"/>
    </row>
    <row r="878" spans="1:6" ht="12.5">
      <c r="A878" s="54"/>
      <c r="B878" s="54"/>
      <c r="C878" s="162"/>
      <c r="D878" s="162"/>
      <c r="E878" s="162"/>
      <c r="F878" s="54"/>
    </row>
    <row r="879" spans="1:6" ht="12.5">
      <c r="A879" s="54"/>
      <c r="B879" s="54"/>
      <c r="C879" s="162"/>
      <c r="D879" s="162"/>
      <c r="E879" s="162"/>
      <c r="F879" s="54"/>
    </row>
    <row r="880" spans="1:6" ht="12.5">
      <c r="A880" s="54"/>
      <c r="B880" s="54"/>
      <c r="C880" s="162"/>
      <c r="D880" s="162"/>
      <c r="E880" s="162"/>
      <c r="F880" s="54"/>
    </row>
    <row r="881" spans="1:6" ht="12.5">
      <c r="A881" s="54"/>
      <c r="B881" s="54"/>
      <c r="C881" s="162"/>
      <c r="D881" s="162"/>
      <c r="E881" s="162"/>
      <c r="F881" s="54"/>
    </row>
    <row r="882" spans="1:6" ht="12.5">
      <c r="A882" s="54"/>
      <c r="B882" s="54"/>
      <c r="C882" s="162"/>
      <c r="D882" s="162"/>
      <c r="E882" s="162"/>
      <c r="F882" s="54"/>
    </row>
    <row r="883" spans="1:6" ht="12.5">
      <c r="A883" s="54"/>
      <c r="B883" s="54"/>
      <c r="C883" s="162"/>
      <c r="D883" s="162"/>
      <c r="E883" s="162"/>
      <c r="F883" s="54"/>
    </row>
    <row r="884" spans="1:6" ht="12.5">
      <c r="A884" s="54"/>
      <c r="B884" s="54"/>
      <c r="C884" s="162"/>
      <c r="D884" s="162"/>
      <c r="E884" s="162"/>
      <c r="F884" s="54"/>
    </row>
    <row r="885" spans="1:6" ht="12.5">
      <c r="A885" s="54"/>
      <c r="B885" s="54"/>
      <c r="C885" s="162"/>
      <c r="D885" s="162"/>
      <c r="E885" s="162"/>
      <c r="F885" s="54"/>
    </row>
    <row r="886" spans="1:6" ht="12.5">
      <c r="A886" s="54"/>
      <c r="B886" s="54"/>
      <c r="C886" s="162"/>
      <c r="D886" s="162"/>
      <c r="E886" s="162"/>
      <c r="F886" s="54"/>
    </row>
    <row r="887" spans="1:6" ht="12.5">
      <c r="A887" s="54"/>
      <c r="B887" s="54"/>
      <c r="C887" s="162"/>
      <c r="D887" s="162"/>
      <c r="E887" s="162"/>
      <c r="F887" s="54"/>
    </row>
    <row r="888" spans="1:6" ht="12.5">
      <c r="A888" s="54"/>
      <c r="B888" s="54"/>
      <c r="C888" s="162"/>
      <c r="D888" s="162"/>
      <c r="E888" s="162"/>
      <c r="F888" s="54"/>
    </row>
    <row r="889" spans="1:6" ht="12.5">
      <c r="A889" s="54"/>
      <c r="B889" s="54"/>
      <c r="C889" s="162"/>
      <c r="D889" s="162"/>
      <c r="E889" s="162"/>
      <c r="F889" s="54"/>
    </row>
    <row r="890" spans="1:6" ht="12.5">
      <c r="A890" s="54"/>
      <c r="B890" s="54"/>
      <c r="C890" s="162"/>
      <c r="D890" s="162"/>
      <c r="E890" s="162"/>
      <c r="F890" s="54"/>
    </row>
    <row r="891" spans="1:6" ht="12.5">
      <c r="A891" s="54"/>
      <c r="B891" s="54"/>
      <c r="C891" s="162"/>
      <c r="D891" s="162"/>
      <c r="E891" s="162"/>
      <c r="F891" s="54"/>
    </row>
    <row r="892" spans="1:6" ht="12.5">
      <c r="A892" s="54"/>
      <c r="B892" s="54"/>
      <c r="C892" s="162"/>
      <c r="D892" s="162"/>
      <c r="E892" s="162"/>
      <c r="F892" s="54"/>
    </row>
    <row r="893" spans="1:6" ht="12.5">
      <c r="A893" s="54"/>
      <c r="B893" s="54"/>
      <c r="C893" s="162"/>
      <c r="D893" s="162"/>
      <c r="E893" s="162"/>
      <c r="F893" s="54"/>
    </row>
    <row r="894" spans="1:6" ht="12.5">
      <c r="A894" s="54"/>
      <c r="B894" s="54"/>
      <c r="C894" s="162"/>
      <c r="D894" s="162"/>
      <c r="E894" s="162"/>
      <c r="F894" s="54"/>
    </row>
    <row r="895" spans="1:6" ht="12.5">
      <c r="A895" s="54"/>
      <c r="B895" s="54"/>
      <c r="C895" s="162"/>
      <c r="D895" s="162"/>
      <c r="E895" s="162"/>
      <c r="F895" s="54"/>
    </row>
    <row r="896" spans="1:6" ht="12.5">
      <c r="A896" s="54"/>
      <c r="B896" s="54"/>
      <c r="C896" s="162"/>
      <c r="D896" s="162"/>
      <c r="E896" s="162"/>
      <c r="F896" s="54"/>
    </row>
    <row r="897" spans="1:6" ht="12.5">
      <c r="A897" s="54"/>
      <c r="B897" s="54"/>
      <c r="C897" s="162"/>
      <c r="D897" s="162"/>
      <c r="E897" s="162"/>
      <c r="F897" s="54"/>
    </row>
    <row r="898" spans="1:6" ht="12.5">
      <c r="A898" s="54"/>
      <c r="B898" s="54"/>
      <c r="C898" s="162"/>
      <c r="D898" s="162"/>
      <c r="E898" s="162"/>
      <c r="F898" s="54"/>
    </row>
    <row r="899" spans="1:6" ht="12.5">
      <c r="A899" s="54"/>
      <c r="B899" s="54"/>
      <c r="C899" s="162"/>
      <c r="D899" s="162"/>
      <c r="E899" s="162"/>
      <c r="F899" s="54"/>
    </row>
    <row r="900" spans="1:6" ht="12.5">
      <c r="A900" s="54"/>
      <c r="B900" s="54"/>
      <c r="C900" s="162"/>
      <c r="D900" s="162"/>
      <c r="E900" s="162"/>
      <c r="F900" s="54"/>
    </row>
    <row r="901" spans="1:6" ht="12.5">
      <c r="A901" s="54"/>
      <c r="B901" s="54"/>
      <c r="C901" s="162"/>
      <c r="D901" s="162"/>
      <c r="E901" s="162"/>
      <c r="F901" s="54"/>
    </row>
    <row r="902" spans="1:6" ht="12.5">
      <c r="A902" s="54"/>
      <c r="B902" s="54"/>
      <c r="C902" s="162"/>
      <c r="D902" s="162"/>
      <c r="E902" s="162"/>
      <c r="F902" s="54"/>
    </row>
    <row r="903" spans="1:6" ht="12.5">
      <c r="A903" s="54"/>
      <c r="B903" s="54"/>
      <c r="C903" s="162"/>
      <c r="D903" s="162"/>
      <c r="E903" s="162"/>
      <c r="F903" s="54"/>
    </row>
    <row r="904" spans="1:6" ht="12.5">
      <c r="A904" s="54"/>
      <c r="B904" s="54"/>
      <c r="C904" s="162"/>
      <c r="D904" s="162"/>
      <c r="E904" s="162"/>
      <c r="F904" s="54"/>
    </row>
    <row r="905" spans="1:6" ht="12.5">
      <c r="A905" s="54"/>
      <c r="B905" s="54"/>
      <c r="C905" s="162"/>
      <c r="D905" s="162"/>
      <c r="E905" s="162"/>
      <c r="F905" s="54"/>
    </row>
    <row r="906" spans="1:6" ht="12.5">
      <c r="A906" s="54"/>
      <c r="B906" s="54"/>
      <c r="C906" s="162"/>
      <c r="D906" s="162"/>
      <c r="E906" s="162"/>
      <c r="F906" s="54"/>
    </row>
    <row r="907" spans="1:6" ht="12.5">
      <c r="A907" s="54"/>
      <c r="B907" s="54"/>
      <c r="C907" s="162"/>
      <c r="D907" s="162"/>
      <c r="E907" s="162"/>
      <c r="F907" s="54"/>
    </row>
    <row r="908" spans="1:6" ht="12.5">
      <c r="A908" s="54"/>
      <c r="B908" s="54"/>
      <c r="C908" s="162"/>
      <c r="D908" s="162"/>
      <c r="E908" s="162"/>
      <c r="F908" s="54"/>
    </row>
    <row r="909" spans="1:6" ht="12.5">
      <c r="A909" s="54"/>
      <c r="B909" s="54"/>
      <c r="C909" s="162"/>
      <c r="D909" s="162"/>
      <c r="E909" s="162"/>
      <c r="F909" s="54"/>
    </row>
    <row r="910" spans="1:6" ht="12.5">
      <c r="A910" s="54"/>
      <c r="B910" s="54"/>
      <c r="C910" s="162"/>
      <c r="D910" s="162"/>
      <c r="E910" s="162"/>
      <c r="F910" s="54"/>
    </row>
    <row r="911" spans="1:6" ht="12.5">
      <c r="A911" s="54"/>
      <c r="B911" s="54"/>
      <c r="C911" s="162"/>
      <c r="D911" s="162"/>
      <c r="E911" s="162"/>
      <c r="F911" s="54"/>
    </row>
    <row r="912" spans="1:6" ht="12.5">
      <c r="A912" s="54"/>
      <c r="B912" s="54"/>
      <c r="C912" s="162"/>
      <c r="D912" s="162"/>
      <c r="E912" s="162"/>
      <c r="F912" s="54"/>
    </row>
    <row r="913" spans="1:6" ht="12.5">
      <c r="A913" s="54"/>
      <c r="B913" s="54"/>
      <c r="C913" s="162"/>
      <c r="D913" s="162"/>
      <c r="E913" s="162"/>
      <c r="F913" s="54"/>
    </row>
    <row r="914" spans="1:6" ht="12.5">
      <c r="A914" s="54"/>
      <c r="B914" s="54"/>
      <c r="C914" s="162"/>
      <c r="D914" s="162"/>
      <c r="E914" s="162"/>
      <c r="F914" s="54"/>
    </row>
    <row r="915" spans="1:6" ht="12.5">
      <c r="A915" s="54"/>
      <c r="B915" s="54"/>
      <c r="C915" s="162"/>
      <c r="D915" s="162"/>
      <c r="E915" s="162"/>
      <c r="F915" s="54"/>
    </row>
    <row r="916" spans="1:6" ht="12.5">
      <c r="A916" s="54"/>
      <c r="B916" s="54"/>
      <c r="C916" s="162"/>
      <c r="D916" s="162"/>
      <c r="E916" s="162"/>
      <c r="F916" s="54"/>
    </row>
    <row r="917" spans="1:6" ht="12.5">
      <c r="A917" s="54"/>
      <c r="B917" s="54"/>
      <c r="C917" s="162"/>
      <c r="D917" s="162"/>
      <c r="E917" s="162"/>
      <c r="F917" s="54"/>
    </row>
    <row r="918" spans="1:6" ht="12.5">
      <c r="A918" s="54"/>
      <c r="B918" s="54"/>
      <c r="C918" s="162"/>
      <c r="D918" s="162"/>
      <c r="E918" s="162"/>
      <c r="F918" s="54"/>
    </row>
    <row r="919" spans="1:6" ht="12.5">
      <c r="A919" s="54"/>
      <c r="B919" s="54"/>
      <c r="C919" s="162"/>
      <c r="D919" s="162"/>
      <c r="E919" s="162"/>
      <c r="F919" s="54"/>
    </row>
    <row r="920" spans="1:6" ht="12.5">
      <c r="A920" s="54"/>
      <c r="B920" s="54"/>
      <c r="C920" s="162"/>
      <c r="D920" s="162"/>
      <c r="E920" s="162"/>
      <c r="F920" s="54"/>
    </row>
    <row r="921" spans="1:6" ht="12.5">
      <c r="A921" s="54"/>
      <c r="B921" s="54"/>
      <c r="C921" s="162"/>
      <c r="D921" s="162"/>
      <c r="E921" s="162"/>
      <c r="F921" s="54"/>
    </row>
    <row r="922" spans="1:6" ht="12.5">
      <c r="A922" s="54"/>
      <c r="B922" s="54"/>
      <c r="C922" s="162"/>
      <c r="D922" s="162"/>
      <c r="E922" s="162"/>
      <c r="F922" s="54"/>
    </row>
    <row r="923" spans="1:6" ht="12.5">
      <c r="A923" s="54"/>
      <c r="B923" s="54"/>
      <c r="C923" s="162"/>
      <c r="D923" s="162"/>
      <c r="E923" s="162"/>
      <c r="F923" s="54"/>
    </row>
    <row r="924" spans="1:6" ht="12.5">
      <c r="A924" s="54"/>
      <c r="B924" s="54"/>
      <c r="C924" s="162"/>
      <c r="D924" s="162"/>
      <c r="E924" s="162"/>
      <c r="F924" s="54"/>
    </row>
    <row r="925" spans="1:6" ht="12.5">
      <c r="A925" s="54"/>
      <c r="B925" s="54"/>
      <c r="C925" s="162"/>
      <c r="D925" s="162"/>
      <c r="E925" s="162"/>
      <c r="F925" s="54"/>
    </row>
    <row r="926" spans="1:6" ht="12.5">
      <c r="A926" s="54"/>
      <c r="B926" s="54"/>
      <c r="C926" s="162"/>
      <c r="D926" s="162"/>
      <c r="E926" s="162"/>
      <c r="F926" s="54"/>
    </row>
    <row r="927" spans="1:6" ht="12.5">
      <c r="A927" s="54"/>
      <c r="B927" s="54"/>
      <c r="C927" s="162"/>
      <c r="D927" s="162"/>
      <c r="E927" s="162"/>
      <c r="F927" s="54"/>
    </row>
    <row r="928" spans="1:6" ht="12.5">
      <c r="A928" s="54"/>
      <c r="B928" s="54"/>
      <c r="C928" s="162"/>
      <c r="D928" s="162"/>
      <c r="E928" s="162"/>
      <c r="F928" s="54"/>
    </row>
    <row r="929" spans="1:6" ht="12.5">
      <c r="A929" s="54"/>
      <c r="B929" s="54"/>
      <c r="C929" s="162"/>
      <c r="D929" s="162"/>
      <c r="E929" s="162"/>
      <c r="F929" s="54"/>
    </row>
    <row r="930" spans="1:6" ht="12.5">
      <c r="A930" s="54"/>
      <c r="B930" s="54"/>
      <c r="C930" s="162"/>
      <c r="D930" s="162"/>
      <c r="E930" s="162"/>
      <c r="F930" s="54"/>
    </row>
    <row r="931" spans="1:6" ht="12.5">
      <c r="A931" s="54"/>
      <c r="B931" s="54"/>
      <c r="C931" s="162"/>
      <c r="D931" s="162"/>
      <c r="E931" s="162"/>
      <c r="F931" s="54"/>
    </row>
    <row r="932" spans="1:6" ht="12.5">
      <c r="A932" s="54"/>
      <c r="B932" s="54"/>
      <c r="C932" s="162"/>
      <c r="D932" s="162"/>
      <c r="E932" s="162"/>
      <c r="F932" s="54"/>
    </row>
    <row r="933" spans="1:6" ht="12.5">
      <c r="A933" s="54"/>
      <c r="B933" s="54"/>
      <c r="C933" s="162"/>
      <c r="D933" s="162"/>
      <c r="E933" s="162"/>
      <c r="F933" s="54"/>
    </row>
    <row r="934" spans="1:6" ht="12.5">
      <c r="A934" s="54"/>
      <c r="B934" s="54"/>
      <c r="C934" s="162"/>
      <c r="D934" s="162"/>
      <c r="E934" s="162"/>
      <c r="F934" s="54"/>
    </row>
    <row r="935" spans="1:6" ht="12.5">
      <c r="A935" s="54"/>
      <c r="B935" s="54"/>
      <c r="C935" s="162"/>
      <c r="D935" s="162"/>
      <c r="E935" s="162"/>
      <c r="F935" s="54"/>
    </row>
    <row r="936" spans="1:6" ht="12.5">
      <c r="A936" s="54"/>
      <c r="B936" s="54"/>
      <c r="C936" s="162"/>
      <c r="D936" s="162"/>
      <c r="E936" s="162"/>
      <c r="F936" s="54"/>
    </row>
    <row r="937" spans="1:6" ht="12.5">
      <c r="A937" s="54"/>
      <c r="B937" s="54"/>
      <c r="C937" s="162"/>
      <c r="D937" s="162"/>
      <c r="E937" s="162"/>
      <c r="F937" s="54"/>
    </row>
    <row r="938" spans="1:6" ht="12.5">
      <c r="A938" s="54"/>
      <c r="B938" s="54"/>
      <c r="C938" s="162"/>
      <c r="D938" s="162"/>
      <c r="E938" s="162"/>
      <c r="F938" s="54"/>
    </row>
    <row r="939" spans="1:6" ht="12.5">
      <c r="A939" s="54"/>
      <c r="B939" s="54"/>
      <c r="C939" s="162"/>
      <c r="D939" s="162"/>
      <c r="E939" s="162"/>
      <c r="F939" s="54"/>
    </row>
    <row r="940" spans="1:6" ht="12.5">
      <c r="A940" s="54"/>
      <c r="B940" s="54"/>
      <c r="C940" s="162"/>
      <c r="D940" s="162"/>
      <c r="E940" s="162"/>
      <c r="F940" s="54"/>
    </row>
    <row r="941" spans="1:6" ht="12.5">
      <c r="A941" s="54"/>
      <c r="B941" s="54"/>
      <c r="C941" s="162"/>
      <c r="D941" s="162"/>
      <c r="E941" s="162"/>
      <c r="F941" s="54"/>
    </row>
    <row r="942" spans="1:6" ht="12.5">
      <c r="A942" s="54"/>
      <c r="B942" s="54"/>
      <c r="C942" s="162"/>
      <c r="D942" s="162"/>
      <c r="E942" s="162"/>
      <c r="F942" s="54"/>
    </row>
    <row r="943" spans="1:6" ht="12.5">
      <c r="A943" s="54"/>
      <c r="B943" s="54"/>
      <c r="C943" s="162"/>
      <c r="D943" s="162"/>
      <c r="E943" s="162"/>
      <c r="F943" s="54"/>
    </row>
    <row r="944" spans="1:6" ht="12.5">
      <c r="A944" s="54"/>
      <c r="B944" s="54"/>
      <c r="C944" s="162"/>
      <c r="D944" s="162"/>
      <c r="E944" s="162"/>
      <c r="F944" s="54"/>
    </row>
    <row r="945" spans="1:6" ht="12.5">
      <c r="A945" s="54"/>
      <c r="B945" s="54"/>
      <c r="C945" s="162"/>
      <c r="D945" s="162"/>
      <c r="E945" s="162"/>
      <c r="F945" s="54"/>
    </row>
    <row r="946" spans="1:6" ht="12.5">
      <c r="A946" s="54"/>
      <c r="B946" s="54"/>
      <c r="C946" s="162"/>
      <c r="D946" s="162"/>
      <c r="E946" s="162"/>
      <c r="F946" s="54"/>
    </row>
    <row r="947" spans="1:6" ht="12.5">
      <c r="A947" s="54"/>
      <c r="B947" s="54"/>
      <c r="C947" s="162"/>
      <c r="D947" s="162"/>
      <c r="E947" s="162"/>
      <c r="F947" s="54"/>
    </row>
    <row r="948" spans="1:6" ht="12.5">
      <c r="A948" s="54"/>
      <c r="B948" s="54"/>
      <c r="C948" s="162"/>
      <c r="D948" s="162"/>
      <c r="E948" s="162"/>
      <c r="F948" s="54"/>
    </row>
    <row r="949" spans="1:6" ht="12.5">
      <c r="A949" s="54"/>
      <c r="B949" s="54"/>
      <c r="C949" s="162"/>
      <c r="D949" s="162"/>
      <c r="E949" s="162"/>
      <c r="F949" s="54"/>
    </row>
    <row r="950" spans="1:6" ht="12.5">
      <c r="A950" s="54"/>
      <c r="B950" s="54"/>
      <c r="C950" s="162"/>
      <c r="D950" s="162"/>
      <c r="E950" s="162"/>
      <c r="F950" s="54"/>
    </row>
    <row r="951" spans="1:6" ht="12.5">
      <c r="A951" s="54"/>
      <c r="B951" s="54"/>
      <c r="C951" s="162"/>
      <c r="D951" s="162"/>
      <c r="E951" s="162"/>
      <c r="F951" s="54"/>
    </row>
    <row r="952" spans="1:6" ht="12.5">
      <c r="A952" s="54"/>
      <c r="B952" s="54"/>
      <c r="C952" s="162"/>
      <c r="D952" s="162"/>
      <c r="E952" s="162"/>
      <c r="F952" s="54"/>
    </row>
    <row r="953" spans="1:6" ht="12.5">
      <c r="A953" s="54"/>
      <c r="B953" s="54"/>
      <c r="C953" s="162"/>
      <c r="D953" s="162"/>
      <c r="E953" s="162"/>
      <c r="F953" s="54"/>
    </row>
    <row r="954" spans="1:6" ht="12.5">
      <c r="A954" s="54"/>
      <c r="B954" s="54"/>
      <c r="C954" s="162"/>
      <c r="D954" s="162"/>
      <c r="E954" s="162"/>
      <c r="F954" s="54"/>
    </row>
    <row r="955" spans="1:6" ht="12.5">
      <c r="A955" s="54"/>
      <c r="B955" s="54"/>
      <c r="C955" s="162"/>
      <c r="D955" s="162"/>
      <c r="E955" s="162"/>
      <c r="F955" s="54"/>
    </row>
    <row r="956" spans="1:6" ht="12.5">
      <c r="A956" s="54"/>
      <c r="B956" s="54"/>
      <c r="C956" s="162"/>
      <c r="D956" s="162"/>
      <c r="E956" s="162"/>
      <c r="F956" s="54"/>
    </row>
    <row r="957" spans="1:6" ht="12.5">
      <c r="A957" s="54"/>
      <c r="B957" s="54"/>
      <c r="C957" s="162"/>
      <c r="D957" s="162"/>
      <c r="E957" s="162"/>
      <c r="F957" s="54"/>
    </row>
    <row r="958" spans="1:6" ht="12.5">
      <c r="A958" s="54"/>
      <c r="B958" s="54"/>
      <c r="C958" s="162"/>
      <c r="D958" s="162"/>
      <c r="E958" s="162"/>
      <c r="F958" s="54"/>
    </row>
    <row r="959" spans="1:6" ht="12.5">
      <c r="A959" s="54"/>
      <c r="B959" s="54"/>
      <c r="C959" s="162"/>
      <c r="D959" s="162"/>
      <c r="E959" s="162"/>
      <c r="F959" s="54"/>
    </row>
    <row r="960" spans="1:6" ht="12.5">
      <c r="A960" s="54"/>
      <c r="B960" s="54"/>
      <c r="C960" s="162"/>
      <c r="D960" s="162"/>
      <c r="E960" s="162"/>
      <c r="F960" s="54"/>
    </row>
    <row r="961" spans="1:6" ht="12.5">
      <c r="A961" s="54"/>
      <c r="B961" s="54"/>
      <c r="C961" s="162"/>
      <c r="D961" s="162"/>
      <c r="E961" s="162"/>
      <c r="F961" s="54"/>
    </row>
    <row r="962" spans="1:6" ht="12.5">
      <c r="A962" s="54"/>
      <c r="B962" s="54"/>
      <c r="C962" s="162"/>
      <c r="D962" s="162"/>
      <c r="E962" s="162"/>
      <c r="F962" s="54"/>
    </row>
    <row r="963" spans="1:6" ht="12.5">
      <c r="A963" s="54"/>
      <c r="B963" s="54"/>
      <c r="C963" s="162"/>
      <c r="D963" s="162"/>
      <c r="E963" s="162"/>
      <c r="F963" s="54"/>
    </row>
    <row r="964" spans="1:6" ht="12.5">
      <c r="A964" s="54"/>
      <c r="B964" s="54"/>
      <c r="C964" s="162"/>
      <c r="D964" s="162"/>
      <c r="E964" s="162"/>
      <c r="F964" s="54"/>
    </row>
    <row r="965" spans="1:6" ht="12.5">
      <c r="A965" s="54"/>
      <c r="B965" s="54"/>
      <c r="C965" s="162"/>
      <c r="D965" s="162"/>
      <c r="E965" s="162"/>
      <c r="F965" s="54"/>
    </row>
    <row r="966" spans="1:6" ht="12.5">
      <c r="A966" s="54"/>
      <c r="B966" s="54"/>
      <c r="C966" s="162"/>
      <c r="D966" s="162"/>
      <c r="E966" s="162"/>
      <c r="F966" s="54"/>
    </row>
    <row r="967" spans="1:6" ht="12.5">
      <c r="A967" s="54"/>
      <c r="B967" s="54"/>
      <c r="C967" s="162"/>
      <c r="D967" s="162"/>
      <c r="E967" s="162"/>
      <c r="F967" s="54"/>
    </row>
    <row r="968" spans="1:6" ht="12.5">
      <c r="A968" s="54"/>
      <c r="B968" s="54"/>
      <c r="C968" s="162"/>
      <c r="D968" s="162"/>
      <c r="E968" s="162"/>
      <c r="F968" s="54"/>
    </row>
    <row r="969" spans="1:6" ht="12.5">
      <c r="A969" s="54"/>
      <c r="B969" s="54"/>
      <c r="C969" s="162"/>
      <c r="D969" s="162"/>
      <c r="E969" s="162"/>
      <c r="F969" s="54"/>
    </row>
    <row r="970" spans="1:6" ht="12.5">
      <c r="A970" s="54"/>
      <c r="B970" s="54"/>
      <c r="C970" s="162"/>
      <c r="D970" s="162"/>
      <c r="E970" s="162"/>
      <c r="F970" s="54"/>
    </row>
    <row r="971" spans="1:6" ht="12.5">
      <c r="A971" s="54"/>
      <c r="B971" s="54"/>
      <c r="C971" s="162"/>
      <c r="D971" s="162"/>
      <c r="E971" s="162"/>
      <c r="F971" s="54"/>
    </row>
    <row r="972" spans="1:6" ht="12.5">
      <c r="A972" s="54"/>
      <c r="B972" s="54"/>
      <c r="C972" s="162"/>
      <c r="D972" s="162"/>
      <c r="E972" s="162"/>
      <c r="F972" s="54"/>
    </row>
    <row r="973" spans="1:6" ht="12.5">
      <c r="A973" s="54"/>
      <c r="B973" s="54"/>
      <c r="C973" s="162"/>
      <c r="D973" s="162"/>
      <c r="E973" s="162"/>
      <c r="F973" s="54"/>
    </row>
    <row r="974" spans="1:6" ht="12.5">
      <c r="A974" s="54"/>
      <c r="B974" s="54"/>
      <c r="C974" s="162"/>
      <c r="D974" s="162"/>
      <c r="E974" s="162"/>
      <c r="F974" s="54"/>
    </row>
    <row r="975" spans="1:6" ht="12.5">
      <c r="A975" s="54"/>
      <c r="B975" s="54"/>
      <c r="C975" s="162"/>
      <c r="D975" s="162"/>
      <c r="E975" s="162"/>
      <c r="F975" s="54"/>
    </row>
    <row r="976" spans="1:6" ht="12.5">
      <c r="A976" s="54"/>
      <c r="B976" s="54"/>
      <c r="C976" s="162"/>
      <c r="D976" s="162"/>
      <c r="E976" s="162"/>
      <c r="F976" s="54"/>
    </row>
    <row r="977" spans="1:6" ht="12.5">
      <c r="A977" s="54"/>
      <c r="B977" s="54"/>
      <c r="C977" s="162"/>
      <c r="D977" s="162"/>
      <c r="E977" s="162"/>
      <c r="F977" s="54"/>
    </row>
    <row r="978" spans="1:6" ht="12.5">
      <c r="A978" s="54"/>
      <c r="B978" s="54"/>
      <c r="C978" s="162"/>
      <c r="D978" s="162"/>
      <c r="E978" s="162"/>
      <c r="F978" s="54"/>
    </row>
    <row r="979" spans="1:6" ht="12.5">
      <c r="A979" s="54"/>
      <c r="B979" s="54"/>
      <c r="C979" s="162"/>
      <c r="D979" s="162"/>
      <c r="E979" s="162"/>
      <c r="F979" s="54"/>
    </row>
    <row r="980" spans="1:6" ht="12.5">
      <c r="A980" s="54"/>
      <c r="B980" s="54"/>
      <c r="C980" s="162"/>
      <c r="D980" s="162"/>
      <c r="E980" s="162"/>
      <c r="F980" s="54"/>
    </row>
    <row r="981" spans="1:6" ht="12.5">
      <c r="A981" s="54"/>
      <c r="B981" s="54"/>
      <c r="C981" s="162"/>
      <c r="D981" s="162"/>
      <c r="E981" s="162"/>
      <c r="F981" s="54"/>
    </row>
    <row r="982" spans="1:6" ht="12.5">
      <c r="A982" s="54"/>
      <c r="B982" s="54"/>
      <c r="C982" s="162"/>
      <c r="D982" s="162"/>
      <c r="E982" s="162"/>
      <c r="F982" s="54"/>
    </row>
    <row r="983" spans="1:6" ht="12.5">
      <c r="A983" s="54"/>
      <c r="B983" s="54"/>
      <c r="C983" s="162"/>
      <c r="D983" s="162"/>
      <c r="E983" s="162"/>
      <c r="F983" s="54"/>
    </row>
    <row r="984" spans="1:6" ht="12.5">
      <c r="A984" s="54"/>
      <c r="B984" s="54"/>
      <c r="C984" s="162"/>
      <c r="D984" s="162"/>
      <c r="E984" s="162"/>
      <c r="F984" s="54"/>
    </row>
    <row r="985" spans="1:6" ht="12.5">
      <c r="A985" s="54"/>
      <c r="B985" s="54"/>
      <c r="C985" s="162"/>
      <c r="D985" s="162"/>
      <c r="E985" s="162"/>
      <c r="F985" s="54"/>
    </row>
    <row r="986" spans="1:6" ht="12.5">
      <c r="A986" s="54"/>
      <c r="B986" s="54"/>
      <c r="C986" s="162"/>
      <c r="D986" s="162"/>
      <c r="E986" s="162"/>
      <c r="F986" s="54"/>
    </row>
    <row r="987" spans="1:6" ht="12.5">
      <c r="A987" s="54"/>
      <c r="B987" s="54"/>
      <c r="C987" s="162"/>
      <c r="D987" s="162"/>
      <c r="E987" s="162"/>
      <c r="F987" s="54"/>
    </row>
    <row r="988" spans="1:6" ht="12.5">
      <c r="A988" s="54"/>
      <c r="B988" s="54"/>
      <c r="C988" s="162"/>
      <c r="D988" s="162"/>
      <c r="E988" s="162"/>
      <c r="F988" s="54"/>
    </row>
    <row r="989" spans="1:6" ht="12.5">
      <c r="A989" s="54"/>
      <c r="B989" s="54"/>
      <c r="C989" s="162"/>
      <c r="D989" s="162"/>
      <c r="E989" s="162"/>
      <c r="F989" s="54"/>
    </row>
    <row r="990" spans="1:6" ht="12.5">
      <c r="A990" s="54"/>
      <c r="B990" s="54"/>
      <c r="C990" s="162"/>
      <c r="D990" s="162"/>
      <c r="E990" s="162"/>
      <c r="F990" s="54"/>
    </row>
    <row r="991" spans="1:6" ht="12.5">
      <c r="A991" s="54"/>
      <c r="B991" s="54"/>
      <c r="C991" s="162"/>
      <c r="D991" s="162"/>
      <c r="E991" s="162"/>
      <c r="F991" s="54"/>
    </row>
    <row r="992" spans="1:6" ht="12.5">
      <c r="A992" s="54"/>
      <c r="B992" s="54"/>
      <c r="C992" s="162"/>
      <c r="D992" s="162"/>
      <c r="E992" s="162"/>
      <c r="F992" s="54"/>
    </row>
    <row r="993" spans="1:6" ht="12.5">
      <c r="A993" s="54"/>
      <c r="B993" s="54"/>
      <c r="C993" s="162"/>
      <c r="D993" s="162"/>
      <c r="E993" s="162"/>
      <c r="F993" s="54"/>
    </row>
    <row r="994" spans="1:6" ht="12.5">
      <c r="A994" s="54"/>
      <c r="B994" s="54"/>
      <c r="C994" s="162"/>
      <c r="D994" s="162"/>
      <c r="E994" s="162"/>
      <c r="F994" s="54"/>
    </row>
    <row r="995" spans="1:6" ht="12.5">
      <c r="A995" s="54"/>
      <c r="B995" s="54"/>
      <c r="C995" s="162"/>
      <c r="D995" s="162"/>
      <c r="E995" s="162"/>
      <c r="F995" s="54"/>
    </row>
    <row r="996" spans="1:6" ht="12.5">
      <c r="A996" s="54"/>
      <c r="B996" s="54"/>
      <c r="C996" s="162"/>
      <c r="D996" s="162"/>
      <c r="E996" s="162"/>
      <c r="F996" s="54"/>
    </row>
    <row r="997" spans="1:6" ht="12.5">
      <c r="A997" s="54"/>
      <c r="B997" s="54"/>
      <c r="C997" s="162"/>
      <c r="D997" s="162"/>
      <c r="E997" s="162"/>
      <c r="F997" s="54"/>
    </row>
    <row r="998" spans="1:6" ht="12.5">
      <c r="A998" s="54"/>
      <c r="B998" s="54"/>
      <c r="C998" s="162"/>
      <c r="D998" s="162"/>
      <c r="E998" s="162"/>
      <c r="F998" s="54"/>
    </row>
    <row r="999" spans="1:6" ht="12.5">
      <c r="A999" s="54"/>
      <c r="B999" s="54"/>
      <c r="C999" s="162"/>
      <c r="D999" s="162"/>
      <c r="E999" s="162"/>
      <c r="F999" s="54"/>
    </row>
    <row r="1000" spans="1:6" ht="12.5">
      <c r="A1000" s="54"/>
      <c r="B1000" s="54"/>
      <c r="C1000" s="162"/>
      <c r="D1000" s="162"/>
      <c r="E1000" s="162"/>
      <c r="F1000" s="54"/>
    </row>
    <row r="1001" spans="1:6" ht="12.5">
      <c r="A1001" s="54"/>
      <c r="B1001" s="54"/>
      <c r="C1001" s="162"/>
      <c r="D1001" s="162"/>
      <c r="E1001" s="162"/>
      <c r="F1001" s="54"/>
    </row>
  </sheetData>
  <conditionalFormatting sqref="D1:D1001">
    <cfRule type="cellIs" dxfId="14" priority="1" operator="lessThan">
      <formula>0</formula>
    </cfRule>
  </conditionalFormatting>
  <dataValidations count="1">
    <dataValidation type="list" allowBlank="1" showErrorMessage="1" sqref="E3:E650" xr:uid="{00000000-0002-0000-0400-000000000000}">
      <formula1>"ETF,Fundo Imobiliário,Fundo de Investimento"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AA84F"/>
    <outlinePr summaryBelow="0" summaryRight="0"/>
  </sheetPr>
  <dimension ref="A1:Z1001"/>
  <sheetViews>
    <sheetView workbookViewId="0"/>
  </sheetViews>
  <sheetFormatPr defaultColWidth="12.6328125" defaultRowHeight="15.75" customHeight="1"/>
  <cols>
    <col min="1" max="1" width="20.7265625" customWidth="1"/>
    <col min="5" max="5" width="22.08984375" customWidth="1"/>
  </cols>
  <sheetData>
    <row r="1" spans="1:26" ht="93.75" customHeight="1">
      <c r="A1" s="149" t="s">
        <v>118</v>
      </c>
      <c r="B1" s="150"/>
      <c r="C1" s="150"/>
      <c r="D1" s="150"/>
      <c r="E1" s="160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3"/>
    </row>
    <row r="2" spans="1:26" ht="13">
      <c r="A2" s="53" t="s">
        <v>84</v>
      </c>
      <c r="B2" s="53" t="s">
        <v>109</v>
      </c>
      <c r="C2" s="161" t="s">
        <v>110</v>
      </c>
      <c r="D2" s="161" t="s">
        <v>111</v>
      </c>
      <c r="E2" s="53" t="s">
        <v>86</v>
      </c>
    </row>
    <row r="3" spans="1:26" ht="12.5">
      <c r="A3" s="54" t="s">
        <v>119</v>
      </c>
      <c r="B3" s="154">
        <v>699.9</v>
      </c>
      <c r="C3" s="162">
        <v>450</v>
      </c>
      <c r="D3" s="162">
        <f t="shared" ref="D3:D257" si="0">B3-C3</f>
        <v>249.89999999999998</v>
      </c>
      <c r="E3" s="54" t="s">
        <v>120</v>
      </c>
    </row>
    <row r="4" spans="1:26" ht="12.5">
      <c r="A4" s="54" t="s">
        <v>121</v>
      </c>
      <c r="B4" s="154">
        <v>6768</v>
      </c>
      <c r="C4" s="162">
        <v>5000</v>
      </c>
      <c r="D4" s="162">
        <f t="shared" si="0"/>
        <v>1768</v>
      </c>
      <c r="E4" s="54" t="s">
        <v>122</v>
      </c>
    </row>
    <row r="5" spans="1:26" ht="12.5">
      <c r="A5" s="54"/>
      <c r="B5" s="154"/>
      <c r="C5" s="162"/>
      <c r="D5" s="162">
        <f t="shared" si="0"/>
        <v>0</v>
      </c>
      <c r="E5" s="54"/>
    </row>
    <row r="6" spans="1:26" ht="12.5">
      <c r="A6" s="54"/>
      <c r="B6" s="154"/>
      <c r="C6" s="162"/>
      <c r="D6" s="162">
        <f t="shared" si="0"/>
        <v>0</v>
      </c>
      <c r="E6" s="54"/>
    </row>
    <row r="7" spans="1:26" ht="12.5">
      <c r="A7" s="54"/>
      <c r="B7" s="154"/>
      <c r="C7" s="162"/>
      <c r="D7" s="162">
        <f t="shared" si="0"/>
        <v>0</v>
      </c>
      <c r="E7" s="54"/>
    </row>
    <row r="8" spans="1:26" ht="12.5">
      <c r="A8" s="54"/>
      <c r="B8" s="154"/>
      <c r="C8" s="162"/>
      <c r="D8" s="162">
        <f t="shared" si="0"/>
        <v>0</v>
      </c>
      <c r="E8" s="54"/>
    </row>
    <row r="9" spans="1:26" ht="12.5">
      <c r="A9" s="54"/>
      <c r="B9" s="154"/>
      <c r="C9" s="162"/>
      <c r="D9" s="162">
        <f t="shared" si="0"/>
        <v>0</v>
      </c>
      <c r="E9" s="54"/>
    </row>
    <row r="10" spans="1:26" ht="12.5">
      <c r="A10" s="54"/>
      <c r="B10" s="154"/>
      <c r="C10" s="162"/>
      <c r="D10" s="162">
        <f t="shared" si="0"/>
        <v>0</v>
      </c>
      <c r="E10" s="54"/>
    </row>
    <row r="11" spans="1:26" ht="12.5">
      <c r="A11" s="54"/>
      <c r="B11" s="154"/>
      <c r="C11" s="162"/>
      <c r="D11" s="162">
        <f t="shared" si="0"/>
        <v>0</v>
      </c>
      <c r="E11" s="54"/>
    </row>
    <row r="12" spans="1:26" ht="12.5">
      <c r="A12" s="54"/>
      <c r="B12" s="154"/>
      <c r="C12" s="162"/>
      <c r="D12" s="162">
        <f t="shared" si="0"/>
        <v>0</v>
      </c>
      <c r="E12" s="54"/>
    </row>
    <row r="13" spans="1:26" ht="12.5">
      <c r="A13" s="54"/>
      <c r="B13" s="154"/>
      <c r="C13" s="162"/>
      <c r="D13" s="162">
        <f t="shared" si="0"/>
        <v>0</v>
      </c>
      <c r="E13" s="54"/>
    </row>
    <row r="14" spans="1:26" ht="12.5">
      <c r="A14" s="54"/>
      <c r="B14" s="154"/>
      <c r="C14" s="162"/>
      <c r="D14" s="162">
        <f t="shared" si="0"/>
        <v>0</v>
      </c>
      <c r="E14" s="54"/>
    </row>
    <row r="15" spans="1:26" ht="12.5">
      <c r="A15" s="54"/>
      <c r="B15" s="54"/>
      <c r="C15" s="162"/>
      <c r="D15" s="162">
        <f t="shared" si="0"/>
        <v>0</v>
      </c>
      <c r="E15" s="54"/>
    </row>
    <row r="16" spans="1:26" ht="12.5">
      <c r="A16" s="54"/>
      <c r="B16" s="54"/>
      <c r="C16" s="162"/>
      <c r="D16" s="162">
        <f t="shared" si="0"/>
        <v>0</v>
      </c>
      <c r="E16" s="54"/>
    </row>
    <row r="17" spans="1:5" ht="12.5">
      <c r="A17" s="54"/>
      <c r="B17" s="54"/>
      <c r="C17" s="162"/>
      <c r="D17" s="162">
        <f t="shared" si="0"/>
        <v>0</v>
      </c>
      <c r="E17" s="54"/>
    </row>
    <row r="18" spans="1:5" ht="12.5">
      <c r="A18" s="54"/>
      <c r="B18" s="54"/>
      <c r="C18" s="162"/>
      <c r="D18" s="162">
        <f t="shared" si="0"/>
        <v>0</v>
      </c>
      <c r="E18" s="54"/>
    </row>
    <row r="19" spans="1:5" ht="12.5">
      <c r="A19" s="54"/>
      <c r="B19" s="54"/>
      <c r="C19" s="162"/>
      <c r="D19" s="162">
        <f t="shared" si="0"/>
        <v>0</v>
      </c>
      <c r="E19" s="54"/>
    </row>
    <row r="20" spans="1:5" ht="12.5">
      <c r="A20" s="54"/>
      <c r="B20" s="54"/>
      <c r="C20" s="162"/>
      <c r="D20" s="162">
        <f t="shared" si="0"/>
        <v>0</v>
      </c>
      <c r="E20" s="54"/>
    </row>
    <row r="21" spans="1:5" ht="12.5">
      <c r="A21" s="54"/>
      <c r="B21" s="54"/>
      <c r="C21" s="162"/>
      <c r="D21" s="162">
        <f t="shared" si="0"/>
        <v>0</v>
      </c>
      <c r="E21" s="54"/>
    </row>
    <row r="22" spans="1:5" ht="12.5">
      <c r="A22" s="54"/>
      <c r="B22" s="54"/>
      <c r="C22" s="162"/>
      <c r="D22" s="162">
        <f t="shared" si="0"/>
        <v>0</v>
      </c>
      <c r="E22" s="54"/>
    </row>
    <row r="23" spans="1:5" ht="12.5">
      <c r="A23" s="54"/>
      <c r="B23" s="54"/>
      <c r="C23" s="162"/>
      <c r="D23" s="162">
        <f t="shared" si="0"/>
        <v>0</v>
      </c>
      <c r="E23" s="54"/>
    </row>
    <row r="24" spans="1:5" ht="12.5">
      <c r="A24" s="54"/>
      <c r="B24" s="54"/>
      <c r="C24" s="162"/>
      <c r="D24" s="162">
        <f t="shared" si="0"/>
        <v>0</v>
      </c>
      <c r="E24" s="54"/>
    </row>
    <row r="25" spans="1:5" ht="12.5">
      <c r="A25" s="54"/>
      <c r="B25" s="54"/>
      <c r="C25" s="162"/>
      <c r="D25" s="162">
        <f t="shared" si="0"/>
        <v>0</v>
      </c>
      <c r="E25" s="54"/>
    </row>
    <row r="26" spans="1:5" ht="12.5">
      <c r="A26" s="54"/>
      <c r="B26" s="54"/>
      <c r="C26" s="162"/>
      <c r="D26" s="162">
        <f t="shared" si="0"/>
        <v>0</v>
      </c>
      <c r="E26" s="54"/>
    </row>
    <row r="27" spans="1:5" ht="12.5">
      <c r="A27" s="54"/>
      <c r="B27" s="54"/>
      <c r="C27" s="162"/>
      <c r="D27" s="162">
        <f t="shared" si="0"/>
        <v>0</v>
      </c>
      <c r="E27" s="54"/>
    </row>
    <row r="28" spans="1:5" ht="12.5">
      <c r="A28" s="54"/>
      <c r="B28" s="54"/>
      <c r="C28" s="162"/>
      <c r="D28" s="162">
        <f t="shared" si="0"/>
        <v>0</v>
      </c>
      <c r="E28" s="54"/>
    </row>
    <row r="29" spans="1:5" ht="12.5">
      <c r="A29" s="54"/>
      <c r="B29" s="54"/>
      <c r="C29" s="162"/>
      <c r="D29" s="162">
        <f t="shared" si="0"/>
        <v>0</v>
      </c>
      <c r="E29" s="54"/>
    </row>
    <row r="30" spans="1:5" ht="12.5">
      <c r="A30" s="54"/>
      <c r="B30" s="54"/>
      <c r="C30" s="162"/>
      <c r="D30" s="162">
        <f t="shared" si="0"/>
        <v>0</v>
      </c>
      <c r="E30" s="54"/>
    </row>
    <row r="31" spans="1:5" ht="12.5">
      <c r="A31" s="54"/>
      <c r="B31" s="54"/>
      <c r="C31" s="162"/>
      <c r="D31" s="162">
        <f t="shared" si="0"/>
        <v>0</v>
      </c>
      <c r="E31" s="54"/>
    </row>
    <row r="32" spans="1:5" ht="12.5">
      <c r="A32" s="54"/>
      <c r="B32" s="54"/>
      <c r="C32" s="162"/>
      <c r="D32" s="162">
        <f t="shared" si="0"/>
        <v>0</v>
      </c>
      <c r="E32" s="54"/>
    </row>
    <row r="33" spans="1:5" ht="12.5">
      <c r="A33" s="54"/>
      <c r="B33" s="54"/>
      <c r="C33" s="162"/>
      <c r="D33" s="162">
        <f t="shared" si="0"/>
        <v>0</v>
      </c>
      <c r="E33" s="54"/>
    </row>
    <row r="34" spans="1:5" ht="12.5">
      <c r="A34" s="54"/>
      <c r="B34" s="54"/>
      <c r="C34" s="162"/>
      <c r="D34" s="162">
        <f t="shared" si="0"/>
        <v>0</v>
      </c>
      <c r="E34" s="54"/>
    </row>
    <row r="35" spans="1:5" ht="12.5">
      <c r="A35" s="54"/>
      <c r="B35" s="54"/>
      <c r="C35" s="162"/>
      <c r="D35" s="162">
        <f t="shared" si="0"/>
        <v>0</v>
      </c>
      <c r="E35" s="54"/>
    </row>
    <row r="36" spans="1:5" ht="12.5">
      <c r="A36" s="54"/>
      <c r="B36" s="54"/>
      <c r="C36" s="162"/>
      <c r="D36" s="162">
        <f t="shared" si="0"/>
        <v>0</v>
      </c>
      <c r="E36" s="54"/>
    </row>
    <row r="37" spans="1:5" ht="12.5">
      <c r="A37" s="54"/>
      <c r="B37" s="54"/>
      <c r="C37" s="162"/>
      <c r="D37" s="162">
        <f t="shared" si="0"/>
        <v>0</v>
      </c>
      <c r="E37" s="54"/>
    </row>
    <row r="38" spans="1:5" ht="12.5">
      <c r="A38" s="54"/>
      <c r="B38" s="54"/>
      <c r="C38" s="162"/>
      <c r="D38" s="162">
        <f t="shared" si="0"/>
        <v>0</v>
      </c>
      <c r="E38" s="54"/>
    </row>
    <row r="39" spans="1:5" ht="12.5">
      <c r="A39" s="54"/>
      <c r="B39" s="54"/>
      <c r="C39" s="162"/>
      <c r="D39" s="162">
        <f t="shared" si="0"/>
        <v>0</v>
      </c>
      <c r="E39" s="54"/>
    </row>
    <row r="40" spans="1:5" ht="12.5">
      <c r="A40" s="54"/>
      <c r="B40" s="54"/>
      <c r="C40" s="162"/>
      <c r="D40" s="162">
        <f t="shared" si="0"/>
        <v>0</v>
      </c>
      <c r="E40" s="54"/>
    </row>
    <row r="41" spans="1:5" ht="12.5">
      <c r="A41" s="54"/>
      <c r="B41" s="54"/>
      <c r="C41" s="162"/>
      <c r="D41" s="162">
        <f t="shared" si="0"/>
        <v>0</v>
      </c>
      <c r="E41" s="54"/>
    </row>
    <row r="42" spans="1:5" ht="12.5">
      <c r="A42" s="54"/>
      <c r="B42" s="54"/>
      <c r="C42" s="162"/>
      <c r="D42" s="162">
        <f t="shared" si="0"/>
        <v>0</v>
      </c>
      <c r="E42" s="54"/>
    </row>
    <row r="43" spans="1:5" ht="12.5">
      <c r="A43" s="54"/>
      <c r="B43" s="54"/>
      <c r="C43" s="162"/>
      <c r="D43" s="162">
        <f t="shared" si="0"/>
        <v>0</v>
      </c>
      <c r="E43" s="54"/>
    </row>
    <row r="44" spans="1:5" ht="12.5">
      <c r="A44" s="54"/>
      <c r="B44" s="54"/>
      <c r="C44" s="162"/>
      <c r="D44" s="162">
        <f t="shared" si="0"/>
        <v>0</v>
      </c>
      <c r="E44" s="54"/>
    </row>
    <row r="45" spans="1:5" ht="12.5">
      <c r="A45" s="54"/>
      <c r="B45" s="54"/>
      <c r="C45" s="162"/>
      <c r="D45" s="162">
        <f t="shared" si="0"/>
        <v>0</v>
      </c>
      <c r="E45" s="54"/>
    </row>
    <row r="46" spans="1:5" ht="12.5">
      <c r="A46" s="54"/>
      <c r="B46" s="54"/>
      <c r="C46" s="162"/>
      <c r="D46" s="162">
        <f t="shared" si="0"/>
        <v>0</v>
      </c>
      <c r="E46" s="54"/>
    </row>
    <row r="47" spans="1:5" ht="12.5">
      <c r="A47" s="54"/>
      <c r="B47" s="54"/>
      <c r="C47" s="162"/>
      <c r="D47" s="162">
        <f t="shared" si="0"/>
        <v>0</v>
      </c>
      <c r="E47" s="54"/>
    </row>
    <row r="48" spans="1:5" ht="12.5">
      <c r="A48" s="54"/>
      <c r="B48" s="54"/>
      <c r="C48" s="162"/>
      <c r="D48" s="162">
        <f t="shared" si="0"/>
        <v>0</v>
      </c>
      <c r="E48" s="54"/>
    </row>
    <row r="49" spans="1:5" ht="12.5">
      <c r="A49" s="54"/>
      <c r="B49" s="54"/>
      <c r="C49" s="162"/>
      <c r="D49" s="162">
        <f t="shared" si="0"/>
        <v>0</v>
      </c>
      <c r="E49" s="54"/>
    </row>
    <row r="50" spans="1:5" ht="12.5">
      <c r="A50" s="54"/>
      <c r="B50" s="54"/>
      <c r="C50" s="162"/>
      <c r="D50" s="162">
        <f t="shared" si="0"/>
        <v>0</v>
      </c>
      <c r="E50" s="54"/>
    </row>
    <row r="51" spans="1:5" ht="12.5">
      <c r="A51" s="54"/>
      <c r="B51" s="54"/>
      <c r="C51" s="162"/>
      <c r="D51" s="162">
        <f t="shared" si="0"/>
        <v>0</v>
      </c>
      <c r="E51" s="54"/>
    </row>
    <row r="52" spans="1:5" ht="12.5">
      <c r="A52" s="54"/>
      <c r="B52" s="54"/>
      <c r="C52" s="162"/>
      <c r="D52" s="162">
        <f t="shared" si="0"/>
        <v>0</v>
      </c>
      <c r="E52" s="54"/>
    </row>
    <row r="53" spans="1:5" ht="12.5">
      <c r="A53" s="54"/>
      <c r="B53" s="54"/>
      <c r="C53" s="162"/>
      <c r="D53" s="162">
        <f t="shared" si="0"/>
        <v>0</v>
      </c>
      <c r="E53" s="54"/>
    </row>
    <row r="54" spans="1:5" ht="12.5">
      <c r="A54" s="54"/>
      <c r="B54" s="54"/>
      <c r="C54" s="162"/>
      <c r="D54" s="162">
        <f t="shared" si="0"/>
        <v>0</v>
      </c>
      <c r="E54" s="54"/>
    </row>
    <row r="55" spans="1:5" ht="12.5">
      <c r="A55" s="54"/>
      <c r="B55" s="54"/>
      <c r="C55" s="162"/>
      <c r="D55" s="162">
        <f t="shared" si="0"/>
        <v>0</v>
      </c>
      <c r="E55" s="54"/>
    </row>
    <row r="56" spans="1:5" ht="12.5">
      <c r="A56" s="54"/>
      <c r="B56" s="54"/>
      <c r="C56" s="162"/>
      <c r="D56" s="162">
        <f t="shared" si="0"/>
        <v>0</v>
      </c>
      <c r="E56" s="54"/>
    </row>
    <row r="57" spans="1:5" ht="12.5">
      <c r="A57" s="54"/>
      <c r="B57" s="54"/>
      <c r="C57" s="162"/>
      <c r="D57" s="162">
        <f t="shared" si="0"/>
        <v>0</v>
      </c>
      <c r="E57" s="54"/>
    </row>
    <row r="58" spans="1:5" ht="12.5">
      <c r="A58" s="54"/>
      <c r="B58" s="54"/>
      <c r="C58" s="162"/>
      <c r="D58" s="162">
        <f t="shared" si="0"/>
        <v>0</v>
      </c>
      <c r="E58" s="54"/>
    </row>
    <row r="59" spans="1:5" ht="12.5">
      <c r="A59" s="54"/>
      <c r="B59" s="54"/>
      <c r="C59" s="162"/>
      <c r="D59" s="162">
        <f t="shared" si="0"/>
        <v>0</v>
      </c>
      <c r="E59" s="54"/>
    </row>
    <row r="60" spans="1:5" ht="12.5">
      <c r="A60" s="54"/>
      <c r="B60" s="54"/>
      <c r="C60" s="162"/>
      <c r="D60" s="162">
        <f t="shared" si="0"/>
        <v>0</v>
      </c>
      <c r="E60" s="54"/>
    </row>
    <row r="61" spans="1:5" ht="12.5">
      <c r="A61" s="54"/>
      <c r="B61" s="54"/>
      <c r="C61" s="162"/>
      <c r="D61" s="162">
        <f t="shared" si="0"/>
        <v>0</v>
      </c>
      <c r="E61" s="54"/>
    </row>
    <row r="62" spans="1:5" ht="12.5">
      <c r="A62" s="54"/>
      <c r="B62" s="54"/>
      <c r="C62" s="162"/>
      <c r="D62" s="162">
        <f t="shared" si="0"/>
        <v>0</v>
      </c>
      <c r="E62" s="54"/>
    </row>
    <row r="63" spans="1:5" ht="12.5">
      <c r="A63" s="54"/>
      <c r="B63" s="54"/>
      <c r="C63" s="162"/>
      <c r="D63" s="162">
        <f t="shared" si="0"/>
        <v>0</v>
      </c>
      <c r="E63" s="54"/>
    </row>
    <row r="64" spans="1:5" ht="12.5">
      <c r="A64" s="54"/>
      <c r="B64" s="54"/>
      <c r="C64" s="162"/>
      <c r="D64" s="162">
        <f t="shared" si="0"/>
        <v>0</v>
      </c>
      <c r="E64" s="54"/>
    </row>
    <row r="65" spans="1:5" ht="12.5">
      <c r="A65" s="54"/>
      <c r="B65" s="54"/>
      <c r="C65" s="162"/>
      <c r="D65" s="162">
        <f t="shared" si="0"/>
        <v>0</v>
      </c>
      <c r="E65" s="54"/>
    </row>
    <row r="66" spans="1:5" ht="12.5">
      <c r="A66" s="54"/>
      <c r="B66" s="54"/>
      <c r="C66" s="162"/>
      <c r="D66" s="162">
        <f t="shared" si="0"/>
        <v>0</v>
      </c>
      <c r="E66" s="54"/>
    </row>
    <row r="67" spans="1:5" ht="12.5">
      <c r="A67" s="54"/>
      <c r="B67" s="54"/>
      <c r="C67" s="162"/>
      <c r="D67" s="162">
        <f t="shared" si="0"/>
        <v>0</v>
      </c>
      <c r="E67" s="54"/>
    </row>
    <row r="68" spans="1:5" ht="12.5">
      <c r="A68" s="54"/>
      <c r="B68" s="54"/>
      <c r="C68" s="162"/>
      <c r="D68" s="162">
        <f t="shared" si="0"/>
        <v>0</v>
      </c>
      <c r="E68" s="54"/>
    </row>
    <row r="69" spans="1:5" ht="12.5">
      <c r="A69" s="54"/>
      <c r="B69" s="54"/>
      <c r="C69" s="162"/>
      <c r="D69" s="162">
        <f t="shared" si="0"/>
        <v>0</v>
      </c>
      <c r="E69" s="54"/>
    </row>
    <row r="70" spans="1:5" ht="12.5">
      <c r="A70" s="54"/>
      <c r="B70" s="54"/>
      <c r="C70" s="162"/>
      <c r="D70" s="162">
        <f t="shared" si="0"/>
        <v>0</v>
      </c>
      <c r="E70" s="54"/>
    </row>
    <row r="71" spans="1:5" ht="12.5">
      <c r="A71" s="54"/>
      <c r="B71" s="54"/>
      <c r="C71" s="162"/>
      <c r="D71" s="162">
        <f t="shared" si="0"/>
        <v>0</v>
      </c>
      <c r="E71" s="54"/>
    </row>
    <row r="72" spans="1:5" ht="12.5">
      <c r="A72" s="54"/>
      <c r="B72" s="54"/>
      <c r="C72" s="162"/>
      <c r="D72" s="162">
        <f t="shared" si="0"/>
        <v>0</v>
      </c>
      <c r="E72" s="54"/>
    </row>
    <row r="73" spans="1:5" ht="12.5">
      <c r="A73" s="54"/>
      <c r="B73" s="54"/>
      <c r="C73" s="162"/>
      <c r="D73" s="162">
        <f t="shared" si="0"/>
        <v>0</v>
      </c>
      <c r="E73" s="54"/>
    </row>
    <row r="74" spans="1:5" ht="12.5">
      <c r="A74" s="54"/>
      <c r="B74" s="54"/>
      <c r="C74" s="162"/>
      <c r="D74" s="162">
        <f t="shared" si="0"/>
        <v>0</v>
      </c>
      <c r="E74" s="54"/>
    </row>
    <row r="75" spans="1:5" ht="12.5">
      <c r="A75" s="54"/>
      <c r="B75" s="54"/>
      <c r="C75" s="162"/>
      <c r="D75" s="162">
        <f t="shared" si="0"/>
        <v>0</v>
      </c>
      <c r="E75" s="54"/>
    </row>
    <row r="76" spans="1:5" ht="12.5">
      <c r="A76" s="54"/>
      <c r="B76" s="54"/>
      <c r="C76" s="162"/>
      <c r="D76" s="162">
        <f t="shared" si="0"/>
        <v>0</v>
      </c>
      <c r="E76" s="54"/>
    </row>
    <row r="77" spans="1:5" ht="12.5">
      <c r="A77" s="54"/>
      <c r="B77" s="54"/>
      <c r="C77" s="162"/>
      <c r="D77" s="162">
        <f t="shared" si="0"/>
        <v>0</v>
      </c>
      <c r="E77" s="54"/>
    </row>
    <row r="78" spans="1:5" ht="12.5">
      <c r="A78" s="54"/>
      <c r="B78" s="54"/>
      <c r="C78" s="162"/>
      <c r="D78" s="162">
        <f t="shared" si="0"/>
        <v>0</v>
      </c>
      <c r="E78" s="54"/>
    </row>
    <row r="79" spans="1:5" ht="12.5">
      <c r="A79" s="54"/>
      <c r="B79" s="54"/>
      <c r="C79" s="162"/>
      <c r="D79" s="162">
        <f t="shared" si="0"/>
        <v>0</v>
      </c>
      <c r="E79" s="54"/>
    </row>
    <row r="80" spans="1:5" ht="12.5">
      <c r="A80" s="54"/>
      <c r="B80" s="54"/>
      <c r="C80" s="162"/>
      <c r="D80" s="162">
        <f t="shared" si="0"/>
        <v>0</v>
      </c>
      <c r="E80" s="54"/>
    </row>
    <row r="81" spans="1:5" ht="12.5">
      <c r="A81" s="54"/>
      <c r="B81" s="54"/>
      <c r="C81" s="162"/>
      <c r="D81" s="162">
        <f t="shared" si="0"/>
        <v>0</v>
      </c>
      <c r="E81" s="54"/>
    </row>
    <row r="82" spans="1:5" ht="12.5">
      <c r="A82" s="54"/>
      <c r="B82" s="54"/>
      <c r="C82" s="162"/>
      <c r="D82" s="162">
        <f t="shared" si="0"/>
        <v>0</v>
      </c>
      <c r="E82" s="54"/>
    </row>
    <row r="83" spans="1:5" ht="12.5">
      <c r="A83" s="54"/>
      <c r="B83" s="54"/>
      <c r="C83" s="162"/>
      <c r="D83" s="162">
        <f t="shared" si="0"/>
        <v>0</v>
      </c>
      <c r="E83" s="54"/>
    </row>
    <row r="84" spans="1:5" ht="12.5">
      <c r="A84" s="54"/>
      <c r="B84" s="54"/>
      <c r="C84" s="162"/>
      <c r="D84" s="162">
        <f t="shared" si="0"/>
        <v>0</v>
      </c>
      <c r="E84" s="54"/>
    </row>
    <row r="85" spans="1:5" ht="12.5">
      <c r="A85" s="54"/>
      <c r="B85" s="54"/>
      <c r="C85" s="162"/>
      <c r="D85" s="162">
        <f t="shared" si="0"/>
        <v>0</v>
      </c>
      <c r="E85" s="54"/>
    </row>
    <row r="86" spans="1:5" ht="12.5">
      <c r="A86" s="54"/>
      <c r="B86" s="54"/>
      <c r="C86" s="162"/>
      <c r="D86" s="162">
        <f t="shared" si="0"/>
        <v>0</v>
      </c>
      <c r="E86" s="54"/>
    </row>
    <row r="87" spans="1:5" ht="12.5">
      <c r="A87" s="54"/>
      <c r="B87" s="54"/>
      <c r="C87" s="162"/>
      <c r="D87" s="162">
        <f t="shared" si="0"/>
        <v>0</v>
      </c>
      <c r="E87" s="54"/>
    </row>
    <row r="88" spans="1:5" ht="12.5">
      <c r="A88" s="54"/>
      <c r="B88" s="54"/>
      <c r="C88" s="162"/>
      <c r="D88" s="162">
        <f t="shared" si="0"/>
        <v>0</v>
      </c>
      <c r="E88" s="54"/>
    </row>
    <row r="89" spans="1:5" ht="12.5">
      <c r="A89" s="54"/>
      <c r="B89" s="54"/>
      <c r="C89" s="162"/>
      <c r="D89" s="162">
        <f t="shared" si="0"/>
        <v>0</v>
      </c>
      <c r="E89" s="54"/>
    </row>
    <row r="90" spans="1:5" ht="12.5">
      <c r="A90" s="54"/>
      <c r="B90" s="54"/>
      <c r="C90" s="162"/>
      <c r="D90" s="162">
        <f t="shared" si="0"/>
        <v>0</v>
      </c>
      <c r="E90" s="54"/>
    </row>
    <row r="91" spans="1:5" ht="12.5">
      <c r="A91" s="54"/>
      <c r="B91" s="54"/>
      <c r="C91" s="162"/>
      <c r="D91" s="162">
        <f t="shared" si="0"/>
        <v>0</v>
      </c>
      <c r="E91" s="54"/>
    </row>
    <row r="92" spans="1:5" ht="12.5">
      <c r="A92" s="54"/>
      <c r="B92" s="54"/>
      <c r="C92" s="162"/>
      <c r="D92" s="162">
        <f t="shared" si="0"/>
        <v>0</v>
      </c>
      <c r="E92" s="54"/>
    </row>
    <row r="93" spans="1:5" ht="12.5">
      <c r="A93" s="54"/>
      <c r="B93" s="54"/>
      <c r="C93" s="162"/>
      <c r="D93" s="162">
        <f t="shared" si="0"/>
        <v>0</v>
      </c>
      <c r="E93" s="54"/>
    </row>
    <row r="94" spans="1:5" ht="12.5">
      <c r="A94" s="54"/>
      <c r="B94" s="54"/>
      <c r="C94" s="162"/>
      <c r="D94" s="162">
        <f t="shared" si="0"/>
        <v>0</v>
      </c>
      <c r="E94" s="54"/>
    </row>
    <row r="95" spans="1:5" ht="12.5">
      <c r="A95" s="54"/>
      <c r="B95" s="54"/>
      <c r="C95" s="162"/>
      <c r="D95" s="162">
        <f t="shared" si="0"/>
        <v>0</v>
      </c>
      <c r="E95" s="54"/>
    </row>
    <row r="96" spans="1:5" ht="12.5">
      <c r="A96" s="54"/>
      <c r="B96" s="54"/>
      <c r="C96" s="162"/>
      <c r="D96" s="162">
        <f t="shared" si="0"/>
        <v>0</v>
      </c>
      <c r="E96" s="54"/>
    </row>
    <row r="97" spans="1:5" ht="12.5">
      <c r="A97" s="54"/>
      <c r="B97" s="54"/>
      <c r="C97" s="162"/>
      <c r="D97" s="162">
        <f t="shared" si="0"/>
        <v>0</v>
      </c>
      <c r="E97" s="54"/>
    </row>
    <row r="98" spans="1:5" ht="12.5">
      <c r="A98" s="54"/>
      <c r="B98" s="54"/>
      <c r="C98" s="162"/>
      <c r="D98" s="162">
        <f t="shared" si="0"/>
        <v>0</v>
      </c>
      <c r="E98" s="54"/>
    </row>
    <row r="99" spans="1:5" ht="12.5">
      <c r="A99" s="54"/>
      <c r="B99" s="54"/>
      <c r="C99" s="162"/>
      <c r="D99" s="162">
        <f t="shared" si="0"/>
        <v>0</v>
      </c>
      <c r="E99" s="54"/>
    </row>
    <row r="100" spans="1:5" ht="12.5">
      <c r="A100" s="54"/>
      <c r="B100" s="54"/>
      <c r="C100" s="162"/>
      <c r="D100" s="162">
        <f t="shared" si="0"/>
        <v>0</v>
      </c>
      <c r="E100" s="54"/>
    </row>
    <row r="101" spans="1:5" ht="12.5">
      <c r="A101" s="54"/>
      <c r="B101" s="54"/>
      <c r="C101" s="162"/>
      <c r="D101" s="162">
        <f t="shared" si="0"/>
        <v>0</v>
      </c>
      <c r="E101" s="54"/>
    </row>
    <row r="102" spans="1:5" ht="12.5">
      <c r="A102" s="54"/>
      <c r="B102" s="54"/>
      <c r="C102" s="162"/>
      <c r="D102" s="162">
        <f t="shared" si="0"/>
        <v>0</v>
      </c>
      <c r="E102" s="54"/>
    </row>
    <row r="103" spans="1:5" ht="12.5">
      <c r="A103" s="54"/>
      <c r="B103" s="54"/>
      <c r="C103" s="162"/>
      <c r="D103" s="162">
        <f t="shared" si="0"/>
        <v>0</v>
      </c>
      <c r="E103" s="54"/>
    </row>
    <row r="104" spans="1:5" ht="12.5">
      <c r="A104" s="54"/>
      <c r="B104" s="54"/>
      <c r="C104" s="162"/>
      <c r="D104" s="162">
        <f t="shared" si="0"/>
        <v>0</v>
      </c>
      <c r="E104" s="54"/>
    </row>
    <row r="105" spans="1:5" ht="12.5">
      <c r="A105" s="54"/>
      <c r="B105" s="54"/>
      <c r="C105" s="162"/>
      <c r="D105" s="162">
        <f t="shared" si="0"/>
        <v>0</v>
      </c>
      <c r="E105" s="54"/>
    </row>
    <row r="106" spans="1:5" ht="12.5">
      <c r="A106" s="54"/>
      <c r="B106" s="54"/>
      <c r="C106" s="162"/>
      <c r="D106" s="162">
        <f t="shared" si="0"/>
        <v>0</v>
      </c>
      <c r="E106" s="54"/>
    </row>
    <row r="107" spans="1:5" ht="12.5">
      <c r="A107" s="54"/>
      <c r="B107" s="54"/>
      <c r="C107" s="162"/>
      <c r="D107" s="162">
        <f t="shared" si="0"/>
        <v>0</v>
      </c>
      <c r="E107" s="54"/>
    </row>
    <row r="108" spans="1:5" ht="12.5">
      <c r="A108" s="54"/>
      <c r="B108" s="54"/>
      <c r="C108" s="162"/>
      <c r="D108" s="162">
        <f t="shared" si="0"/>
        <v>0</v>
      </c>
      <c r="E108" s="54"/>
    </row>
    <row r="109" spans="1:5" ht="12.5">
      <c r="A109" s="54"/>
      <c r="B109" s="54"/>
      <c r="C109" s="162"/>
      <c r="D109" s="162">
        <f t="shared" si="0"/>
        <v>0</v>
      </c>
      <c r="E109" s="54"/>
    </row>
    <row r="110" spans="1:5" ht="12.5">
      <c r="A110" s="54"/>
      <c r="B110" s="54"/>
      <c r="C110" s="162"/>
      <c r="D110" s="162">
        <f t="shared" si="0"/>
        <v>0</v>
      </c>
      <c r="E110" s="54"/>
    </row>
    <row r="111" spans="1:5" ht="12.5">
      <c r="A111" s="54"/>
      <c r="B111" s="54"/>
      <c r="C111" s="162"/>
      <c r="D111" s="162">
        <f t="shared" si="0"/>
        <v>0</v>
      </c>
      <c r="E111" s="54"/>
    </row>
    <row r="112" spans="1:5" ht="12.5">
      <c r="A112" s="54"/>
      <c r="B112" s="54"/>
      <c r="C112" s="162"/>
      <c r="D112" s="162">
        <f t="shared" si="0"/>
        <v>0</v>
      </c>
      <c r="E112" s="54"/>
    </row>
    <row r="113" spans="1:5" ht="12.5">
      <c r="A113" s="54"/>
      <c r="B113" s="54"/>
      <c r="C113" s="162"/>
      <c r="D113" s="162">
        <f t="shared" si="0"/>
        <v>0</v>
      </c>
      <c r="E113" s="54"/>
    </row>
    <row r="114" spans="1:5" ht="12.5">
      <c r="A114" s="54"/>
      <c r="B114" s="54"/>
      <c r="C114" s="162"/>
      <c r="D114" s="162">
        <f t="shared" si="0"/>
        <v>0</v>
      </c>
      <c r="E114" s="54"/>
    </row>
    <row r="115" spans="1:5" ht="12.5">
      <c r="A115" s="54"/>
      <c r="B115" s="54"/>
      <c r="C115" s="162"/>
      <c r="D115" s="162">
        <f t="shared" si="0"/>
        <v>0</v>
      </c>
      <c r="E115" s="54"/>
    </row>
    <row r="116" spans="1:5" ht="12.5">
      <c r="A116" s="54"/>
      <c r="B116" s="54"/>
      <c r="C116" s="162"/>
      <c r="D116" s="162">
        <f t="shared" si="0"/>
        <v>0</v>
      </c>
      <c r="E116" s="54"/>
    </row>
    <row r="117" spans="1:5" ht="12.5">
      <c r="A117" s="54"/>
      <c r="B117" s="54"/>
      <c r="C117" s="162"/>
      <c r="D117" s="162">
        <f t="shared" si="0"/>
        <v>0</v>
      </c>
      <c r="E117" s="54"/>
    </row>
    <row r="118" spans="1:5" ht="12.5">
      <c r="A118" s="54"/>
      <c r="B118" s="54"/>
      <c r="C118" s="162"/>
      <c r="D118" s="162">
        <f t="shared" si="0"/>
        <v>0</v>
      </c>
      <c r="E118" s="54"/>
    </row>
    <row r="119" spans="1:5" ht="12.5">
      <c r="A119" s="54"/>
      <c r="B119" s="54"/>
      <c r="C119" s="162"/>
      <c r="D119" s="162">
        <f t="shared" si="0"/>
        <v>0</v>
      </c>
      <c r="E119" s="54"/>
    </row>
    <row r="120" spans="1:5" ht="12.5">
      <c r="A120" s="54"/>
      <c r="B120" s="54"/>
      <c r="C120" s="162"/>
      <c r="D120" s="162">
        <f t="shared" si="0"/>
        <v>0</v>
      </c>
      <c r="E120" s="54"/>
    </row>
    <row r="121" spans="1:5" ht="12.5">
      <c r="A121" s="54"/>
      <c r="B121" s="54"/>
      <c r="C121" s="162"/>
      <c r="D121" s="162">
        <f t="shared" si="0"/>
        <v>0</v>
      </c>
      <c r="E121" s="54"/>
    </row>
    <row r="122" spans="1:5" ht="12.5">
      <c r="A122" s="54"/>
      <c r="B122" s="54"/>
      <c r="C122" s="162"/>
      <c r="D122" s="162">
        <f t="shared" si="0"/>
        <v>0</v>
      </c>
      <c r="E122" s="54"/>
    </row>
    <row r="123" spans="1:5" ht="12.5">
      <c r="A123" s="54"/>
      <c r="B123" s="54"/>
      <c r="C123" s="162"/>
      <c r="D123" s="162">
        <f t="shared" si="0"/>
        <v>0</v>
      </c>
      <c r="E123" s="54"/>
    </row>
    <row r="124" spans="1:5" ht="12.5">
      <c r="A124" s="54"/>
      <c r="B124" s="54"/>
      <c r="C124" s="162"/>
      <c r="D124" s="162">
        <f t="shared" si="0"/>
        <v>0</v>
      </c>
      <c r="E124" s="54"/>
    </row>
    <row r="125" spans="1:5" ht="12.5">
      <c r="A125" s="54"/>
      <c r="B125" s="54"/>
      <c r="C125" s="162"/>
      <c r="D125" s="162">
        <f t="shared" si="0"/>
        <v>0</v>
      </c>
      <c r="E125" s="54"/>
    </row>
    <row r="126" spans="1:5" ht="12.5">
      <c r="A126" s="54"/>
      <c r="B126" s="54"/>
      <c r="C126" s="162"/>
      <c r="D126" s="162">
        <f t="shared" si="0"/>
        <v>0</v>
      </c>
      <c r="E126" s="54"/>
    </row>
    <row r="127" spans="1:5" ht="12.5">
      <c r="A127" s="54"/>
      <c r="B127" s="54"/>
      <c r="C127" s="162"/>
      <c r="D127" s="162">
        <f t="shared" si="0"/>
        <v>0</v>
      </c>
      <c r="E127" s="54"/>
    </row>
    <row r="128" spans="1:5" ht="12.5">
      <c r="A128" s="54"/>
      <c r="B128" s="54"/>
      <c r="C128" s="162"/>
      <c r="D128" s="162">
        <f t="shared" si="0"/>
        <v>0</v>
      </c>
      <c r="E128" s="54"/>
    </row>
    <row r="129" spans="1:5" ht="12.5">
      <c r="A129" s="54"/>
      <c r="B129" s="54"/>
      <c r="C129" s="162"/>
      <c r="D129" s="162">
        <f t="shared" si="0"/>
        <v>0</v>
      </c>
      <c r="E129" s="54"/>
    </row>
    <row r="130" spans="1:5" ht="12.5">
      <c r="A130" s="54"/>
      <c r="B130" s="54"/>
      <c r="C130" s="162"/>
      <c r="D130" s="162">
        <f t="shared" si="0"/>
        <v>0</v>
      </c>
      <c r="E130" s="54"/>
    </row>
    <row r="131" spans="1:5" ht="12.5">
      <c r="A131" s="54"/>
      <c r="B131" s="54"/>
      <c r="C131" s="162"/>
      <c r="D131" s="162">
        <f t="shared" si="0"/>
        <v>0</v>
      </c>
      <c r="E131" s="54"/>
    </row>
    <row r="132" spans="1:5" ht="12.5">
      <c r="A132" s="54"/>
      <c r="B132" s="54"/>
      <c r="C132" s="162"/>
      <c r="D132" s="162">
        <f t="shared" si="0"/>
        <v>0</v>
      </c>
      <c r="E132" s="54"/>
    </row>
    <row r="133" spans="1:5" ht="12.5">
      <c r="A133" s="54"/>
      <c r="B133" s="54"/>
      <c r="C133" s="162"/>
      <c r="D133" s="162">
        <f t="shared" si="0"/>
        <v>0</v>
      </c>
      <c r="E133" s="54"/>
    </row>
    <row r="134" spans="1:5" ht="12.5">
      <c r="A134" s="54"/>
      <c r="B134" s="54"/>
      <c r="C134" s="162"/>
      <c r="D134" s="162">
        <f t="shared" si="0"/>
        <v>0</v>
      </c>
      <c r="E134" s="54"/>
    </row>
    <row r="135" spans="1:5" ht="12.5">
      <c r="A135" s="54"/>
      <c r="B135" s="54"/>
      <c r="C135" s="162"/>
      <c r="D135" s="162">
        <f t="shared" si="0"/>
        <v>0</v>
      </c>
      <c r="E135" s="54"/>
    </row>
    <row r="136" spans="1:5" ht="12.5">
      <c r="A136" s="54"/>
      <c r="B136" s="54"/>
      <c r="C136" s="162"/>
      <c r="D136" s="162">
        <f t="shared" si="0"/>
        <v>0</v>
      </c>
      <c r="E136" s="54"/>
    </row>
    <row r="137" spans="1:5" ht="12.5">
      <c r="A137" s="54"/>
      <c r="B137" s="54"/>
      <c r="C137" s="162"/>
      <c r="D137" s="162">
        <f t="shared" si="0"/>
        <v>0</v>
      </c>
      <c r="E137" s="54"/>
    </row>
    <row r="138" spans="1:5" ht="12.5">
      <c r="A138" s="54"/>
      <c r="B138" s="54"/>
      <c r="C138" s="162"/>
      <c r="D138" s="162">
        <f t="shared" si="0"/>
        <v>0</v>
      </c>
      <c r="E138" s="54"/>
    </row>
    <row r="139" spans="1:5" ht="12.5">
      <c r="A139" s="54"/>
      <c r="B139" s="54"/>
      <c r="C139" s="162"/>
      <c r="D139" s="162">
        <f t="shared" si="0"/>
        <v>0</v>
      </c>
      <c r="E139" s="54"/>
    </row>
    <row r="140" spans="1:5" ht="12.5">
      <c r="A140" s="54"/>
      <c r="B140" s="54"/>
      <c r="C140" s="162"/>
      <c r="D140" s="162">
        <f t="shared" si="0"/>
        <v>0</v>
      </c>
      <c r="E140" s="54"/>
    </row>
    <row r="141" spans="1:5" ht="12.5">
      <c r="A141" s="54"/>
      <c r="B141" s="54"/>
      <c r="C141" s="162"/>
      <c r="D141" s="162">
        <f t="shared" si="0"/>
        <v>0</v>
      </c>
      <c r="E141" s="54"/>
    </row>
    <row r="142" spans="1:5" ht="12.5">
      <c r="A142" s="54"/>
      <c r="B142" s="54"/>
      <c r="C142" s="162"/>
      <c r="D142" s="162">
        <f t="shared" si="0"/>
        <v>0</v>
      </c>
      <c r="E142" s="54"/>
    </row>
    <row r="143" spans="1:5" ht="12.5">
      <c r="A143" s="54"/>
      <c r="B143" s="54"/>
      <c r="C143" s="162"/>
      <c r="D143" s="162">
        <f t="shared" si="0"/>
        <v>0</v>
      </c>
      <c r="E143" s="54"/>
    </row>
    <row r="144" spans="1:5" ht="12.5">
      <c r="A144" s="54"/>
      <c r="B144" s="54"/>
      <c r="C144" s="162"/>
      <c r="D144" s="162">
        <f t="shared" si="0"/>
        <v>0</v>
      </c>
      <c r="E144" s="54"/>
    </row>
    <row r="145" spans="1:5" ht="12.5">
      <c r="A145" s="54"/>
      <c r="B145" s="54"/>
      <c r="C145" s="162"/>
      <c r="D145" s="162">
        <f t="shared" si="0"/>
        <v>0</v>
      </c>
      <c r="E145" s="54"/>
    </row>
    <row r="146" spans="1:5" ht="12.5">
      <c r="A146" s="54"/>
      <c r="B146" s="54"/>
      <c r="C146" s="162"/>
      <c r="D146" s="162">
        <f t="shared" si="0"/>
        <v>0</v>
      </c>
      <c r="E146" s="54"/>
    </row>
    <row r="147" spans="1:5" ht="12.5">
      <c r="A147" s="54"/>
      <c r="B147" s="54"/>
      <c r="C147" s="162"/>
      <c r="D147" s="162">
        <f t="shared" si="0"/>
        <v>0</v>
      </c>
      <c r="E147" s="54"/>
    </row>
    <row r="148" spans="1:5" ht="12.5">
      <c r="A148" s="54"/>
      <c r="B148" s="54"/>
      <c r="C148" s="162"/>
      <c r="D148" s="162">
        <f t="shared" si="0"/>
        <v>0</v>
      </c>
      <c r="E148" s="54"/>
    </row>
    <row r="149" spans="1:5" ht="12.5">
      <c r="A149" s="54"/>
      <c r="B149" s="54"/>
      <c r="C149" s="162"/>
      <c r="D149" s="162">
        <f t="shared" si="0"/>
        <v>0</v>
      </c>
      <c r="E149" s="54"/>
    </row>
    <row r="150" spans="1:5" ht="12.5">
      <c r="A150" s="54"/>
      <c r="B150" s="54"/>
      <c r="C150" s="162"/>
      <c r="D150" s="162">
        <f t="shared" si="0"/>
        <v>0</v>
      </c>
      <c r="E150" s="54"/>
    </row>
    <row r="151" spans="1:5" ht="12.5">
      <c r="A151" s="54"/>
      <c r="B151" s="54"/>
      <c r="C151" s="162"/>
      <c r="D151" s="162">
        <f t="shared" si="0"/>
        <v>0</v>
      </c>
      <c r="E151" s="54"/>
    </row>
    <row r="152" spans="1:5" ht="12.5">
      <c r="A152" s="54"/>
      <c r="B152" s="54"/>
      <c r="C152" s="162"/>
      <c r="D152" s="162">
        <f t="shared" si="0"/>
        <v>0</v>
      </c>
      <c r="E152" s="54"/>
    </row>
    <row r="153" spans="1:5" ht="12.5">
      <c r="A153" s="54"/>
      <c r="B153" s="54"/>
      <c r="C153" s="162"/>
      <c r="D153" s="162">
        <f t="shared" si="0"/>
        <v>0</v>
      </c>
      <c r="E153" s="54"/>
    </row>
    <row r="154" spans="1:5" ht="12.5">
      <c r="A154" s="54"/>
      <c r="B154" s="54"/>
      <c r="C154" s="162"/>
      <c r="D154" s="162">
        <f t="shared" si="0"/>
        <v>0</v>
      </c>
      <c r="E154" s="54"/>
    </row>
    <row r="155" spans="1:5" ht="12.5">
      <c r="A155" s="54"/>
      <c r="B155" s="54"/>
      <c r="C155" s="162"/>
      <c r="D155" s="162">
        <f t="shared" si="0"/>
        <v>0</v>
      </c>
      <c r="E155" s="54"/>
    </row>
    <row r="156" spans="1:5" ht="12.5">
      <c r="A156" s="54"/>
      <c r="B156" s="54"/>
      <c r="C156" s="162"/>
      <c r="D156" s="162">
        <f t="shared" si="0"/>
        <v>0</v>
      </c>
      <c r="E156" s="54"/>
    </row>
    <row r="157" spans="1:5" ht="12.5">
      <c r="A157" s="54"/>
      <c r="B157" s="54"/>
      <c r="C157" s="162"/>
      <c r="D157" s="162">
        <f t="shared" si="0"/>
        <v>0</v>
      </c>
      <c r="E157" s="54"/>
    </row>
    <row r="158" spans="1:5" ht="12.5">
      <c r="A158" s="54"/>
      <c r="B158" s="54"/>
      <c r="C158" s="162"/>
      <c r="D158" s="162">
        <f t="shared" si="0"/>
        <v>0</v>
      </c>
      <c r="E158" s="54"/>
    </row>
    <row r="159" spans="1:5" ht="12.5">
      <c r="A159" s="54"/>
      <c r="B159" s="54"/>
      <c r="C159" s="162"/>
      <c r="D159" s="162">
        <f t="shared" si="0"/>
        <v>0</v>
      </c>
      <c r="E159" s="54"/>
    </row>
    <row r="160" spans="1:5" ht="12.5">
      <c r="A160" s="54"/>
      <c r="B160" s="54"/>
      <c r="C160" s="162"/>
      <c r="D160" s="162">
        <f t="shared" si="0"/>
        <v>0</v>
      </c>
      <c r="E160" s="54"/>
    </row>
    <row r="161" spans="1:5" ht="12.5">
      <c r="A161" s="54"/>
      <c r="B161" s="54"/>
      <c r="C161" s="162"/>
      <c r="D161" s="162">
        <f t="shared" si="0"/>
        <v>0</v>
      </c>
      <c r="E161" s="54"/>
    </row>
    <row r="162" spans="1:5" ht="12.5">
      <c r="A162" s="54"/>
      <c r="B162" s="54"/>
      <c r="C162" s="162"/>
      <c r="D162" s="162">
        <f t="shared" si="0"/>
        <v>0</v>
      </c>
      <c r="E162" s="54"/>
    </row>
    <row r="163" spans="1:5" ht="12.5">
      <c r="A163" s="54"/>
      <c r="B163" s="54"/>
      <c r="C163" s="162"/>
      <c r="D163" s="162">
        <f t="shared" si="0"/>
        <v>0</v>
      </c>
      <c r="E163" s="54"/>
    </row>
    <row r="164" spans="1:5" ht="12.5">
      <c r="A164" s="54"/>
      <c r="B164" s="54"/>
      <c r="C164" s="162"/>
      <c r="D164" s="162">
        <f t="shared" si="0"/>
        <v>0</v>
      </c>
      <c r="E164" s="54"/>
    </row>
    <row r="165" spans="1:5" ht="12.5">
      <c r="A165" s="54"/>
      <c r="B165" s="54"/>
      <c r="C165" s="162"/>
      <c r="D165" s="162">
        <f t="shared" si="0"/>
        <v>0</v>
      </c>
      <c r="E165" s="54"/>
    </row>
    <row r="166" spans="1:5" ht="12.5">
      <c r="A166" s="54"/>
      <c r="B166" s="54"/>
      <c r="C166" s="162"/>
      <c r="D166" s="162">
        <f t="shared" si="0"/>
        <v>0</v>
      </c>
      <c r="E166" s="54"/>
    </row>
    <row r="167" spans="1:5" ht="12.5">
      <c r="A167" s="54"/>
      <c r="B167" s="54"/>
      <c r="C167" s="162"/>
      <c r="D167" s="162">
        <f t="shared" si="0"/>
        <v>0</v>
      </c>
      <c r="E167" s="54"/>
    </row>
    <row r="168" spans="1:5" ht="12.5">
      <c r="A168" s="54"/>
      <c r="B168" s="54"/>
      <c r="C168" s="162"/>
      <c r="D168" s="162">
        <f t="shared" si="0"/>
        <v>0</v>
      </c>
      <c r="E168" s="54"/>
    </row>
    <row r="169" spans="1:5" ht="12.5">
      <c r="A169" s="54"/>
      <c r="B169" s="54"/>
      <c r="C169" s="162"/>
      <c r="D169" s="162">
        <f t="shared" si="0"/>
        <v>0</v>
      </c>
      <c r="E169" s="54"/>
    </row>
    <row r="170" spans="1:5" ht="12.5">
      <c r="A170" s="54"/>
      <c r="B170" s="54"/>
      <c r="C170" s="162"/>
      <c r="D170" s="162">
        <f t="shared" si="0"/>
        <v>0</v>
      </c>
      <c r="E170" s="54"/>
    </row>
    <row r="171" spans="1:5" ht="12.5">
      <c r="A171" s="54"/>
      <c r="B171" s="54"/>
      <c r="C171" s="162"/>
      <c r="D171" s="162">
        <f t="shared" si="0"/>
        <v>0</v>
      </c>
      <c r="E171" s="54"/>
    </row>
    <row r="172" spans="1:5" ht="12.5">
      <c r="A172" s="54"/>
      <c r="B172" s="54"/>
      <c r="C172" s="162"/>
      <c r="D172" s="162">
        <f t="shared" si="0"/>
        <v>0</v>
      </c>
      <c r="E172" s="54"/>
    </row>
    <row r="173" spans="1:5" ht="12.5">
      <c r="A173" s="54"/>
      <c r="B173" s="54"/>
      <c r="C173" s="162"/>
      <c r="D173" s="162">
        <f t="shared" si="0"/>
        <v>0</v>
      </c>
      <c r="E173" s="54"/>
    </row>
    <row r="174" spans="1:5" ht="12.5">
      <c r="A174" s="54"/>
      <c r="B174" s="54"/>
      <c r="C174" s="162"/>
      <c r="D174" s="162">
        <f t="shared" si="0"/>
        <v>0</v>
      </c>
      <c r="E174" s="54"/>
    </row>
    <row r="175" spans="1:5" ht="12.5">
      <c r="A175" s="54"/>
      <c r="B175" s="54"/>
      <c r="C175" s="162"/>
      <c r="D175" s="162">
        <f t="shared" si="0"/>
        <v>0</v>
      </c>
      <c r="E175" s="54"/>
    </row>
    <row r="176" spans="1:5" ht="12.5">
      <c r="A176" s="54"/>
      <c r="B176" s="54"/>
      <c r="C176" s="162"/>
      <c r="D176" s="162">
        <f t="shared" si="0"/>
        <v>0</v>
      </c>
      <c r="E176" s="54"/>
    </row>
    <row r="177" spans="1:5" ht="12.5">
      <c r="A177" s="54"/>
      <c r="B177" s="54"/>
      <c r="C177" s="162"/>
      <c r="D177" s="162">
        <f t="shared" si="0"/>
        <v>0</v>
      </c>
      <c r="E177" s="54"/>
    </row>
    <row r="178" spans="1:5" ht="12.5">
      <c r="A178" s="54"/>
      <c r="B178" s="54"/>
      <c r="C178" s="162"/>
      <c r="D178" s="162">
        <f t="shared" si="0"/>
        <v>0</v>
      </c>
      <c r="E178" s="54"/>
    </row>
    <row r="179" spans="1:5" ht="12.5">
      <c r="A179" s="54"/>
      <c r="B179" s="54"/>
      <c r="C179" s="162"/>
      <c r="D179" s="162">
        <f t="shared" si="0"/>
        <v>0</v>
      </c>
      <c r="E179" s="54"/>
    </row>
    <row r="180" spans="1:5" ht="12.5">
      <c r="A180" s="54"/>
      <c r="B180" s="54"/>
      <c r="C180" s="162"/>
      <c r="D180" s="162">
        <f t="shared" si="0"/>
        <v>0</v>
      </c>
      <c r="E180" s="54"/>
    </row>
    <row r="181" spans="1:5" ht="12.5">
      <c r="A181" s="54"/>
      <c r="B181" s="54"/>
      <c r="C181" s="162"/>
      <c r="D181" s="162">
        <f t="shared" si="0"/>
        <v>0</v>
      </c>
      <c r="E181" s="54"/>
    </row>
    <row r="182" spans="1:5" ht="12.5">
      <c r="A182" s="54"/>
      <c r="B182" s="54"/>
      <c r="C182" s="162"/>
      <c r="D182" s="162">
        <f t="shared" si="0"/>
        <v>0</v>
      </c>
      <c r="E182" s="54"/>
    </row>
    <row r="183" spans="1:5" ht="12.5">
      <c r="A183" s="54"/>
      <c r="B183" s="54"/>
      <c r="C183" s="162"/>
      <c r="D183" s="162">
        <f t="shared" si="0"/>
        <v>0</v>
      </c>
      <c r="E183" s="54"/>
    </row>
    <row r="184" spans="1:5" ht="12.5">
      <c r="A184" s="54"/>
      <c r="B184" s="54"/>
      <c r="C184" s="162"/>
      <c r="D184" s="162">
        <f t="shared" si="0"/>
        <v>0</v>
      </c>
      <c r="E184" s="54"/>
    </row>
    <row r="185" spans="1:5" ht="12.5">
      <c r="A185" s="54"/>
      <c r="B185" s="54"/>
      <c r="C185" s="162"/>
      <c r="D185" s="162">
        <f t="shared" si="0"/>
        <v>0</v>
      </c>
      <c r="E185" s="54"/>
    </row>
    <row r="186" spans="1:5" ht="12.5">
      <c r="A186" s="54"/>
      <c r="B186" s="54"/>
      <c r="C186" s="162"/>
      <c r="D186" s="162">
        <f t="shared" si="0"/>
        <v>0</v>
      </c>
      <c r="E186" s="54"/>
    </row>
    <row r="187" spans="1:5" ht="12.5">
      <c r="A187" s="54"/>
      <c r="B187" s="54"/>
      <c r="C187" s="162"/>
      <c r="D187" s="162">
        <f t="shared" si="0"/>
        <v>0</v>
      </c>
      <c r="E187" s="54"/>
    </row>
    <row r="188" spans="1:5" ht="12.5">
      <c r="A188" s="54"/>
      <c r="B188" s="54"/>
      <c r="C188" s="162"/>
      <c r="D188" s="162">
        <f t="shared" si="0"/>
        <v>0</v>
      </c>
      <c r="E188" s="54"/>
    </row>
    <row r="189" spans="1:5" ht="12.5">
      <c r="A189" s="54"/>
      <c r="B189" s="54"/>
      <c r="C189" s="162"/>
      <c r="D189" s="162">
        <f t="shared" si="0"/>
        <v>0</v>
      </c>
      <c r="E189" s="54"/>
    </row>
    <row r="190" spans="1:5" ht="12.5">
      <c r="A190" s="54"/>
      <c r="B190" s="54"/>
      <c r="C190" s="162"/>
      <c r="D190" s="162">
        <f t="shared" si="0"/>
        <v>0</v>
      </c>
      <c r="E190" s="54"/>
    </row>
    <row r="191" spans="1:5" ht="12.5">
      <c r="A191" s="54"/>
      <c r="B191" s="54"/>
      <c r="C191" s="162"/>
      <c r="D191" s="162">
        <f t="shared" si="0"/>
        <v>0</v>
      </c>
      <c r="E191" s="54"/>
    </row>
    <row r="192" spans="1:5" ht="12.5">
      <c r="A192" s="54"/>
      <c r="B192" s="54"/>
      <c r="C192" s="162"/>
      <c r="D192" s="162">
        <f t="shared" si="0"/>
        <v>0</v>
      </c>
      <c r="E192" s="54"/>
    </row>
    <row r="193" spans="1:5" ht="12.5">
      <c r="A193" s="54"/>
      <c r="B193" s="54"/>
      <c r="C193" s="162"/>
      <c r="D193" s="162">
        <f t="shared" si="0"/>
        <v>0</v>
      </c>
      <c r="E193" s="54"/>
    </row>
    <row r="194" spans="1:5" ht="12.5">
      <c r="A194" s="54"/>
      <c r="B194" s="54"/>
      <c r="C194" s="162"/>
      <c r="D194" s="162">
        <f t="shared" si="0"/>
        <v>0</v>
      </c>
      <c r="E194" s="54"/>
    </row>
    <row r="195" spans="1:5" ht="12.5">
      <c r="A195" s="54"/>
      <c r="B195" s="54"/>
      <c r="C195" s="162"/>
      <c r="D195" s="162">
        <f t="shared" si="0"/>
        <v>0</v>
      </c>
      <c r="E195" s="54"/>
    </row>
    <row r="196" spans="1:5" ht="12.5">
      <c r="A196" s="54"/>
      <c r="B196" s="54"/>
      <c r="C196" s="162"/>
      <c r="D196" s="162">
        <f t="shared" si="0"/>
        <v>0</v>
      </c>
      <c r="E196" s="54"/>
    </row>
    <row r="197" spans="1:5" ht="12.5">
      <c r="A197" s="54"/>
      <c r="B197" s="54"/>
      <c r="C197" s="162"/>
      <c r="D197" s="162">
        <f t="shared" si="0"/>
        <v>0</v>
      </c>
      <c r="E197" s="54"/>
    </row>
    <row r="198" spans="1:5" ht="12.5">
      <c r="A198" s="54"/>
      <c r="B198" s="54"/>
      <c r="C198" s="162"/>
      <c r="D198" s="162">
        <f t="shared" si="0"/>
        <v>0</v>
      </c>
      <c r="E198" s="54"/>
    </row>
    <row r="199" spans="1:5" ht="12.5">
      <c r="A199" s="54"/>
      <c r="B199" s="54"/>
      <c r="C199" s="162"/>
      <c r="D199" s="162">
        <f t="shared" si="0"/>
        <v>0</v>
      </c>
      <c r="E199" s="54"/>
    </row>
    <row r="200" spans="1:5" ht="12.5">
      <c r="A200" s="54"/>
      <c r="B200" s="54"/>
      <c r="C200" s="162"/>
      <c r="D200" s="162">
        <f t="shared" si="0"/>
        <v>0</v>
      </c>
      <c r="E200" s="54"/>
    </row>
    <row r="201" spans="1:5" ht="12.5">
      <c r="A201" s="54"/>
      <c r="B201" s="54"/>
      <c r="C201" s="162"/>
      <c r="D201" s="162">
        <f t="shared" si="0"/>
        <v>0</v>
      </c>
      <c r="E201" s="54"/>
    </row>
    <row r="202" spans="1:5" ht="12.5">
      <c r="A202" s="54"/>
      <c r="B202" s="54"/>
      <c r="C202" s="162"/>
      <c r="D202" s="162">
        <f t="shared" si="0"/>
        <v>0</v>
      </c>
      <c r="E202" s="54"/>
    </row>
    <row r="203" spans="1:5" ht="12.5">
      <c r="A203" s="54"/>
      <c r="B203" s="54"/>
      <c r="C203" s="162"/>
      <c r="D203" s="162">
        <f t="shared" si="0"/>
        <v>0</v>
      </c>
      <c r="E203" s="54"/>
    </row>
    <row r="204" spans="1:5" ht="12.5">
      <c r="A204" s="54"/>
      <c r="B204" s="54"/>
      <c r="C204" s="162"/>
      <c r="D204" s="162">
        <f t="shared" si="0"/>
        <v>0</v>
      </c>
      <c r="E204" s="54"/>
    </row>
    <row r="205" spans="1:5" ht="12.5">
      <c r="A205" s="54"/>
      <c r="B205" s="54"/>
      <c r="C205" s="162"/>
      <c r="D205" s="162">
        <f t="shared" si="0"/>
        <v>0</v>
      </c>
      <c r="E205" s="54"/>
    </row>
    <row r="206" spans="1:5" ht="12.5">
      <c r="A206" s="54"/>
      <c r="B206" s="54"/>
      <c r="C206" s="162"/>
      <c r="D206" s="162">
        <f t="shared" si="0"/>
        <v>0</v>
      </c>
      <c r="E206" s="54"/>
    </row>
    <row r="207" spans="1:5" ht="12.5">
      <c r="A207" s="54"/>
      <c r="B207" s="54"/>
      <c r="C207" s="162"/>
      <c r="D207" s="162">
        <f t="shared" si="0"/>
        <v>0</v>
      </c>
      <c r="E207" s="54"/>
    </row>
    <row r="208" spans="1:5" ht="12.5">
      <c r="A208" s="54"/>
      <c r="B208" s="54"/>
      <c r="C208" s="162"/>
      <c r="D208" s="162">
        <f t="shared" si="0"/>
        <v>0</v>
      </c>
      <c r="E208" s="54"/>
    </row>
    <row r="209" spans="1:5" ht="12.5">
      <c r="A209" s="54"/>
      <c r="B209" s="54"/>
      <c r="C209" s="162"/>
      <c r="D209" s="162">
        <f t="shared" si="0"/>
        <v>0</v>
      </c>
      <c r="E209" s="54"/>
    </row>
    <row r="210" spans="1:5" ht="12.5">
      <c r="A210" s="54"/>
      <c r="B210" s="54"/>
      <c r="C210" s="162"/>
      <c r="D210" s="162">
        <f t="shared" si="0"/>
        <v>0</v>
      </c>
      <c r="E210" s="54"/>
    </row>
    <row r="211" spans="1:5" ht="12.5">
      <c r="A211" s="54"/>
      <c r="B211" s="54"/>
      <c r="C211" s="162"/>
      <c r="D211" s="162">
        <f t="shared" si="0"/>
        <v>0</v>
      </c>
      <c r="E211" s="54"/>
    </row>
    <row r="212" spans="1:5" ht="12.5">
      <c r="A212" s="54"/>
      <c r="B212" s="54"/>
      <c r="C212" s="162"/>
      <c r="D212" s="162">
        <f t="shared" si="0"/>
        <v>0</v>
      </c>
      <c r="E212" s="54"/>
    </row>
    <row r="213" spans="1:5" ht="12.5">
      <c r="A213" s="54"/>
      <c r="B213" s="54"/>
      <c r="C213" s="162"/>
      <c r="D213" s="162">
        <f t="shared" si="0"/>
        <v>0</v>
      </c>
      <c r="E213" s="54"/>
    </row>
    <row r="214" spans="1:5" ht="12.5">
      <c r="A214" s="54"/>
      <c r="B214" s="54"/>
      <c r="C214" s="162"/>
      <c r="D214" s="162">
        <f t="shared" si="0"/>
        <v>0</v>
      </c>
      <c r="E214" s="54"/>
    </row>
    <row r="215" spans="1:5" ht="12.5">
      <c r="A215" s="54"/>
      <c r="B215" s="54"/>
      <c r="C215" s="162"/>
      <c r="D215" s="162">
        <f t="shared" si="0"/>
        <v>0</v>
      </c>
      <c r="E215" s="54"/>
    </row>
    <row r="216" spans="1:5" ht="12.5">
      <c r="A216" s="54"/>
      <c r="B216" s="54"/>
      <c r="C216" s="162"/>
      <c r="D216" s="162">
        <f t="shared" si="0"/>
        <v>0</v>
      </c>
      <c r="E216" s="54"/>
    </row>
    <row r="217" spans="1:5" ht="12.5">
      <c r="A217" s="54"/>
      <c r="B217" s="54"/>
      <c r="C217" s="162"/>
      <c r="D217" s="162">
        <f t="shared" si="0"/>
        <v>0</v>
      </c>
      <c r="E217" s="54"/>
    </row>
    <row r="218" spans="1:5" ht="12.5">
      <c r="A218" s="54"/>
      <c r="B218" s="54"/>
      <c r="C218" s="162"/>
      <c r="D218" s="162">
        <f t="shared" si="0"/>
        <v>0</v>
      </c>
      <c r="E218" s="54"/>
    </row>
    <row r="219" spans="1:5" ht="12.5">
      <c r="A219" s="54"/>
      <c r="B219" s="54"/>
      <c r="C219" s="162"/>
      <c r="D219" s="162">
        <f t="shared" si="0"/>
        <v>0</v>
      </c>
      <c r="E219" s="54"/>
    </row>
    <row r="220" spans="1:5" ht="12.5">
      <c r="A220" s="54"/>
      <c r="B220" s="54"/>
      <c r="C220" s="162"/>
      <c r="D220" s="162">
        <f t="shared" si="0"/>
        <v>0</v>
      </c>
      <c r="E220" s="54"/>
    </row>
    <row r="221" spans="1:5" ht="12.5">
      <c r="A221" s="54"/>
      <c r="B221" s="54"/>
      <c r="C221" s="162"/>
      <c r="D221" s="162">
        <f t="shared" si="0"/>
        <v>0</v>
      </c>
      <c r="E221" s="54"/>
    </row>
    <row r="222" spans="1:5" ht="12.5">
      <c r="A222" s="54"/>
      <c r="B222" s="54"/>
      <c r="C222" s="162"/>
      <c r="D222" s="162">
        <f t="shared" si="0"/>
        <v>0</v>
      </c>
      <c r="E222" s="54"/>
    </row>
    <row r="223" spans="1:5" ht="12.5">
      <c r="A223" s="54"/>
      <c r="B223" s="54"/>
      <c r="C223" s="162"/>
      <c r="D223" s="162">
        <f t="shared" si="0"/>
        <v>0</v>
      </c>
      <c r="E223" s="54"/>
    </row>
    <row r="224" spans="1:5" ht="12.5">
      <c r="A224" s="54"/>
      <c r="B224" s="54"/>
      <c r="C224" s="162"/>
      <c r="D224" s="162">
        <f t="shared" si="0"/>
        <v>0</v>
      </c>
      <c r="E224" s="54"/>
    </row>
    <row r="225" spans="1:5" ht="12.5">
      <c r="A225" s="54"/>
      <c r="B225" s="54"/>
      <c r="C225" s="162"/>
      <c r="D225" s="162">
        <f t="shared" si="0"/>
        <v>0</v>
      </c>
      <c r="E225" s="54"/>
    </row>
    <row r="226" spans="1:5" ht="12.5">
      <c r="A226" s="54"/>
      <c r="B226" s="54"/>
      <c r="C226" s="162"/>
      <c r="D226" s="162">
        <f t="shared" si="0"/>
        <v>0</v>
      </c>
      <c r="E226" s="54"/>
    </row>
    <row r="227" spans="1:5" ht="12.5">
      <c r="A227" s="54"/>
      <c r="B227" s="54"/>
      <c r="C227" s="162"/>
      <c r="D227" s="162">
        <f t="shared" si="0"/>
        <v>0</v>
      </c>
      <c r="E227" s="54"/>
    </row>
    <row r="228" spans="1:5" ht="12.5">
      <c r="A228" s="54"/>
      <c r="B228" s="54"/>
      <c r="C228" s="162"/>
      <c r="D228" s="162">
        <f t="shared" si="0"/>
        <v>0</v>
      </c>
      <c r="E228" s="54"/>
    </row>
    <row r="229" spans="1:5" ht="12.5">
      <c r="A229" s="54"/>
      <c r="B229" s="54"/>
      <c r="C229" s="162"/>
      <c r="D229" s="162">
        <f t="shared" si="0"/>
        <v>0</v>
      </c>
      <c r="E229" s="54"/>
    </row>
    <row r="230" spans="1:5" ht="12.5">
      <c r="A230" s="54"/>
      <c r="B230" s="54"/>
      <c r="C230" s="162"/>
      <c r="D230" s="162">
        <f t="shared" si="0"/>
        <v>0</v>
      </c>
      <c r="E230" s="54"/>
    </row>
    <row r="231" spans="1:5" ht="12.5">
      <c r="A231" s="54"/>
      <c r="B231" s="54"/>
      <c r="C231" s="162"/>
      <c r="D231" s="162">
        <f t="shared" si="0"/>
        <v>0</v>
      </c>
      <c r="E231" s="54"/>
    </row>
    <row r="232" spans="1:5" ht="12.5">
      <c r="A232" s="54"/>
      <c r="B232" s="54"/>
      <c r="C232" s="162"/>
      <c r="D232" s="162">
        <f t="shared" si="0"/>
        <v>0</v>
      </c>
      <c r="E232" s="54"/>
    </row>
    <row r="233" spans="1:5" ht="12.5">
      <c r="A233" s="54"/>
      <c r="B233" s="54"/>
      <c r="C233" s="162"/>
      <c r="D233" s="162">
        <f t="shared" si="0"/>
        <v>0</v>
      </c>
      <c r="E233" s="54"/>
    </row>
    <row r="234" spans="1:5" ht="12.5">
      <c r="A234" s="54"/>
      <c r="B234" s="54"/>
      <c r="C234" s="162"/>
      <c r="D234" s="162">
        <f t="shared" si="0"/>
        <v>0</v>
      </c>
      <c r="E234" s="54"/>
    </row>
    <row r="235" spans="1:5" ht="12.5">
      <c r="A235" s="54"/>
      <c r="B235" s="54"/>
      <c r="C235" s="162"/>
      <c r="D235" s="162">
        <f t="shared" si="0"/>
        <v>0</v>
      </c>
      <c r="E235" s="54"/>
    </row>
    <row r="236" spans="1:5" ht="12.5">
      <c r="A236" s="54"/>
      <c r="B236" s="54"/>
      <c r="C236" s="162"/>
      <c r="D236" s="162">
        <f t="shared" si="0"/>
        <v>0</v>
      </c>
      <c r="E236" s="54"/>
    </row>
    <row r="237" spans="1:5" ht="12.5">
      <c r="A237" s="54"/>
      <c r="B237" s="54"/>
      <c r="C237" s="162"/>
      <c r="D237" s="162">
        <f t="shared" si="0"/>
        <v>0</v>
      </c>
      <c r="E237" s="54"/>
    </row>
    <row r="238" spans="1:5" ht="12.5">
      <c r="A238" s="54"/>
      <c r="B238" s="54"/>
      <c r="C238" s="162"/>
      <c r="D238" s="162">
        <f t="shared" si="0"/>
        <v>0</v>
      </c>
      <c r="E238" s="54"/>
    </row>
    <row r="239" spans="1:5" ht="12.5">
      <c r="A239" s="54"/>
      <c r="B239" s="54"/>
      <c r="C239" s="162"/>
      <c r="D239" s="162">
        <f t="shared" si="0"/>
        <v>0</v>
      </c>
      <c r="E239" s="54"/>
    </row>
    <row r="240" spans="1:5" ht="12.5">
      <c r="A240" s="54"/>
      <c r="B240" s="54"/>
      <c r="C240" s="162"/>
      <c r="D240" s="162">
        <f t="shared" si="0"/>
        <v>0</v>
      </c>
      <c r="E240" s="54"/>
    </row>
    <row r="241" spans="1:5" ht="12.5">
      <c r="A241" s="54"/>
      <c r="B241" s="54"/>
      <c r="C241" s="162"/>
      <c r="D241" s="162">
        <f t="shared" si="0"/>
        <v>0</v>
      </c>
      <c r="E241" s="54"/>
    </row>
    <row r="242" spans="1:5" ht="12.5">
      <c r="A242" s="54"/>
      <c r="B242" s="54"/>
      <c r="C242" s="162"/>
      <c r="D242" s="162">
        <f t="shared" si="0"/>
        <v>0</v>
      </c>
      <c r="E242" s="54"/>
    </row>
    <row r="243" spans="1:5" ht="12.5">
      <c r="A243" s="54"/>
      <c r="B243" s="54"/>
      <c r="C243" s="162"/>
      <c r="D243" s="162">
        <f t="shared" si="0"/>
        <v>0</v>
      </c>
      <c r="E243" s="54"/>
    </row>
    <row r="244" spans="1:5" ht="12.5">
      <c r="A244" s="54"/>
      <c r="B244" s="54"/>
      <c r="C244" s="162"/>
      <c r="D244" s="162">
        <f t="shared" si="0"/>
        <v>0</v>
      </c>
      <c r="E244" s="54"/>
    </row>
    <row r="245" spans="1:5" ht="12.5">
      <c r="A245" s="54"/>
      <c r="B245" s="54"/>
      <c r="C245" s="162"/>
      <c r="D245" s="162">
        <f t="shared" si="0"/>
        <v>0</v>
      </c>
      <c r="E245" s="54"/>
    </row>
    <row r="246" spans="1:5" ht="12.5">
      <c r="A246" s="54"/>
      <c r="B246" s="54"/>
      <c r="C246" s="162"/>
      <c r="D246" s="162">
        <f t="shared" si="0"/>
        <v>0</v>
      </c>
      <c r="E246" s="54"/>
    </row>
    <row r="247" spans="1:5" ht="12.5">
      <c r="A247" s="54"/>
      <c r="B247" s="54"/>
      <c r="C247" s="162"/>
      <c r="D247" s="162">
        <f t="shared" si="0"/>
        <v>0</v>
      </c>
      <c r="E247" s="54"/>
    </row>
    <row r="248" spans="1:5" ht="12.5">
      <c r="A248" s="54"/>
      <c r="B248" s="54"/>
      <c r="C248" s="162"/>
      <c r="D248" s="162">
        <f t="shared" si="0"/>
        <v>0</v>
      </c>
      <c r="E248" s="54"/>
    </row>
    <row r="249" spans="1:5" ht="12.5">
      <c r="A249" s="54"/>
      <c r="B249" s="54"/>
      <c r="C249" s="162"/>
      <c r="D249" s="162">
        <f t="shared" si="0"/>
        <v>0</v>
      </c>
      <c r="E249" s="54"/>
    </row>
    <row r="250" spans="1:5" ht="12.5">
      <c r="A250" s="54"/>
      <c r="B250" s="54"/>
      <c r="C250" s="162"/>
      <c r="D250" s="162">
        <f t="shared" si="0"/>
        <v>0</v>
      </c>
      <c r="E250" s="54"/>
    </row>
    <row r="251" spans="1:5" ht="12.5">
      <c r="A251" s="54"/>
      <c r="B251" s="54"/>
      <c r="C251" s="162"/>
      <c r="D251" s="162">
        <f t="shared" si="0"/>
        <v>0</v>
      </c>
      <c r="E251" s="54"/>
    </row>
    <row r="252" spans="1:5" ht="12.5">
      <c r="A252" s="54"/>
      <c r="B252" s="54"/>
      <c r="C252" s="162"/>
      <c r="D252" s="162">
        <f t="shared" si="0"/>
        <v>0</v>
      </c>
      <c r="E252" s="54"/>
    </row>
    <row r="253" spans="1:5" ht="12.5">
      <c r="A253" s="54"/>
      <c r="B253" s="54"/>
      <c r="C253" s="162"/>
      <c r="D253" s="162">
        <f t="shared" si="0"/>
        <v>0</v>
      </c>
      <c r="E253" s="54"/>
    </row>
    <row r="254" spans="1:5" ht="12.5">
      <c r="A254" s="54"/>
      <c r="B254" s="54"/>
      <c r="C254" s="162"/>
      <c r="D254" s="162">
        <f t="shared" si="0"/>
        <v>0</v>
      </c>
      <c r="E254" s="54"/>
    </row>
    <row r="255" spans="1:5" ht="12.5">
      <c r="A255" s="54"/>
      <c r="B255" s="54"/>
      <c r="C255" s="162"/>
      <c r="D255" s="162">
        <f t="shared" si="0"/>
        <v>0</v>
      </c>
      <c r="E255" s="54"/>
    </row>
    <row r="256" spans="1:5" ht="12.5">
      <c r="A256" s="54"/>
      <c r="B256" s="54"/>
      <c r="C256" s="162"/>
      <c r="D256" s="162">
        <f t="shared" si="0"/>
        <v>0</v>
      </c>
      <c r="E256" s="54"/>
    </row>
    <row r="257" spans="1:5" ht="12.5">
      <c r="A257" s="54"/>
      <c r="B257" s="54"/>
      <c r="C257" s="162"/>
      <c r="D257" s="162">
        <f t="shared" si="0"/>
        <v>0</v>
      </c>
      <c r="E257" s="54"/>
    </row>
    <row r="258" spans="1:5" ht="12.5">
      <c r="A258" s="54"/>
      <c r="B258" s="54"/>
      <c r="C258" s="162"/>
      <c r="D258" s="162">
        <f t="shared" ref="D258:D512" si="1">B258-C258</f>
        <v>0</v>
      </c>
      <c r="E258" s="54"/>
    </row>
    <row r="259" spans="1:5" ht="12.5">
      <c r="A259" s="54"/>
      <c r="B259" s="54"/>
      <c r="C259" s="162"/>
      <c r="D259" s="162">
        <f t="shared" si="1"/>
        <v>0</v>
      </c>
      <c r="E259" s="54"/>
    </row>
    <row r="260" spans="1:5" ht="12.5">
      <c r="A260" s="54"/>
      <c r="B260" s="54"/>
      <c r="C260" s="162"/>
      <c r="D260" s="162">
        <f t="shared" si="1"/>
        <v>0</v>
      </c>
      <c r="E260" s="54"/>
    </row>
    <row r="261" spans="1:5" ht="12.5">
      <c r="A261" s="54"/>
      <c r="B261" s="54"/>
      <c r="C261" s="162"/>
      <c r="D261" s="162">
        <f t="shared" si="1"/>
        <v>0</v>
      </c>
      <c r="E261" s="54"/>
    </row>
    <row r="262" spans="1:5" ht="12.5">
      <c r="A262" s="54"/>
      <c r="B262" s="54"/>
      <c r="C262" s="162"/>
      <c r="D262" s="162">
        <f t="shared" si="1"/>
        <v>0</v>
      </c>
      <c r="E262" s="54"/>
    </row>
    <row r="263" spans="1:5" ht="12.5">
      <c r="A263" s="54"/>
      <c r="B263" s="54"/>
      <c r="C263" s="162"/>
      <c r="D263" s="162">
        <f t="shared" si="1"/>
        <v>0</v>
      </c>
      <c r="E263" s="54"/>
    </row>
    <row r="264" spans="1:5" ht="12.5">
      <c r="A264" s="54"/>
      <c r="B264" s="54"/>
      <c r="C264" s="162"/>
      <c r="D264" s="162">
        <f t="shared" si="1"/>
        <v>0</v>
      </c>
      <c r="E264" s="54"/>
    </row>
    <row r="265" spans="1:5" ht="12.5">
      <c r="A265" s="54"/>
      <c r="B265" s="54"/>
      <c r="C265" s="162"/>
      <c r="D265" s="162">
        <f t="shared" si="1"/>
        <v>0</v>
      </c>
      <c r="E265" s="54"/>
    </row>
    <row r="266" spans="1:5" ht="12.5">
      <c r="A266" s="54"/>
      <c r="B266" s="54"/>
      <c r="C266" s="162"/>
      <c r="D266" s="162">
        <f t="shared" si="1"/>
        <v>0</v>
      </c>
      <c r="E266" s="54"/>
    </row>
    <row r="267" spans="1:5" ht="12.5">
      <c r="A267" s="54"/>
      <c r="B267" s="54"/>
      <c r="C267" s="162"/>
      <c r="D267" s="162">
        <f t="shared" si="1"/>
        <v>0</v>
      </c>
      <c r="E267" s="54"/>
    </row>
    <row r="268" spans="1:5" ht="12.5">
      <c r="A268" s="54"/>
      <c r="B268" s="54"/>
      <c r="C268" s="162"/>
      <c r="D268" s="162">
        <f t="shared" si="1"/>
        <v>0</v>
      </c>
      <c r="E268" s="54"/>
    </row>
    <row r="269" spans="1:5" ht="12.5">
      <c r="A269" s="54"/>
      <c r="B269" s="54"/>
      <c r="C269" s="162"/>
      <c r="D269" s="162">
        <f t="shared" si="1"/>
        <v>0</v>
      </c>
      <c r="E269" s="54"/>
    </row>
    <row r="270" spans="1:5" ht="12.5">
      <c r="A270" s="54"/>
      <c r="B270" s="54"/>
      <c r="C270" s="162"/>
      <c r="D270" s="162">
        <f t="shared" si="1"/>
        <v>0</v>
      </c>
      <c r="E270" s="54"/>
    </row>
    <row r="271" spans="1:5" ht="12.5">
      <c r="A271" s="54"/>
      <c r="B271" s="54"/>
      <c r="C271" s="162"/>
      <c r="D271" s="162">
        <f t="shared" si="1"/>
        <v>0</v>
      </c>
      <c r="E271" s="54"/>
    </row>
    <row r="272" spans="1:5" ht="12.5">
      <c r="A272" s="54"/>
      <c r="B272" s="54"/>
      <c r="C272" s="162"/>
      <c r="D272" s="162">
        <f t="shared" si="1"/>
        <v>0</v>
      </c>
      <c r="E272" s="54"/>
    </row>
    <row r="273" spans="1:5" ht="12.5">
      <c r="A273" s="54"/>
      <c r="B273" s="54"/>
      <c r="C273" s="162"/>
      <c r="D273" s="162">
        <f t="shared" si="1"/>
        <v>0</v>
      </c>
      <c r="E273" s="54"/>
    </row>
    <row r="274" spans="1:5" ht="12.5">
      <c r="A274" s="54"/>
      <c r="B274" s="54"/>
      <c r="C274" s="162"/>
      <c r="D274" s="162">
        <f t="shared" si="1"/>
        <v>0</v>
      </c>
      <c r="E274" s="54"/>
    </row>
    <row r="275" spans="1:5" ht="12.5">
      <c r="A275" s="54"/>
      <c r="B275" s="54"/>
      <c r="C275" s="162"/>
      <c r="D275" s="162">
        <f t="shared" si="1"/>
        <v>0</v>
      </c>
      <c r="E275" s="54"/>
    </row>
    <row r="276" spans="1:5" ht="12.5">
      <c r="A276" s="54"/>
      <c r="B276" s="54"/>
      <c r="C276" s="162"/>
      <c r="D276" s="162">
        <f t="shared" si="1"/>
        <v>0</v>
      </c>
      <c r="E276" s="54"/>
    </row>
    <row r="277" spans="1:5" ht="12.5">
      <c r="A277" s="54"/>
      <c r="B277" s="54"/>
      <c r="C277" s="162"/>
      <c r="D277" s="162">
        <f t="shared" si="1"/>
        <v>0</v>
      </c>
      <c r="E277" s="54"/>
    </row>
    <row r="278" spans="1:5" ht="12.5">
      <c r="A278" s="54"/>
      <c r="B278" s="54"/>
      <c r="C278" s="162"/>
      <c r="D278" s="162">
        <f t="shared" si="1"/>
        <v>0</v>
      </c>
      <c r="E278" s="54"/>
    </row>
    <row r="279" spans="1:5" ht="12.5">
      <c r="A279" s="54"/>
      <c r="B279" s="54"/>
      <c r="C279" s="162"/>
      <c r="D279" s="162">
        <f t="shared" si="1"/>
        <v>0</v>
      </c>
      <c r="E279" s="54"/>
    </row>
    <row r="280" spans="1:5" ht="12.5">
      <c r="A280" s="54"/>
      <c r="B280" s="54"/>
      <c r="C280" s="162"/>
      <c r="D280" s="162">
        <f t="shared" si="1"/>
        <v>0</v>
      </c>
      <c r="E280" s="54"/>
    </row>
    <row r="281" spans="1:5" ht="12.5">
      <c r="A281" s="54"/>
      <c r="B281" s="54"/>
      <c r="C281" s="162"/>
      <c r="D281" s="162">
        <f t="shared" si="1"/>
        <v>0</v>
      </c>
      <c r="E281" s="54"/>
    </row>
    <row r="282" spans="1:5" ht="12.5">
      <c r="A282" s="54"/>
      <c r="B282" s="54"/>
      <c r="C282" s="162"/>
      <c r="D282" s="162">
        <f t="shared" si="1"/>
        <v>0</v>
      </c>
      <c r="E282" s="54"/>
    </row>
    <row r="283" spans="1:5" ht="12.5">
      <c r="A283" s="54"/>
      <c r="B283" s="54"/>
      <c r="C283" s="162"/>
      <c r="D283" s="162">
        <f t="shared" si="1"/>
        <v>0</v>
      </c>
      <c r="E283" s="54"/>
    </row>
    <row r="284" spans="1:5" ht="12.5">
      <c r="A284" s="54"/>
      <c r="B284" s="54"/>
      <c r="C284" s="162"/>
      <c r="D284" s="162">
        <f t="shared" si="1"/>
        <v>0</v>
      </c>
      <c r="E284" s="54"/>
    </row>
    <row r="285" spans="1:5" ht="12.5">
      <c r="A285" s="54"/>
      <c r="B285" s="54"/>
      <c r="C285" s="162"/>
      <c r="D285" s="162">
        <f t="shared" si="1"/>
        <v>0</v>
      </c>
      <c r="E285" s="54"/>
    </row>
    <row r="286" spans="1:5" ht="12.5">
      <c r="A286" s="54"/>
      <c r="B286" s="54"/>
      <c r="C286" s="162"/>
      <c r="D286" s="162">
        <f t="shared" si="1"/>
        <v>0</v>
      </c>
      <c r="E286" s="54"/>
    </row>
    <row r="287" spans="1:5" ht="12.5">
      <c r="A287" s="54"/>
      <c r="B287" s="54"/>
      <c r="C287" s="162"/>
      <c r="D287" s="162">
        <f t="shared" si="1"/>
        <v>0</v>
      </c>
      <c r="E287" s="54"/>
    </row>
    <row r="288" spans="1:5" ht="12.5">
      <c r="A288" s="54"/>
      <c r="B288" s="54"/>
      <c r="C288" s="162"/>
      <c r="D288" s="162">
        <f t="shared" si="1"/>
        <v>0</v>
      </c>
      <c r="E288" s="54"/>
    </row>
    <row r="289" spans="1:5" ht="12.5">
      <c r="A289" s="54"/>
      <c r="B289" s="54"/>
      <c r="C289" s="162"/>
      <c r="D289" s="162">
        <f t="shared" si="1"/>
        <v>0</v>
      </c>
      <c r="E289" s="54"/>
    </row>
    <row r="290" spans="1:5" ht="12.5">
      <c r="A290" s="54"/>
      <c r="B290" s="54"/>
      <c r="C290" s="162"/>
      <c r="D290" s="162">
        <f t="shared" si="1"/>
        <v>0</v>
      </c>
      <c r="E290" s="54"/>
    </row>
    <row r="291" spans="1:5" ht="12.5">
      <c r="A291" s="54"/>
      <c r="B291" s="54"/>
      <c r="C291" s="162"/>
      <c r="D291" s="162">
        <f t="shared" si="1"/>
        <v>0</v>
      </c>
      <c r="E291" s="54"/>
    </row>
    <row r="292" spans="1:5" ht="12.5">
      <c r="A292" s="54"/>
      <c r="B292" s="54"/>
      <c r="C292" s="162"/>
      <c r="D292" s="162">
        <f t="shared" si="1"/>
        <v>0</v>
      </c>
      <c r="E292" s="54"/>
    </row>
    <row r="293" spans="1:5" ht="12.5">
      <c r="A293" s="54"/>
      <c r="B293" s="54"/>
      <c r="C293" s="162"/>
      <c r="D293" s="162">
        <f t="shared" si="1"/>
        <v>0</v>
      </c>
      <c r="E293" s="54"/>
    </row>
    <row r="294" spans="1:5" ht="12.5">
      <c r="A294" s="54"/>
      <c r="B294" s="54"/>
      <c r="C294" s="162"/>
      <c r="D294" s="162">
        <f t="shared" si="1"/>
        <v>0</v>
      </c>
      <c r="E294" s="54"/>
    </row>
    <row r="295" spans="1:5" ht="12.5">
      <c r="A295" s="54"/>
      <c r="B295" s="54"/>
      <c r="C295" s="162"/>
      <c r="D295" s="162">
        <f t="shared" si="1"/>
        <v>0</v>
      </c>
      <c r="E295" s="54"/>
    </row>
    <row r="296" spans="1:5" ht="12.5">
      <c r="A296" s="54"/>
      <c r="B296" s="54"/>
      <c r="C296" s="162"/>
      <c r="D296" s="162">
        <f t="shared" si="1"/>
        <v>0</v>
      </c>
      <c r="E296" s="54"/>
    </row>
    <row r="297" spans="1:5" ht="12.5">
      <c r="A297" s="54"/>
      <c r="B297" s="54"/>
      <c r="C297" s="162"/>
      <c r="D297" s="162">
        <f t="shared" si="1"/>
        <v>0</v>
      </c>
      <c r="E297" s="54"/>
    </row>
    <row r="298" spans="1:5" ht="12.5">
      <c r="A298" s="54"/>
      <c r="B298" s="54"/>
      <c r="C298" s="162"/>
      <c r="D298" s="162">
        <f t="shared" si="1"/>
        <v>0</v>
      </c>
      <c r="E298" s="54"/>
    </row>
    <row r="299" spans="1:5" ht="12.5">
      <c r="A299" s="54"/>
      <c r="B299" s="54"/>
      <c r="C299" s="162"/>
      <c r="D299" s="162">
        <f t="shared" si="1"/>
        <v>0</v>
      </c>
      <c r="E299" s="54"/>
    </row>
    <row r="300" spans="1:5" ht="12.5">
      <c r="A300" s="54"/>
      <c r="B300" s="54"/>
      <c r="C300" s="162"/>
      <c r="D300" s="162">
        <f t="shared" si="1"/>
        <v>0</v>
      </c>
      <c r="E300" s="54"/>
    </row>
    <row r="301" spans="1:5" ht="12.5">
      <c r="A301" s="54"/>
      <c r="B301" s="54"/>
      <c r="C301" s="162"/>
      <c r="D301" s="162">
        <f t="shared" si="1"/>
        <v>0</v>
      </c>
      <c r="E301" s="54"/>
    </row>
    <row r="302" spans="1:5" ht="12.5">
      <c r="A302" s="54"/>
      <c r="B302" s="54"/>
      <c r="C302" s="162"/>
      <c r="D302" s="162">
        <f t="shared" si="1"/>
        <v>0</v>
      </c>
      <c r="E302" s="54"/>
    </row>
    <row r="303" spans="1:5" ht="12.5">
      <c r="A303" s="54"/>
      <c r="B303" s="54"/>
      <c r="C303" s="162"/>
      <c r="D303" s="162">
        <f t="shared" si="1"/>
        <v>0</v>
      </c>
      <c r="E303" s="54"/>
    </row>
    <row r="304" spans="1:5" ht="12.5">
      <c r="A304" s="54"/>
      <c r="B304" s="54"/>
      <c r="C304" s="162"/>
      <c r="D304" s="162">
        <f t="shared" si="1"/>
        <v>0</v>
      </c>
      <c r="E304" s="54"/>
    </row>
    <row r="305" spans="1:5" ht="12.5">
      <c r="A305" s="54"/>
      <c r="B305" s="54"/>
      <c r="C305" s="162"/>
      <c r="D305" s="162">
        <f t="shared" si="1"/>
        <v>0</v>
      </c>
      <c r="E305" s="54"/>
    </row>
    <row r="306" spans="1:5" ht="12.5">
      <c r="A306" s="54"/>
      <c r="B306" s="54"/>
      <c r="C306" s="162"/>
      <c r="D306" s="162">
        <f t="shared" si="1"/>
        <v>0</v>
      </c>
      <c r="E306" s="54"/>
    </row>
    <row r="307" spans="1:5" ht="12.5">
      <c r="A307" s="54"/>
      <c r="B307" s="54"/>
      <c r="C307" s="162"/>
      <c r="D307" s="162">
        <f t="shared" si="1"/>
        <v>0</v>
      </c>
      <c r="E307" s="54"/>
    </row>
    <row r="308" spans="1:5" ht="12.5">
      <c r="A308" s="54"/>
      <c r="B308" s="54"/>
      <c r="C308" s="162"/>
      <c r="D308" s="162">
        <f t="shared" si="1"/>
        <v>0</v>
      </c>
      <c r="E308" s="54"/>
    </row>
    <row r="309" spans="1:5" ht="12.5">
      <c r="A309" s="54"/>
      <c r="B309" s="54"/>
      <c r="C309" s="162"/>
      <c r="D309" s="162">
        <f t="shared" si="1"/>
        <v>0</v>
      </c>
      <c r="E309" s="54"/>
    </row>
    <row r="310" spans="1:5" ht="12.5">
      <c r="A310" s="54"/>
      <c r="B310" s="54"/>
      <c r="C310" s="162"/>
      <c r="D310" s="162">
        <f t="shared" si="1"/>
        <v>0</v>
      </c>
      <c r="E310" s="54"/>
    </row>
    <row r="311" spans="1:5" ht="12.5">
      <c r="A311" s="54"/>
      <c r="B311" s="54"/>
      <c r="C311" s="162"/>
      <c r="D311" s="162">
        <f t="shared" si="1"/>
        <v>0</v>
      </c>
      <c r="E311" s="54"/>
    </row>
    <row r="312" spans="1:5" ht="12.5">
      <c r="A312" s="54"/>
      <c r="B312" s="54"/>
      <c r="C312" s="162"/>
      <c r="D312" s="162">
        <f t="shared" si="1"/>
        <v>0</v>
      </c>
      <c r="E312" s="54"/>
    </row>
    <row r="313" spans="1:5" ht="12.5">
      <c r="A313" s="54"/>
      <c r="B313" s="54"/>
      <c r="C313" s="162"/>
      <c r="D313" s="162">
        <f t="shared" si="1"/>
        <v>0</v>
      </c>
      <c r="E313" s="54"/>
    </row>
    <row r="314" spans="1:5" ht="12.5">
      <c r="A314" s="54"/>
      <c r="B314" s="54"/>
      <c r="C314" s="162"/>
      <c r="D314" s="162">
        <f t="shared" si="1"/>
        <v>0</v>
      </c>
      <c r="E314" s="54"/>
    </row>
    <row r="315" spans="1:5" ht="12.5">
      <c r="A315" s="54"/>
      <c r="B315" s="54"/>
      <c r="C315" s="162"/>
      <c r="D315" s="162">
        <f t="shared" si="1"/>
        <v>0</v>
      </c>
      <c r="E315" s="54"/>
    </row>
    <row r="316" spans="1:5" ht="12.5">
      <c r="A316" s="54"/>
      <c r="B316" s="54"/>
      <c r="C316" s="162"/>
      <c r="D316" s="162">
        <f t="shared" si="1"/>
        <v>0</v>
      </c>
      <c r="E316" s="54"/>
    </row>
    <row r="317" spans="1:5" ht="12.5">
      <c r="A317" s="54"/>
      <c r="B317" s="54"/>
      <c r="C317" s="162"/>
      <c r="D317" s="162">
        <f t="shared" si="1"/>
        <v>0</v>
      </c>
      <c r="E317" s="54"/>
    </row>
    <row r="318" spans="1:5" ht="12.5">
      <c r="A318" s="54"/>
      <c r="B318" s="54"/>
      <c r="C318" s="162"/>
      <c r="D318" s="162">
        <f t="shared" si="1"/>
        <v>0</v>
      </c>
      <c r="E318" s="54"/>
    </row>
    <row r="319" spans="1:5" ht="12.5">
      <c r="A319" s="54"/>
      <c r="B319" s="54"/>
      <c r="C319" s="162"/>
      <c r="D319" s="162">
        <f t="shared" si="1"/>
        <v>0</v>
      </c>
      <c r="E319" s="54"/>
    </row>
    <row r="320" spans="1:5" ht="12.5">
      <c r="A320" s="54"/>
      <c r="B320" s="54"/>
      <c r="C320" s="162"/>
      <c r="D320" s="162">
        <f t="shared" si="1"/>
        <v>0</v>
      </c>
      <c r="E320" s="54"/>
    </row>
    <row r="321" spans="1:5" ht="12.5">
      <c r="A321" s="54"/>
      <c r="B321" s="54"/>
      <c r="C321" s="162"/>
      <c r="D321" s="162">
        <f t="shared" si="1"/>
        <v>0</v>
      </c>
      <c r="E321" s="54"/>
    </row>
    <row r="322" spans="1:5" ht="12.5">
      <c r="A322" s="54"/>
      <c r="B322" s="54"/>
      <c r="C322" s="162"/>
      <c r="D322" s="162">
        <f t="shared" si="1"/>
        <v>0</v>
      </c>
      <c r="E322" s="54"/>
    </row>
    <row r="323" spans="1:5" ht="12.5">
      <c r="A323" s="54"/>
      <c r="B323" s="54"/>
      <c r="C323" s="162"/>
      <c r="D323" s="162">
        <f t="shared" si="1"/>
        <v>0</v>
      </c>
      <c r="E323" s="54"/>
    </row>
    <row r="324" spans="1:5" ht="12.5">
      <c r="A324" s="54"/>
      <c r="B324" s="54"/>
      <c r="C324" s="162"/>
      <c r="D324" s="162">
        <f t="shared" si="1"/>
        <v>0</v>
      </c>
      <c r="E324" s="54"/>
    </row>
    <row r="325" spans="1:5" ht="12.5">
      <c r="A325" s="54"/>
      <c r="B325" s="54"/>
      <c r="C325" s="162"/>
      <c r="D325" s="162">
        <f t="shared" si="1"/>
        <v>0</v>
      </c>
      <c r="E325" s="54"/>
    </row>
    <row r="326" spans="1:5" ht="12.5">
      <c r="A326" s="54"/>
      <c r="B326" s="54"/>
      <c r="C326" s="162"/>
      <c r="D326" s="162">
        <f t="shared" si="1"/>
        <v>0</v>
      </c>
      <c r="E326" s="54"/>
    </row>
    <row r="327" spans="1:5" ht="12.5">
      <c r="A327" s="54"/>
      <c r="B327" s="54"/>
      <c r="C327" s="162"/>
      <c r="D327" s="162">
        <f t="shared" si="1"/>
        <v>0</v>
      </c>
      <c r="E327" s="54"/>
    </row>
    <row r="328" spans="1:5" ht="12.5">
      <c r="A328" s="54"/>
      <c r="B328" s="54"/>
      <c r="C328" s="162"/>
      <c r="D328" s="162">
        <f t="shared" si="1"/>
        <v>0</v>
      </c>
      <c r="E328" s="54"/>
    </row>
    <row r="329" spans="1:5" ht="12.5">
      <c r="A329" s="54"/>
      <c r="B329" s="54"/>
      <c r="C329" s="162"/>
      <c r="D329" s="162">
        <f t="shared" si="1"/>
        <v>0</v>
      </c>
      <c r="E329" s="54"/>
    </row>
    <row r="330" spans="1:5" ht="12.5">
      <c r="A330" s="54"/>
      <c r="B330" s="54"/>
      <c r="C330" s="162"/>
      <c r="D330" s="162">
        <f t="shared" si="1"/>
        <v>0</v>
      </c>
      <c r="E330" s="54"/>
    </row>
    <row r="331" spans="1:5" ht="12.5">
      <c r="A331" s="54"/>
      <c r="B331" s="54"/>
      <c r="C331" s="162"/>
      <c r="D331" s="162">
        <f t="shared" si="1"/>
        <v>0</v>
      </c>
      <c r="E331" s="54"/>
    </row>
    <row r="332" spans="1:5" ht="12.5">
      <c r="A332" s="54"/>
      <c r="B332" s="54"/>
      <c r="C332" s="162"/>
      <c r="D332" s="162">
        <f t="shared" si="1"/>
        <v>0</v>
      </c>
      <c r="E332" s="54"/>
    </row>
    <row r="333" spans="1:5" ht="12.5">
      <c r="A333" s="54"/>
      <c r="B333" s="54"/>
      <c r="C333" s="162"/>
      <c r="D333" s="162">
        <f t="shared" si="1"/>
        <v>0</v>
      </c>
      <c r="E333" s="54"/>
    </row>
    <row r="334" spans="1:5" ht="12.5">
      <c r="A334" s="54"/>
      <c r="B334" s="54"/>
      <c r="C334" s="162"/>
      <c r="D334" s="162">
        <f t="shared" si="1"/>
        <v>0</v>
      </c>
      <c r="E334" s="54"/>
    </row>
    <row r="335" spans="1:5" ht="12.5">
      <c r="A335" s="54"/>
      <c r="B335" s="54"/>
      <c r="C335" s="162"/>
      <c r="D335" s="162">
        <f t="shared" si="1"/>
        <v>0</v>
      </c>
      <c r="E335" s="54"/>
    </row>
    <row r="336" spans="1:5" ht="12.5">
      <c r="A336" s="54"/>
      <c r="B336" s="54"/>
      <c r="C336" s="162"/>
      <c r="D336" s="162">
        <f t="shared" si="1"/>
        <v>0</v>
      </c>
      <c r="E336" s="54"/>
    </row>
    <row r="337" spans="1:5" ht="12.5">
      <c r="A337" s="54"/>
      <c r="B337" s="54"/>
      <c r="C337" s="162"/>
      <c r="D337" s="162">
        <f t="shared" si="1"/>
        <v>0</v>
      </c>
      <c r="E337" s="54"/>
    </row>
    <row r="338" spans="1:5" ht="12.5">
      <c r="A338" s="54"/>
      <c r="B338" s="54"/>
      <c r="C338" s="162"/>
      <c r="D338" s="162">
        <f t="shared" si="1"/>
        <v>0</v>
      </c>
      <c r="E338" s="54"/>
    </row>
    <row r="339" spans="1:5" ht="12.5">
      <c r="A339" s="54"/>
      <c r="B339" s="54"/>
      <c r="C339" s="162"/>
      <c r="D339" s="162">
        <f t="shared" si="1"/>
        <v>0</v>
      </c>
      <c r="E339" s="54"/>
    </row>
    <row r="340" spans="1:5" ht="12.5">
      <c r="A340" s="54"/>
      <c r="B340" s="54"/>
      <c r="C340" s="162"/>
      <c r="D340" s="162">
        <f t="shared" si="1"/>
        <v>0</v>
      </c>
      <c r="E340" s="54"/>
    </row>
    <row r="341" spans="1:5" ht="12.5">
      <c r="A341" s="54"/>
      <c r="B341" s="54"/>
      <c r="C341" s="162"/>
      <c r="D341" s="162">
        <f t="shared" si="1"/>
        <v>0</v>
      </c>
      <c r="E341" s="54"/>
    </row>
    <row r="342" spans="1:5" ht="12.5">
      <c r="A342" s="54"/>
      <c r="B342" s="54"/>
      <c r="C342" s="162"/>
      <c r="D342" s="162">
        <f t="shared" si="1"/>
        <v>0</v>
      </c>
      <c r="E342" s="54"/>
    </row>
    <row r="343" spans="1:5" ht="12.5">
      <c r="A343" s="54"/>
      <c r="B343" s="54"/>
      <c r="C343" s="162"/>
      <c r="D343" s="162">
        <f t="shared" si="1"/>
        <v>0</v>
      </c>
      <c r="E343" s="54"/>
    </row>
    <row r="344" spans="1:5" ht="12.5">
      <c r="A344" s="54"/>
      <c r="B344" s="54"/>
      <c r="C344" s="162"/>
      <c r="D344" s="162">
        <f t="shared" si="1"/>
        <v>0</v>
      </c>
      <c r="E344" s="54"/>
    </row>
    <row r="345" spans="1:5" ht="12.5">
      <c r="A345" s="54"/>
      <c r="B345" s="54"/>
      <c r="C345" s="162"/>
      <c r="D345" s="162">
        <f t="shared" si="1"/>
        <v>0</v>
      </c>
      <c r="E345" s="54"/>
    </row>
    <row r="346" spans="1:5" ht="12.5">
      <c r="A346" s="54"/>
      <c r="B346" s="54"/>
      <c r="C346" s="162"/>
      <c r="D346" s="162">
        <f t="shared" si="1"/>
        <v>0</v>
      </c>
      <c r="E346" s="54"/>
    </row>
    <row r="347" spans="1:5" ht="12.5">
      <c r="A347" s="54"/>
      <c r="B347" s="54"/>
      <c r="C347" s="162"/>
      <c r="D347" s="162">
        <f t="shared" si="1"/>
        <v>0</v>
      </c>
      <c r="E347" s="54"/>
    </row>
    <row r="348" spans="1:5" ht="12.5">
      <c r="A348" s="54"/>
      <c r="B348" s="54"/>
      <c r="C348" s="162"/>
      <c r="D348" s="162">
        <f t="shared" si="1"/>
        <v>0</v>
      </c>
      <c r="E348" s="54"/>
    </row>
    <row r="349" spans="1:5" ht="12.5">
      <c r="A349" s="54"/>
      <c r="B349" s="54"/>
      <c r="C349" s="162"/>
      <c r="D349" s="162">
        <f t="shared" si="1"/>
        <v>0</v>
      </c>
      <c r="E349" s="54"/>
    </row>
    <row r="350" spans="1:5" ht="12.5">
      <c r="A350" s="54"/>
      <c r="B350" s="54"/>
      <c r="C350" s="162"/>
      <c r="D350" s="162">
        <f t="shared" si="1"/>
        <v>0</v>
      </c>
      <c r="E350" s="54"/>
    </row>
    <row r="351" spans="1:5" ht="12.5">
      <c r="A351" s="54"/>
      <c r="B351" s="54"/>
      <c r="C351" s="162"/>
      <c r="D351" s="162">
        <f t="shared" si="1"/>
        <v>0</v>
      </c>
      <c r="E351" s="54"/>
    </row>
    <row r="352" spans="1:5" ht="12.5">
      <c r="A352" s="54"/>
      <c r="B352" s="54"/>
      <c r="C352" s="162"/>
      <c r="D352" s="162">
        <f t="shared" si="1"/>
        <v>0</v>
      </c>
      <c r="E352" s="54"/>
    </row>
    <row r="353" spans="1:5" ht="12.5">
      <c r="A353" s="54"/>
      <c r="B353" s="54"/>
      <c r="C353" s="162"/>
      <c r="D353" s="162">
        <f t="shared" si="1"/>
        <v>0</v>
      </c>
      <c r="E353" s="54"/>
    </row>
    <row r="354" spans="1:5" ht="12.5">
      <c r="A354" s="54"/>
      <c r="B354" s="54"/>
      <c r="C354" s="162"/>
      <c r="D354" s="162">
        <f t="shared" si="1"/>
        <v>0</v>
      </c>
      <c r="E354" s="54"/>
    </row>
    <row r="355" spans="1:5" ht="12.5">
      <c r="A355" s="54"/>
      <c r="B355" s="54"/>
      <c r="C355" s="162"/>
      <c r="D355" s="162">
        <f t="shared" si="1"/>
        <v>0</v>
      </c>
      <c r="E355" s="54"/>
    </row>
    <row r="356" spans="1:5" ht="12.5">
      <c r="A356" s="54"/>
      <c r="B356" s="54"/>
      <c r="C356" s="162"/>
      <c r="D356" s="162">
        <f t="shared" si="1"/>
        <v>0</v>
      </c>
      <c r="E356" s="54"/>
    </row>
    <row r="357" spans="1:5" ht="12.5">
      <c r="A357" s="54"/>
      <c r="B357" s="54"/>
      <c r="C357" s="162"/>
      <c r="D357" s="162">
        <f t="shared" si="1"/>
        <v>0</v>
      </c>
      <c r="E357" s="54"/>
    </row>
    <row r="358" spans="1:5" ht="12.5">
      <c r="A358" s="54"/>
      <c r="B358" s="54"/>
      <c r="C358" s="162"/>
      <c r="D358" s="162">
        <f t="shared" si="1"/>
        <v>0</v>
      </c>
      <c r="E358" s="54"/>
    </row>
    <row r="359" spans="1:5" ht="12.5">
      <c r="A359" s="54"/>
      <c r="B359" s="54"/>
      <c r="C359" s="162"/>
      <c r="D359" s="162">
        <f t="shared" si="1"/>
        <v>0</v>
      </c>
      <c r="E359" s="54"/>
    </row>
    <row r="360" spans="1:5" ht="12.5">
      <c r="A360" s="54"/>
      <c r="B360" s="54"/>
      <c r="C360" s="162"/>
      <c r="D360" s="162">
        <f t="shared" si="1"/>
        <v>0</v>
      </c>
      <c r="E360" s="54"/>
    </row>
    <row r="361" spans="1:5" ht="12.5">
      <c r="A361" s="54"/>
      <c r="B361" s="54"/>
      <c r="C361" s="162"/>
      <c r="D361" s="162">
        <f t="shared" si="1"/>
        <v>0</v>
      </c>
      <c r="E361" s="54"/>
    </row>
    <row r="362" spans="1:5" ht="12.5">
      <c r="A362" s="54"/>
      <c r="B362" s="54"/>
      <c r="C362" s="162"/>
      <c r="D362" s="162">
        <f t="shared" si="1"/>
        <v>0</v>
      </c>
      <c r="E362" s="54"/>
    </row>
    <row r="363" spans="1:5" ht="12.5">
      <c r="A363" s="54"/>
      <c r="B363" s="54"/>
      <c r="C363" s="162"/>
      <c r="D363" s="162">
        <f t="shared" si="1"/>
        <v>0</v>
      </c>
      <c r="E363" s="54"/>
    </row>
    <row r="364" spans="1:5" ht="12.5">
      <c r="A364" s="54"/>
      <c r="B364" s="54"/>
      <c r="C364" s="162"/>
      <c r="D364" s="162">
        <f t="shared" si="1"/>
        <v>0</v>
      </c>
      <c r="E364" s="54"/>
    </row>
    <row r="365" spans="1:5" ht="12.5">
      <c r="A365" s="54"/>
      <c r="B365" s="54"/>
      <c r="C365" s="162"/>
      <c r="D365" s="162">
        <f t="shared" si="1"/>
        <v>0</v>
      </c>
      <c r="E365" s="54"/>
    </row>
    <row r="366" spans="1:5" ht="12.5">
      <c r="A366" s="54"/>
      <c r="B366" s="54"/>
      <c r="C366" s="162"/>
      <c r="D366" s="162">
        <f t="shared" si="1"/>
        <v>0</v>
      </c>
      <c r="E366" s="54"/>
    </row>
    <row r="367" spans="1:5" ht="12.5">
      <c r="A367" s="54"/>
      <c r="B367" s="54"/>
      <c r="C367" s="162"/>
      <c r="D367" s="162">
        <f t="shared" si="1"/>
        <v>0</v>
      </c>
      <c r="E367" s="54"/>
    </row>
    <row r="368" spans="1:5" ht="12.5">
      <c r="A368" s="54"/>
      <c r="B368" s="54"/>
      <c r="C368" s="162"/>
      <c r="D368" s="162">
        <f t="shared" si="1"/>
        <v>0</v>
      </c>
      <c r="E368" s="54"/>
    </row>
    <row r="369" spans="1:5" ht="12.5">
      <c r="A369" s="54"/>
      <c r="B369" s="54"/>
      <c r="C369" s="162"/>
      <c r="D369" s="162">
        <f t="shared" si="1"/>
        <v>0</v>
      </c>
      <c r="E369" s="54"/>
    </row>
    <row r="370" spans="1:5" ht="12.5">
      <c r="A370" s="54"/>
      <c r="B370" s="54"/>
      <c r="C370" s="162"/>
      <c r="D370" s="162">
        <f t="shared" si="1"/>
        <v>0</v>
      </c>
      <c r="E370" s="54"/>
    </row>
    <row r="371" spans="1:5" ht="12.5">
      <c r="A371" s="54"/>
      <c r="B371" s="54"/>
      <c r="C371" s="162"/>
      <c r="D371" s="162">
        <f t="shared" si="1"/>
        <v>0</v>
      </c>
      <c r="E371" s="54"/>
    </row>
    <row r="372" spans="1:5" ht="12.5">
      <c r="A372" s="54"/>
      <c r="B372" s="54"/>
      <c r="C372" s="162"/>
      <c r="D372" s="162">
        <f t="shared" si="1"/>
        <v>0</v>
      </c>
      <c r="E372" s="54"/>
    </row>
    <row r="373" spans="1:5" ht="12.5">
      <c r="A373" s="54"/>
      <c r="B373" s="54"/>
      <c r="C373" s="162"/>
      <c r="D373" s="162">
        <f t="shared" si="1"/>
        <v>0</v>
      </c>
      <c r="E373" s="54"/>
    </row>
    <row r="374" spans="1:5" ht="12.5">
      <c r="A374" s="54"/>
      <c r="B374" s="54"/>
      <c r="C374" s="162"/>
      <c r="D374" s="162">
        <f t="shared" si="1"/>
        <v>0</v>
      </c>
      <c r="E374" s="54"/>
    </row>
    <row r="375" spans="1:5" ht="12.5">
      <c r="A375" s="54"/>
      <c r="B375" s="54"/>
      <c r="C375" s="162"/>
      <c r="D375" s="162">
        <f t="shared" si="1"/>
        <v>0</v>
      </c>
      <c r="E375" s="54"/>
    </row>
    <row r="376" spans="1:5" ht="12.5">
      <c r="A376" s="54"/>
      <c r="B376" s="54"/>
      <c r="C376" s="162"/>
      <c r="D376" s="162">
        <f t="shared" si="1"/>
        <v>0</v>
      </c>
      <c r="E376" s="54"/>
    </row>
    <row r="377" spans="1:5" ht="12.5">
      <c r="A377" s="54"/>
      <c r="B377" s="54"/>
      <c r="C377" s="162"/>
      <c r="D377" s="162">
        <f t="shared" si="1"/>
        <v>0</v>
      </c>
      <c r="E377" s="54"/>
    </row>
    <row r="378" spans="1:5" ht="12.5">
      <c r="A378" s="54"/>
      <c r="B378" s="54"/>
      <c r="C378" s="162"/>
      <c r="D378" s="162">
        <f t="shared" si="1"/>
        <v>0</v>
      </c>
      <c r="E378" s="54"/>
    </row>
    <row r="379" spans="1:5" ht="12.5">
      <c r="A379" s="54"/>
      <c r="B379" s="54"/>
      <c r="C379" s="162"/>
      <c r="D379" s="162">
        <f t="shared" si="1"/>
        <v>0</v>
      </c>
      <c r="E379" s="54"/>
    </row>
    <row r="380" spans="1:5" ht="12.5">
      <c r="A380" s="54"/>
      <c r="B380" s="54"/>
      <c r="C380" s="162"/>
      <c r="D380" s="162">
        <f t="shared" si="1"/>
        <v>0</v>
      </c>
      <c r="E380" s="54"/>
    </row>
    <row r="381" spans="1:5" ht="12.5">
      <c r="A381" s="54"/>
      <c r="B381" s="54"/>
      <c r="C381" s="162"/>
      <c r="D381" s="162">
        <f t="shared" si="1"/>
        <v>0</v>
      </c>
      <c r="E381" s="54"/>
    </row>
    <row r="382" spans="1:5" ht="12.5">
      <c r="A382" s="54"/>
      <c r="B382" s="54"/>
      <c r="C382" s="162"/>
      <c r="D382" s="162">
        <f t="shared" si="1"/>
        <v>0</v>
      </c>
      <c r="E382" s="54"/>
    </row>
    <row r="383" spans="1:5" ht="12.5">
      <c r="A383" s="54"/>
      <c r="B383" s="54"/>
      <c r="C383" s="162"/>
      <c r="D383" s="162">
        <f t="shared" si="1"/>
        <v>0</v>
      </c>
      <c r="E383" s="54"/>
    </row>
    <row r="384" spans="1:5" ht="12.5">
      <c r="A384" s="54"/>
      <c r="B384" s="54"/>
      <c r="C384" s="162"/>
      <c r="D384" s="162">
        <f t="shared" si="1"/>
        <v>0</v>
      </c>
      <c r="E384" s="54"/>
    </row>
    <row r="385" spans="1:5" ht="12.5">
      <c r="A385" s="54"/>
      <c r="B385" s="54"/>
      <c r="C385" s="162"/>
      <c r="D385" s="162">
        <f t="shared" si="1"/>
        <v>0</v>
      </c>
      <c r="E385" s="54"/>
    </row>
    <row r="386" spans="1:5" ht="12.5">
      <c r="A386" s="54"/>
      <c r="B386" s="54"/>
      <c r="C386" s="162"/>
      <c r="D386" s="162">
        <f t="shared" si="1"/>
        <v>0</v>
      </c>
      <c r="E386" s="54"/>
    </row>
    <row r="387" spans="1:5" ht="12.5">
      <c r="A387" s="54"/>
      <c r="B387" s="54"/>
      <c r="C387" s="162"/>
      <c r="D387" s="162">
        <f t="shared" si="1"/>
        <v>0</v>
      </c>
      <c r="E387" s="54"/>
    </row>
    <row r="388" spans="1:5" ht="12.5">
      <c r="A388" s="54"/>
      <c r="B388" s="54"/>
      <c r="C388" s="162"/>
      <c r="D388" s="162">
        <f t="shared" si="1"/>
        <v>0</v>
      </c>
      <c r="E388" s="54"/>
    </row>
    <row r="389" spans="1:5" ht="12.5">
      <c r="A389" s="54"/>
      <c r="B389" s="54"/>
      <c r="C389" s="162"/>
      <c r="D389" s="162">
        <f t="shared" si="1"/>
        <v>0</v>
      </c>
      <c r="E389" s="54"/>
    </row>
    <row r="390" spans="1:5" ht="12.5">
      <c r="A390" s="54"/>
      <c r="B390" s="54"/>
      <c r="C390" s="162"/>
      <c r="D390" s="162">
        <f t="shared" si="1"/>
        <v>0</v>
      </c>
      <c r="E390" s="54"/>
    </row>
    <row r="391" spans="1:5" ht="12.5">
      <c r="A391" s="54"/>
      <c r="B391" s="54"/>
      <c r="C391" s="162"/>
      <c r="D391" s="162">
        <f t="shared" si="1"/>
        <v>0</v>
      </c>
      <c r="E391" s="54"/>
    </row>
    <row r="392" spans="1:5" ht="12.5">
      <c r="A392" s="54"/>
      <c r="B392" s="54"/>
      <c r="C392" s="162"/>
      <c r="D392" s="162">
        <f t="shared" si="1"/>
        <v>0</v>
      </c>
      <c r="E392" s="54"/>
    </row>
    <row r="393" spans="1:5" ht="12.5">
      <c r="A393" s="54"/>
      <c r="B393" s="54"/>
      <c r="C393" s="162"/>
      <c r="D393" s="162">
        <f t="shared" si="1"/>
        <v>0</v>
      </c>
      <c r="E393" s="54"/>
    </row>
    <row r="394" spans="1:5" ht="12.5">
      <c r="A394" s="54"/>
      <c r="B394" s="54"/>
      <c r="C394" s="162"/>
      <c r="D394" s="162">
        <f t="shared" si="1"/>
        <v>0</v>
      </c>
      <c r="E394" s="54"/>
    </row>
    <row r="395" spans="1:5" ht="12.5">
      <c r="A395" s="54"/>
      <c r="B395" s="54"/>
      <c r="C395" s="162"/>
      <c r="D395" s="162">
        <f t="shared" si="1"/>
        <v>0</v>
      </c>
      <c r="E395" s="54"/>
    </row>
    <row r="396" spans="1:5" ht="12.5">
      <c r="A396" s="54"/>
      <c r="B396" s="54"/>
      <c r="C396" s="162"/>
      <c r="D396" s="162">
        <f t="shared" si="1"/>
        <v>0</v>
      </c>
      <c r="E396" s="54"/>
    </row>
    <row r="397" spans="1:5" ht="12.5">
      <c r="A397" s="54"/>
      <c r="B397" s="54"/>
      <c r="C397" s="162"/>
      <c r="D397" s="162">
        <f t="shared" si="1"/>
        <v>0</v>
      </c>
      <c r="E397" s="54"/>
    </row>
    <row r="398" spans="1:5" ht="12.5">
      <c r="A398" s="54"/>
      <c r="B398" s="54"/>
      <c r="C398" s="162"/>
      <c r="D398" s="162">
        <f t="shared" si="1"/>
        <v>0</v>
      </c>
      <c r="E398" s="54"/>
    </row>
    <row r="399" spans="1:5" ht="12.5">
      <c r="A399" s="54"/>
      <c r="B399" s="54"/>
      <c r="C399" s="162"/>
      <c r="D399" s="162">
        <f t="shared" si="1"/>
        <v>0</v>
      </c>
      <c r="E399" s="54"/>
    </row>
    <row r="400" spans="1:5" ht="12.5">
      <c r="A400" s="54"/>
      <c r="B400" s="54"/>
      <c r="C400" s="162"/>
      <c r="D400" s="162">
        <f t="shared" si="1"/>
        <v>0</v>
      </c>
      <c r="E400" s="54"/>
    </row>
    <row r="401" spans="1:5" ht="12.5">
      <c r="A401" s="54"/>
      <c r="B401" s="54"/>
      <c r="C401" s="162"/>
      <c r="D401" s="162">
        <f t="shared" si="1"/>
        <v>0</v>
      </c>
      <c r="E401" s="54"/>
    </row>
    <row r="402" spans="1:5" ht="12.5">
      <c r="A402" s="54"/>
      <c r="B402" s="54"/>
      <c r="C402" s="162"/>
      <c r="D402" s="162">
        <f t="shared" si="1"/>
        <v>0</v>
      </c>
      <c r="E402" s="54"/>
    </row>
    <row r="403" spans="1:5" ht="12.5">
      <c r="A403" s="54"/>
      <c r="B403" s="54"/>
      <c r="C403" s="162"/>
      <c r="D403" s="162">
        <f t="shared" si="1"/>
        <v>0</v>
      </c>
      <c r="E403" s="54"/>
    </row>
    <row r="404" spans="1:5" ht="12.5">
      <c r="A404" s="54"/>
      <c r="B404" s="54"/>
      <c r="C404" s="162"/>
      <c r="D404" s="162">
        <f t="shared" si="1"/>
        <v>0</v>
      </c>
      <c r="E404" s="54"/>
    </row>
    <row r="405" spans="1:5" ht="12.5">
      <c r="A405" s="54"/>
      <c r="B405" s="54"/>
      <c r="C405" s="162"/>
      <c r="D405" s="162">
        <f t="shared" si="1"/>
        <v>0</v>
      </c>
      <c r="E405" s="54"/>
    </row>
    <row r="406" spans="1:5" ht="12.5">
      <c r="A406" s="54"/>
      <c r="B406" s="54"/>
      <c r="C406" s="162"/>
      <c r="D406" s="162">
        <f t="shared" si="1"/>
        <v>0</v>
      </c>
      <c r="E406" s="54"/>
    </row>
    <row r="407" spans="1:5" ht="12.5">
      <c r="A407" s="54"/>
      <c r="B407" s="54"/>
      <c r="C407" s="162"/>
      <c r="D407" s="162">
        <f t="shared" si="1"/>
        <v>0</v>
      </c>
      <c r="E407" s="54"/>
    </row>
    <row r="408" spans="1:5" ht="12.5">
      <c r="A408" s="54"/>
      <c r="B408" s="54"/>
      <c r="C408" s="162"/>
      <c r="D408" s="162">
        <f t="shared" si="1"/>
        <v>0</v>
      </c>
      <c r="E408" s="54"/>
    </row>
    <row r="409" spans="1:5" ht="12.5">
      <c r="A409" s="54"/>
      <c r="B409" s="54"/>
      <c r="C409" s="162"/>
      <c r="D409" s="162">
        <f t="shared" si="1"/>
        <v>0</v>
      </c>
      <c r="E409" s="54"/>
    </row>
    <row r="410" spans="1:5" ht="12.5">
      <c r="A410" s="54"/>
      <c r="B410" s="54"/>
      <c r="C410" s="162"/>
      <c r="D410" s="162">
        <f t="shared" si="1"/>
        <v>0</v>
      </c>
      <c r="E410" s="54"/>
    </row>
    <row r="411" spans="1:5" ht="12.5">
      <c r="A411" s="54"/>
      <c r="B411" s="54"/>
      <c r="C411" s="162"/>
      <c r="D411" s="162">
        <f t="shared" si="1"/>
        <v>0</v>
      </c>
      <c r="E411" s="54"/>
    </row>
    <row r="412" spans="1:5" ht="12.5">
      <c r="A412" s="54"/>
      <c r="B412" s="54"/>
      <c r="C412" s="162"/>
      <c r="D412" s="162">
        <f t="shared" si="1"/>
        <v>0</v>
      </c>
      <c r="E412" s="54"/>
    </row>
    <row r="413" spans="1:5" ht="12.5">
      <c r="A413" s="54"/>
      <c r="B413" s="54"/>
      <c r="C413" s="162"/>
      <c r="D413" s="162">
        <f t="shared" si="1"/>
        <v>0</v>
      </c>
      <c r="E413" s="54"/>
    </row>
    <row r="414" spans="1:5" ht="12.5">
      <c r="A414" s="54"/>
      <c r="B414" s="54"/>
      <c r="C414" s="162"/>
      <c r="D414" s="162">
        <f t="shared" si="1"/>
        <v>0</v>
      </c>
      <c r="E414" s="54"/>
    </row>
    <row r="415" spans="1:5" ht="12.5">
      <c r="A415" s="54"/>
      <c r="B415" s="54"/>
      <c r="C415" s="162"/>
      <c r="D415" s="162">
        <f t="shared" si="1"/>
        <v>0</v>
      </c>
      <c r="E415" s="54"/>
    </row>
    <row r="416" spans="1:5" ht="12.5">
      <c r="A416" s="54"/>
      <c r="B416" s="54"/>
      <c r="C416" s="162"/>
      <c r="D416" s="162">
        <f t="shared" si="1"/>
        <v>0</v>
      </c>
      <c r="E416" s="54"/>
    </row>
    <row r="417" spans="1:5" ht="12.5">
      <c r="A417" s="54"/>
      <c r="B417" s="54"/>
      <c r="C417" s="162"/>
      <c r="D417" s="162">
        <f t="shared" si="1"/>
        <v>0</v>
      </c>
      <c r="E417" s="54"/>
    </row>
    <row r="418" spans="1:5" ht="12.5">
      <c r="A418" s="54"/>
      <c r="B418" s="54"/>
      <c r="C418" s="162"/>
      <c r="D418" s="162">
        <f t="shared" si="1"/>
        <v>0</v>
      </c>
      <c r="E418" s="54"/>
    </row>
    <row r="419" spans="1:5" ht="12.5">
      <c r="A419" s="54"/>
      <c r="B419" s="54"/>
      <c r="C419" s="162"/>
      <c r="D419" s="162">
        <f t="shared" si="1"/>
        <v>0</v>
      </c>
      <c r="E419" s="54"/>
    </row>
    <row r="420" spans="1:5" ht="12.5">
      <c r="A420" s="54"/>
      <c r="B420" s="54"/>
      <c r="C420" s="162"/>
      <c r="D420" s="162">
        <f t="shared" si="1"/>
        <v>0</v>
      </c>
      <c r="E420" s="54"/>
    </row>
    <row r="421" spans="1:5" ht="12.5">
      <c r="A421" s="54"/>
      <c r="B421" s="54"/>
      <c r="C421" s="162"/>
      <c r="D421" s="162">
        <f t="shared" si="1"/>
        <v>0</v>
      </c>
      <c r="E421" s="54"/>
    </row>
    <row r="422" spans="1:5" ht="12.5">
      <c r="A422" s="54"/>
      <c r="B422" s="54"/>
      <c r="C422" s="162"/>
      <c r="D422" s="162">
        <f t="shared" si="1"/>
        <v>0</v>
      </c>
      <c r="E422" s="54"/>
    </row>
    <row r="423" spans="1:5" ht="12.5">
      <c r="A423" s="54"/>
      <c r="B423" s="54"/>
      <c r="C423" s="162"/>
      <c r="D423" s="162">
        <f t="shared" si="1"/>
        <v>0</v>
      </c>
      <c r="E423" s="54"/>
    </row>
    <row r="424" spans="1:5" ht="12.5">
      <c r="A424" s="54"/>
      <c r="B424" s="54"/>
      <c r="C424" s="162"/>
      <c r="D424" s="162">
        <f t="shared" si="1"/>
        <v>0</v>
      </c>
      <c r="E424" s="54"/>
    </row>
    <row r="425" spans="1:5" ht="12.5">
      <c r="A425" s="54"/>
      <c r="B425" s="54"/>
      <c r="C425" s="162"/>
      <c r="D425" s="162">
        <f t="shared" si="1"/>
        <v>0</v>
      </c>
      <c r="E425" s="54"/>
    </row>
    <row r="426" spans="1:5" ht="12.5">
      <c r="A426" s="54"/>
      <c r="B426" s="54"/>
      <c r="C426" s="162"/>
      <c r="D426" s="162">
        <f t="shared" si="1"/>
        <v>0</v>
      </c>
      <c r="E426" s="54"/>
    </row>
    <row r="427" spans="1:5" ht="12.5">
      <c r="A427" s="54"/>
      <c r="B427" s="54"/>
      <c r="C427" s="162"/>
      <c r="D427" s="162">
        <f t="shared" si="1"/>
        <v>0</v>
      </c>
      <c r="E427" s="54"/>
    </row>
    <row r="428" spans="1:5" ht="12.5">
      <c r="A428" s="54"/>
      <c r="B428" s="54"/>
      <c r="C428" s="162"/>
      <c r="D428" s="162">
        <f t="shared" si="1"/>
        <v>0</v>
      </c>
      <c r="E428" s="54"/>
    </row>
    <row r="429" spans="1:5" ht="12.5">
      <c r="A429" s="54"/>
      <c r="B429" s="54"/>
      <c r="C429" s="162"/>
      <c r="D429" s="162">
        <f t="shared" si="1"/>
        <v>0</v>
      </c>
      <c r="E429" s="54"/>
    </row>
    <row r="430" spans="1:5" ht="12.5">
      <c r="A430" s="54"/>
      <c r="B430" s="54"/>
      <c r="C430" s="162"/>
      <c r="D430" s="162">
        <f t="shared" si="1"/>
        <v>0</v>
      </c>
      <c r="E430" s="54"/>
    </row>
    <row r="431" spans="1:5" ht="12.5">
      <c r="A431" s="54"/>
      <c r="B431" s="54"/>
      <c r="C431" s="162"/>
      <c r="D431" s="162">
        <f t="shared" si="1"/>
        <v>0</v>
      </c>
      <c r="E431" s="54"/>
    </row>
    <row r="432" spans="1:5" ht="12.5">
      <c r="A432" s="54"/>
      <c r="B432" s="54"/>
      <c r="C432" s="162"/>
      <c r="D432" s="162">
        <f t="shared" si="1"/>
        <v>0</v>
      </c>
      <c r="E432" s="54"/>
    </row>
    <row r="433" spans="1:5" ht="12.5">
      <c r="A433" s="54"/>
      <c r="B433" s="54"/>
      <c r="C433" s="162"/>
      <c r="D433" s="162">
        <f t="shared" si="1"/>
        <v>0</v>
      </c>
      <c r="E433" s="54"/>
    </row>
    <row r="434" spans="1:5" ht="12.5">
      <c r="A434" s="54"/>
      <c r="B434" s="54"/>
      <c r="C434" s="162"/>
      <c r="D434" s="162">
        <f t="shared" si="1"/>
        <v>0</v>
      </c>
      <c r="E434" s="54"/>
    </row>
    <row r="435" spans="1:5" ht="12.5">
      <c r="A435" s="54"/>
      <c r="B435" s="54"/>
      <c r="C435" s="162"/>
      <c r="D435" s="162">
        <f t="shared" si="1"/>
        <v>0</v>
      </c>
      <c r="E435" s="54"/>
    </row>
    <row r="436" spans="1:5" ht="12.5">
      <c r="A436" s="54"/>
      <c r="B436" s="54"/>
      <c r="C436" s="162"/>
      <c r="D436" s="162">
        <f t="shared" si="1"/>
        <v>0</v>
      </c>
      <c r="E436" s="54"/>
    </row>
    <row r="437" spans="1:5" ht="12.5">
      <c r="A437" s="54"/>
      <c r="B437" s="54"/>
      <c r="C437" s="162"/>
      <c r="D437" s="162">
        <f t="shared" si="1"/>
        <v>0</v>
      </c>
      <c r="E437" s="54"/>
    </row>
    <row r="438" spans="1:5" ht="12.5">
      <c r="A438" s="54"/>
      <c r="B438" s="54"/>
      <c r="C438" s="162"/>
      <c r="D438" s="162">
        <f t="shared" si="1"/>
        <v>0</v>
      </c>
      <c r="E438" s="54"/>
    </row>
    <row r="439" spans="1:5" ht="12.5">
      <c r="A439" s="54"/>
      <c r="B439" s="54"/>
      <c r="C439" s="162"/>
      <c r="D439" s="162">
        <f t="shared" si="1"/>
        <v>0</v>
      </c>
      <c r="E439" s="54"/>
    </row>
    <row r="440" spans="1:5" ht="12.5">
      <c r="A440" s="54"/>
      <c r="B440" s="54"/>
      <c r="C440" s="162"/>
      <c r="D440" s="162">
        <f t="shared" si="1"/>
        <v>0</v>
      </c>
      <c r="E440" s="54"/>
    </row>
    <row r="441" spans="1:5" ht="12.5">
      <c r="A441" s="54"/>
      <c r="B441" s="54"/>
      <c r="C441" s="162"/>
      <c r="D441" s="162">
        <f t="shared" si="1"/>
        <v>0</v>
      </c>
      <c r="E441" s="54"/>
    </row>
    <row r="442" spans="1:5" ht="12.5">
      <c r="A442" s="54"/>
      <c r="B442" s="54"/>
      <c r="C442" s="162"/>
      <c r="D442" s="162">
        <f t="shared" si="1"/>
        <v>0</v>
      </c>
      <c r="E442" s="54"/>
    </row>
    <row r="443" spans="1:5" ht="12.5">
      <c r="A443" s="54"/>
      <c r="B443" s="54"/>
      <c r="C443" s="162"/>
      <c r="D443" s="162">
        <f t="shared" si="1"/>
        <v>0</v>
      </c>
      <c r="E443" s="54"/>
    </row>
    <row r="444" spans="1:5" ht="12.5">
      <c r="A444" s="54"/>
      <c r="B444" s="54"/>
      <c r="C444" s="162"/>
      <c r="D444" s="162">
        <f t="shared" si="1"/>
        <v>0</v>
      </c>
      <c r="E444" s="54"/>
    </row>
    <row r="445" spans="1:5" ht="12.5">
      <c r="A445" s="54"/>
      <c r="B445" s="54"/>
      <c r="C445" s="162"/>
      <c r="D445" s="162">
        <f t="shared" si="1"/>
        <v>0</v>
      </c>
      <c r="E445" s="54"/>
    </row>
    <row r="446" spans="1:5" ht="12.5">
      <c r="A446" s="54"/>
      <c r="B446" s="54"/>
      <c r="C446" s="162"/>
      <c r="D446" s="162">
        <f t="shared" si="1"/>
        <v>0</v>
      </c>
      <c r="E446" s="54"/>
    </row>
    <row r="447" spans="1:5" ht="12.5">
      <c r="A447" s="54"/>
      <c r="B447" s="54"/>
      <c r="C447" s="162"/>
      <c r="D447" s="162">
        <f t="shared" si="1"/>
        <v>0</v>
      </c>
      <c r="E447" s="54"/>
    </row>
    <row r="448" spans="1:5" ht="12.5">
      <c r="A448" s="54"/>
      <c r="B448" s="54"/>
      <c r="C448" s="162"/>
      <c r="D448" s="162">
        <f t="shared" si="1"/>
        <v>0</v>
      </c>
      <c r="E448" s="54"/>
    </row>
    <row r="449" spans="1:5" ht="12.5">
      <c r="A449" s="54"/>
      <c r="B449" s="54"/>
      <c r="C449" s="162"/>
      <c r="D449" s="162">
        <f t="shared" si="1"/>
        <v>0</v>
      </c>
      <c r="E449" s="54"/>
    </row>
    <row r="450" spans="1:5" ht="12.5">
      <c r="A450" s="54"/>
      <c r="B450" s="54"/>
      <c r="C450" s="162"/>
      <c r="D450" s="162">
        <f t="shared" si="1"/>
        <v>0</v>
      </c>
      <c r="E450" s="54"/>
    </row>
    <row r="451" spans="1:5" ht="12.5">
      <c r="A451" s="54"/>
      <c r="B451" s="54"/>
      <c r="C451" s="162"/>
      <c r="D451" s="162">
        <f t="shared" si="1"/>
        <v>0</v>
      </c>
      <c r="E451" s="54"/>
    </row>
    <row r="452" spans="1:5" ht="12.5">
      <c r="A452" s="54"/>
      <c r="B452" s="54"/>
      <c r="C452" s="162"/>
      <c r="D452" s="162">
        <f t="shared" si="1"/>
        <v>0</v>
      </c>
      <c r="E452" s="54"/>
    </row>
    <row r="453" spans="1:5" ht="12.5">
      <c r="A453" s="54"/>
      <c r="B453" s="54"/>
      <c r="C453" s="162"/>
      <c r="D453" s="162">
        <f t="shared" si="1"/>
        <v>0</v>
      </c>
      <c r="E453" s="54"/>
    </row>
    <row r="454" spans="1:5" ht="12.5">
      <c r="A454" s="54"/>
      <c r="B454" s="54"/>
      <c r="C454" s="162"/>
      <c r="D454" s="162">
        <f t="shared" si="1"/>
        <v>0</v>
      </c>
      <c r="E454" s="54"/>
    </row>
    <row r="455" spans="1:5" ht="12.5">
      <c r="A455" s="54"/>
      <c r="B455" s="54"/>
      <c r="C455" s="162"/>
      <c r="D455" s="162">
        <f t="shared" si="1"/>
        <v>0</v>
      </c>
      <c r="E455" s="54"/>
    </row>
    <row r="456" spans="1:5" ht="12.5">
      <c r="A456" s="54"/>
      <c r="B456" s="54"/>
      <c r="C456" s="162"/>
      <c r="D456" s="162">
        <f t="shared" si="1"/>
        <v>0</v>
      </c>
      <c r="E456" s="54"/>
    </row>
    <row r="457" spans="1:5" ht="12.5">
      <c r="A457" s="54"/>
      <c r="B457" s="54"/>
      <c r="C457" s="162"/>
      <c r="D457" s="162">
        <f t="shared" si="1"/>
        <v>0</v>
      </c>
      <c r="E457" s="54"/>
    </row>
    <row r="458" spans="1:5" ht="12.5">
      <c r="A458" s="54"/>
      <c r="B458" s="54"/>
      <c r="C458" s="162"/>
      <c r="D458" s="162">
        <f t="shared" si="1"/>
        <v>0</v>
      </c>
      <c r="E458" s="54"/>
    </row>
    <row r="459" spans="1:5" ht="12.5">
      <c r="A459" s="54"/>
      <c r="B459" s="54"/>
      <c r="C459" s="162"/>
      <c r="D459" s="162">
        <f t="shared" si="1"/>
        <v>0</v>
      </c>
      <c r="E459" s="54"/>
    </row>
    <row r="460" spans="1:5" ht="12.5">
      <c r="A460" s="54"/>
      <c r="B460" s="54"/>
      <c r="C460" s="162"/>
      <c r="D460" s="162">
        <f t="shared" si="1"/>
        <v>0</v>
      </c>
      <c r="E460" s="54"/>
    </row>
    <row r="461" spans="1:5" ht="12.5">
      <c r="A461" s="54"/>
      <c r="B461" s="54"/>
      <c r="C461" s="162"/>
      <c r="D461" s="162">
        <f t="shared" si="1"/>
        <v>0</v>
      </c>
      <c r="E461" s="54"/>
    </row>
    <row r="462" spans="1:5" ht="12.5">
      <c r="A462" s="54"/>
      <c r="B462" s="54"/>
      <c r="C462" s="162"/>
      <c r="D462" s="162">
        <f t="shared" si="1"/>
        <v>0</v>
      </c>
      <c r="E462" s="54"/>
    </row>
    <row r="463" spans="1:5" ht="12.5">
      <c r="A463" s="54"/>
      <c r="B463" s="54"/>
      <c r="C463" s="162"/>
      <c r="D463" s="162">
        <f t="shared" si="1"/>
        <v>0</v>
      </c>
      <c r="E463" s="54"/>
    </row>
    <row r="464" spans="1:5" ht="12.5">
      <c r="A464" s="54"/>
      <c r="B464" s="54"/>
      <c r="C464" s="162"/>
      <c r="D464" s="162">
        <f t="shared" si="1"/>
        <v>0</v>
      </c>
      <c r="E464" s="54"/>
    </row>
    <row r="465" spans="1:5" ht="12.5">
      <c r="A465" s="54"/>
      <c r="B465" s="54"/>
      <c r="C465" s="162"/>
      <c r="D465" s="162">
        <f t="shared" si="1"/>
        <v>0</v>
      </c>
      <c r="E465" s="54"/>
    </row>
    <row r="466" spans="1:5" ht="12.5">
      <c r="A466" s="54"/>
      <c r="B466" s="54"/>
      <c r="C466" s="162"/>
      <c r="D466" s="162">
        <f t="shared" si="1"/>
        <v>0</v>
      </c>
      <c r="E466" s="54"/>
    </row>
    <row r="467" spans="1:5" ht="12.5">
      <c r="A467" s="54"/>
      <c r="B467" s="54"/>
      <c r="C467" s="162"/>
      <c r="D467" s="162">
        <f t="shared" si="1"/>
        <v>0</v>
      </c>
      <c r="E467" s="54"/>
    </row>
    <row r="468" spans="1:5" ht="12.5">
      <c r="A468" s="54"/>
      <c r="B468" s="54"/>
      <c r="C468" s="162"/>
      <c r="D468" s="162">
        <f t="shared" si="1"/>
        <v>0</v>
      </c>
      <c r="E468" s="54"/>
    </row>
    <row r="469" spans="1:5" ht="12.5">
      <c r="A469" s="54"/>
      <c r="B469" s="54"/>
      <c r="C469" s="162"/>
      <c r="D469" s="162">
        <f t="shared" si="1"/>
        <v>0</v>
      </c>
      <c r="E469" s="54"/>
    </row>
    <row r="470" spans="1:5" ht="12.5">
      <c r="A470" s="54"/>
      <c r="B470" s="54"/>
      <c r="C470" s="162"/>
      <c r="D470" s="162">
        <f t="shared" si="1"/>
        <v>0</v>
      </c>
      <c r="E470" s="54"/>
    </row>
    <row r="471" spans="1:5" ht="12.5">
      <c r="A471" s="54"/>
      <c r="B471" s="54"/>
      <c r="C471" s="162"/>
      <c r="D471" s="162">
        <f t="shared" si="1"/>
        <v>0</v>
      </c>
      <c r="E471" s="54"/>
    </row>
    <row r="472" spans="1:5" ht="12.5">
      <c r="A472" s="54"/>
      <c r="B472" s="54"/>
      <c r="C472" s="162"/>
      <c r="D472" s="162">
        <f t="shared" si="1"/>
        <v>0</v>
      </c>
      <c r="E472" s="54"/>
    </row>
    <row r="473" spans="1:5" ht="12.5">
      <c r="A473" s="54"/>
      <c r="B473" s="54"/>
      <c r="C473" s="162"/>
      <c r="D473" s="162">
        <f t="shared" si="1"/>
        <v>0</v>
      </c>
      <c r="E473" s="54"/>
    </row>
    <row r="474" spans="1:5" ht="12.5">
      <c r="A474" s="54"/>
      <c r="B474" s="54"/>
      <c r="C474" s="162"/>
      <c r="D474" s="162">
        <f t="shared" si="1"/>
        <v>0</v>
      </c>
      <c r="E474" s="54"/>
    </row>
    <row r="475" spans="1:5" ht="12.5">
      <c r="A475" s="54"/>
      <c r="B475" s="54"/>
      <c r="C475" s="162"/>
      <c r="D475" s="162">
        <f t="shared" si="1"/>
        <v>0</v>
      </c>
      <c r="E475" s="54"/>
    </row>
    <row r="476" spans="1:5" ht="12.5">
      <c r="A476" s="54"/>
      <c r="B476" s="54"/>
      <c r="C476" s="162"/>
      <c r="D476" s="162">
        <f t="shared" si="1"/>
        <v>0</v>
      </c>
      <c r="E476" s="54"/>
    </row>
    <row r="477" spans="1:5" ht="12.5">
      <c r="A477" s="54"/>
      <c r="B477" s="54"/>
      <c r="C477" s="162"/>
      <c r="D477" s="162">
        <f t="shared" si="1"/>
        <v>0</v>
      </c>
      <c r="E477" s="54"/>
    </row>
    <row r="478" spans="1:5" ht="12.5">
      <c r="A478" s="54"/>
      <c r="B478" s="54"/>
      <c r="C478" s="162"/>
      <c r="D478" s="162">
        <f t="shared" si="1"/>
        <v>0</v>
      </c>
      <c r="E478" s="54"/>
    </row>
    <row r="479" spans="1:5" ht="12.5">
      <c r="A479" s="54"/>
      <c r="B479" s="54"/>
      <c r="C479" s="162"/>
      <c r="D479" s="162">
        <f t="shared" si="1"/>
        <v>0</v>
      </c>
      <c r="E479" s="54"/>
    </row>
    <row r="480" spans="1:5" ht="12.5">
      <c r="A480" s="54"/>
      <c r="B480" s="54"/>
      <c r="C480" s="162"/>
      <c r="D480" s="162">
        <f t="shared" si="1"/>
        <v>0</v>
      </c>
      <c r="E480" s="54"/>
    </row>
    <row r="481" spans="1:5" ht="12.5">
      <c r="A481" s="54"/>
      <c r="B481" s="54"/>
      <c r="C481" s="162"/>
      <c r="D481" s="162">
        <f t="shared" si="1"/>
        <v>0</v>
      </c>
      <c r="E481" s="54"/>
    </row>
    <row r="482" spans="1:5" ht="12.5">
      <c r="A482" s="54"/>
      <c r="B482" s="54"/>
      <c r="C482" s="162"/>
      <c r="D482" s="162">
        <f t="shared" si="1"/>
        <v>0</v>
      </c>
      <c r="E482" s="54"/>
    </row>
    <row r="483" spans="1:5" ht="12.5">
      <c r="A483" s="54"/>
      <c r="B483" s="54"/>
      <c r="C483" s="162"/>
      <c r="D483" s="162">
        <f t="shared" si="1"/>
        <v>0</v>
      </c>
      <c r="E483" s="54"/>
    </row>
    <row r="484" spans="1:5" ht="12.5">
      <c r="A484" s="54"/>
      <c r="B484" s="54"/>
      <c r="C484" s="162"/>
      <c r="D484" s="162">
        <f t="shared" si="1"/>
        <v>0</v>
      </c>
      <c r="E484" s="54"/>
    </row>
    <row r="485" spans="1:5" ht="12.5">
      <c r="A485" s="54"/>
      <c r="B485" s="54"/>
      <c r="C485" s="162"/>
      <c r="D485" s="162">
        <f t="shared" si="1"/>
        <v>0</v>
      </c>
      <c r="E485" s="54"/>
    </row>
    <row r="486" spans="1:5" ht="12.5">
      <c r="A486" s="54"/>
      <c r="B486" s="54"/>
      <c r="C486" s="162"/>
      <c r="D486" s="162">
        <f t="shared" si="1"/>
        <v>0</v>
      </c>
      <c r="E486" s="54"/>
    </row>
    <row r="487" spans="1:5" ht="12.5">
      <c r="A487" s="54"/>
      <c r="B487" s="54"/>
      <c r="C487" s="162"/>
      <c r="D487" s="162">
        <f t="shared" si="1"/>
        <v>0</v>
      </c>
      <c r="E487" s="54"/>
    </row>
    <row r="488" spans="1:5" ht="12.5">
      <c r="A488" s="54"/>
      <c r="B488" s="54"/>
      <c r="C488" s="162"/>
      <c r="D488" s="162">
        <f t="shared" si="1"/>
        <v>0</v>
      </c>
      <c r="E488" s="54"/>
    </row>
    <row r="489" spans="1:5" ht="12.5">
      <c r="A489" s="54"/>
      <c r="B489" s="54"/>
      <c r="C489" s="162"/>
      <c r="D489" s="162">
        <f t="shared" si="1"/>
        <v>0</v>
      </c>
      <c r="E489" s="54"/>
    </row>
    <row r="490" spans="1:5" ht="12.5">
      <c r="A490" s="54"/>
      <c r="B490" s="54"/>
      <c r="C490" s="162"/>
      <c r="D490" s="162">
        <f t="shared" si="1"/>
        <v>0</v>
      </c>
      <c r="E490" s="54"/>
    </row>
    <row r="491" spans="1:5" ht="12.5">
      <c r="A491" s="54"/>
      <c r="B491" s="54"/>
      <c r="C491" s="162"/>
      <c r="D491" s="162">
        <f t="shared" si="1"/>
        <v>0</v>
      </c>
      <c r="E491" s="54"/>
    </row>
    <row r="492" spans="1:5" ht="12.5">
      <c r="A492" s="54"/>
      <c r="B492" s="54"/>
      <c r="C492" s="162"/>
      <c r="D492" s="162">
        <f t="shared" si="1"/>
        <v>0</v>
      </c>
      <c r="E492" s="54"/>
    </row>
    <row r="493" spans="1:5" ht="12.5">
      <c r="A493" s="54"/>
      <c r="B493" s="54"/>
      <c r="C493" s="162"/>
      <c r="D493" s="162">
        <f t="shared" si="1"/>
        <v>0</v>
      </c>
      <c r="E493" s="54"/>
    </row>
    <row r="494" spans="1:5" ht="12.5">
      <c r="A494" s="54"/>
      <c r="B494" s="54"/>
      <c r="C494" s="162"/>
      <c r="D494" s="162">
        <f t="shared" si="1"/>
        <v>0</v>
      </c>
      <c r="E494" s="54"/>
    </row>
    <row r="495" spans="1:5" ht="12.5">
      <c r="A495" s="54"/>
      <c r="B495" s="54"/>
      <c r="C495" s="162"/>
      <c r="D495" s="162">
        <f t="shared" si="1"/>
        <v>0</v>
      </c>
      <c r="E495" s="54"/>
    </row>
    <row r="496" spans="1:5" ht="12.5">
      <c r="A496" s="54"/>
      <c r="B496" s="54"/>
      <c r="C496" s="162"/>
      <c r="D496" s="162">
        <f t="shared" si="1"/>
        <v>0</v>
      </c>
      <c r="E496" s="54"/>
    </row>
    <row r="497" spans="1:5" ht="12.5">
      <c r="A497" s="54"/>
      <c r="B497" s="54"/>
      <c r="C497" s="162"/>
      <c r="D497" s="162">
        <f t="shared" si="1"/>
        <v>0</v>
      </c>
      <c r="E497" s="54"/>
    </row>
    <row r="498" spans="1:5" ht="12.5">
      <c r="A498" s="54"/>
      <c r="B498" s="54"/>
      <c r="C498" s="162"/>
      <c r="D498" s="162">
        <f t="shared" si="1"/>
        <v>0</v>
      </c>
      <c r="E498" s="54"/>
    </row>
    <row r="499" spans="1:5" ht="12.5">
      <c r="A499" s="54"/>
      <c r="B499" s="54"/>
      <c r="C499" s="162"/>
      <c r="D499" s="162">
        <f t="shared" si="1"/>
        <v>0</v>
      </c>
      <c r="E499" s="54"/>
    </row>
    <row r="500" spans="1:5" ht="12.5">
      <c r="A500" s="54"/>
      <c r="B500" s="54"/>
      <c r="C500" s="162"/>
      <c r="D500" s="162">
        <f t="shared" si="1"/>
        <v>0</v>
      </c>
      <c r="E500" s="54"/>
    </row>
    <row r="501" spans="1:5" ht="12.5">
      <c r="A501" s="54"/>
      <c r="B501" s="54"/>
      <c r="C501" s="162"/>
      <c r="D501" s="162">
        <f t="shared" si="1"/>
        <v>0</v>
      </c>
      <c r="E501" s="54"/>
    </row>
    <row r="502" spans="1:5" ht="12.5">
      <c r="A502" s="54"/>
      <c r="B502" s="54"/>
      <c r="C502" s="162"/>
      <c r="D502" s="162">
        <f t="shared" si="1"/>
        <v>0</v>
      </c>
      <c r="E502" s="54"/>
    </row>
    <row r="503" spans="1:5" ht="12.5">
      <c r="A503" s="54"/>
      <c r="B503" s="54"/>
      <c r="C503" s="162"/>
      <c r="D503" s="162">
        <f t="shared" si="1"/>
        <v>0</v>
      </c>
      <c r="E503" s="54"/>
    </row>
    <row r="504" spans="1:5" ht="12.5">
      <c r="A504" s="54"/>
      <c r="B504" s="54"/>
      <c r="C504" s="162"/>
      <c r="D504" s="162">
        <f t="shared" si="1"/>
        <v>0</v>
      </c>
      <c r="E504" s="54"/>
    </row>
    <row r="505" spans="1:5" ht="12.5">
      <c r="A505" s="54"/>
      <c r="B505" s="54"/>
      <c r="C505" s="162"/>
      <c r="D505" s="162">
        <f t="shared" si="1"/>
        <v>0</v>
      </c>
      <c r="E505" s="54"/>
    </row>
    <row r="506" spans="1:5" ht="12.5">
      <c r="A506" s="54"/>
      <c r="B506" s="54"/>
      <c r="C506" s="162"/>
      <c r="D506" s="162">
        <f t="shared" si="1"/>
        <v>0</v>
      </c>
      <c r="E506" s="54"/>
    </row>
    <row r="507" spans="1:5" ht="12.5">
      <c r="A507" s="54"/>
      <c r="B507" s="54"/>
      <c r="C507" s="162"/>
      <c r="D507" s="162">
        <f t="shared" si="1"/>
        <v>0</v>
      </c>
      <c r="E507" s="54"/>
    </row>
    <row r="508" spans="1:5" ht="12.5">
      <c r="A508" s="54"/>
      <c r="B508" s="54"/>
      <c r="C508" s="162"/>
      <c r="D508" s="162">
        <f t="shared" si="1"/>
        <v>0</v>
      </c>
      <c r="E508" s="54"/>
    </row>
    <row r="509" spans="1:5" ht="12.5">
      <c r="A509" s="54"/>
      <c r="B509" s="54"/>
      <c r="C509" s="162"/>
      <c r="D509" s="162">
        <f t="shared" si="1"/>
        <v>0</v>
      </c>
      <c r="E509" s="54"/>
    </row>
    <row r="510" spans="1:5" ht="12.5">
      <c r="A510" s="54"/>
      <c r="B510" s="54"/>
      <c r="C510" s="162"/>
      <c r="D510" s="162">
        <f t="shared" si="1"/>
        <v>0</v>
      </c>
      <c r="E510" s="54"/>
    </row>
    <row r="511" spans="1:5" ht="12.5">
      <c r="A511" s="54"/>
      <c r="B511" s="54"/>
      <c r="C511" s="162"/>
      <c r="D511" s="162">
        <f t="shared" si="1"/>
        <v>0</v>
      </c>
      <c r="E511" s="54"/>
    </row>
    <row r="512" spans="1:5" ht="12.5">
      <c r="A512" s="54"/>
      <c r="B512" s="54"/>
      <c r="C512" s="162"/>
      <c r="D512" s="162">
        <f t="shared" si="1"/>
        <v>0</v>
      </c>
      <c r="E512" s="54"/>
    </row>
    <row r="513" spans="1:5" ht="12.5">
      <c r="A513" s="54"/>
      <c r="B513" s="54"/>
      <c r="C513" s="162"/>
      <c r="D513" s="162">
        <f t="shared" ref="D513:D650" si="2">B513-C513</f>
        <v>0</v>
      </c>
      <c r="E513" s="54"/>
    </row>
    <row r="514" spans="1:5" ht="12.5">
      <c r="A514" s="54"/>
      <c r="B514" s="54"/>
      <c r="C514" s="162"/>
      <c r="D514" s="162">
        <f t="shared" si="2"/>
        <v>0</v>
      </c>
      <c r="E514" s="54"/>
    </row>
    <row r="515" spans="1:5" ht="12.5">
      <c r="A515" s="54"/>
      <c r="B515" s="54"/>
      <c r="C515" s="162"/>
      <c r="D515" s="162">
        <f t="shared" si="2"/>
        <v>0</v>
      </c>
      <c r="E515" s="54"/>
    </row>
    <row r="516" spans="1:5" ht="12.5">
      <c r="A516" s="54"/>
      <c r="B516" s="54"/>
      <c r="C516" s="162"/>
      <c r="D516" s="162">
        <f t="shared" si="2"/>
        <v>0</v>
      </c>
      <c r="E516" s="54"/>
    </row>
    <row r="517" spans="1:5" ht="12.5">
      <c r="A517" s="54"/>
      <c r="B517" s="54"/>
      <c r="C517" s="162"/>
      <c r="D517" s="162">
        <f t="shared" si="2"/>
        <v>0</v>
      </c>
      <c r="E517" s="54"/>
    </row>
    <row r="518" spans="1:5" ht="12.5">
      <c r="A518" s="54"/>
      <c r="B518" s="54"/>
      <c r="C518" s="162"/>
      <c r="D518" s="162">
        <f t="shared" si="2"/>
        <v>0</v>
      </c>
      <c r="E518" s="54"/>
    </row>
    <row r="519" spans="1:5" ht="12.5">
      <c r="A519" s="54"/>
      <c r="B519" s="54"/>
      <c r="C519" s="162"/>
      <c r="D519" s="162">
        <f t="shared" si="2"/>
        <v>0</v>
      </c>
      <c r="E519" s="54"/>
    </row>
    <row r="520" spans="1:5" ht="12.5">
      <c r="A520" s="54"/>
      <c r="B520" s="54"/>
      <c r="C520" s="162"/>
      <c r="D520" s="162">
        <f t="shared" si="2"/>
        <v>0</v>
      </c>
      <c r="E520" s="54"/>
    </row>
    <row r="521" spans="1:5" ht="12.5">
      <c r="A521" s="54"/>
      <c r="B521" s="54"/>
      <c r="C521" s="162"/>
      <c r="D521" s="162">
        <f t="shared" si="2"/>
        <v>0</v>
      </c>
      <c r="E521" s="54"/>
    </row>
    <row r="522" spans="1:5" ht="12.5">
      <c r="A522" s="54"/>
      <c r="B522" s="54"/>
      <c r="C522" s="162"/>
      <c r="D522" s="162">
        <f t="shared" si="2"/>
        <v>0</v>
      </c>
      <c r="E522" s="54"/>
    </row>
    <row r="523" spans="1:5" ht="12.5">
      <c r="A523" s="54"/>
      <c r="B523" s="54"/>
      <c r="C523" s="162"/>
      <c r="D523" s="162">
        <f t="shared" si="2"/>
        <v>0</v>
      </c>
      <c r="E523" s="54"/>
    </row>
    <row r="524" spans="1:5" ht="12.5">
      <c r="A524" s="54"/>
      <c r="B524" s="54"/>
      <c r="C524" s="162"/>
      <c r="D524" s="162">
        <f t="shared" si="2"/>
        <v>0</v>
      </c>
      <c r="E524" s="54"/>
    </row>
    <row r="525" spans="1:5" ht="12.5">
      <c r="A525" s="54"/>
      <c r="B525" s="54"/>
      <c r="C525" s="162"/>
      <c r="D525" s="162">
        <f t="shared" si="2"/>
        <v>0</v>
      </c>
      <c r="E525" s="54"/>
    </row>
    <row r="526" spans="1:5" ht="12.5">
      <c r="A526" s="54"/>
      <c r="B526" s="54"/>
      <c r="C526" s="162"/>
      <c r="D526" s="162">
        <f t="shared" si="2"/>
        <v>0</v>
      </c>
      <c r="E526" s="54"/>
    </row>
    <row r="527" spans="1:5" ht="12.5">
      <c r="A527" s="54"/>
      <c r="B527" s="54"/>
      <c r="C527" s="162"/>
      <c r="D527" s="162">
        <f t="shared" si="2"/>
        <v>0</v>
      </c>
      <c r="E527" s="54"/>
    </row>
    <row r="528" spans="1:5" ht="12.5">
      <c r="A528" s="54"/>
      <c r="B528" s="54"/>
      <c r="C528" s="162"/>
      <c r="D528" s="162">
        <f t="shared" si="2"/>
        <v>0</v>
      </c>
      <c r="E528" s="54"/>
    </row>
    <row r="529" spans="1:5" ht="12.5">
      <c r="A529" s="54"/>
      <c r="B529" s="54"/>
      <c r="C529" s="162"/>
      <c r="D529" s="162">
        <f t="shared" si="2"/>
        <v>0</v>
      </c>
      <c r="E529" s="54"/>
    </row>
    <row r="530" spans="1:5" ht="12.5">
      <c r="A530" s="54"/>
      <c r="B530" s="54"/>
      <c r="C530" s="162"/>
      <c r="D530" s="162">
        <f t="shared" si="2"/>
        <v>0</v>
      </c>
      <c r="E530" s="54"/>
    </row>
    <row r="531" spans="1:5" ht="12.5">
      <c r="A531" s="54"/>
      <c r="B531" s="54"/>
      <c r="C531" s="162"/>
      <c r="D531" s="162">
        <f t="shared" si="2"/>
        <v>0</v>
      </c>
      <c r="E531" s="54"/>
    </row>
    <row r="532" spans="1:5" ht="12.5">
      <c r="A532" s="54"/>
      <c r="B532" s="54"/>
      <c r="C532" s="162"/>
      <c r="D532" s="162">
        <f t="shared" si="2"/>
        <v>0</v>
      </c>
      <c r="E532" s="54"/>
    </row>
    <row r="533" spans="1:5" ht="12.5">
      <c r="A533" s="54"/>
      <c r="B533" s="54"/>
      <c r="C533" s="162"/>
      <c r="D533" s="162">
        <f t="shared" si="2"/>
        <v>0</v>
      </c>
      <c r="E533" s="54"/>
    </row>
    <row r="534" spans="1:5" ht="12.5">
      <c r="A534" s="54"/>
      <c r="B534" s="54"/>
      <c r="C534" s="162"/>
      <c r="D534" s="162">
        <f t="shared" si="2"/>
        <v>0</v>
      </c>
      <c r="E534" s="54"/>
    </row>
    <row r="535" spans="1:5" ht="12.5">
      <c r="A535" s="54"/>
      <c r="B535" s="54"/>
      <c r="C535" s="162"/>
      <c r="D535" s="162">
        <f t="shared" si="2"/>
        <v>0</v>
      </c>
      <c r="E535" s="54"/>
    </row>
    <row r="536" spans="1:5" ht="12.5">
      <c r="A536" s="54"/>
      <c r="B536" s="54"/>
      <c r="C536" s="162"/>
      <c r="D536" s="162">
        <f t="shared" si="2"/>
        <v>0</v>
      </c>
      <c r="E536" s="54"/>
    </row>
    <row r="537" spans="1:5" ht="12.5">
      <c r="A537" s="54"/>
      <c r="B537" s="54"/>
      <c r="C537" s="162"/>
      <c r="D537" s="162">
        <f t="shared" si="2"/>
        <v>0</v>
      </c>
      <c r="E537" s="54"/>
    </row>
    <row r="538" spans="1:5" ht="12.5">
      <c r="A538" s="54"/>
      <c r="B538" s="54"/>
      <c r="C538" s="162"/>
      <c r="D538" s="162">
        <f t="shared" si="2"/>
        <v>0</v>
      </c>
      <c r="E538" s="54"/>
    </row>
    <row r="539" spans="1:5" ht="12.5">
      <c r="A539" s="54"/>
      <c r="B539" s="54"/>
      <c r="C539" s="162"/>
      <c r="D539" s="162">
        <f t="shared" si="2"/>
        <v>0</v>
      </c>
      <c r="E539" s="54"/>
    </row>
    <row r="540" spans="1:5" ht="12.5">
      <c r="A540" s="54"/>
      <c r="B540" s="54"/>
      <c r="C540" s="162"/>
      <c r="D540" s="162">
        <f t="shared" si="2"/>
        <v>0</v>
      </c>
      <c r="E540" s="54"/>
    </row>
    <row r="541" spans="1:5" ht="12.5">
      <c r="A541" s="54"/>
      <c r="B541" s="54"/>
      <c r="C541" s="162"/>
      <c r="D541" s="162">
        <f t="shared" si="2"/>
        <v>0</v>
      </c>
      <c r="E541" s="54"/>
    </row>
    <row r="542" spans="1:5" ht="12.5">
      <c r="A542" s="54"/>
      <c r="B542" s="54"/>
      <c r="C542" s="162"/>
      <c r="D542" s="162">
        <f t="shared" si="2"/>
        <v>0</v>
      </c>
      <c r="E542" s="54"/>
    </row>
    <row r="543" spans="1:5" ht="12.5">
      <c r="A543" s="54"/>
      <c r="B543" s="54"/>
      <c r="C543" s="162"/>
      <c r="D543" s="162">
        <f t="shared" si="2"/>
        <v>0</v>
      </c>
      <c r="E543" s="54"/>
    </row>
    <row r="544" spans="1:5" ht="12.5">
      <c r="A544" s="54"/>
      <c r="B544" s="54"/>
      <c r="C544" s="162"/>
      <c r="D544" s="162">
        <f t="shared" si="2"/>
        <v>0</v>
      </c>
      <c r="E544" s="54"/>
    </row>
    <row r="545" spans="1:5" ht="12.5">
      <c r="A545" s="54"/>
      <c r="B545" s="54"/>
      <c r="C545" s="162"/>
      <c r="D545" s="162">
        <f t="shared" si="2"/>
        <v>0</v>
      </c>
      <c r="E545" s="54"/>
    </row>
    <row r="546" spans="1:5" ht="12.5">
      <c r="A546" s="54"/>
      <c r="B546" s="54"/>
      <c r="C546" s="162"/>
      <c r="D546" s="162">
        <f t="shared" si="2"/>
        <v>0</v>
      </c>
      <c r="E546" s="54"/>
    </row>
    <row r="547" spans="1:5" ht="12.5">
      <c r="A547" s="54"/>
      <c r="B547" s="54"/>
      <c r="C547" s="162"/>
      <c r="D547" s="162">
        <f t="shared" si="2"/>
        <v>0</v>
      </c>
      <c r="E547" s="54"/>
    </row>
    <row r="548" spans="1:5" ht="12.5">
      <c r="A548" s="54"/>
      <c r="B548" s="54"/>
      <c r="C548" s="162"/>
      <c r="D548" s="162">
        <f t="shared" si="2"/>
        <v>0</v>
      </c>
      <c r="E548" s="54"/>
    </row>
    <row r="549" spans="1:5" ht="12.5">
      <c r="A549" s="54"/>
      <c r="B549" s="54"/>
      <c r="C549" s="162"/>
      <c r="D549" s="162">
        <f t="shared" si="2"/>
        <v>0</v>
      </c>
      <c r="E549" s="54"/>
    </row>
    <row r="550" spans="1:5" ht="12.5">
      <c r="A550" s="54"/>
      <c r="B550" s="54"/>
      <c r="C550" s="162"/>
      <c r="D550" s="162">
        <f t="shared" si="2"/>
        <v>0</v>
      </c>
      <c r="E550" s="54"/>
    </row>
    <row r="551" spans="1:5" ht="12.5">
      <c r="A551" s="54"/>
      <c r="B551" s="54"/>
      <c r="C551" s="162"/>
      <c r="D551" s="162">
        <f t="shared" si="2"/>
        <v>0</v>
      </c>
      <c r="E551" s="54"/>
    </row>
    <row r="552" spans="1:5" ht="12.5">
      <c r="A552" s="54"/>
      <c r="B552" s="54"/>
      <c r="C552" s="162"/>
      <c r="D552" s="162">
        <f t="shared" si="2"/>
        <v>0</v>
      </c>
      <c r="E552" s="54"/>
    </row>
    <row r="553" spans="1:5" ht="12.5">
      <c r="A553" s="54"/>
      <c r="B553" s="54"/>
      <c r="C553" s="162"/>
      <c r="D553" s="162">
        <f t="shared" si="2"/>
        <v>0</v>
      </c>
      <c r="E553" s="54"/>
    </row>
    <row r="554" spans="1:5" ht="12.5">
      <c r="A554" s="54"/>
      <c r="B554" s="54"/>
      <c r="C554" s="162"/>
      <c r="D554" s="162">
        <f t="shared" si="2"/>
        <v>0</v>
      </c>
      <c r="E554" s="54"/>
    </row>
    <row r="555" spans="1:5" ht="12.5">
      <c r="A555" s="54"/>
      <c r="B555" s="54"/>
      <c r="C555" s="162"/>
      <c r="D555" s="162">
        <f t="shared" si="2"/>
        <v>0</v>
      </c>
      <c r="E555" s="54"/>
    </row>
    <row r="556" spans="1:5" ht="12.5">
      <c r="A556" s="54"/>
      <c r="B556" s="54"/>
      <c r="C556" s="162"/>
      <c r="D556" s="162">
        <f t="shared" si="2"/>
        <v>0</v>
      </c>
      <c r="E556" s="54"/>
    </row>
    <row r="557" spans="1:5" ht="12.5">
      <c r="A557" s="54"/>
      <c r="B557" s="54"/>
      <c r="C557" s="162"/>
      <c r="D557" s="162">
        <f t="shared" si="2"/>
        <v>0</v>
      </c>
      <c r="E557" s="54"/>
    </row>
    <row r="558" spans="1:5" ht="12.5">
      <c r="A558" s="54"/>
      <c r="B558" s="54"/>
      <c r="C558" s="162"/>
      <c r="D558" s="162">
        <f t="shared" si="2"/>
        <v>0</v>
      </c>
      <c r="E558" s="54"/>
    </row>
    <row r="559" spans="1:5" ht="12.5">
      <c r="A559" s="54"/>
      <c r="B559" s="54"/>
      <c r="C559" s="162"/>
      <c r="D559" s="162">
        <f t="shared" si="2"/>
        <v>0</v>
      </c>
      <c r="E559" s="54"/>
    </row>
    <row r="560" spans="1:5" ht="12.5">
      <c r="A560" s="54"/>
      <c r="B560" s="54"/>
      <c r="C560" s="162"/>
      <c r="D560" s="162">
        <f t="shared" si="2"/>
        <v>0</v>
      </c>
      <c r="E560" s="54"/>
    </row>
    <row r="561" spans="1:5" ht="12.5">
      <c r="A561" s="54"/>
      <c r="B561" s="54"/>
      <c r="C561" s="162"/>
      <c r="D561" s="162">
        <f t="shared" si="2"/>
        <v>0</v>
      </c>
      <c r="E561" s="54"/>
    </row>
    <row r="562" spans="1:5" ht="12.5">
      <c r="A562" s="54"/>
      <c r="B562" s="54"/>
      <c r="C562" s="162"/>
      <c r="D562" s="162">
        <f t="shared" si="2"/>
        <v>0</v>
      </c>
      <c r="E562" s="54"/>
    </row>
    <row r="563" spans="1:5" ht="12.5">
      <c r="A563" s="54"/>
      <c r="B563" s="54"/>
      <c r="C563" s="162"/>
      <c r="D563" s="162">
        <f t="shared" si="2"/>
        <v>0</v>
      </c>
      <c r="E563" s="54"/>
    </row>
    <row r="564" spans="1:5" ht="12.5">
      <c r="A564" s="54"/>
      <c r="B564" s="54"/>
      <c r="C564" s="162"/>
      <c r="D564" s="162">
        <f t="shared" si="2"/>
        <v>0</v>
      </c>
      <c r="E564" s="54"/>
    </row>
    <row r="565" spans="1:5" ht="12.5">
      <c r="A565" s="54"/>
      <c r="B565" s="54"/>
      <c r="C565" s="162"/>
      <c r="D565" s="162">
        <f t="shared" si="2"/>
        <v>0</v>
      </c>
      <c r="E565" s="54"/>
    </row>
    <row r="566" spans="1:5" ht="12.5">
      <c r="A566" s="54"/>
      <c r="B566" s="54"/>
      <c r="C566" s="162"/>
      <c r="D566" s="162">
        <f t="shared" si="2"/>
        <v>0</v>
      </c>
      <c r="E566" s="54"/>
    </row>
    <row r="567" spans="1:5" ht="12.5">
      <c r="A567" s="54"/>
      <c r="B567" s="54"/>
      <c r="C567" s="162"/>
      <c r="D567" s="162">
        <f t="shared" si="2"/>
        <v>0</v>
      </c>
      <c r="E567" s="54"/>
    </row>
    <row r="568" spans="1:5" ht="12.5">
      <c r="A568" s="54"/>
      <c r="B568" s="54"/>
      <c r="C568" s="162"/>
      <c r="D568" s="162">
        <f t="shared" si="2"/>
        <v>0</v>
      </c>
      <c r="E568" s="54"/>
    </row>
    <row r="569" spans="1:5" ht="12.5">
      <c r="A569" s="54"/>
      <c r="B569" s="54"/>
      <c r="C569" s="162"/>
      <c r="D569" s="162">
        <f t="shared" si="2"/>
        <v>0</v>
      </c>
      <c r="E569" s="54"/>
    </row>
    <row r="570" spans="1:5" ht="12.5">
      <c r="A570" s="54"/>
      <c r="B570" s="54"/>
      <c r="C570" s="162"/>
      <c r="D570" s="162">
        <f t="shared" si="2"/>
        <v>0</v>
      </c>
      <c r="E570" s="54"/>
    </row>
    <row r="571" spans="1:5" ht="12.5">
      <c r="A571" s="54"/>
      <c r="B571" s="54"/>
      <c r="C571" s="162"/>
      <c r="D571" s="162">
        <f t="shared" si="2"/>
        <v>0</v>
      </c>
      <c r="E571" s="54"/>
    </row>
    <row r="572" spans="1:5" ht="12.5">
      <c r="A572" s="54"/>
      <c r="B572" s="54"/>
      <c r="C572" s="162"/>
      <c r="D572" s="162">
        <f t="shared" si="2"/>
        <v>0</v>
      </c>
      <c r="E572" s="54"/>
    </row>
    <row r="573" spans="1:5" ht="12.5">
      <c r="A573" s="54"/>
      <c r="B573" s="54"/>
      <c r="C573" s="162"/>
      <c r="D573" s="162">
        <f t="shared" si="2"/>
        <v>0</v>
      </c>
      <c r="E573" s="54"/>
    </row>
    <row r="574" spans="1:5" ht="12.5">
      <c r="A574" s="54"/>
      <c r="B574" s="54"/>
      <c r="C574" s="162"/>
      <c r="D574" s="162">
        <f t="shared" si="2"/>
        <v>0</v>
      </c>
      <c r="E574" s="54"/>
    </row>
    <row r="575" spans="1:5" ht="12.5">
      <c r="A575" s="54"/>
      <c r="B575" s="54"/>
      <c r="C575" s="162"/>
      <c r="D575" s="162">
        <f t="shared" si="2"/>
        <v>0</v>
      </c>
      <c r="E575" s="54"/>
    </row>
    <row r="576" spans="1:5" ht="12.5">
      <c r="A576" s="54"/>
      <c r="B576" s="54"/>
      <c r="C576" s="162"/>
      <c r="D576" s="162">
        <f t="shared" si="2"/>
        <v>0</v>
      </c>
      <c r="E576" s="54"/>
    </row>
    <row r="577" spans="1:5" ht="12.5">
      <c r="A577" s="54"/>
      <c r="B577" s="54"/>
      <c r="C577" s="162"/>
      <c r="D577" s="162">
        <f t="shared" si="2"/>
        <v>0</v>
      </c>
      <c r="E577" s="54"/>
    </row>
    <row r="578" spans="1:5" ht="12.5">
      <c r="A578" s="54"/>
      <c r="B578" s="54"/>
      <c r="C578" s="162"/>
      <c r="D578" s="162">
        <f t="shared" si="2"/>
        <v>0</v>
      </c>
      <c r="E578" s="54"/>
    </row>
    <row r="579" spans="1:5" ht="12.5">
      <c r="A579" s="54"/>
      <c r="B579" s="54"/>
      <c r="C579" s="162"/>
      <c r="D579" s="162">
        <f t="shared" si="2"/>
        <v>0</v>
      </c>
      <c r="E579" s="54"/>
    </row>
    <row r="580" spans="1:5" ht="12.5">
      <c r="A580" s="54"/>
      <c r="B580" s="54"/>
      <c r="C580" s="162"/>
      <c r="D580" s="162">
        <f t="shared" si="2"/>
        <v>0</v>
      </c>
      <c r="E580" s="54"/>
    </row>
    <row r="581" spans="1:5" ht="12.5">
      <c r="A581" s="54"/>
      <c r="B581" s="54"/>
      <c r="C581" s="162"/>
      <c r="D581" s="162">
        <f t="shared" si="2"/>
        <v>0</v>
      </c>
      <c r="E581" s="54"/>
    </row>
    <row r="582" spans="1:5" ht="12.5">
      <c r="A582" s="54"/>
      <c r="B582" s="54"/>
      <c r="C582" s="162"/>
      <c r="D582" s="162">
        <f t="shared" si="2"/>
        <v>0</v>
      </c>
      <c r="E582" s="54"/>
    </row>
    <row r="583" spans="1:5" ht="12.5">
      <c r="A583" s="54"/>
      <c r="B583" s="54"/>
      <c r="C583" s="162"/>
      <c r="D583" s="162">
        <f t="shared" si="2"/>
        <v>0</v>
      </c>
      <c r="E583" s="54"/>
    </row>
    <row r="584" spans="1:5" ht="12.5">
      <c r="A584" s="54"/>
      <c r="B584" s="54"/>
      <c r="C584" s="162"/>
      <c r="D584" s="162">
        <f t="shared" si="2"/>
        <v>0</v>
      </c>
      <c r="E584" s="54"/>
    </row>
    <row r="585" spans="1:5" ht="12.5">
      <c r="A585" s="54"/>
      <c r="B585" s="54"/>
      <c r="C585" s="162"/>
      <c r="D585" s="162">
        <f t="shared" si="2"/>
        <v>0</v>
      </c>
      <c r="E585" s="54"/>
    </row>
    <row r="586" spans="1:5" ht="12.5">
      <c r="A586" s="54"/>
      <c r="B586" s="54"/>
      <c r="C586" s="162"/>
      <c r="D586" s="162">
        <f t="shared" si="2"/>
        <v>0</v>
      </c>
      <c r="E586" s="54"/>
    </row>
    <row r="587" spans="1:5" ht="12.5">
      <c r="A587" s="54"/>
      <c r="B587" s="54"/>
      <c r="C587" s="162"/>
      <c r="D587" s="162">
        <f t="shared" si="2"/>
        <v>0</v>
      </c>
      <c r="E587" s="54"/>
    </row>
    <row r="588" spans="1:5" ht="12.5">
      <c r="A588" s="54"/>
      <c r="B588" s="54"/>
      <c r="C588" s="162"/>
      <c r="D588" s="162">
        <f t="shared" si="2"/>
        <v>0</v>
      </c>
      <c r="E588" s="54"/>
    </row>
    <row r="589" spans="1:5" ht="12.5">
      <c r="A589" s="54"/>
      <c r="B589" s="54"/>
      <c r="C589" s="162"/>
      <c r="D589" s="162">
        <f t="shared" si="2"/>
        <v>0</v>
      </c>
      <c r="E589" s="54"/>
    </row>
    <row r="590" spans="1:5" ht="12.5">
      <c r="A590" s="54"/>
      <c r="B590" s="54"/>
      <c r="C590" s="162"/>
      <c r="D590" s="162">
        <f t="shared" si="2"/>
        <v>0</v>
      </c>
      <c r="E590" s="54"/>
    </row>
    <row r="591" spans="1:5" ht="12.5">
      <c r="A591" s="54"/>
      <c r="B591" s="54"/>
      <c r="C591" s="162"/>
      <c r="D591" s="162">
        <f t="shared" si="2"/>
        <v>0</v>
      </c>
      <c r="E591" s="54"/>
    </row>
    <row r="592" spans="1:5" ht="12.5">
      <c r="A592" s="54"/>
      <c r="B592" s="54"/>
      <c r="C592" s="162"/>
      <c r="D592" s="162">
        <f t="shared" si="2"/>
        <v>0</v>
      </c>
      <c r="E592" s="54"/>
    </row>
    <row r="593" spans="1:5" ht="12.5">
      <c r="A593" s="54"/>
      <c r="B593" s="54"/>
      <c r="C593" s="162"/>
      <c r="D593" s="162">
        <f t="shared" si="2"/>
        <v>0</v>
      </c>
      <c r="E593" s="54"/>
    </row>
    <row r="594" spans="1:5" ht="12.5">
      <c r="A594" s="54"/>
      <c r="B594" s="54"/>
      <c r="C594" s="162"/>
      <c r="D594" s="162">
        <f t="shared" si="2"/>
        <v>0</v>
      </c>
      <c r="E594" s="54"/>
    </row>
    <row r="595" spans="1:5" ht="12.5">
      <c r="A595" s="54"/>
      <c r="B595" s="54"/>
      <c r="C595" s="162"/>
      <c r="D595" s="162">
        <f t="shared" si="2"/>
        <v>0</v>
      </c>
      <c r="E595" s="54"/>
    </row>
    <row r="596" spans="1:5" ht="12.5">
      <c r="A596" s="54"/>
      <c r="B596" s="54"/>
      <c r="C596" s="162"/>
      <c r="D596" s="162">
        <f t="shared" si="2"/>
        <v>0</v>
      </c>
      <c r="E596" s="54"/>
    </row>
    <row r="597" spans="1:5" ht="12.5">
      <c r="A597" s="54"/>
      <c r="B597" s="54"/>
      <c r="C597" s="162"/>
      <c r="D597" s="162">
        <f t="shared" si="2"/>
        <v>0</v>
      </c>
      <c r="E597" s="54"/>
    </row>
    <row r="598" spans="1:5" ht="12.5">
      <c r="A598" s="54"/>
      <c r="B598" s="54"/>
      <c r="C598" s="162"/>
      <c r="D598" s="162">
        <f t="shared" si="2"/>
        <v>0</v>
      </c>
      <c r="E598" s="54"/>
    </row>
    <row r="599" spans="1:5" ht="12.5">
      <c r="A599" s="54"/>
      <c r="B599" s="54"/>
      <c r="C599" s="162"/>
      <c r="D599" s="162">
        <f t="shared" si="2"/>
        <v>0</v>
      </c>
      <c r="E599" s="54"/>
    </row>
    <row r="600" spans="1:5" ht="12.5">
      <c r="A600" s="54"/>
      <c r="B600" s="54"/>
      <c r="C600" s="162"/>
      <c r="D600" s="162">
        <f t="shared" si="2"/>
        <v>0</v>
      </c>
      <c r="E600" s="54"/>
    </row>
    <row r="601" spans="1:5" ht="12.5">
      <c r="A601" s="54"/>
      <c r="B601" s="54"/>
      <c r="C601" s="162"/>
      <c r="D601" s="162">
        <f t="shared" si="2"/>
        <v>0</v>
      </c>
      <c r="E601" s="54"/>
    </row>
    <row r="602" spans="1:5" ht="12.5">
      <c r="A602" s="54"/>
      <c r="B602" s="54"/>
      <c r="C602" s="162"/>
      <c r="D602" s="162">
        <f t="shared" si="2"/>
        <v>0</v>
      </c>
      <c r="E602" s="54"/>
    </row>
    <row r="603" spans="1:5" ht="12.5">
      <c r="A603" s="54"/>
      <c r="B603" s="54"/>
      <c r="C603" s="162"/>
      <c r="D603" s="162">
        <f t="shared" si="2"/>
        <v>0</v>
      </c>
      <c r="E603" s="54"/>
    </row>
    <row r="604" spans="1:5" ht="12.5">
      <c r="A604" s="54"/>
      <c r="B604" s="54"/>
      <c r="C604" s="162"/>
      <c r="D604" s="162">
        <f t="shared" si="2"/>
        <v>0</v>
      </c>
      <c r="E604" s="54"/>
    </row>
    <row r="605" spans="1:5" ht="12.5">
      <c r="A605" s="54"/>
      <c r="B605" s="54"/>
      <c r="C605" s="162"/>
      <c r="D605" s="162">
        <f t="shared" si="2"/>
        <v>0</v>
      </c>
      <c r="E605" s="54"/>
    </row>
    <row r="606" spans="1:5" ht="12.5">
      <c r="A606" s="54"/>
      <c r="B606" s="54"/>
      <c r="C606" s="162"/>
      <c r="D606" s="162">
        <f t="shared" si="2"/>
        <v>0</v>
      </c>
      <c r="E606" s="54"/>
    </row>
    <row r="607" spans="1:5" ht="12.5">
      <c r="A607" s="54"/>
      <c r="B607" s="54"/>
      <c r="C607" s="162"/>
      <c r="D607" s="162">
        <f t="shared" si="2"/>
        <v>0</v>
      </c>
      <c r="E607" s="54"/>
    </row>
    <row r="608" spans="1:5" ht="12.5">
      <c r="A608" s="54"/>
      <c r="B608" s="54"/>
      <c r="C608" s="162"/>
      <c r="D608" s="162">
        <f t="shared" si="2"/>
        <v>0</v>
      </c>
      <c r="E608" s="54"/>
    </row>
    <row r="609" spans="1:5" ht="12.5">
      <c r="A609" s="54"/>
      <c r="B609" s="54"/>
      <c r="C609" s="162"/>
      <c r="D609" s="162">
        <f t="shared" si="2"/>
        <v>0</v>
      </c>
      <c r="E609" s="54"/>
    </row>
    <row r="610" spans="1:5" ht="12.5">
      <c r="A610" s="54"/>
      <c r="B610" s="54"/>
      <c r="C610" s="162"/>
      <c r="D610" s="162">
        <f t="shared" si="2"/>
        <v>0</v>
      </c>
      <c r="E610" s="54"/>
    </row>
    <row r="611" spans="1:5" ht="12.5">
      <c r="A611" s="54"/>
      <c r="B611" s="54"/>
      <c r="C611" s="162"/>
      <c r="D611" s="162">
        <f t="shared" si="2"/>
        <v>0</v>
      </c>
      <c r="E611" s="54"/>
    </row>
    <row r="612" spans="1:5" ht="12.5">
      <c r="A612" s="54"/>
      <c r="B612" s="54"/>
      <c r="C612" s="162"/>
      <c r="D612" s="162">
        <f t="shared" si="2"/>
        <v>0</v>
      </c>
      <c r="E612" s="54"/>
    </row>
    <row r="613" spans="1:5" ht="12.5">
      <c r="A613" s="54"/>
      <c r="B613" s="54"/>
      <c r="C613" s="162"/>
      <c r="D613" s="162">
        <f t="shared" si="2"/>
        <v>0</v>
      </c>
      <c r="E613" s="54"/>
    </row>
    <row r="614" spans="1:5" ht="12.5">
      <c r="A614" s="54"/>
      <c r="B614" s="54"/>
      <c r="C614" s="162"/>
      <c r="D614" s="162">
        <f t="shared" si="2"/>
        <v>0</v>
      </c>
      <c r="E614" s="54"/>
    </row>
    <row r="615" spans="1:5" ht="12.5">
      <c r="A615" s="54"/>
      <c r="B615" s="54"/>
      <c r="C615" s="162"/>
      <c r="D615" s="162">
        <f t="shared" si="2"/>
        <v>0</v>
      </c>
      <c r="E615" s="54"/>
    </row>
    <row r="616" spans="1:5" ht="12.5">
      <c r="A616" s="54"/>
      <c r="B616" s="54"/>
      <c r="C616" s="162"/>
      <c r="D616" s="162">
        <f t="shared" si="2"/>
        <v>0</v>
      </c>
      <c r="E616" s="54"/>
    </row>
    <row r="617" spans="1:5" ht="12.5">
      <c r="A617" s="54"/>
      <c r="B617" s="54"/>
      <c r="C617" s="162"/>
      <c r="D617" s="162">
        <f t="shared" si="2"/>
        <v>0</v>
      </c>
      <c r="E617" s="54"/>
    </row>
    <row r="618" spans="1:5" ht="12.5">
      <c r="A618" s="54"/>
      <c r="B618" s="54"/>
      <c r="C618" s="162"/>
      <c r="D618" s="162">
        <f t="shared" si="2"/>
        <v>0</v>
      </c>
      <c r="E618" s="54"/>
    </row>
    <row r="619" spans="1:5" ht="12.5">
      <c r="A619" s="54"/>
      <c r="B619" s="54"/>
      <c r="C619" s="162"/>
      <c r="D619" s="162">
        <f t="shared" si="2"/>
        <v>0</v>
      </c>
      <c r="E619" s="54"/>
    </row>
    <row r="620" spans="1:5" ht="12.5">
      <c r="A620" s="54"/>
      <c r="B620" s="54"/>
      <c r="C620" s="162"/>
      <c r="D620" s="162">
        <f t="shared" si="2"/>
        <v>0</v>
      </c>
      <c r="E620" s="54"/>
    </row>
    <row r="621" spans="1:5" ht="12.5">
      <c r="A621" s="54"/>
      <c r="B621" s="54"/>
      <c r="C621" s="162"/>
      <c r="D621" s="162">
        <f t="shared" si="2"/>
        <v>0</v>
      </c>
      <c r="E621" s="54"/>
    </row>
    <row r="622" spans="1:5" ht="12.5">
      <c r="A622" s="54"/>
      <c r="B622" s="54"/>
      <c r="C622" s="162"/>
      <c r="D622" s="162">
        <f t="shared" si="2"/>
        <v>0</v>
      </c>
      <c r="E622" s="54"/>
    </row>
    <row r="623" spans="1:5" ht="12.5">
      <c r="A623" s="54"/>
      <c r="B623" s="54"/>
      <c r="C623" s="162"/>
      <c r="D623" s="162">
        <f t="shared" si="2"/>
        <v>0</v>
      </c>
      <c r="E623" s="54"/>
    </row>
    <row r="624" spans="1:5" ht="12.5">
      <c r="A624" s="54"/>
      <c r="B624" s="54"/>
      <c r="C624" s="162"/>
      <c r="D624" s="162">
        <f t="shared" si="2"/>
        <v>0</v>
      </c>
      <c r="E624" s="54"/>
    </row>
    <row r="625" spans="1:5" ht="12.5">
      <c r="A625" s="54"/>
      <c r="B625" s="54"/>
      <c r="C625" s="162"/>
      <c r="D625" s="162">
        <f t="shared" si="2"/>
        <v>0</v>
      </c>
      <c r="E625" s="54"/>
    </row>
    <row r="626" spans="1:5" ht="12.5">
      <c r="A626" s="54"/>
      <c r="B626" s="54"/>
      <c r="C626" s="162"/>
      <c r="D626" s="162">
        <f t="shared" si="2"/>
        <v>0</v>
      </c>
      <c r="E626" s="54"/>
    </row>
    <row r="627" spans="1:5" ht="12.5">
      <c r="A627" s="54"/>
      <c r="B627" s="54"/>
      <c r="C627" s="162"/>
      <c r="D627" s="162">
        <f t="shared" si="2"/>
        <v>0</v>
      </c>
      <c r="E627" s="54"/>
    </row>
    <row r="628" spans="1:5" ht="12.5">
      <c r="A628" s="54"/>
      <c r="B628" s="54"/>
      <c r="C628" s="162"/>
      <c r="D628" s="162">
        <f t="shared" si="2"/>
        <v>0</v>
      </c>
      <c r="E628" s="54"/>
    </row>
    <row r="629" spans="1:5" ht="12.5">
      <c r="A629" s="54"/>
      <c r="B629" s="54"/>
      <c r="C629" s="162"/>
      <c r="D629" s="162">
        <f t="shared" si="2"/>
        <v>0</v>
      </c>
      <c r="E629" s="54"/>
    </row>
    <row r="630" spans="1:5" ht="12.5">
      <c r="A630" s="54"/>
      <c r="B630" s="54"/>
      <c r="C630" s="162"/>
      <c r="D630" s="162">
        <f t="shared" si="2"/>
        <v>0</v>
      </c>
      <c r="E630" s="54"/>
    </row>
    <row r="631" spans="1:5" ht="12.5">
      <c r="A631" s="54"/>
      <c r="B631" s="54"/>
      <c r="C631" s="162"/>
      <c r="D631" s="162">
        <f t="shared" si="2"/>
        <v>0</v>
      </c>
      <c r="E631" s="54"/>
    </row>
    <row r="632" spans="1:5" ht="12.5">
      <c r="A632" s="54"/>
      <c r="B632" s="54"/>
      <c r="C632" s="162"/>
      <c r="D632" s="162">
        <f t="shared" si="2"/>
        <v>0</v>
      </c>
      <c r="E632" s="54"/>
    </row>
    <row r="633" spans="1:5" ht="12.5">
      <c r="A633" s="54"/>
      <c r="B633" s="54"/>
      <c r="C633" s="162"/>
      <c r="D633" s="162">
        <f t="shared" si="2"/>
        <v>0</v>
      </c>
      <c r="E633" s="54"/>
    </row>
    <row r="634" spans="1:5" ht="12.5">
      <c r="A634" s="54"/>
      <c r="B634" s="54"/>
      <c r="C634" s="162"/>
      <c r="D634" s="162">
        <f t="shared" si="2"/>
        <v>0</v>
      </c>
      <c r="E634" s="54"/>
    </row>
    <row r="635" spans="1:5" ht="12.5">
      <c r="A635" s="54"/>
      <c r="B635" s="54"/>
      <c r="C635" s="162"/>
      <c r="D635" s="162">
        <f t="shared" si="2"/>
        <v>0</v>
      </c>
      <c r="E635" s="54"/>
    </row>
    <row r="636" spans="1:5" ht="12.5">
      <c r="A636" s="54"/>
      <c r="B636" s="54"/>
      <c r="C636" s="162"/>
      <c r="D636" s="162">
        <f t="shared" si="2"/>
        <v>0</v>
      </c>
      <c r="E636" s="54"/>
    </row>
    <row r="637" spans="1:5" ht="12.5">
      <c r="A637" s="54"/>
      <c r="B637" s="54"/>
      <c r="C637" s="162"/>
      <c r="D637" s="162">
        <f t="shared" si="2"/>
        <v>0</v>
      </c>
      <c r="E637" s="54"/>
    </row>
    <row r="638" spans="1:5" ht="12.5">
      <c r="A638" s="54"/>
      <c r="B638" s="54"/>
      <c r="C638" s="162"/>
      <c r="D638" s="162">
        <f t="shared" si="2"/>
        <v>0</v>
      </c>
      <c r="E638" s="54"/>
    </row>
    <row r="639" spans="1:5" ht="12.5">
      <c r="A639" s="54"/>
      <c r="B639" s="54"/>
      <c r="C639" s="162"/>
      <c r="D639" s="162">
        <f t="shared" si="2"/>
        <v>0</v>
      </c>
      <c r="E639" s="54"/>
    </row>
    <row r="640" spans="1:5" ht="12.5">
      <c r="A640" s="54"/>
      <c r="B640" s="54"/>
      <c r="C640" s="162"/>
      <c r="D640" s="162">
        <f t="shared" si="2"/>
        <v>0</v>
      </c>
      <c r="E640" s="54"/>
    </row>
    <row r="641" spans="1:5" ht="12.5">
      <c r="A641" s="54"/>
      <c r="B641" s="54"/>
      <c r="C641" s="162"/>
      <c r="D641" s="162">
        <f t="shared" si="2"/>
        <v>0</v>
      </c>
      <c r="E641" s="54"/>
    </row>
    <row r="642" spans="1:5" ht="12.5">
      <c r="A642" s="54"/>
      <c r="B642" s="54"/>
      <c r="C642" s="162"/>
      <c r="D642" s="162">
        <f t="shared" si="2"/>
        <v>0</v>
      </c>
      <c r="E642" s="54"/>
    </row>
    <row r="643" spans="1:5" ht="12.5">
      <c r="A643" s="54"/>
      <c r="B643" s="54"/>
      <c r="C643" s="162"/>
      <c r="D643" s="162">
        <f t="shared" si="2"/>
        <v>0</v>
      </c>
      <c r="E643" s="54"/>
    </row>
    <row r="644" spans="1:5" ht="12.5">
      <c r="A644" s="54"/>
      <c r="B644" s="54"/>
      <c r="C644" s="162"/>
      <c r="D644" s="162">
        <f t="shared" si="2"/>
        <v>0</v>
      </c>
      <c r="E644" s="54"/>
    </row>
    <row r="645" spans="1:5" ht="12.5">
      <c r="A645" s="54"/>
      <c r="B645" s="54"/>
      <c r="C645" s="162"/>
      <c r="D645" s="162">
        <f t="shared" si="2"/>
        <v>0</v>
      </c>
      <c r="E645" s="54"/>
    </row>
    <row r="646" spans="1:5" ht="12.5">
      <c r="A646" s="54"/>
      <c r="B646" s="54"/>
      <c r="C646" s="162"/>
      <c r="D646" s="162">
        <f t="shared" si="2"/>
        <v>0</v>
      </c>
      <c r="E646" s="54"/>
    </row>
    <row r="647" spans="1:5" ht="12.5">
      <c r="A647" s="54"/>
      <c r="B647" s="54"/>
      <c r="C647" s="162"/>
      <c r="D647" s="162">
        <f t="shared" si="2"/>
        <v>0</v>
      </c>
      <c r="E647" s="54"/>
    </row>
    <row r="648" spans="1:5" ht="12.5">
      <c r="A648" s="54"/>
      <c r="B648" s="54"/>
      <c r="C648" s="162"/>
      <c r="D648" s="162">
        <f t="shared" si="2"/>
        <v>0</v>
      </c>
      <c r="E648" s="54"/>
    </row>
    <row r="649" spans="1:5" ht="12.5">
      <c r="A649" s="54"/>
      <c r="B649" s="54"/>
      <c r="C649" s="162"/>
      <c r="D649" s="162">
        <f t="shared" si="2"/>
        <v>0</v>
      </c>
      <c r="E649" s="54"/>
    </row>
    <row r="650" spans="1:5" ht="12.5">
      <c r="A650" s="54"/>
      <c r="B650" s="54"/>
      <c r="C650" s="162"/>
      <c r="D650" s="162">
        <f t="shared" si="2"/>
        <v>0</v>
      </c>
      <c r="E650" s="54"/>
    </row>
    <row r="651" spans="1:5" ht="12.5">
      <c r="E651" s="162"/>
    </row>
    <row r="652" spans="1:5" ht="12.5">
      <c r="E652" s="162"/>
    </row>
    <row r="653" spans="1:5" ht="12.5">
      <c r="E653" s="162"/>
    </row>
    <row r="654" spans="1:5" ht="12.5">
      <c r="E654" s="162"/>
    </row>
    <row r="655" spans="1:5" ht="12.5">
      <c r="E655" s="162"/>
    </row>
    <row r="656" spans="1:5" ht="12.5">
      <c r="E656" s="162"/>
    </row>
    <row r="657" spans="5:5" ht="12.5">
      <c r="E657" s="162"/>
    </row>
    <row r="658" spans="5:5" ht="12.5">
      <c r="E658" s="162"/>
    </row>
    <row r="659" spans="5:5" ht="12.5">
      <c r="E659" s="162"/>
    </row>
    <row r="660" spans="5:5" ht="12.5">
      <c r="E660" s="162"/>
    </row>
    <row r="661" spans="5:5" ht="12.5">
      <c r="E661" s="162"/>
    </row>
    <row r="662" spans="5:5" ht="12.5">
      <c r="E662" s="162"/>
    </row>
    <row r="663" spans="5:5" ht="12.5">
      <c r="E663" s="162"/>
    </row>
    <row r="664" spans="5:5" ht="12.5">
      <c r="E664" s="162"/>
    </row>
    <row r="665" spans="5:5" ht="12.5">
      <c r="E665" s="162"/>
    </row>
    <row r="666" spans="5:5" ht="12.5">
      <c r="E666" s="162"/>
    </row>
    <row r="667" spans="5:5" ht="12.5">
      <c r="E667" s="162"/>
    </row>
    <row r="668" spans="5:5" ht="12.5">
      <c r="E668" s="162"/>
    </row>
    <row r="669" spans="5:5" ht="12.5">
      <c r="E669" s="162"/>
    </row>
    <row r="670" spans="5:5" ht="12.5">
      <c r="E670" s="162"/>
    </row>
    <row r="671" spans="5:5" ht="12.5">
      <c r="E671" s="162"/>
    </row>
    <row r="672" spans="5:5" ht="12.5">
      <c r="E672" s="162"/>
    </row>
    <row r="673" spans="5:5" ht="12.5">
      <c r="E673" s="162"/>
    </row>
    <row r="674" spans="5:5" ht="12.5">
      <c r="E674" s="162"/>
    </row>
    <row r="675" spans="5:5" ht="12.5">
      <c r="E675" s="162"/>
    </row>
    <row r="676" spans="5:5" ht="12.5">
      <c r="E676" s="162"/>
    </row>
    <row r="677" spans="5:5" ht="12.5">
      <c r="E677" s="162"/>
    </row>
    <row r="678" spans="5:5" ht="12.5">
      <c r="E678" s="162"/>
    </row>
    <row r="679" spans="5:5" ht="12.5">
      <c r="E679" s="162"/>
    </row>
    <row r="680" spans="5:5" ht="12.5">
      <c r="E680" s="162"/>
    </row>
    <row r="681" spans="5:5" ht="12.5">
      <c r="E681" s="162"/>
    </row>
    <row r="682" spans="5:5" ht="12.5">
      <c r="E682" s="162"/>
    </row>
    <row r="683" spans="5:5" ht="12.5">
      <c r="E683" s="162"/>
    </row>
    <row r="684" spans="5:5" ht="12.5">
      <c r="E684" s="162"/>
    </row>
    <row r="685" spans="5:5" ht="12.5">
      <c r="E685" s="162"/>
    </row>
    <row r="686" spans="5:5" ht="12.5">
      <c r="E686" s="162"/>
    </row>
    <row r="687" spans="5:5" ht="12.5">
      <c r="E687" s="162"/>
    </row>
    <row r="688" spans="5:5" ht="12.5">
      <c r="E688" s="162"/>
    </row>
    <row r="689" spans="5:5" ht="12.5">
      <c r="E689" s="162"/>
    </row>
    <row r="690" spans="5:5" ht="12.5">
      <c r="E690" s="162"/>
    </row>
    <row r="691" spans="5:5" ht="12.5">
      <c r="E691" s="162"/>
    </row>
    <row r="692" spans="5:5" ht="12.5">
      <c r="E692" s="162"/>
    </row>
    <row r="693" spans="5:5" ht="12.5">
      <c r="E693" s="162"/>
    </row>
    <row r="694" spans="5:5" ht="12.5">
      <c r="E694" s="162"/>
    </row>
    <row r="695" spans="5:5" ht="12.5">
      <c r="E695" s="162"/>
    </row>
    <row r="696" spans="5:5" ht="12.5">
      <c r="E696" s="162"/>
    </row>
    <row r="697" spans="5:5" ht="12.5">
      <c r="E697" s="162"/>
    </row>
    <row r="698" spans="5:5" ht="12.5">
      <c r="E698" s="162"/>
    </row>
    <row r="699" spans="5:5" ht="12.5">
      <c r="E699" s="162"/>
    </row>
    <row r="700" spans="5:5" ht="12.5">
      <c r="E700" s="162"/>
    </row>
    <row r="701" spans="5:5" ht="12.5">
      <c r="E701" s="162"/>
    </row>
    <row r="702" spans="5:5" ht="12.5">
      <c r="E702" s="162"/>
    </row>
    <row r="703" spans="5:5" ht="12.5">
      <c r="E703" s="162"/>
    </row>
    <row r="704" spans="5:5" ht="12.5">
      <c r="E704" s="162"/>
    </row>
    <row r="705" spans="5:5" ht="12.5">
      <c r="E705" s="162"/>
    </row>
    <row r="706" spans="5:5" ht="12.5">
      <c r="E706" s="162"/>
    </row>
    <row r="707" spans="5:5" ht="12.5">
      <c r="E707" s="162"/>
    </row>
    <row r="708" spans="5:5" ht="12.5">
      <c r="E708" s="162"/>
    </row>
    <row r="709" spans="5:5" ht="12.5">
      <c r="E709" s="162"/>
    </row>
    <row r="710" spans="5:5" ht="12.5">
      <c r="E710" s="162"/>
    </row>
    <row r="711" spans="5:5" ht="12.5">
      <c r="E711" s="162"/>
    </row>
    <row r="712" spans="5:5" ht="12.5">
      <c r="E712" s="162"/>
    </row>
    <row r="713" spans="5:5" ht="12.5">
      <c r="E713" s="162"/>
    </row>
    <row r="714" spans="5:5" ht="12.5">
      <c r="E714" s="162"/>
    </row>
    <row r="715" spans="5:5" ht="12.5">
      <c r="E715" s="162"/>
    </row>
    <row r="716" spans="5:5" ht="12.5">
      <c r="E716" s="162"/>
    </row>
    <row r="717" spans="5:5" ht="12.5">
      <c r="E717" s="162"/>
    </row>
    <row r="718" spans="5:5" ht="12.5">
      <c r="E718" s="162"/>
    </row>
    <row r="719" spans="5:5" ht="12.5">
      <c r="E719" s="162"/>
    </row>
    <row r="720" spans="5:5" ht="12.5">
      <c r="E720" s="162"/>
    </row>
    <row r="721" spans="5:5" ht="12.5">
      <c r="E721" s="162"/>
    </row>
    <row r="722" spans="5:5" ht="12.5">
      <c r="E722" s="162"/>
    </row>
    <row r="723" spans="5:5" ht="12.5">
      <c r="E723" s="162"/>
    </row>
    <row r="724" spans="5:5" ht="12.5">
      <c r="E724" s="162"/>
    </row>
    <row r="725" spans="5:5" ht="12.5">
      <c r="E725" s="162"/>
    </row>
    <row r="726" spans="5:5" ht="12.5">
      <c r="E726" s="162"/>
    </row>
    <row r="727" spans="5:5" ht="12.5">
      <c r="E727" s="162"/>
    </row>
    <row r="728" spans="5:5" ht="12.5">
      <c r="E728" s="162"/>
    </row>
    <row r="729" spans="5:5" ht="12.5">
      <c r="E729" s="162"/>
    </row>
    <row r="730" spans="5:5" ht="12.5">
      <c r="E730" s="162"/>
    </row>
    <row r="731" spans="5:5" ht="12.5">
      <c r="E731" s="162"/>
    </row>
    <row r="732" spans="5:5" ht="12.5">
      <c r="E732" s="162"/>
    </row>
    <row r="733" spans="5:5" ht="12.5">
      <c r="E733" s="162"/>
    </row>
    <row r="734" spans="5:5" ht="12.5">
      <c r="E734" s="162"/>
    </row>
    <row r="735" spans="5:5" ht="12.5">
      <c r="E735" s="162"/>
    </row>
    <row r="736" spans="5:5" ht="12.5">
      <c r="E736" s="162"/>
    </row>
    <row r="737" spans="5:5" ht="12.5">
      <c r="E737" s="162"/>
    </row>
    <row r="738" spans="5:5" ht="12.5">
      <c r="E738" s="162"/>
    </row>
    <row r="739" spans="5:5" ht="12.5">
      <c r="E739" s="162"/>
    </row>
    <row r="740" spans="5:5" ht="12.5">
      <c r="E740" s="162"/>
    </row>
    <row r="741" spans="5:5" ht="12.5">
      <c r="E741" s="162"/>
    </row>
    <row r="742" spans="5:5" ht="12.5">
      <c r="E742" s="162"/>
    </row>
    <row r="743" spans="5:5" ht="12.5">
      <c r="E743" s="162"/>
    </row>
    <row r="744" spans="5:5" ht="12.5">
      <c r="E744" s="162"/>
    </row>
    <row r="745" spans="5:5" ht="12.5">
      <c r="E745" s="162"/>
    </row>
    <row r="746" spans="5:5" ht="12.5">
      <c r="E746" s="162"/>
    </row>
    <row r="747" spans="5:5" ht="12.5">
      <c r="E747" s="162"/>
    </row>
    <row r="748" spans="5:5" ht="12.5">
      <c r="E748" s="162"/>
    </row>
    <row r="749" spans="5:5" ht="12.5">
      <c r="E749" s="162"/>
    </row>
    <row r="750" spans="5:5" ht="12.5">
      <c r="E750" s="162"/>
    </row>
    <row r="751" spans="5:5" ht="12.5">
      <c r="E751" s="162"/>
    </row>
    <row r="752" spans="5:5" ht="12.5">
      <c r="E752" s="162"/>
    </row>
    <row r="753" spans="5:5" ht="12.5">
      <c r="E753" s="162"/>
    </row>
    <row r="754" spans="5:5" ht="12.5">
      <c r="E754" s="162"/>
    </row>
    <row r="755" spans="5:5" ht="12.5">
      <c r="E755" s="162"/>
    </row>
    <row r="756" spans="5:5" ht="12.5">
      <c r="E756" s="162"/>
    </row>
    <row r="757" spans="5:5" ht="12.5">
      <c r="E757" s="162"/>
    </row>
    <row r="758" spans="5:5" ht="12.5">
      <c r="E758" s="162"/>
    </row>
    <row r="759" spans="5:5" ht="12.5">
      <c r="E759" s="162"/>
    </row>
    <row r="760" spans="5:5" ht="12.5">
      <c r="E760" s="162"/>
    </row>
    <row r="761" spans="5:5" ht="12.5">
      <c r="E761" s="162"/>
    </row>
    <row r="762" spans="5:5" ht="12.5">
      <c r="E762" s="162"/>
    </row>
    <row r="763" spans="5:5" ht="12.5">
      <c r="E763" s="162"/>
    </row>
    <row r="764" spans="5:5" ht="12.5">
      <c r="E764" s="162"/>
    </row>
    <row r="765" spans="5:5" ht="12.5">
      <c r="E765" s="162"/>
    </row>
    <row r="766" spans="5:5" ht="12.5">
      <c r="E766" s="162"/>
    </row>
    <row r="767" spans="5:5" ht="12.5">
      <c r="E767" s="162"/>
    </row>
    <row r="768" spans="5:5" ht="12.5">
      <c r="E768" s="162"/>
    </row>
    <row r="769" spans="5:5" ht="12.5">
      <c r="E769" s="162"/>
    </row>
    <row r="770" spans="5:5" ht="12.5">
      <c r="E770" s="162"/>
    </row>
    <row r="771" spans="5:5" ht="12.5">
      <c r="E771" s="162"/>
    </row>
    <row r="772" spans="5:5" ht="12.5">
      <c r="E772" s="162"/>
    </row>
    <row r="773" spans="5:5" ht="12.5">
      <c r="E773" s="162"/>
    </row>
    <row r="774" spans="5:5" ht="12.5">
      <c r="E774" s="162"/>
    </row>
    <row r="775" spans="5:5" ht="12.5">
      <c r="E775" s="162"/>
    </row>
    <row r="776" spans="5:5" ht="12.5">
      <c r="E776" s="162"/>
    </row>
    <row r="777" spans="5:5" ht="12.5">
      <c r="E777" s="162"/>
    </row>
    <row r="778" spans="5:5" ht="12.5">
      <c r="E778" s="162"/>
    </row>
    <row r="779" spans="5:5" ht="12.5">
      <c r="E779" s="162"/>
    </row>
    <row r="780" spans="5:5" ht="12.5">
      <c r="E780" s="162"/>
    </row>
    <row r="781" spans="5:5" ht="12.5">
      <c r="E781" s="162"/>
    </row>
    <row r="782" spans="5:5" ht="12.5">
      <c r="E782" s="162"/>
    </row>
    <row r="783" spans="5:5" ht="12.5">
      <c r="E783" s="162"/>
    </row>
    <row r="784" spans="5:5" ht="12.5">
      <c r="E784" s="162"/>
    </row>
    <row r="785" spans="5:5" ht="12.5">
      <c r="E785" s="162"/>
    </row>
    <row r="786" spans="5:5" ht="12.5">
      <c r="E786" s="162"/>
    </row>
    <row r="787" spans="5:5" ht="12.5">
      <c r="E787" s="162"/>
    </row>
    <row r="788" spans="5:5" ht="12.5">
      <c r="E788" s="162"/>
    </row>
    <row r="789" spans="5:5" ht="12.5">
      <c r="E789" s="162"/>
    </row>
    <row r="790" spans="5:5" ht="12.5">
      <c r="E790" s="162"/>
    </row>
    <row r="791" spans="5:5" ht="12.5">
      <c r="E791" s="162"/>
    </row>
    <row r="792" spans="5:5" ht="12.5">
      <c r="E792" s="162"/>
    </row>
    <row r="793" spans="5:5" ht="12.5">
      <c r="E793" s="162"/>
    </row>
    <row r="794" spans="5:5" ht="12.5">
      <c r="E794" s="162"/>
    </row>
    <row r="795" spans="5:5" ht="12.5">
      <c r="E795" s="162"/>
    </row>
    <row r="796" spans="5:5" ht="12.5">
      <c r="E796" s="162"/>
    </row>
    <row r="797" spans="5:5" ht="12.5">
      <c r="E797" s="162"/>
    </row>
    <row r="798" spans="5:5" ht="12.5">
      <c r="E798" s="162"/>
    </row>
    <row r="799" spans="5:5" ht="12.5">
      <c r="E799" s="162"/>
    </row>
    <row r="800" spans="5:5" ht="12.5">
      <c r="E800" s="162"/>
    </row>
    <row r="801" spans="5:5" ht="12.5">
      <c r="E801" s="162"/>
    </row>
    <row r="802" spans="5:5" ht="12.5">
      <c r="E802" s="162"/>
    </row>
    <row r="803" spans="5:5" ht="12.5">
      <c r="E803" s="162"/>
    </row>
    <row r="804" spans="5:5" ht="12.5">
      <c r="E804" s="162"/>
    </row>
    <row r="805" spans="5:5" ht="12.5">
      <c r="E805" s="162"/>
    </row>
    <row r="806" spans="5:5" ht="12.5">
      <c r="E806" s="162"/>
    </row>
    <row r="807" spans="5:5" ht="12.5">
      <c r="E807" s="162"/>
    </row>
    <row r="808" spans="5:5" ht="12.5">
      <c r="E808" s="162"/>
    </row>
    <row r="809" spans="5:5" ht="12.5">
      <c r="E809" s="162"/>
    </row>
    <row r="810" spans="5:5" ht="12.5">
      <c r="E810" s="162"/>
    </row>
    <row r="811" spans="5:5" ht="12.5">
      <c r="E811" s="162"/>
    </row>
    <row r="812" spans="5:5" ht="12.5">
      <c r="E812" s="162"/>
    </row>
    <row r="813" spans="5:5" ht="12.5">
      <c r="E813" s="162"/>
    </row>
    <row r="814" spans="5:5" ht="12.5">
      <c r="E814" s="162"/>
    </row>
    <row r="815" spans="5:5" ht="12.5">
      <c r="E815" s="162"/>
    </row>
    <row r="816" spans="5:5" ht="12.5">
      <c r="E816" s="162"/>
    </row>
    <row r="817" spans="5:5" ht="12.5">
      <c r="E817" s="162"/>
    </row>
    <row r="818" spans="5:5" ht="12.5">
      <c r="E818" s="162"/>
    </row>
    <row r="819" spans="5:5" ht="12.5">
      <c r="E819" s="162"/>
    </row>
    <row r="820" spans="5:5" ht="12.5">
      <c r="E820" s="162"/>
    </row>
    <row r="821" spans="5:5" ht="12.5">
      <c r="E821" s="162"/>
    </row>
    <row r="822" spans="5:5" ht="12.5">
      <c r="E822" s="162"/>
    </row>
    <row r="823" spans="5:5" ht="12.5">
      <c r="E823" s="162"/>
    </row>
    <row r="824" spans="5:5" ht="12.5">
      <c r="E824" s="162"/>
    </row>
    <row r="825" spans="5:5" ht="12.5">
      <c r="E825" s="162"/>
    </row>
    <row r="826" spans="5:5" ht="12.5">
      <c r="E826" s="162"/>
    </row>
    <row r="827" spans="5:5" ht="12.5">
      <c r="E827" s="162"/>
    </row>
    <row r="828" spans="5:5" ht="12.5">
      <c r="E828" s="162"/>
    </row>
    <row r="829" spans="5:5" ht="12.5">
      <c r="E829" s="162"/>
    </row>
    <row r="830" spans="5:5" ht="12.5">
      <c r="E830" s="162"/>
    </row>
    <row r="831" spans="5:5" ht="12.5">
      <c r="E831" s="162"/>
    </row>
    <row r="832" spans="5:5" ht="12.5">
      <c r="E832" s="162"/>
    </row>
    <row r="833" spans="5:5" ht="12.5">
      <c r="E833" s="162"/>
    </row>
    <row r="834" spans="5:5" ht="12.5">
      <c r="E834" s="162"/>
    </row>
    <row r="835" spans="5:5" ht="12.5">
      <c r="E835" s="162"/>
    </row>
    <row r="836" spans="5:5" ht="12.5">
      <c r="E836" s="162"/>
    </row>
    <row r="837" spans="5:5" ht="12.5">
      <c r="E837" s="162"/>
    </row>
    <row r="838" spans="5:5" ht="12.5">
      <c r="E838" s="162"/>
    </row>
    <row r="839" spans="5:5" ht="12.5">
      <c r="E839" s="162"/>
    </row>
    <row r="840" spans="5:5" ht="12.5">
      <c r="E840" s="162"/>
    </row>
    <row r="841" spans="5:5" ht="12.5">
      <c r="E841" s="162"/>
    </row>
    <row r="842" spans="5:5" ht="12.5">
      <c r="E842" s="162"/>
    </row>
    <row r="843" spans="5:5" ht="12.5">
      <c r="E843" s="162"/>
    </row>
    <row r="844" spans="5:5" ht="12.5">
      <c r="E844" s="162"/>
    </row>
    <row r="845" spans="5:5" ht="12.5">
      <c r="E845" s="162"/>
    </row>
    <row r="846" spans="5:5" ht="12.5">
      <c r="E846" s="162"/>
    </row>
    <row r="847" spans="5:5" ht="12.5">
      <c r="E847" s="162"/>
    </row>
    <row r="848" spans="5:5" ht="12.5">
      <c r="E848" s="162"/>
    </row>
    <row r="849" spans="5:5" ht="12.5">
      <c r="E849" s="162"/>
    </row>
    <row r="850" spans="5:5" ht="12.5">
      <c r="E850" s="162"/>
    </row>
    <row r="851" spans="5:5" ht="12.5">
      <c r="E851" s="162"/>
    </row>
    <row r="852" spans="5:5" ht="12.5">
      <c r="E852" s="162"/>
    </row>
    <row r="853" spans="5:5" ht="12.5">
      <c r="E853" s="162"/>
    </row>
    <row r="854" spans="5:5" ht="12.5">
      <c r="E854" s="162"/>
    </row>
    <row r="855" spans="5:5" ht="12.5">
      <c r="E855" s="162"/>
    </row>
    <row r="856" spans="5:5" ht="12.5">
      <c r="E856" s="162"/>
    </row>
    <row r="857" spans="5:5" ht="12.5">
      <c r="E857" s="162"/>
    </row>
    <row r="858" spans="5:5" ht="12.5">
      <c r="E858" s="162"/>
    </row>
    <row r="859" spans="5:5" ht="12.5">
      <c r="E859" s="162"/>
    </row>
    <row r="860" spans="5:5" ht="12.5">
      <c r="E860" s="162"/>
    </row>
    <row r="861" spans="5:5" ht="12.5">
      <c r="E861" s="162"/>
    </row>
    <row r="862" spans="5:5" ht="12.5">
      <c r="E862" s="162"/>
    </row>
    <row r="863" spans="5:5" ht="12.5">
      <c r="E863" s="162"/>
    </row>
    <row r="864" spans="5:5" ht="12.5">
      <c r="E864" s="162"/>
    </row>
    <row r="865" spans="5:5" ht="12.5">
      <c r="E865" s="162"/>
    </row>
    <row r="866" spans="5:5" ht="12.5">
      <c r="E866" s="162"/>
    </row>
    <row r="867" spans="5:5" ht="12.5">
      <c r="E867" s="162"/>
    </row>
    <row r="868" spans="5:5" ht="12.5">
      <c r="E868" s="162"/>
    </row>
    <row r="869" spans="5:5" ht="12.5">
      <c r="E869" s="162"/>
    </row>
    <row r="870" spans="5:5" ht="12.5">
      <c r="E870" s="162"/>
    </row>
    <row r="871" spans="5:5" ht="12.5">
      <c r="E871" s="162"/>
    </row>
    <row r="872" spans="5:5" ht="12.5">
      <c r="E872" s="162"/>
    </row>
    <row r="873" spans="5:5" ht="12.5">
      <c r="E873" s="162"/>
    </row>
    <row r="874" spans="5:5" ht="12.5">
      <c r="E874" s="162"/>
    </row>
    <row r="875" spans="5:5" ht="12.5">
      <c r="E875" s="162"/>
    </row>
    <row r="876" spans="5:5" ht="12.5">
      <c r="E876" s="162"/>
    </row>
    <row r="877" spans="5:5" ht="12.5">
      <c r="E877" s="162"/>
    </row>
    <row r="878" spans="5:5" ht="12.5">
      <c r="E878" s="162"/>
    </row>
    <row r="879" spans="5:5" ht="12.5">
      <c r="E879" s="162"/>
    </row>
    <row r="880" spans="5:5" ht="12.5">
      <c r="E880" s="162"/>
    </row>
    <row r="881" spans="5:5" ht="12.5">
      <c r="E881" s="162"/>
    </row>
    <row r="882" spans="5:5" ht="12.5">
      <c r="E882" s="162"/>
    </row>
    <row r="883" spans="5:5" ht="12.5">
      <c r="E883" s="162"/>
    </row>
    <row r="884" spans="5:5" ht="12.5">
      <c r="E884" s="162"/>
    </row>
    <row r="885" spans="5:5" ht="12.5">
      <c r="E885" s="162"/>
    </row>
    <row r="886" spans="5:5" ht="12.5">
      <c r="E886" s="162"/>
    </row>
    <row r="887" spans="5:5" ht="12.5">
      <c r="E887" s="162"/>
    </row>
    <row r="888" spans="5:5" ht="12.5">
      <c r="E888" s="162"/>
    </row>
    <row r="889" spans="5:5" ht="12.5">
      <c r="E889" s="162"/>
    </row>
    <row r="890" spans="5:5" ht="12.5">
      <c r="E890" s="162"/>
    </row>
    <row r="891" spans="5:5" ht="12.5">
      <c r="E891" s="162"/>
    </row>
    <row r="892" spans="5:5" ht="12.5">
      <c r="E892" s="162"/>
    </row>
    <row r="893" spans="5:5" ht="12.5">
      <c r="E893" s="162"/>
    </row>
    <row r="894" spans="5:5" ht="12.5">
      <c r="E894" s="162"/>
    </row>
    <row r="895" spans="5:5" ht="12.5">
      <c r="E895" s="162"/>
    </row>
    <row r="896" spans="5:5" ht="12.5">
      <c r="E896" s="162"/>
    </row>
    <row r="897" spans="5:5" ht="12.5">
      <c r="E897" s="162"/>
    </row>
    <row r="898" spans="5:5" ht="12.5">
      <c r="E898" s="162"/>
    </row>
    <row r="899" spans="5:5" ht="12.5">
      <c r="E899" s="162"/>
    </row>
    <row r="900" spans="5:5" ht="12.5">
      <c r="E900" s="162"/>
    </row>
    <row r="901" spans="5:5" ht="12.5">
      <c r="E901" s="162"/>
    </row>
    <row r="902" spans="5:5" ht="12.5">
      <c r="E902" s="162"/>
    </row>
    <row r="903" spans="5:5" ht="12.5">
      <c r="E903" s="162"/>
    </row>
    <row r="904" spans="5:5" ht="12.5">
      <c r="E904" s="162"/>
    </row>
    <row r="905" spans="5:5" ht="12.5">
      <c r="E905" s="162"/>
    </row>
    <row r="906" spans="5:5" ht="12.5">
      <c r="E906" s="162"/>
    </row>
    <row r="907" spans="5:5" ht="12.5">
      <c r="E907" s="162"/>
    </row>
    <row r="908" spans="5:5" ht="12.5">
      <c r="E908" s="162"/>
    </row>
    <row r="909" spans="5:5" ht="12.5">
      <c r="E909" s="162"/>
    </row>
    <row r="910" spans="5:5" ht="12.5">
      <c r="E910" s="162"/>
    </row>
    <row r="911" spans="5:5" ht="12.5">
      <c r="E911" s="162"/>
    </row>
    <row r="912" spans="5:5" ht="12.5">
      <c r="E912" s="162"/>
    </row>
    <row r="913" spans="5:5" ht="12.5">
      <c r="E913" s="162"/>
    </row>
    <row r="914" spans="5:5" ht="12.5">
      <c r="E914" s="162"/>
    </row>
    <row r="915" spans="5:5" ht="12.5">
      <c r="E915" s="162"/>
    </row>
    <row r="916" spans="5:5" ht="12.5">
      <c r="E916" s="162"/>
    </row>
    <row r="917" spans="5:5" ht="12.5">
      <c r="E917" s="162"/>
    </row>
    <row r="918" spans="5:5" ht="12.5">
      <c r="E918" s="162"/>
    </row>
    <row r="919" spans="5:5" ht="12.5">
      <c r="E919" s="162"/>
    </row>
    <row r="920" spans="5:5" ht="12.5">
      <c r="E920" s="162"/>
    </row>
    <row r="921" spans="5:5" ht="12.5">
      <c r="E921" s="162"/>
    </row>
    <row r="922" spans="5:5" ht="12.5">
      <c r="E922" s="162"/>
    </row>
    <row r="923" spans="5:5" ht="12.5">
      <c r="E923" s="162"/>
    </row>
    <row r="924" spans="5:5" ht="12.5">
      <c r="E924" s="162"/>
    </row>
    <row r="925" spans="5:5" ht="12.5">
      <c r="E925" s="162"/>
    </row>
    <row r="926" spans="5:5" ht="12.5">
      <c r="E926" s="162"/>
    </row>
    <row r="927" spans="5:5" ht="12.5">
      <c r="E927" s="162"/>
    </row>
    <row r="928" spans="5:5" ht="12.5">
      <c r="E928" s="162"/>
    </row>
    <row r="929" spans="5:5" ht="12.5">
      <c r="E929" s="162"/>
    </row>
    <row r="930" spans="5:5" ht="12.5">
      <c r="E930" s="162"/>
    </row>
    <row r="931" spans="5:5" ht="12.5">
      <c r="E931" s="162"/>
    </row>
    <row r="932" spans="5:5" ht="12.5">
      <c r="E932" s="162"/>
    </row>
    <row r="933" spans="5:5" ht="12.5">
      <c r="E933" s="162"/>
    </row>
    <row r="934" spans="5:5" ht="12.5">
      <c r="E934" s="162"/>
    </row>
    <row r="935" spans="5:5" ht="12.5">
      <c r="E935" s="162"/>
    </row>
    <row r="936" spans="5:5" ht="12.5">
      <c r="E936" s="162"/>
    </row>
    <row r="937" spans="5:5" ht="12.5">
      <c r="E937" s="162"/>
    </row>
    <row r="938" spans="5:5" ht="12.5">
      <c r="E938" s="162"/>
    </row>
    <row r="939" spans="5:5" ht="12.5">
      <c r="E939" s="162"/>
    </row>
    <row r="940" spans="5:5" ht="12.5">
      <c r="E940" s="162"/>
    </row>
    <row r="941" spans="5:5" ht="12.5">
      <c r="E941" s="162"/>
    </row>
    <row r="942" spans="5:5" ht="12.5">
      <c r="E942" s="162"/>
    </row>
    <row r="943" spans="5:5" ht="12.5">
      <c r="E943" s="162"/>
    </row>
    <row r="944" spans="5:5" ht="12.5">
      <c r="E944" s="162"/>
    </row>
    <row r="945" spans="5:5" ht="12.5">
      <c r="E945" s="162"/>
    </row>
    <row r="946" spans="5:5" ht="12.5">
      <c r="E946" s="162"/>
    </row>
    <row r="947" spans="5:5" ht="12.5">
      <c r="E947" s="162"/>
    </row>
    <row r="948" spans="5:5" ht="12.5">
      <c r="E948" s="162"/>
    </row>
    <row r="949" spans="5:5" ht="12.5">
      <c r="E949" s="162"/>
    </row>
    <row r="950" spans="5:5" ht="12.5">
      <c r="E950" s="162"/>
    </row>
    <row r="951" spans="5:5" ht="12.5">
      <c r="E951" s="162"/>
    </row>
    <row r="952" spans="5:5" ht="12.5">
      <c r="E952" s="162"/>
    </row>
    <row r="953" spans="5:5" ht="12.5">
      <c r="E953" s="162"/>
    </row>
    <row r="954" spans="5:5" ht="12.5">
      <c r="E954" s="162"/>
    </row>
    <row r="955" spans="5:5" ht="12.5">
      <c r="E955" s="162"/>
    </row>
    <row r="956" spans="5:5" ht="12.5">
      <c r="E956" s="162"/>
    </row>
    <row r="957" spans="5:5" ht="12.5">
      <c r="E957" s="162"/>
    </row>
    <row r="958" spans="5:5" ht="12.5">
      <c r="E958" s="162"/>
    </row>
    <row r="959" spans="5:5" ht="12.5">
      <c r="E959" s="162"/>
    </row>
    <row r="960" spans="5:5" ht="12.5">
      <c r="E960" s="162"/>
    </row>
    <row r="961" spans="5:5" ht="12.5">
      <c r="E961" s="162"/>
    </row>
    <row r="962" spans="5:5" ht="12.5">
      <c r="E962" s="162"/>
    </row>
    <row r="963" spans="5:5" ht="12.5">
      <c r="E963" s="162"/>
    </row>
    <row r="964" spans="5:5" ht="12.5">
      <c r="E964" s="162"/>
    </row>
    <row r="965" spans="5:5" ht="12.5">
      <c r="E965" s="162"/>
    </row>
    <row r="966" spans="5:5" ht="12.5">
      <c r="E966" s="162"/>
    </row>
    <row r="967" spans="5:5" ht="12.5">
      <c r="E967" s="162"/>
    </row>
    <row r="968" spans="5:5" ht="12.5">
      <c r="E968" s="162"/>
    </row>
    <row r="969" spans="5:5" ht="12.5">
      <c r="E969" s="162"/>
    </row>
    <row r="970" spans="5:5" ht="12.5">
      <c r="E970" s="162"/>
    </row>
    <row r="971" spans="5:5" ht="12.5">
      <c r="E971" s="162"/>
    </row>
    <row r="972" spans="5:5" ht="12.5">
      <c r="E972" s="162"/>
    </row>
    <row r="973" spans="5:5" ht="12.5">
      <c r="E973" s="162"/>
    </row>
    <row r="974" spans="5:5" ht="12.5">
      <c r="E974" s="162"/>
    </row>
    <row r="975" spans="5:5" ht="12.5">
      <c r="E975" s="162"/>
    </row>
    <row r="976" spans="5:5" ht="12.5">
      <c r="E976" s="162"/>
    </row>
    <row r="977" spans="5:5" ht="12.5">
      <c r="E977" s="162"/>
    </row>
    <row r="978" spans="5:5" ht="12.5">
      <c r="E978" s="162"/>
    </row>
    <row r="979" spans="5:5" ht="12.5">
      <c r="E979" s="162"/>
    </row>
    <row r="980" spans="5:5" ht="12.5">
      <c r="E980" s="162"/>
    </row>
    <row r="981" spans="5:5" ht="12.5">
      <c r="E981" s="162"/>
    </row>
    <row r="982" spans="5:5" ht="12.5">
      <c r="E982" s="162"/>
    </row>
    <row r="983" spans="5:5" ht="12.5">
      <c r="E983" s="162"/>
    </row>
    <row r="984" spans="5:5" ht="12.5">
      <c r="E984" s="162"/>
    </row>
    <row r="985" spans="5:5" ht="12.5">
      <c r="E985" s="162"/>
    </row>
    <row r="986" spans="5:5" ht="12.5">
      <c r="E986" s="162"/>
    </row>
    <row r="987" spans="5:5" ht="12.5">
      <c r="E987" s="162"/>
    </row>
    <row r="988" spans="5:5" ht="12.5">
      <c r="E988" s="162"/>
    </row>
    <row r="989" spans="5:5" ht="12.5">
      <c r="E989" s="162"/>
    </row>
    <row r="990" spans="5:5" ht="12.5">
      <c r="E990" s="162"/>
    </row>
    <row r="991" spans="5:5" ht="12.5">
      <c r="E991" s="162"/>
    </row>
    <row r="992" spans="5:5" ht="12.5">
      <c r="E992" s="162"/>
    </row>
    <row r="993" spans="5:5" ht="12.5">
      <c r="E993" s="162"/>
    </row>
    <row r="994" spans="5:5" ht="12.5">
      <c r="E994" s="162"/>
    </row>
    <row r="995" spans="5:5" ht="12.5">
      <c r="E995" s="162"/>
    </row>
    <row r="996" spans="5:5" ht="12.5">
      <c r="E996" s="162"/>
    </row>
    <row r="997" spans="5:5" ht="12.5">
      <c r="E997" s="162"/>
    </row>
    <row r="998" spans="5:5" ht="12.5">
      <c r="E998" s="162"/>
    </row>
    <row r="999" spans="5:5" ht="12.5">
      <c r="E999" s="162"/>
    </row>
    <row r="1000" spans="5:5" ht="12.5">
      <c r="E1000" s="162"/>
    </row>
    <row r="1001" spans="5:5" ht="12.5">
      <c r="E1001" s="162"/>
    </row>
  </sheetData>
  <conditionalFormatting sqref="D2:D650">
    <cfRule type="cellIs" dxfId="13" priority="1" operator="lessThan">
      <formula>0</formula>
    </cfRule>
  </conditionalFormatting>
  <dataValidations count="1">
    <dataValidation type="list" allowBlank="1" showErrorMessage="1" sqref="E3:E650" xr:uid="{00000000-0002-0000-0500-000000000000}">
      <formula1>"BDR,Fundo de Investimento"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AA84F"/>
    <outlinePr summaryBelow="0" summaryRight="0"/>
  </sheetPr>
  <dimension ref="A1:Y370"/>
  <sheetViews>
    <sheetView workbookViewId="0">
      <selection activeCell="D356" sqref="D356"/>
    </sheetView>
  </sheetViews>
  <sheetFormatPr defaultColWidth="12.6328125" defaultRowHeight="15.75" customHeight="1"/>
  <cols>
    <col min="1" max="1" width="19.08984375" customWidth="1"/>
    <col min="2" max="2" width="16.90625" customWidth="1"/>
    <col min="3" max="3" width="16.7265625" customWidth="1"/>
    <col min="4" max="4" width="19.08984375" customWidth="1"/>
    <col min="5" max="5" width="9.7265625" bestFit="1" customWidth="1"/>
    <col min="6" max="6" width="44.453125" customWidth="1"/>
    <col min="7" max="7" width="36.90625" customWidth="1"/>
    <col min="8" max="8" width="20.26953125" hidden="1" customWidth="1"/>
    <col min="9" max="9" width="11.26953125" hidden="1" customWidth="1"/>
    <col min="10" max="10" width="19.26953125" hidden="1" customWidth="1"/>
    <col min="11" max="11" width="23.6328125" hidden="1" customWidth="1"/>
    <col min="12" max="12" width="17.7265625" hidden="1" customWidth="1"/>
    <col min="13" max="15" width="17.36328125" hidden="1" customWidth="1"/>
    <col min="16" max="16" width="23.90625" hidden="1" customWidth="1"/>
    <col min="17" max="17" width="20.26953125" hidden="1" customWidth="1"/>
    <col min="18" max="19" width="12.6328125" hidden="1"/>
  </cols>
  <sheetData>
    <row r="1" spans="1:25">
      <c r="A1" s="163" t="s">
        <v>123</v>
      </c>
      <c r="B1" s="163" t="s">
        <v>124</v>
      </c>
      <c r="C1" s="164" t="s">
        <v>125</v>
      </c>
      <c r="D1" s="165" t="s">
        <v>126</v>
      </c>
      <c r="E1" s="163" t="s">
        <v>127</v>
      </c>
      <c r="F1" s="166" t="s">
        <v>128</v>
      </c>
      <c r="G1" s="166"/>
      <c r="H1" s="74" t="s">
        <v>129</v>
      </c>
      <c r="I1" s="167" t="s">
        <v>130</v>
      </c>
      <c r="J1" s="67" t="s">
        <v>131</v>
      </c>
      <c r="K1" s="67" t="s">
        <v>132</v>
      </c>
      <c r="L1" s="168" t="s">
        <v>133</v>
      </c>
      <c r="M1" s="92" t="s">
        <v>134</v>
      </c>
      <c r="N1" s="169" t="s">
        <v>135</v>
      </c>
      <c r="O1" s="92" t="s">
        <v>136</v>
      </c>
    </row>
    <row r="2" spans="1:25" ht="13.5" thickTop="1">
      <c r="A2" s="170">
        <v>0</v>
      </c>
      <c r="B2" s="171">
        <v>716</v>
      </c>
      <c r="C2" s="172">
        <v>100</v>
      </c>
      <c r="D2" s="173">
        <f>_xlfn.IFS(A2&gt;0,A2/C2,B2&gt;0,B2/C2,AND(B2=0,C2&gt;0),0, AND(C2=0,A2=0),"")</f>
        <v>7.16</v>
      </c>
      <c r="E2" s="174">
        <v>44562</v>
      </c>
      <c r="F2" s="89"/>
      <c r="G2" s="175" t="s">
        <v>137</v>
      </c>
      <c r="H2" s="176">
        <f>SUMIF(A2:A370, "&gt;0", C2:C370)*-1</f>
        <v>0</v>
      </c>
      <c r="I2" s="167">
        <f t="array" ref="I2:I370" ca="1">IFERROR(J2:J370/K2:K370,"")</f>
        <v>2.4</v>
      </c>
      <c r="J2" s="167">
        <f ca="1">IFERROR(__xludf.DUMMYFUNCTION("QUERY(B2:D370, ""SELECT B,C WHERE C&gt;0 ORDER BY D ASC"")"),300)</f>
        <v>300</v>
      </c>
      <c r="K2" s="176">
        <f ca="1">IFERROR(__xludf.DUMMYFUNCTION("""COMPUTED_VALUE"""),125)</f>
        <v>125</v>
      </c>
      <c r="L2" s="176">
        <f ca="1">$H$2-K2</f>
        <v>-125</v>
      </c>
      <c r="M2" s="177">
        <f ca="1">IFERROR(OFFSET(J2,H4, 0,H10-H4, 1),0)</f>
        <v>300</v>
      </c>
      <c r="N2" s="169">
        <f ca="1">IFERROR(OFFSET(K2,H4, 0,H10-H4, 1),0)</f>
        <v>125</v>
      </c>
      <c r="O2" s="177">
        <f ca="1">IFERROR(OFFSET(I2,H4, 0,H10-H4, 1),0)</f>
        <v>2.4</v>
      </c>
    </row>
    <row r="3" spans="1:25" ht="13">
      <c r="A3" s="178">
        <v>0</v>
      </c>
      <c r="B3" s="179">
        <v>1181.25</v>
      </c>
      <c r="C3" s="180">
        <v>125</v>
      </c>
      <c r="D3" s="181">
        <f>_xlfn.IFS(A3&gt;0,A3/C3,B3&gt;0,B3/C3,AND(B3=0,C3&gt;0),0, AND(C3=0,A3=0),"")</f>
        <v>9.4499999999999993</v>
      </c>
      <c r="E3" s="182">
        <v>44576</v>
      </c>
      <c r="F3" s="89"/>
      <c r="G3" s="183">
        <f>SUM(C2:C370)</f>
        <v>3405</v>
      </c>
      <c r="H3" s="74" t="s">
        <v>138</v>
      </c>
      <c r="I3" s="167">
        <f ca="1"/>
        <v>2.4300000000000002</v>
      </c>
      <c r="J3" s="167">
        <f ca="1">IFERROR(__xludf.DUMMYFUNCTION("""COMPUTED_VALUE"""),656.1)</f>
        <v>656.1</v>
      </c>
      <c r="K3" s="176">
        <f ca="1">IFERROR(__xludf.DUMMYFUNCTION("""COMPUTED_VALUE"""),270)</f>
        <v>270</v>
      </c>
      <c r="L3" s="176" t="str">
        <f t="shared" ref="L3:L257" ca="1" si="0">(IFERROR(_xludf.IFS(L2&lt;=0,0,K3&gt;0,L2-K3),""))</f>
        <v/>
      </c>
      <c r="M3" s="177">
        <v>656.1</v>
      </c>
      <c r="N3" s="169">
        <v>270</v>
      </c>
      <c r="O3" s="177">
        <v>2.4300000000000002</v>
      </c>
    </row>
    <row r="4" spans="1:25" ht="13">
      <c r="A4" s="178">
        <v>0</v>
      </c>
      <c r="B4" s="179">
        <v>855</v>
      </c>
      <c r="C4" s="180">
        <v>75</v>
      </c>
      <c r="D4" s="181">
        <f>_xlfn.IFS(A4&gt;0,A4/C4,B4&gt;0,B4/C4,AND(B4=0,C4&gt;0),0, AND(C4=0,A4=0),"")</f>
        <v>11.4</v>
      </c>
      <c r="E4" s="184">
        <v>44593</v>
      </c>
      <c r="F4" s="89"/>
      <c r="G4" s="175" t="s">
        <v>139</v>
      </c>
      <c r="H4" s="67">
        <f>IF(H2&gt;0.00000001,COUNTIF(L2:L370, "&gt;0,00000001")+1,0)</f>
        <v>0</v>
      </c>
      <c r="I4" s="167">
        <f ca="1"/>
        <v>2.5454545454545454</v>
      </c>
      <c r="J4" s="167">
        <f ca="1">IFERROR(__xludf.DUMMYFUNCTION("""COMPUTED_VALUE"""),280)</f>
        <v>280</v>
      </c>
      <c r="K4" s="176">
        <f ca="1">IFERROR(__xludf.DUMMYFUNCTION("""COMPUTED_VALUE"""),110)</f>
        <v>110</v>
      </c>
      <c r="L4" s="176" t="str">
        <f t="shared" ca="1" si="0"/>
        <v/>
      </c>
      <c r="M4" s="177">
        <v>280</v>
      </c>
      <c r="N4" s="169">
        <v>110</v>
      </c>
      <c r="O4" s="177">
        <v>2.5454545454545454</v>
      </c>
    </row>
    <row r="5" spans="1:25" ht="13">
      <c r="A5" s="178">
        <v>0</v>
      </c>
      <c r="B5" s="179">
        <v>1550.5</v>
      </c>
      <c r="C5" s="180">
        <v>175</v>
      </c>
      <c r="D5" s="181">
        <f t="shared" ref="D5:D68" si="1">_xlfn.IFS(A5&gt;0,A5/C5,B5&gt;0,B5/C5,AND(B5=0,C5&gt;0),0, AND(C5=0,A5=0),"")</f>
        <v>8.86</v>
      </c>
      <c r="E5" s="182">
        <v>44607</v>
      </c>
      <c r="G5" s="185">
        <f ca="1">$P$27/$G$3</f>
        <v>4.7386930983847284</v>
      </c>
      <c r="H5" s="74" t="s">
        <v>140</v>
      </c>
      <c r="I5" s="167">
        <f ca="1"/>
        <v>2.6</v>
      </c>
      <c r="J5" s="167">
        <f ca="1">IFERROR(__xludf.DUMMYFUNCTION("""COMPUTED_VALUE"""),364)</f>
        <v>364</v>
      </c>
      <c r="K5" s="176">
        <f ca="1">IFERROR(__xludf.DUMMYFUNCTION("""COMPUTED_VALUE"""),140)</f>
        <v>140</v>
      </c>
      <c r="L5" s="176" t="str">
        <f t="shared" ca="1" si="0"/>
        <v/>
      </c>
      <c r="M5" s="177">
        <v>364</v>
      </c>
      <c r="N5" s="169">
        <v>140</v>
      </c>
      <c r="O5" s="177">
        <v>2.6</v>
      </c>
      <c r="P5" s="186" t="s">
        <v>141</v>
      </c>
      <c r="Q5" s="187"/>
      <c r="R5" s="187"/>
      <c r="S5" s="187"/>
    </row>
    <row r="6" spans="1:25" ht="13">
      <c r="A6" s="178">
        <v>0</v>
      </c>
      <c r="B6" s="179">
        <v>945</v>
      </c>
      <c r="C6" s="180">
        <v>150</v>
      </c>
      <c r="D6" s="181">
        <f t="shared" si="1"/>
        <v>6.3</v>
      </c>
      <c r="E6" s="184">
        <v>44621</v>
      </c>
      <c r="G6" s="188" t="s">
        <v>142</v>
      </c>
      <c r="H6" s="79">
        <v>2.4</v>
      </c>
      <c r="I6" s="167">
        <f ca="1"/>
        <v>2.6666666666666665</v>
      </c>
      <c r="J6" s="167">
        <f ca="1">IFERROR(__xludf.DUMMYFUNCTION("""COMPUTED_VALUE"""),400)</f>
        <v>400</v>
      </c>
      <c r="K6" s="176">
        <f ca="1">IFERROR(__xludf.DUMMYFUNCTION("""COMPUTED_VALUE"""),150)</f>
        <v>150</v>
      </c>
      <c r="L6" s="176" t="str">
        <f t="shared" ca="1" si="0"/>
        <v/>
      </c>
      <c r="M6" s="177">
        <v>400</v>
      </c>
      <c r="N6" s="169">
        <v>150</v>
      </c>
      <c r="O6" s="177">
        <v>2.6666666666666665</v>
      </c>
      <c r="P6" s="189" t="s">
        <v>143</v>
      </c>
      <c r="Q6" s="190" t="s">
        <v>144</v>
      </c>
      <c r="R6" s="191"/>
      <c r="S6" s="191" t="s">
        <v>145</v>
      </c>
      <c r="Y6" s="74"/>
    </row>
    <row r="7" spans="1:25" ht="13">
      <c r="A7" s="178">
        <v>0</v>
      </c>
      <c r="B7" s="179">
        <v>919.80000000000007</v>
      </c>
      <c r="C7" s="180">
        <v>140</v>
      </c>
      <c r="D7" s="181">
        <f t="shared" si="1"/>
        <v>6.57</v>
      </c>
      <c r="E7" s="182">
        <v>44635</v>
      </c>
      <c r="G7" s="192" t="str">
        <f ca="1">IFERROR(ROUND(Q7,2)&amp;" ADA (Preço médio: R$"&amp;ROUND(P7/Q7,2)&amp;")","Insira pelo menos uma compra")</f>
        <v>945 ADA (Preço médio: R$2,54)</v>
      </c>
      <c r="H7" s="74" t="s">
        <v>146</v>
      </c>
      <c r="I7" s="167">
        <f ca="1"/>
        <v>2.67</v>
      </c>
      <c r="J7" s="167">
        <f ca="1">IFERROR(__xludf.DUMMYFUNCTION("""COMPUTED_VALUE"""),400.5)</f>
        <v>400.5</v>
      </c>
      <c r="K7" s="176">
        <f ca="1">IFERROR(__xludf.DUMMYFUNCTION("""COMPUTED_VALUE"""),150)</f>
        <v>150</v>
      </c>
      <c r="L7" s="176" t="str">
        <f t="shared" ca="1" si="0"/>
        <v/>
      </c>
      <c r="M7" s="177">
        <v>400.5</v>
      </c>
      <c r="N7" s="169">
        <v>150</v>
      </c>
      <c r="O7" s="177">
        <v>2.67</v>
      </c>
      <c r="P7" s="193">
        <f ca="1">SUMIF($O$2:$O370,"&lt;="&amp;S7,M2:M370)+(H8*H6)</f>
        <v>2400.6</v>
      </c>
      <c r="Q7" s="194">
        <f ca="1">SUMIF(O2:O370, "&lt;="&amp;$S$7, N2:N370)+H8</f>
        <v>945</v>
      </c>
      <c r="R7" s="191"/>
      <c r="S7" s="83">
        <f ca="1">QUARTILE(O2:O370,1)</f>
        <v>2.8650000000000002</v>
      </c>
      <c r="T7" s="167"/>
      <c r="Y7" s="74"/>
    </row>
    <row r="8" spans="1:25" ht="13">
      <c r="A8" s="178">
        <v>0</v>
      </c>
      <c r="B8" s="179">
        <v>503.8</v>
      </c>
      <c r="C8" s="180">
        <v>110</v>
      </c>
      <c r="D8" s="181">
        <f t="shared" si="1"/>
        <v>4.58</v>
      </c>
      <c r="E8" s="184">
        <v>44652</v>
      </c>
      <c r="G8" s="188" t="s">
        <v>147</v>
      </c>
      <c r="H8" s="176">
        <f t="array" ref="H8">IFERROR(ABS(INDEX(L:L,H4+1,1)),0)</f>
        <v>0</v>
      </c>
      <c r="I8" s="167">
        <f ca="1"/>
        <v>2.93</v>
      </c>
      <c r="J8" s="167">
        <f ca="1">IFERROR(__xludf.DUMMYFUNCTION("""COMPUTED_VALUE"""),586)</f>
        <v>586</v>
      </c>
      <c r="K8" s="176">
        <f ca="1">IFERROR(__xludf.DUMMYFUNCTION("""COMPUTED_VALUE"""),200)</f>
        <v>200</v>
      </c>
      <c r="L8" s="176" t="str">
        <f t="shared" ca="1" si="0"/>
        <v/>
      </c>
      <c r="M8" s="177">
        <v>586</v>
      </c>
      <c r="N8" s="169">
        <v>200</v>
      </c>
      <c r="O8" s="177">
        <v>2.93</v>
      </c>
      <c r="P8" s="189" t="s">
        <v>148</v>
      </c>
      <c r="Q8" s="195" t="s">
        <v>144</v>
      </c>
      <c r="R8" s="191"/>
      <c r="S8" s="191" t="s">
        <v>149</v>
      </c>
      <c r="Y8" s="74"/>
    </row>
    <row r="9" spans="1:25" ht="13">
      <c r="A9" s="178">
        <v>0</v>
      </c>
      <c r="B9" s="179">
        <v>950.25</v>
      </c>
      <c r="C9" s="180">
        <v>175</v>
      </c>
      <c r="D9" s="181">
        <f t="shared" si="1"/>
        <v>5.43</v>
      </c>
      <c r="E9" s="182">
        <v>44666</v>
      </c>
      <c r="G9" s="192" t="str">
        <f ca="1">IFERROR(ROUND(Q9,2)&amp;" ADA (Preço médio: R$"&amp;ROUND(P9/Q9,2)&amp;")","Falta de moedas disponíveis para o cálculo")</f>
        <v>885 ADA (Preço médio: R$3,46)</v>
      </c>
      <c r="H9" s="74" t="s">
        <v>150</v>
      </c>
      <c r="I9" s="167">
        <f ca="1"/>
        <v>3.1</v>
      </c>
      <c r="J9" s="167">
        <f ca="1">IFERROR(__xludf.DUMMYFUNCTION("""COMPUTED_VALUE"""),341)</f>
        <v>341</v>
      </c>
      <c r="K9" s="176">
        <f ca="1">IFERROR(__xludf.DUMMYFUNCTION("""COMPUTED_VALUE"""),110)</f>
        <v>110</v>
      </c>
      <c r="L9" s="176" t="str">
        <f t="shared" ca="1" si="0"/>
        <v/>
      </c>
      <c r="M9" s="177">
        <v>341</v>
      </c>
      <c r="N9" s="169">
        <v>110</v>
      </c>
      <c r="O9" s="177">
        <v>3.1</v>
      </c>
      <c r="P9" s="193">
        <f ca="1">SUMIF($O$2:$O370,"&lt;="&amp;S9,M2:M370)-P7+(H8*H6)</f>
        <v>3061.3000000000006</v>
      </c>
      <c r="Q9" s="194">
        <f ca="1">SUMIF(O2:O370, "&lt;="&amp;$S$9, N2:N370)-Q7+H8</f>
        <v>885</v>
      </c>
      <c r="R9" s="191"/>
      <c r="S9" s="83">
        <f ca="1">QUARTILE(O2:O370,2)</f>
        <v>3.9700000000000006</v>
      </c>
      <c r="Y9" s="74"/>
    </row>
    <row r="10" spans="1:25" ht="13">
      <c r="A10" s="178">
        <v>0</v>
      </c>
      <c r="B10" s="179">
        <v>610</v>
      </c>
      <c r="C10" s="180">
        <v>100</v>
      </c>
      <c r="D10" s="181">
        <f t="shared" si="1"/>
        <v>6.1</v>
      </c>
      <c r="E10" s="196">
        <v>44682</v>
      </c>
      <c r="G10" s="188" t="s">
        <v>151</v>
      </c>
      <c r="H10" s="67">
        <f ca="1">COUNTIF(J:J, "&gt;0")</f>
        <v>24</v>
      </c>
      <c r="I10" s="167">
        <f ca="1"/>
        <v>3.15</v>
      </c>
      <c r="J10" s="167">
        <f ca="1">IFERROR(__xludf.DUMMYFUNCTION("""COMPUTED_VALUE"""),236.25)</f>
        <v>236.25</v>
      </c>
      <c r="K10" s="176">
        <f ca="1">IFERROR(__xludf.DUMMYFUNCTION("""COMPUTED_VALUE"""),75)</f>
        <v>75</v>
      </c>
      <c r="L10" s="176" t="str">
        <f t="shared" ca="1" si="0"/>
        <v/>
      </c>
      <c r="M10" s="177">
        <v>236.25</v>
      </c>
      <c r="N10" s="169">
        <v>75</v>
      </c>
      <c r="O10" s="177">
        <v>3.15</v>
      </c>
      <c r="P10" s="189" t="s">
        <v>152</v>
      </c>
      <c r="Q10" s="195" t="s">
        <v>144</v>
      </c>
      <c r="R10" s="191"/>
      <c r="S10" s="191" t="s">
        <v>153</v>
      </c>
      <c r="Y10" s="74"/>
    </row>
    <row r="11" spans="1:25" ht="15.75" customHeight="1">
      <c r="A11" s="178">
        <v>0</v>
      </c>
      <c r="B11" s="179">
        <v>496.25</v>
      </c>
      <c r="C11" s="180">
        <v>125</v>
      </c>
      <c r="D11" s="181">
        <f t="shared" si="1"/>
        <v>3.97</v>
      </c>
      <c r="E11" s="197">
        <v>44696</v>
      </c>
      <c r="G11" s="192" t="str">
        <f ca="1">IFERROR(ROUND(Q11,2)&amp;" ADA (Preço médio: R$"&amp;ROUND(P11/Q11,2)&amp;")","Falta de moedas disponíveis para o cálculo")</f>
        <v>810 ADA (Preço médio: R$5,56)</v>
      </c>
      <c r="I11" s="167">
        <f ca="1"/>
        <v>3.6</v>
      </c>
      <c r="J11" s="167">
        <f ca="1">IFERROR(__xludf.DUMMYFUNCTION("""COMPUTED_VALUE"""),270)</f>
        <v>270</v>
      </c>
      <c r="K11" s="176">
        <f ca="1">IFERROR(__xludf.DUMMYFUNCTION("""COMPUTED_VALUE"""),75)</f>
        <v>75</v>
      </c>
      <c r="L11" s="176" t="str">
        <f t="shared" ca="1" si="0"/>
        <v/>
      </c>
      <c r="M11" s="177">
        <v>270</v>
      </c>
      <c r="N11" s="169">
        <v>75</v>
      </c>
      <c r="O11" s="177">
        <v>3.6</v>
      </c>
      <c r="P11" s="193">
        <f ca="1">SUMIF($O$2:$O370,"&lt;="&amp;S11,M2:M370)-P9-P7+(H8*H6)</f>
        <v>4505.7999999999993</v>
      </c>
      <c r="Q11" s="194">
        <f ca="1">SUMIF(O2:O370, "&lt;="&amp;$S$11, N2:N370)-Q7-Q9+H8</f>
        <v>810</v>
      </c>
      <c r="R11" s="191"/>
      <c r="S11" s="83">
        <f ca="1">QUARTILE(O2:O370,3)</f>
        <v>6.1499999999999995</v>
      </c>
    </row>
    <row r="12" spans="1:25" ht="13">
      <c r="A12" s="178">
        <v>0</v>
      </c>
      <c r="B12" s="179">
        <v>270</v>
      </c>
      <c r="C12" s="180">
        <v>75</v>
      </c>
      <c r="D12" s="181">
        <f t="shared" si="1"/>
        <v>3.6</v>
      </c>
      <c r="E12" s="184">
        <v>44713</v>
      </c>
      <c r="G12" s="188" t="s">
        <v>154</v>
      </c>
      <c r="I12" s="167">
        <f ca="1"/>
        <v>3.6</v>
      </c>
      <c r="J12" s="167">
        <f ca="1">IFERROR(__xludf.DUMMYFUNCTION("""COMPUTED_VALUE"""),576)</f>
        <v>576</v>
      </c>
      <c r="K12" s="176">
        <f ca="1">IFERROR(__xludf.DUMMYFUNCTION("""COMPUTED_VALUE"""),160)</f>
        <v>160</v>
      </c>
      <c r="L12" s="176" t="str">
        <f t="shared" ca="1" si="0"/>
        <v/>
      </c>
      <c r="M12" s="177">
        <v>576</v>
      </c>
      <c r="N12" s="169">
        <v>160</v>
      </c>
      <c r="O12" s="177">
        <v>3.6</v>
      </c>
      <c r="P12" s="189" t="s">
        <v>155</v>
      </c>
      <c r="Q12" s="195" t="s">
        <v>144</v>
      </c>
      <c r="R12" s="191"/>
      <c r="S12" s="191" t="s">
        <v>156</v>
      </c>
    </row>
    <row r="13" spans="1:25" ht="15.75" customHeight="1">
      <c r="A13" s="178">
        <v>0</v>
      </c>
      <c r="B13" s="179">
        <v>1221.75</v>
      </c>
      <c r="C13" s="180">
        <v>225</v>
      </c>
      <c r="D13" s="181">
        <f t="shared" si="1"/>
        <v>5.43</v>
      </c>
      <c r="E13" s="182">
        <v>44727</v>
      </c>
      <c r="G13" s="192" t="str">
        <f ca="1">IFERROR(ROUND(Q13,2)&amp;" ADA (Preço médio: R$"&amp;ROUND(P13/Q13,2)&amp;")","Falta de moedas disponíveis para o cálculo")</f>
        <v>765 ADA (Preço médio: R$8,06)</v>
      </c>
      <c r="I13" s="167">
        <f ca="1"/>
        <v>3.97</v>
      </c>
      <c r="J13" s="167">
        <f ca="1">IFERROR(__xludf.DUMMYFUNCTION("""COMPUTED_VALUE"""),496.25)</f>
        <v>496.25</v>
      </c>
      <c r="K13" s="176">
        <f ca="1">IFERROR(__xludf.DUMMYFUNCTION("""COMPUTED_VALUE"""),125)</f>
        <v>125</v>
      </c>
      <c r="L13" s="176" t="str">
        <f t="shared" ca="1" si="0"/>
        <v/>
      </c>
      <c r="M13" s="177">
        <v>496.25</v>
      </c>
      <c r="N13" s="169">
        <v>125</v>
      </c>
      <c r="O13" s="177">
        <v>3.97</v>
      </c>
      <c r="P13" s="193">
        <f ca="1">SUMIF($O$2:$O370,"&gt;"&amp;S11,M2:M370)</f>
        <v>6167.55</v>
      </c>
      <c r="Q13" s="194">
        <f ca="1">SUMIF(O2:O370, "&gt;"&amp;$S$11, N2:N370)</f>
        <v>765</v>
      </c>
      <c r="R13" s="191"/>
      <c r="S13" s="83">
        <f ca="1">QUARTILE(O2:O370,4)</f>
        <v>11.4</v>
      </c>
    </row>
    <row r="14" spans="1:25" ht="15.75" customHeight="1">
      <c r="A14" s="178">
        <v>0</v>
      </c>
      <c r="B14" s="179">
        <v>1220</v>
      </c>
      <c r="C14" s="180">
        <v>200</v>
      </c>
      <c r="D14" s="181">
        <f t="shared" si="1"/>
        <v>6.1</v>
      </c>
      <c r="E14" s="184">
        <v>44743</v>
      </c>
      <c r="G14" s="198"/>
      <c r="I14" s="167">
        <f ca="1"/>
        <v>3.9699999999999998</v>
      </c>
      <c r="J14" s="167">
        <f ca="1">IFERROR(__xludf.DUMMYFUNCTION("""COMPUTED_VALUE"""),555.8)</f>
        <v>555.79999999999995</v>
      </c>
      <c r="K14" s="176">
        <f ca="1">IFERROR(__xludf.DUMMYFUNCTION("""COMPUTED_VALUE"""),140)</f>
        <v>140</v>
      </c>
      <c r="L14" s="176" t="str">
        <f t="shared" ca="1" si="0"/>
        <v/>
      </c>
      <c r="M14" s="177">
        <v>555.80000000000007</v>
      </c>
      <c r="N14" s="169">
        <v>140</v>
      </c>
      <c r="O14" s="177">
        <v>3.9700000000000006</v>
      </c>
    </row>
    <row r="15" spans="1:25" ht="15.75" customHeight="1">
      <c r="A15" s="178">
        <v>0</v>
      </c>
      <c r="B15" s="179">
        <v>555.80000000000007</v>
      </c>
      <c r="C15" s="180">
        <v>140</v>
      </c>
      <c r="D15" s="181">
        <f t="shared" si="1"/>
        <v>3.9700000000000006</v>
      </c>
      <c r="E15" s="182">
        <v>44757</v>
      </c>
      <c r="I15" s="167">
        <f ca="1"/>
        <v>4.58</v>
      </c>
      <c r="J15" s="167">
        <f ca="1">IFERROR(__xludf.DUMMYFUNCTION("""COMPUTED_VALUE"""),503.8)</f>
        <v>503.8</v>
      </c>
      <c r="K15" s="176">
        <f ca="1">IFERROR(__xludf.DUMMYFUNCTION("""COMPUTED_VALUE"""),110)</f>
        <v>110</v>
      </c>
      <c r="L15" s="176" t="str">
        <f t="shared" ca="1" si="0"/>
        <v/>
      </c>
      <c r="M15" s="177">
        <v>503.8</v>
      </c>
      <c r="N15" s="169">
        <v>110</v>
      </c>
      <c r="O15" s="177">
        <v>4.58</v>
      </c>
    </row>
    <row r="16" spans="1:25" ht="13">
      <c r="A16" s="178">
        <v>0</v>
      </c>
      <c r="B16" s="179">
        <v>576</v>
      </c>
      <c r="C16" s="180">
        <v>160</v>
      </c>
      <c r="D16" s="181">
        <f t="shared" si="1"/>
        <v>3.6</v>
      </c>
      <c r="E16" s="184">
        <v>44774</v>
      </c>
      <c r="I16" s="167">
        <f ca="1"/>
        <v>5.43</v>
      </c>
      <c r="J16" s="167">
        <f ca="1">IFERROR(__xludf.DUMMYFUNCTION("""COMPUTED_VALUE"""),950.25)</f>
        <v>950.25</v>
      </c>
      <c r="K16" s="176">
        <f ca="1">IFERROR(__xludf.DUMMYFUNCTION("""COMPUTED_VALUE"""),175)</f>
        <v>175</v>
      </c>
      <c r="L16" s="176" t="str">
        <f t="shared" ca="1" si="0"/>
        <v/>
      </c>
      <c r="M16" s="177">
        <v>950.25</v>
      </c>
      <c r="N16" s="169">
        <v>175</v>
      </c>
      <c r="O16" s="177">
        <v>5.43</v>
      </c>
      <c r="P16" s="67" t="s">
        <v>157</v>
      </c>
      <c r="Q16" s="67" t="s">
        <v>158</v>
      </c>
      <c r="S16" s="199"/>
      <c r="T16" s="200"/>
      <c r="U16" s="199"/>
      <c r="Y16" s="74"/>
    </row>
    <row r="17" spans="1:25" ht="13">
      <c r="A17" s="178">
        <v>0</v>
      </c>
      <c r="B17" s="179">
        <v>400</v>
      </c>
      <c r="C17" s="180">
        <v>150</v>
      </c>
      <c r="D17" s="181">
        <f t="shared" si="1"/>
        <v>2.6666666666666665</v>
      </c>
      <c r="E17" s="182">
        <v>44788</v>
      </c>
      <c r="I17" s="167">
        <f ca="1"/>
        <v>5.43</v>
      </c>
      <c r="J17" s="167">
        <f ca="1">IFERROR(__xludf.DUMMYFUNCTION("""COMPUTED_VALUE"""),1221.75)</f>
        <v>1221.75</v>
      </c>
      <c r="K17" s="176">
        <f ca="1">IFERROR(__xludf.DUMMYFUNCTION("""COMPUTED_VALUE"""),225)</f>
        <v>225</v>
      </c>
      <c r="L17" s="176" t="str">
        <f t="shared" ca="1" si="0"/>
        <v/>
      </c>
      <c r="M17" s="177">
        <v>1221.75</v>
      </c>
      <c r="N17" s="169">
        <v>225</v>
      </c>
      <c r="O17" s="177">
        <v>5.43</v>
      </c>
      <c r="P17" s="167">
        <f ca="1">SUM(P6:P13)</f>
        <v>16135.25</v>
      </c>
      <c r="Q17" s="176">
        <f ca="1">SUM(Q6:Q13)</f>
        <v>3405</v>
      </c>
      <c r="S17" s="199"/>
      <c r="T17" s="200"/>
      <c r="U17" s="199"/>
      <c r="Y17" s="74"/>
    </row>
    <row r="18" spans="1:25" ht="13">
      <c r="A18" s="178">
        <v>0</v>
      </c>
      <c r="B18" s="179">
        <v>236.25</v>
      </c>
      <c r="C18" s="180">
        <v>75</v>
      </c>
      <c r="D18" s="181">
        <f t="shared" si="1"/>
        <v>3.15</v>
      </c>
      <c r="E18" s="184">
        <v>44805</v>
      </c>
      <c r="F18" s="89"/>
      <c r="I18" s="167">
        <f ca="1"/>
        <v>6.1</v>
      </c>
      <c r="J18" s="167">
        <f ca="1">IFERROR(__xludf.DUMMYFUNCTION("""COMPUTED_VALUE"""),610)</f>
        <v>610</v>
      </c>
      <c r="K18" s="176">
        <f ca="1">IFERROR(__xludf.DUMMYFUNCTION("""COMPUTED_VALUE"""),100)</f>
        <v>100</v>
      </c>
      <c r="L18" s="176" t="str">
        <f t="shared" ca="1" si="0"/>
        <v/>
      </c>
      <c r="M18" s="177">
        <v>610</v>
      </c>
      <c r="N18" s="169">
        <v>100</v>
      </c>
      <c r="O18" s="177">
        <v>6.1</v>
      </c>
      <c r="S18" s="199"/>
      <c r="T18" s="200"/>
      <c r="U18" s="199"/>
      <c r="Y18" s="74"/>
    </row>
    <row r="19" spans="1:25" ht="13">
      <c r="A19" s="178">
        <v>0</v>
      </c>
      <c r="B19" s="179">
        <v>400.5</v>
      </c>
      <c r="C19" s="180">
        <v>150</v>
      </c>
      <c r="D19" s="181">
        <f t="shared" si="1"/>
        <v>2.67</v>
      </c>
      <c r="E19" s="182">
        <v>44819</v>
      </c>
      <c r="F19" s="89"/>
      <c r="I19" s="167">
        <f ca="1"/>
        <v>6.1</v>
      </c>
      <c r="J19" s="167">
        <f ca="1">IFERROR(__xludf.DUMMYFUNCTION("""COMPUTED_VALUE"""),1220)</f>
        <v>1220</v>
      </c>
      <c r="K19" s="176">
        <f ca="1">IFERROR(__xludf.DUMMYFUNCTION("""COMPUTED_VALUE"""),200)</f>
        <v>200</v>
      </c>
      <c r="L19" s="176" t="str">
        <f t="shared" ca="1" si="0"/>
        <v/>
      </c>
      <c r="M19" s="177">
        <v>1220</v>
      </c>
      <c r="N19" s="169">
        <v>200</v>
      </c>
      <c r="O19" s="177">
        <v>6.1</v>
      </c>
      <c r="S19" s="167"/>
      <c r="T19" s="176"/>
      <c r="U19" s="167"/>
      <c r="Y19" s="74"/>
    </row>
    <row r="20" spans="1:25" ht="13">
      <c r="A20" s="178">
        <v>0</v>
      </c>
      <c r="B20" s="179">
        <v>300</v>
      </c>
      <c r="C20" s="180">
        <v>125</v>
      </c>
      <c r="D20" s="181">
        <f t="shared" si="1"/>
        <v>2.4</v>
      </c>
      <c r="E20" s="184">
        <v>44835</v>
      </c>
      <c r="F20" s="89"/>
      <c r="G20" s="201"/>
      <c r="I20" s="167">
        <f ca="1"/>
        <v>6.3</v>
      </c>
      <c r="J20" s="167">
        <f ca="1">IFERROR(__xludf.DUMMYFUNCTION("""COMPUTED_VALUE"""),945)</f>
        <v>945</v>
      </c>
      <c r="K20" s="176">
        <f ca="1">IFERROR(__xludf.DUMMYFUNCTION("""COMPUTED_VALUE"""),150)</f>
        <v>150</v>
      </c>
      <c r="L20" s="176" t="str">
        <f t="shared" ca="1" si="0"/>
        <v/>
      </c>
      <c r="M20" s="177">
        <v>945</v>
      </c>
      <c r="N20" s="169">
        <v>150</v>
      </c>
      <c r="O20" s="177">
        <v>6.3</v>
      </c>
      <c r="S20" s="167"/>
      <c r="T20" s="176"/>
      <c r="U20" s="167"/>
      <c r="Y20" s="74"/>
    </row>
    <row r="21" spans="1:25" ht="15.75" customHeight="1">
      <c r="A21" s="178">
        <v>0</v>
      </c>
      <c r="B21" s="179">
        <v>586</v>
      </c>
      <c r="C21" s="180">
        <v>200</v>
      </c>
      <c r="D21" s="181">
        <f t="shared" si="1"/>
        <v>2.93</v>
      </c>
      <c r="E21" s="182">
        <v>44849</v>
      </c>
      <c r="F21" s="89"/>
      <c r="G21" s="89"/>
      <c r="I21" s="167">
        <f ca="1"/>
        <v>6.5699999999999994</v>
      </c>
      <c r="J21" s="167">
        <f ca="1">IFERROR(__xludf.DUMMYFUNCTION("""COMPUTED_VALUE"""),919.8)</f>
        <v>919.8</v>
      </c>
      <c r="K21" s="176">
        <f ca="1">IFERROR(__xludf.DUMMYFUNCTION("""COMPUTED_VALUE"""),140)</f>
        <v>140</v>
      </c>
      <c r="L21" s="176" t="str">
        <f t="shared" ca="1" si="0"/>
        <v/>
      </c>
      <c r="M21" s="177">
        <v>919.80000000000007</v>
      </c>
      <c r="N21" s="169">
        <v>140</v>
      </c>
      <c r="O21" s="177">
        <v>6.57</v>
      </c>
      <c r="S21" s="167"/>
      <c r="T21" s="176"/>
      <c r="U21" s="167"/>
    </row>
    <row r="22" spans="1:25" ht="13">
      <c r="A22" s="178">
        <v>0</v>
      </c>
      <c r="B22" s="179">
        <v>656.1</v>
      </c>
      <c r="C22" s="180">
        <v>270</v>
      </c>
      <c r="D22" s="181">
        <f t="shared" si="1"/>
        <v>2.4300000000000002</v>
      </c>
      <c r="E22" s="184">
        <v>44866</v>
      </c>
      <c r="F22" s="89"/>
      <c r="G22" s="201"/>
      <c r="I22" s="167">
        <f ca="1"/>
        <v>7.16</v>
      </c>
      <c r="J22" s="167">
        <f ca="1">IFERROR(__xludf.DUMMYFUNCTION("""COMPUTED_VALUE"""),716)</f>
        <v>716</v>
      </c>
      <c r="K22" s="176">
        <f ca="1">IFERROR(__xludf.DUMMYFUNCTION("""COMPUTED_VALUE"""),100)</f>
        <v>100</v>
      </c>
      <c r="L22" s="176" t="str">
        <f t="shared" ca="1" si="0"/>
        <v/>
      </c>
      <c r="M22" s="177">
        <v>716</v>
      </c>
      <c r="N22" s="169">
        <v>100</v>
      </c>
      <c r="O22" s="177">
        <v>7.16</v>
      </c>
      <c r="P22" s="67" t="s">
        <v>159</v>
      </c>
      <c r="S22" s="199"/>
      <c r="T22" s="200"/>
      <c r="U22" s="199"/>
    </row>
    <row r="23" spans="1:25" ht="13">
      <c r="A23" s="178">
        <v>0</v>
      </c>
      <c r="B23" s="179">
        <v>364</v>
      </c>
      <c r="C23" s="180">
        <v>140</v>
      </c>
      <c r="D23" s="181">
        <f t="shared" si="1"/>
        <v>2.6</v>
      </c>
      <c r="E23" s="182">
        <v>44880</v>
      </c>
      <c r="F23" s="89"/>
      <c r="G23" s="89"/>
      <c r="I23" s="167">
        <f ca="1"/>
        <v>8.86</v>
      </c>
      <c r="J23" s="167">
        <f ca="1">IFERROR(__xludf.DUMMYFUNCTION("""COMPUTED_VALUE"""),1550.5)</f>
        <v>1550.5</v>
      </c>
      <c r="K23" s="176">
        <f ca="1">IFERROR(__xludf.DUMMYFUNCTION("""COMPUTED_VALUE"""),175)</f>
        <v>175</v>
      </c>
      <c r="L23" s="176" t="str">
        <f t="shared" ca="1" si="0"/>
        <v/>
      </c>
      <c r="M23" s="177">
        <v>1550.5</v>
      </c>
      <c r="N23" s="169">
        <v>175</v>
      </c>
      <c r="O23" s="177">
        <v>8.86</v>
      </c>
      <c r="P23" s="167">
        <f ca="1">P17/Q17</f>
        <v>4.7386930983847284</v>
      </c>
      <c r="S23" s="199"/>
      <c r="T23" s="200"/>
      <c r="U23" s="199"/>
    </row>
    <row r="24" spans="1:25" ht="13">
      <c r="A24" s="178">
        <v>0</v>
      </c>
      <c r="B24" s="179">
        <v>341</v>
      </c>
      <c r="C24" s="180">
        <v>110</v>
      </c>
      <c r="D24" s="181">
        <f t="shared" si="1"/>
        <v>3.1</v>
      </c>
      <c r="E24" s="182">
        <v>44896</v>
      </c>
      <c r="F24" s="89"/>
      <c r="G24" s="89"/>
      <c r="I24" s="167">
        <f ca="1"/>
        <v>9.4499999999999993</v>
      </c>
      <c r="J24" s="167">
        <f ca="1">IFERROR(__xludf.DUMMYFUNCTION("""COMPUTED_VALUE"""),1181.25)</f>
        <v>1181.25</v>
      </c>
      <c r="K24" s="176">
        <f ca="1">IFERROR(__xludf.DUMMYFUNCTION("""COMPUTED_VALUE"""),125)</f>
        <v>125</v>
      </c>
      <c r="L24" s="176" t="str">
        <f t="shared" ca="1" si="0"/>
        <v/>
      </c>
      <c r="M24" s="177">
        <v>1181.25</v>
      </c>
      <c r="N24" s="169">
        <v>125</v>
      </c>
      <c r="O24" s="177">
        <v>9.4499999999999993</v>
      </c>
      <c r="S24" s="199"/>
      <c r="T24" s="200"/>
      <c r="U24" s="199"/>
    </row>
    <row r="25" spans="1:25" ht="15.75" customHeight="1">
      <c r="A25" s="178">
        <v>0</v>
      </c>
      <c r="B25" s="202">
        <v>280</v>
      </c>
      <c r="C25" s="180">
        <v>110</v>
      </c>
      <c r="D25" s="181">
        <f t="shared" si="1"/>
        <v>2.5454545454545454</v>
      </c>
      <c r="E25" s="182">
        <v>44910</v>
      </c>
      <c r="F25" s="89"/>
      <c r="G25" s="89"/>
      <c r="I25" s="167">
        <f ca="1"/>
        <v>11.4</v>
      </c>
      <c r="J25" s="167">
        <f ca="1">IFERROR(__xludf.DUMMYFUNCTION("""COMPUTED_VALUE"""),855)</f>
        <v>855</v>
      </c>
      <c r="K25" s="176">
        <f ca="1">IFERROR(__xludf.DUMMYFUNCTION("""COMPUTED_VALUE"""),75)</f>
        <v>75</v>
      </c>
      <c r="L25" s="176" t="str">
        <f t="shared" ca="1" si="0"/>
        <v/>
      </c>
      <c r="M25" s="177">
        <v>855</v>
      </c>
      <c r="N25" s="169">
        <v>75</v>
      </c>
      <c r="O25" s="177">
        <v>11.4</v>
      </c>
      <c r="S25" s="167"/>
      <c r="T25" s="176"/>
      <c r="U25" s="167"/>
    </row>
    <row r="26" spans="1:25" ht="15.75" customHeight="1">
      <c r="A26" s="178">
        <v>0</v>
      </c>
      <c r="B26" s="202">
        <v>0</v>
      </c>
      <c r="C26" s="180">
        <v>0</v>
      </c>
      <c r="D26" s="181" t="str">
        <f t="shared" si="1"/>
        <v/>
      </c>
      <c r="E26" s="203"/>
      <c r="F26" s="89"/>
      <c r="G26" s="89"/>
      <c r="I26" s="167" t="str">
        <v/>
      </c>
      <c r="L26" s="176" t="str">
        <f t="shared" ca="1" si="0"/>
        <v/>
      </c>
      <c r="M26" s="177"/>
      <c r="N26" s="169"/>
      <c r="O26" s="177"/>
      <c r="P26" s="67" t="s">
        <v>160</v>
      </c>
      <c r="S26" s="167"/>
      <c r="T26" s="176"/>
      <c r="U26" s="167"/>
    </row>
    <row r="27" spans="1:25" ht="15.75" customHeight="1">
      <c r="A27" s="178">
        <v>0</v>
      </c>
      <c r="B27" s="202">
        <v>0</v>
      </c>
      <c r="C27" s="180">
        <v>0</v>
      </c>
      <c r="D27" s="181" t="str">
        <f t="shared" si="1"/>
        <v/>
      </c>
      <c r="E27" s="203"/>
      <c r="F27" s="89"/>
      <c r="G27" s="89"/>
      <c r="I27" s="167" t="str">
        <v/>
      </c>
      <c r="L27" s="176" t="str">
        <f t="shared" ca="1" si="0"/>
        <v/>
      </c>
      <c r="M27" s="177"/>
      <c r="N27" s="169"/>
      <c r="O27" s="177"/>
      <c r="P27" s="167">
        <f ca="1">SUM(M2:M370)+(H8*H6)</f>
        <v>16135.25</v>
      </c>
      <c r="S27" s="167"/>
      <c r="T27" s="176"/>
      <c r="U27" s="167"/>
    </row>
    <row r="28" spans="1:25" ht="15.75" customHeight="1">
      <c r="A28" s="178">
        <v>0</v>
      </c>
      <c r="B28" s="202">
        <v>0</v>
      </c>
      <c r="C28" s="180">
        <v>0</v>
      </c>
      <c r="D28" s="181" t="str">
        <f t="shared" si="1"/>
        <v/>
      </c>
      <c r="E28" s="203"/>
      <c r="F28" s="89"/>
      <c r="G28" s="89"/>
      <c r="I28" s="167" t="str">
        <v/>
      </c>
      <c r="L28" s="176" t="str">
        <f t="shared" ca="1" si="0"/>
        <v/>
      </c>
      <c r="M28" s="177"/>
      <c r="N28" s="169"/>
      <c r="O28" s="177"/>
      <c r="S28" s="167"/>
      <c r="T28" s="176"/>
      <c r="U28" s="167"/>
    </row>
    <row r="29" spans="1:25" ht="15.75" customHeight="1">
      <c r="A29" s="178">
        <v>0</v>
      </c>
      <c r="B29" s="202">
        <v>0</v>
      </c>
      <c r="C29" s="180">
        <v>0</v>
      </c>
      <c r="D29" s="181" t="str">
        <f t="shared" si="1"/>
        <v/>
      </c>
      <c r="E29" s="203"/>
      <c r="F29" s="89"/>
      <c r="G29" s="89"/>
      <c r="I29" s="167" t="str">
        <v/>
      </c>
      <c r="J29" s="89"/>
      <c r="L29" s="176" t="str">
        <f t="shared" ca="1" si="0"/>
        <v/>
      </c>
      <c r="M29" s="177"/>
      <c r="N29" s="169"/>
      <c r="O29" s="177"/>
    </row>
    <row r="30" spans="1:25" ht="15.75" customHeight="1">
      <c r="A30" s="178">
        <v>0</v>
      </c>
      <c r="B30" s="202">
        <v>0</v>
      </c>
      <c r="C30" s="180">
        <v>0</v>
      </c>
      <c r="D30" s="181" t="str">
        <f t="shared" si="1"/>
        <v/>
      </c>
      <c r="E30" s="203"/>
      <c r="H30" s="89"/>
      <c r="I30" s="167" t="str">
        <v/>
      </c>
      <c r="J30" s="89"/>
      <c r="L30" s="176" t="str">
        <f t="shared" ca="1" si="0"/>
        <v/>
      </c>
      <c r="M30" s="177"/>
      <c r="N30" s="169"/>
      <c r="O30" s="177"/>
      <c r="P30" s="67" t="s">
        <v>161</v>
      </c>
    </row>
    <row r="31" spans="1:25" ht="15.75" customHeight="1">
      <c r="A31" s="178">
        <v>0</v>
      </c>
      <c r="B31" s="202">
        <v>0</v>
      </c>
      <c r="C31" s="180">
        <v>0</v>
      </c>
      <c r="D31" s="181" t="str">
        <f t="shared" si="1"/>
        <v/>
      </c>
      <c r="E31" s="203"/>
      <c r="H31" s="89"/>
      <c r="I31" s="167" t="str">
        <v/>
      </c>
      <c r="J31" s="89"/>
      <c r="L31" s="176" t="str">
        <f t="shared" ca="1" si="0"/>
        <v/>
      </c>
      <c r="M31" s="177"/>
      <c r="N31" s="169"/>
      <c r="O31" s="177"/>
      <c r="P31" s="167">
        <f>H6*H8</f>
        <v>0</v>
      </c>
    </row>
    <row r="32" spans="1:25" ht="15.75" customHeight="1">
      <c r="A32" s="178">
        <v>0</v>
      </c>
      <c r="B32" s="202">
        <v>0</v>
      </c>
      <c r="C32" s="180">
        <v>0</v>
      </c>
      <c r="D32" s="181" t="str">
        <f t="shared" si="1"/>
        <v/>
      </c>
      <c r="E32" s="203"/>
      <c r="H32" s="89"/>
      <c r="I32" s="167" t="str">
        <v/>
      </c>
      <c r="J32" s="89"/>
      <c r="L32" s="176" t="str">
        <f t="shared" ca="1" si="0"/>
        <v/>
      </c>
      <c r="M32" s="177"/>
      <c r="N32" s="169"/>
      <c r="O32" s="177"/>
    </row>
    <row r="33" spans="1:16" ht="15.75" customHeight="1">
      <c r="A33" s="178">
        <v>0</v>
      </c>
      <c r="B33" s="202">
        <v>0</v>
      </c>
      <c r="C33" s="180">
        <v>0</v>
      </c>
      <c r="D33" s="181" t="str">
        <f t="shared" si="1"/>
        <v/>
      </c>
      <c r="E33" s="203"/>
      <c r="H33" s="89"/>
      <c r="I33" s="167" t="str">
        <v/>
      </c>
      <c r="J33" s="89"/>
      <c r="L33" s="176" t="str">
        <f t="shared" ca="1" si="0"/>
        <v/>
      </c>
      <c r="M33" s="177"/>
      <c r="N33" s="169"/>
      <c r="O33" s="177"/>
    </row>
    <row r="34" spans="1:16" ht="15.75" customHeight="1">
      <c r="A34" s="178">
        <v>0</v>
      </c>
      <c r="B34" s="202">
        <v>0</v>
      </c>
      <c r="C34" s="180">
        <v>0</v>
      </c>
      <c r="D34" s="181" t="str">
        <f t="shared" si="1"/>
        <v/>
      </c>
      <c r="E34" s="203"/>
      <c r="H34" s="89"/>
      <c r="I34" s="167" t="str">
        <v/>
      </c>
      <c r="J34" s="89"/>
      <c r="L34" s="176" t="str">
        <f t="shared" ca="1" si="0"/>
        <v/>
      </c>
      <c r="M34" s="177"/>
      <c r="N34" s="169"/>
      <c r="O34" s="177"/>
    </row>
    <row r="35" spans="1:16" ht="15.75" customHeight="1">
      <c r="A35" s="178">
        <v>0</v>
      </c>
      <c r="B35" s="202">
        <v>0</v>
      </c>
      <c r="C35" s="180">
        <v>0</v>
      </c>
      <c r="D35" s="181" t="str">
        <f t="shared" si="1"/>
        <v/>
      </c>
      <c r="E35" s="203"/>
      <c r="H35" s="89"/>
      <c r="I35" s="167" t="str">
        <v/>
      </c>
      <c r="J35" s="89"/>
      <c r="L35" s="176" t="str">
        <f t="shared" ca="1" si="0"/>
        <v/>
      </c>
      <c r="M35" s="177"/>
      <c r="N35" s="169"/>
      <c r="O35" s="177"/>
      <c r="P35" s="167"/>
    </row>
    <row r="36" spans="1:16" ht="15.75" customHeight="1">
      <c r="A36" s="178">
        <v>0</v>
      </c>
      <c r="B36" s="202">
        <v>0</v>
      </c>
      <c r="C36" s="180">
        <v>0</v>
      </c>
      <c r="D36" s="181" t="str">
        <f t="shared" si="1"/>
        <v/>
      </c>
      <c r="E36" s="203"/>
      <c r="H36" s="89"/>
      <c r="I36" s="167" t="str">
        <v/>
      </c>
      <c r="L36" s="176" t="str">
        <f t="shared" ca="1" si="0"/>
        <v/>
      </c>
      <c r="M36" s="177"/>
      <c r="N36" s="169"/>
      <c r="O36" s="177"/>
    </row>
    <row r="37" spans="1:16" ht="12.5">
      <c r="A37" s="178">
        <v>0</v>
      </c>
      <c r="B37" s="202">
        <v>0</v>
      </c>
      <c r="C37" s="180">
        <v>0</v>
      </c>
      <c r="D37" s="181" t="str">
        <f t="shared" si="1"/>
        <v/>
      </c>
      <c r="E37" s="203"/>
      <c r="H37" s="89"/>
      <c r="I37" s="167" t="str">
        <v/>
      </c>
      <c r="L37" s="176" t="str">
        <f t="shared" ca="1" si="0"/>
        <v/>
      </c>
      <c r="M37" s="177"/>
      <c r="N37" s="169"/>
      <c r="O37" s="177"/>
    </row>
    <row r="38" spans="1:16" ht="12.5">
      <c r="A38" s="178">
        <v>0</v>
      </c>
      <c r="B38" s="202">
        <v>0</v>
      </c>
      <c r="C38" s="180">
        <v>0</v>
      </c>
      <c r="D38" s="181" t="str">
        <f t="shared" si="1"/>
        <v/>
      </c>
      <c r="E38" s="203"/>
      <c r="H38" s="89"/>
      <c r="I38" s="167" t="str">
        <v/>
      </c>
      <c r="L38" s="176" t="str">
        <f t="shared" ca="1" si="0"/>
        <v/>
      </c>
      <c r="M38" s="177"/>
      <c r="N38" s="169"/>
      <c r="O38" s="177"/>
    </row>
    <row r="39" spans="1:16" ht="12.5">
      <c r="A39" s="178">
        <v>0</v>
      </c>
      <c r="B39" s="202">
        <v>0</v>
      </c>
      <c r="C39" s="180">
        <v>0</v>
      </c>
      <c r="D39" s="181" t="str">
        <f t="shared" si="1"/>
        <v/>
      </c>
      <c r="E39" s="203"/>
      <c r="H39" s="89"/>
      <c r="I39" s="167" t="str">
        <v/>
      </c>
      <c r="L39" s="176" t="str">
        <f t="shared" ca="1" si="0"/>
        <v/>
      </c>
      <c r="M39" s="177"/>
      <c r="N39" s="169"/>
      <c r="O39" s="177"/>
    </row>
    <row r="40" spans="1:16" ht="12.5">
      <c r="A40" s="178">
        <v>0</v>
      </c>
      <c r="B40" s="202">
        <v>0</v>
      </c>
      <c r="C40" s="180">
        <v>0</v>
      </c>
      <c r="D40" s="181" t="str">
        <f t="shared" si="1"/>
        <v/>
      </c>
      <c r="E40" s="203"/>
      <c r="H40" s="89"/>
      <c r="I40" s="167" t="str">
        <v/>
      </c>
      <c r="L40" s="176" t="str">
        <f t="shared" ca="1" si="0"/>
        <v/>
      </c>
      <c r="M40" s="177"/>
      <c r="N40" s="169"/>
      <c r="O40" s="177"/>
    </row>
    <row r="41" spans="1:16" ht="12.5">
      <c r="A41" s="178">
        <v>0</v>
      </c>
      <c r="B41" s="202">
        <v>0</v>
      </c>
      <c r="C41" s="180">
        <v>0</v>
      </c>
      <c r="D41" s="181" t="str">
        <f t="shared" si="1"/>
        <v/>
      </c>
      <c r="E41" s="203"/>
      <c r="H41" s="89"/>
      <c r="I41" s="167" t="str">
        <v/>
      </c>
      <c r="L41" s="176" t="str">
        <f t="shared" ca="1" si="0"/>
        <v/>
      </c>
      <c r="M41" s="177"/>
      <c r="N41" s="169"/>
      <c r="O41" s="177"/>
    </row>
    <row r="42" spans="1:16" ht="12.5">
      <c r="A42" s="178">
        <v>0</v>
      </c>
      <c r="B42" s="202">
        <v>0</v>
      </c>
      <c r="C42" s="180">
        <v>0</v>
      </c>
      <c r="D42" s="181" t="str">
        <f t="shared" si="1"/>
        <v/>
      </c>
      <c r="E42" s="203"/>
      <c r="H42" s="89"/>
      <c r="I42" s="167" t="str">
        <v/>
      </c>
      <c r="L42" s="176" t="str">
        <f t="shared" ca="1" si="0"/>
        <v/>
      </c>
      <c r="M42" s="177"/>
      <c r="N42" s="169"/>
      <c r="O42" s="177"/>
    </row>
    <row r="43" spans="1:16" ht="12.5">
      <c r="A43" s="178">
        <v>0</v>
      </c>
      <c r="B43" s="202">
        <v>0</v>
      </c>
      <c r="C43" s="180">
        <v>0</v>
      </c>
      <c r="D43" s="181" t="str">
        <f t="shared" si="1"/>
        <v/>
      </c>
      <c r="E43" s="203"/>
      <c r="H43" s="89"/>
      <c r="I43" s="167" t="str">
        <v/>
      </c>
      <c r="J43" s="89"/>
      <c r="L43" s="176" t="str">
        <f t="shared" ca="1" si="0"/>
        <v/>
      </c>
      <c r="M43" s="177"/>
      <c r="N43" s="169"/>
      <c r="O43" s="177"/>
    </row>
    <row r="44" spans="1:16" ht="12.5">
      <c r="A44" s="178">
        <v>0</v>
      </c>
      <c r="B44" s="202">
        <v>0</v>
      </c>
      <c r="C44" s="180">
        <v>0</v>
      </c>
      <c r="D44" s="181" t="str">
        <f t="shared" si="1"/>
        <v/>
      </c>
      <c r="E44" s="203"/>
      <c r="H44" s="89"/>
      <c r="I44" s="167" t="str">
        <v/>
      </c>
      <c r="J44" s="89"/>
      <c r="L44" s="176" t="str">
        <f t="shared" ca="1" si="0"/>
        <v/>
      </c>
      <c r="M44" s="177"/>
      <c r="N44" s="169"/>
      <c r="O44" s="177"/>
    </row>
    <row r="45" spans="1:16" ht="12.5">
      <c r="A45" s="178">
        <v>0</v>
      </c>
      <c r="B45" s="202">
        <v>0</v>
      </c>
      <c r="C45" s="180">
        <v>0</v>
      </c>
      <c r="D45" s="181" t="str">
        <f t="shared" si="1"/>
        <v/>
      </c>
      <c r="E45" s="203"/>
      <c r="H45" s="89"/>
      <c r="I45" s="167" t="str">
        <v/>
      </c>
      <c r="J45" s="89"/>
      <c r="L45" s="176" t="str">
        <f t="shared" ca="1" si="0"/>
        <v/>
      </c>
      <c r="M45" s="177"/>
      <c r="N45" s="169"/>
      <c r="O45" s="177"/>
    </row>
    <row r="46" spans="1:16" ht="12.5">
      <c r="A46" s="178">
        <v>0</v>
      </c>
      <c r="B46" s="202">
        <v>0</v>
      </c>
      <c r="C46" s="180">
        <v>0</v>
      </c>
      <c r="D46" s="181" t="str">
        <f t="shared" si="1"/>
        <v/>
      </c>
      <c r="E46" s="203"/>
      <c r="F46" s="89"/>
      <c r="G46" s="89"/>
      <c r="I46" s="167" t="str">
        <v/>
      </c>
      <c r="L46" s="176" t="str">
        <f t="shared" ca="1" si="0"/>
        <v/>
      </c>
      <c r="M46" s="177"/>
      <c r="N46" s="169"/>
      <c r="O46" s="177"/>
    </row>
    <row r="47" spans="1:16" ht="12.5">
      <c r="A47" s="178">
        <v>0</v>
      </c>
      <c r="B47" s="202">
        <v>0</v>
      </c>
      <c r="C47" s="180">
        <v>0</v>
      </c>
      <c r="D47" s="181" t="str">
        <f t="shared" si="1"/>
        <v/>
      </c>
      <c r="E47" s="203"/>
      <c r="F47" s="89"/>
      <c r="G47" s="89"/>
      <c r="I47" s="167" t="str">
        <v/>
      </c>
      <c r="L47" s="176" t="str">
        <f t="shared" ca="1" si="0"/>
        <v/>
      </c>
      <c r="M47" s="177"/>
      <c r="N47" s="169"/>
      <c r="O47" s="177"/>
    </row>
    <row r="48" spans="1:16" ht="12.5">
      <c r="A48" s="178">
        <v>0</v>
      </c>
      <c r="B48" s="202">
        <v>0</v>
      </c>
      <c r="C48" s="180">
        <v>0</v>
      </c>
      <c r="D48" s="181" t="str">
        <f t="shared" si="1"/>
        <v/>
      </c>
      <c r="E48" s="203"/>
      <c r="F48" s="89"/>
      <c r="G48" s="89"/>
      <c r="I48" s="167" t="str">
        <v/>
      </c>
      <c r="L48" s="176" t="str">
        <f t="shared" ca="1" si="0"/>
        <v/>
      </c>
      <c r="M48" s="177"/>
      <c r="N48" s="169"/>
      <c r="O48" s="177"/>
    </row>
    <row r="49" spans="1:15" ht="12.5">
      <c r="A49" s="178">
        <v>0</v>
      </c>
      <c r="B49" s="202">
        <v>0</v>
      </c>
      <c r="C49" s="180">
        <v>0</v>
      </c>
      <c r="D49" s="181" t="str">
        <f t="shared" si="1"/>
        <v/>
      </c>
      <c r="E49" s="203"/>
      <c r="F49" s="89"/>
      <c r="G49" s="89"/>
      <c r="I49" s="167" t="str">
        <v/>
      </c>
      <c r="L49" s="176" t="str">
        <f t="shared" ca="1" si="0"/>
        <v/>
      </c>
      <c r="M49" s="177"/>
      <c r="N49" s="169"/>
      <c r="O49" s="177"/>
    </row>
    <row r="50" spans="1:15" ht="12.5">
      <c r="A50" s="178">
        <v>0</v>
      </c>
      <c r="B50" s="202">
        <v>0</v>
      </c>
      <c r="C50" s="180">
        <v>0</v>
      </c>
      <c r="D50" s="181" t="str">
        <f t="shared" si="1"/>
        <v/>
      </c>
      <c r="E50" s="203"/>
      <c r="F50" s="89"/>
      <c r="G50" s="89"/>
      <c r="I50" s="167" t="str">
        <v/>
      </c>
      <c r="L50" s="176" t="str">
        <f t="shared" ca="1" si="0"/>
        <v/>
      </c>
      <c r="M50" s="177"/>
      <c r="N50" s="169"/>
      <c r="O50" s="177"/>
    </row>
    <row r="51" spans="1:15" ht="12.5">
      <c r="A51" s="178">
        <v>0</v>
      </c>
      <c r="B51" s="202">
        <v>0</v>
      </c>
      <c r="C51" s="180">
        <v>0</v>
      </c>
      <c r="D51" s="181" t="str">
        <f t="shared" si="1"/>
        <v/>
      </c>
      <c r="E51" s="203"/>
      <c r="F51" s="89"/>
      <c r="G51" s="89"/>
      <c r="I51" s="167" t="str">
        <v/>
      </c>
      <c r="L51" s="176" t="str">
        <f t="shared" ca="1" si="0"/>
        <v/>
      </c>
      <c r="M51" s="177"/>
      <c r="N51" s="169"/>
      <c r="O51" s="177"/>
    </row>
    <row r="52" spans="1:15" ht="12.5">
      <c r="A52" s="178">
        <v>0</v>
      </c>
      <c r="B52" s="202">
        <v>0</v>
      </c>
      <c r="C52" s="180">
        <v>0</v>
      </c>
      <c r="D52" s="181" t="str">
        <f t="shared" si="1"/>
        <v/>
      </c>
      <c r="E52" s="203"/>
      <c r="F52" s="89"/>
      <c r="G52" s="89"/>
      <c r="I52" s="167" t="str">
        <v/>
      </c>
      <c r="L52" s="176" t="str">
        <f t="shared" ca="1" si="0"/>
        <v/>
      </c>
      <c r="M52" s="177"/>
      <c r="N52" s="169"/>
      <c r="O52" s="177"/>
    </row>
    <row r="53" spans="1:15" ht="12.5">
      <c r="A53" s="178">
        <v>0</v>
      </c>
      <c r="B53" s="202">
        <v>0</v>
      </c>
      <c r="C53" s="180">
        <v>0</v>
      </c>
      <c r="D53" s="181" t="str">
        <f t="shared" si="1"/>
        <v/>
      </c>
      <c r="E53" s="203"/>
      <c r="F53" s="89"/>
      <c r="G53" s="89"/>
      <c r="I53" s="167" t="str">
        <v/>
      </c>
      <c r="L53" s="176" t="str">
        <f t="shared" ca="1" si="0"/>
        <v/>
      </c>
      <c r="M53" s="177"/>
      <c r="N53" s="169"/>
      <c r="O53" s="177"/>
    </row>
    <row r="54" spans="1:15" ht="12.5">
      <c r="A54" s="178">
        <v>0</v>
      </c>
      <c r="B54" s="202">
        <v>0</v>
      </c>
      <c r="C54" s="180">
        <v>0</v>
      </c>
      <c r="D54" s="181" t="str">
        <f t="shared" si="1"/>
        <v/>
      </c>
      <c r="E54" s="203"/>
      <c r="F54" s="89"/>
      <c r="G54" s="89"/>
      <c r="I54" s="167" t="str">
        <v/>
      </c>
      <c r="L54" s="176" t="str">
        <f t="shared" ca="1" si="0"/>
        <v/>
      </c>
      <c r="M54" s="177"/>
      <c r="N54" s="169"/>
      <c r="O54" s="177"/>
    </row>
    <row r="55" spans="1:15" ht="12.5">
      <c r="A55" s="178">
        <v>0</v>
      </c>
      <c r="B55" s="202">
        <v>0</v>
      </c>
      <c r="C55" s="180">
        <v>0</v>
      </c>
      <c r="D55" s="181" t="str">
        <f t="shared" si="1"/>
        <v/>
      </c>
      <c r="E55" s="203"/>
      <c r="F55" s="89"/>
      <c r="G55" s="89"/>
      <c r="I55" s="167" t="str">
        <v/>
      </c>
      <c r="L55" s="176" t="str">
        <f t="shared" ca="1" si="0"/>
        <v/>
      </c>
      <c r="M55" s="177"/>
      <c r="N55" s="169"/>
      <c r="O55" s="177"/>
    </row>
    <row r="56" spans="1:15" ht="12.5">
      <c r="A56" s="178">
        <v>0</v>
      </c>
      <c r="B56" s="202">
        <v>0</v>
      </c>
      <c r="C56" s="180">
        <v>0</v>
      </c>
      <c r="D56" s="181" t="str">
        <f t="shared" si="1"/>
        <v/>
      </c>
      <c r="E56" s="203"/>
      <c r="F56" s="89"/>
      <c r="G56" s="89"/>
      <c r="I56" s="167" t="str">
        <v/>
      </c>
      <c r="L56" s="176" t="str">
        <f t="shared" ca="1" si="0"/>
        <v/>
      </c>
      <c r="M56" s="177"/>
      <c r="N56" s="169"/>
      <c r="O56" s="177"/>
    </row>
    <row r="57" spans="1:15" ht="12.5">
      <c r="A57" s="178">
        <v>0</v>
      </c>
      <c r="B57" s="202">
        <v>0</v>
      </c>
      <c r="C57" s="180">
        <v>0</v>
      </c>
      <c r="D57" s="181" t="str">
        <f t="shared" si="1"/>
        <v/>
      </c>
      <c r="E57" s="203"/>
      <c r="F57" s="89"/>
      <c r="G57" s="89"/>
      <c r="I57" s="167" t="str">
        <v/>
      </c>
      <c r="L57" s="176" t="str">
        <f t="shared" ca="1" si="0"/>
        <v/>
      </c>
      <c r="M57" s="177"/>
      <c r="N57" s="169"/>
      <c r="O57" s="177"/>
    </row>
    <row r="58" spans="1:15" ht="12.5">
      <c r="A58" s="178">
        <v>0</v>
      </c>
      <c r="B58" s="202">
        <v>0</v>
      </c>
      <c r="C58" s="180">
        <v>0</v>
      </c>
      <c r="D58" s="181" t="str">
        <f t="shared" si="1"/>
        <v/>
      </c>
      <c r="E58" s="203"/>
      <c r="F58" s="89"/>
      <c r="G58" s="89"/>
      <c r="I58" s="167" t="str">
        <v/>
      </c>
      <c r="L58" s="176" t="str">
        <f t="shared" ca="1" si="0"/>
        <v/>
      </c>
      <c r="M58" s="177"/>
      <c r="N58" s="169"/>
      <c r="O58" s="177"/>
    </row>
    <row r="59" spans="1:15" ht="12.5">
      <c r="A59" s="178">
        <v>0</v>
      </c>
      <c r="B59" s="202">
        <v>0</v>
      </c>
      <c r="C59" s="180">
        <v>0</v>
      </c>
      <c r="D59" s="181" t="str">
        <f t="shared" si="1"/>
        <v/>
      </c>
      <c r="E59" s="203"/>
      <c r="F59" s="89"/>
      <c r="G59" s="89"/>
      <c r="I59" s="167" t="str">
        <v/>
      </c>
      <c r="L59" s="176" t="str">
        <f t="shared" ca="1" si="0"/>
        <v/>
      </c>
      <c r="M59" s="177"/>
      <c r="N59" s="169"/>
      <c r="O59" s="177"/>
    </row>
    <row r="60" spans="1:15" ht="12.5">
      <c r="A60" s="178">
        <v>0</v>
      </c>
      <c r="B60" s="202">
        <v>0</v>
      </c>
      <c r="C60" s="180">
        <v>0</v>
      </c>
      <c r="D60" s="181" t="str">
        <f t="shared" si="1"/>
        <v/>
      </c>
      <c r="E60" s="203"/>
      <c r="F60" s="89"/>
      <c r="G60" s="89"/>
      <c r="I60" s="167" t="str">
        <v/>
      </c>
      <c r="L60" s="176" t="str">
        <f t="shared" ca="1" si="0"/>
        <v/>
      </c>
      <c r="M60" s="177"/>
      <c r="N60" s="169"/>
      <c r="O60" s="177"/>
    </row>
    <row r="61" spans="1:15" ht="12.5">
      <c r="A61" s="178">
        <v>0</v>
      </c>
      <c r="B61" s="202">
        <v>0</v>
      </c>
      <c r="C61" s="180">
        <v>0</v>
      </c>
      <c r="D61" s="181" t="str">
        <f t="shared" si="1"/>
        <v/>
      </c>
      <c r="E61" s="203"/>
      <c r="F61" s="89"/>
      <c r="G61" s="89"/>
      <c r="I61" s="167" t="str">
        <v/>
      </c>
      <c r="L61" s="176" t="str">
        <f t="shared" ca="1" si="0"/>
        <v/>
      </c>
      <c r="M61" s="177"/>
      <c r="N61" s="169"/>
      <c r="O61" s="177"/>
    </row>
    <row r="62" spans="1:15" ht="12.5">
      <c r="A62" s="178">
        <v>0</v>
      </c>
      <c r="B62" s="202">
        <v>0</v>
      </c>
      <c r="C62" s="180">
        <v>0</v>
      </c>
      <c r="D62" s="181" t="str">
        <f t="shared" si="1"/>
        <v/>
      </c>
      <c r="E62" s="203"/>
      <c r="F62" s="89"/>
      <c r="G62" s="89"/>
      <c r="I62" s="167" t="str">
        <v/>
      </c>
      <c r="L62" s="176" t="str">
        <f t="shared" ca="1" si="0"/>
        <v/>
      </c>
      <c r="M62" s="177"/>
      <c r="N62" s="169"/>
      <c r="O62" s="177"/>
    </row>
    <row r="63" spans="1:15" ht="12.5">
      <c r="A63" s="178">
        <v>0</v>
      </c>
      <c r="B63" s="202">
        <v>0</v>
      </c>
      <c r="C63" s="180">
        <v>0</v>
      </c>
      <c r="D63" s="181" t="str">
        <f t="shared" si="1"/>
        <v/>
      </c>
      <c r="E63" s="203"/>
      <c r="F63" s="89"/>
      <c r="G63" s="89"/>
      <c r="I63" s="167" t="str">
        <v/>
      </c>
      <c r="L63" s="176" t="str">
        <f t="shared" ca="1" si="0"/>
        <v/>
      </c>
      <c r="M63" s="177"/>
      <c r="N63" s="169"/>
      <c r="O63" s="177"/>
    </row>
    <row r="64" spans="1:15" ht="12.5">
      <c r="A64" s="178">
        <v>0</v>
      </c>
      <c r="B64" s="202">
        <v>0</v>
      </c>
      <c r="C64" s="180">
        <v>0</v>
      </c>
      <c r="D64" s="181" t="str">
        <f t="shared" si="1"/>
        <v/>
      </c>
      <c r="E64" s="203"/>
      <c r="F64" s="89"/>
      <c r="G64" s="89"/>
      <c r="I64" s="167" t="str">
        <v/>
      </c>
      <c r="L64" s="176" t="str">
        <f t="shared" ca="1" si="0"/>
        <v/>
      </c>
      <c r="M64" s="177"/>
      <c r="N64" s="169"/>
      <c r="O64" s="177"/>
    </row>
    <row r="65" spans="1:15" ht="12.5">
      <c r="A65" s="178">
        <v>0</v>
      </c>
      <c r="B65" s="202">
        <v>0</v>
      </c>
      <c r="C65" s="180">
        <v>0</v>
      </c>
      <c r="D65" s="181" t="str">
        <f t="shared" si="1"/>
        <v/>
      </c>
      <c r="E65" s="203"/>
      <c r="F65" s="89"/>
      <c r="G65" s="89"/>
      <c r="I65" s="167" t="str">
        <v/>
      </c>
      <c r="L65" s="176" t="str">
        <f t="shared" ca="1" si="0"/>
        <v/>
      </c>
      <c r="M65" s="177"/>
      <c r="N65" s="169"/>
      <c r="O65" s="177"/>
    </row>
    <row r="66" spans="1:15" ht="12.5">
      <c r="A66" s="178">
        <v>0</v>
      </c>
      <c r="B66" s="202">
        <v>0</v>
      </c>
      <c r="C66" s="180">
        <v>0</v>
      </c>
      <c r="D66" s="181" t="str">
        <f t="shared" si="1"/>
        <v/>
      </c>
      <c r="E66" s="203"/>
      <c r="F66" s="89"/>
      <c r="G66" s="89"/>
      <c r="I66" s="167" t="str">
        <v/>
      </c>
      <c r="L66" s="176" t="str">
        <f t="shared" ca="1" si="0"/>
        <v/>
      </c>
      <c r="M66" s="177"/>
      <c r="N66" s="169"/>
      <c r="O66" s="177"/>
    </row>
    <row r="67" spans="1:15" ht="12.5">
      <c r="A67" s="178">
        <v>0</v>
      </c>
      <c r="B67" s="202">
        <v>0</v>
      </c>
      <c r="C67" s="180">
        <v>0</v>
      </c>
      <c r="D67" s="181" t="str">
        <f t="shared" si="1"/>
        <v/>
      </c>
      <c r="E67" s="203"/>
      <c r="F67" s="89"/>
      <c r="G67" s="89"/>
      <c r="I67" s="167" t="str">
        <v/>
      </c>
      <c r="L67" s="176" t="str">
        <f t="shared" ca="1" si="0"/>
        <v/>
      </c>
      <c r="M67" s="177"/>
      <c r="N67" s="169"/>
      <c r="O67" s="177"/>
    </row>
    <row r="68" spans="1:15" ht="12.5">
      <c r="A68" s="178">
        <v>0</v>
      </c>
      <c r="B68" s="202">
        <v>0</v>
      </c>
      <c r="C68" s="180">
        <v>0</v>
      </c>
      <c r="D68" s="181" t="str">
        <f t="shared" si="1"/>
        <v/>
      </c>
      <c r="E68" s="203"/>
      <c r="F68" s="89"/>
      <c r="G68" s="89"/>
      <c r="I68" s="167" t="str">
        <v/>
      </c>
      <c r="L68" s="176" t="str">
        <f t="shared" ca="1" si="0"/>
        <v/>
      </c>
      <c r="M68" s="177"/>
      <c r="N68" s="169"/>
      <c r="O68" s="177"/>
    </row>
    <row r="69" spans="1:15" ht="12.5">
      <c r="A69" s="178">
        <v>0</v>
      </c>
      <c r="B69" s="202">
        <v>0</v>
      </c>
      <c r="C69" s="180">
        <v>0</v>
      </c>
      <c r="D69" s="181" t="str">
        <f t="shared" ref="D69:D132" si="2">_xlfn.IFS(A69&gt;0,A69/C69,B69&gt;0,B69/C69,AND(B69=0,C69&gt;0),0, AND(C69=0,A69=0),"")</f>
        <v/>
      </c>
      <c r="E69" s="203"/>
      <c r="F69" s="89"/>
      <c r="G69" s="89"/>
      <c r="I69" s="167" t="str">
        <v/>
      </c>
      <c r="L69" s="176" t="str">
        <f t="shared" ca="1" si="0"/>
        <v/>
      </c>
      <c r="M69" s="177"/>
      <c r="N69" s="169"/>
      <c r="O69" s="177"/>
    </row>
    <row r="70" spans="1:15" ht="12.5">
      <c r="A70" s="178">
        <v>0</v>
      </c>
      <c r="B70" s="202">
        <v>0</v>
      </c>
      <c r="C70" s="180">
        <v>0</v>
      </c>
      <c r="D70" s="181" t="str">
        <f t="shared" si="2"/>
        <v/>
      </c>
      <c r="E70" s="203"/>
      <c r="F70" s="89"/>
      <c r="G70" s="89"/>
      <c r="I70" s="167" t="str">
        <v/>
      </c>
      <c r="L70" s="176" t="str">
        <f t="shared" ca="1" si="0"/>
        <v/>
      </c>
      <c r="M70" s="177"/>
      <c r="N70" s="169"/>
      <c r="O70" s="177"/>
    </row>
    <row r="71" spans="1:15" ht="12.5">
      <c r="A71" s="178">
        <v>0</v>
      </c>
      <c r="B71" s="202">
        <v>0</v>
      </c>
      <c r="C71" s="180">
        <v>0</v>
      </c>
      <c r="D71" s="181" t="str">
        <f t="shared" si="2"/>
        <v/>
      </c>
      <c r="E71" s="203"/>
      <c r="F71" s="89"/>
      <c r="G71" s="89"/>
      <c r="I71" s="167" t="str">
        <v/>
      </c>
      <c r="L71" s="176" t="str">
        <f t="shared" ca="1" si="0"/>
        <v/>
      </c>
      <c r="M71" s="177"/>
      <c r="N71" s="169"/>
      <c r="O71" s="177"/>
    </row>
    <row r="72" spans="1:15" ht="12.5">
      <c r="A72" s="178">
        <v>0</v>
      </c>
      <c r="B72" s="202">
        <v>0</v>
      </c>
      <c r="C72" s="180">
        <v>0</v>
      </c>
      <c r="D72" s="181" t="str">
        <f t="shared" si="2"/>
        <v/>
      </c>
      <c r="E72" s="203"/>
      <c r="F72" s="89"/>
      <c r="G72" s="89"/>
      <c r="I72" s="167" t="str">
        <v/>
      </c>
      <c r="L72" s="176" t="str">
        <f t="shared" ca="1" si="0"/>
        <v/>
      </c>
      <c r="M72" s="177"/>
      <c r="N72" s="169"/>
      <c r="O72" s="177"/>
    </row>
    <row r="73" spans="1:15" ht="12.5">
      <c r="A73" s="178">
        <v>0</v>
      </c>
      <c r="B73" s="202">
        <v>0</v>
      </c>
      <c r="C73" s="180">
        <v>0</v>
      </c>
      <c r="D73" s="181" t="str">
        <f t="shared" si="2"/>
        <v/>
      </c>
      <c r="E73" s="203"/>
      <c r="F73" s="89"/>
      <c r="G73" s="89"/>
      <c r="I73" s="167" t="str">
        <v/>
      </c>
      <c r="L73" s="176" t="str">
        <f t="shared" ca="1" si="0"/>
        <v/>
      </c>
      <c r="M73" s="177"/>
      <c r="N73" s="169"/>
      <c r="O73" s="177"/>
    </row>
    <row r="74" spans="1:15" ht="12.5">
      <c r="A74" s="178">
        <v>0</v>
      </c>
      <c r="B74" s="202">
        <v>0</v>
      </c>
      <c r="C74" s="180">
        <v>0</v>
      </c>
      <c r="D74" s="181" t="str">
        <f t="shared" si="2"/>
        <v/>
      </c>
      <c r="E74" s="203"/>
      <c r="F74" s="89"/>
      <c r="G74" s="89"/>
      <c r="I74" s="167" t="str">
        <v/>
      </c>
      <c r="L74" s="176" t="str">
        <f t="shared" ca="1" si="0"/>
        <v/>
      </c>
      <c r="M74" s="177"/>
      <c r="N74" s="169"/>
      <c r="O74" s="177"/>
    </row>
    <row r="75" spans="1:15" ht="12.5">
      <c r="A75" s="178">
        <v>0</v>
      </c>
      <c r="B75" s="202">
        <v>0</v>
      </c>
      <c r="C75" s="180">
        <v>0</v>
      </c>
      <c r="D75" s="181" t="str">
        <f t="shared" si="2"/>
        <v/>
      </c>
      <c r="E75" s="203"/>
      <c r="F75" s="89"/>
      <c r="G75" s="89"/>
      <c r="I75" s="167" t="str">
        <v/>
      </c>
      <c r="L75" s="176" t="str">
        <f t="shared" ca="1" si="0"/>
        <v/>
      </c>
      <c r="M75" s="177"/>
      <c r="N75" s="169"/>
      <c r="O75" s="177"/>
    </row>
    <row r="76" spans="1:15" ht="12.5">
      <c r="A76" s="178">
        <v>0</v>
      </c>
      <c r="B76" s="202">
        <v>0</v>
      </c>
      <c r="C76" s="180">
        <v>0</v>
      </c>
      <c r="D76" s="181" t="str">
        <f t="shared" si="2"/>
        <v/>
      </c>
      <c r="E76" s="203"/>
      <c r="F76" s="89"/>
      <c r="G76" s="89"/>
      <c r="I76" s="167" t="str">
        <v/>
      </c>
      <c r="L76" s="176" t="str">
        <f t="shared" ca="1" si="0"/>
        <v/>
      </c>
      <c r="M76" s="177"/>
      <c r="N76" s="169"/>
      <c r="O76" s="177"/>
    </row>
    <row r="77" spans="1:15" ht="12.5">
      <c r="A77" s="178">
        <v>0</v>
      </c>
      <c r="B77" s="202">
        <v>0</v>
      </c>
      <c r="C77" s="180">
        <v>0</v>
      </c>
      <c r="D77" s="181" t="str">
        <f t="shared" si="2"/>
        <v/>
      </c>
      <c r="E77" s="203"/>
      <c r="F77" s="89"/>
      <c r="G77" s="89"/>
      <c r="I77" s="167" t="str">
        <v/>
      </c>
      <c r="L77" s="176" t="str">
        <f t="shared" ca="1" si="0"/>
        <v/>
      </c>
      <c r="M77" s="177"/>
      <c r="N77" s="169"/>
      <c r="O77" s="177"/>
    </row>
    <row r="78" spans="1:15" ht="12.5">
      <c r="A78" s="178">
        <v>0</v>
      </c>
      <c r="B78" s="202">
        <v>0</v>
      </c>
      <c r="C78" s="180">
        <v>0</v>
      </c>
      <c r="D78" s="181" t="str">
        <f t="shared" si="2"/>
        <v/>
      </c>
      <c r="E78" s="203"/>
      <c r="F78" s="89"/>
      <c r="G78" s="89"/>
      <c r="I78" s="167" t="str">
        <v/>
      </c>
      <c r="L78" s="176" t="str">
        <f t="shared" ca="1" si="0"/>
        <v/>
      </c>
      <c r="M78" s="177"/>
      <c r="N78" s="169"/>
      <c r="O78" s="177"/>
    </row>
    <row r="79" spans="1:15" ht="12.5">
      <c r="A79" s="178">
        <v>0</v>
      </c>
      <c r="B79" s="202">
        <v>0</v>
      </c>
      <c r="C79" s="180">
        <v>0</v>
      </c>
      <c r="D79" s="181" t="str">
        <f t="shared" si="2"/>
        <v/>
      </c>
      <c r="E79" s="203"/>
      <c r="F79" s="89"/>
      <c r="G79" s="89"/>
      <c r="I79" s="167" t="str">
        <v/>
      </c>
      <c r="L79" s="176" t="str">
        <f t="shared" ca="1" si="0"/>
        <v/>
      </c>
      <c r="M79" s="177"/>
      <c r="N79" s="169"/>
      <c r="O79" s="177"/>
    </row>
    <row r="80" spans="1:15" ht="12.5">
      <c r="A80" s="178">
        <v>0</v>
      </c>
      <c r="B80" s="202">
        <v>0</v>
      </c>
      <c r="C80" s="180">
        <v>0</v>
      </c>
      <c r="D80" s="181" t="str">
        <f t="shared" si="2"/>
        <v/>
      </c>
      <c r="E80" s="203"/>
      <c r="F80" s="89"/>
      <c r="G80" s="89"/>
      <c r="I80" s="167" t="str">
        <v/>
      </c>
      <c r="L80" s="176" t="str">
        <f t="shared" ca="1" si="0"/>
        <v/>
      </c>
      <c r="M80" s="177"/>
      <c r="N80" s="169"/>
      <c r="O80" s="177"/>
    </row>
    <row r="81" spans="1:15" ht="12.5">
      <c r="A81" s="178">
        <v>0</v>
      </c>
      <c r="B81" s="202">
        <v>0</v>
      </c>
      <c r="C81" s="180">
        <v>0</v>
      </c>
      <c r="D81" s="181" t="str">
        <f t="shared" si="2"/>
        <v/>
      </c>
      <c r="E81" s="203"/>
      <c r="F81" s="89"/>
      <c r="G81" s="89"/>
      <c r="I81" s="167" t="str">
        <v/>
      </c>
      <c r="L81" s="176" t="str">
        <f t="shared" ca="1" si="0"/>
        <v/>
      </c>
      <c r="M81" s="177"/>
      <c r="N81" s="169"/>
      <c r="O81" s="177"/>
    </row>
    <row r="82" spans="1:15" ht="12.5">
      <c r="A82" s="178">
        <v>0</v>
      </c>
      <c r="B82" s="202">
        <v>0</v>
      </c>
      <c r="C82" s="180">
        <v>0</v>
      </c>
      <c r="D82" s="181" t="str">
        <f t="shared" si="2"/>
        <v/>
      </c>
      <c r="E82" s="203"/>
      <c r="F82" s="89"/>
      <c r="G82" s="89"/>
      <c r="I82" s="167" t="str">
        <v/>
      </c>
      <c r="L82" s="176" t="str">
        <f t="shared" ca="1" si="0"/>
        <v/>
      </c>
      <c r="M82" s="177"/>
      <c r="N82" s="169"/>
      <c r="O82" s="177"/>
    </row>
    <row r="83" spans="1:15" ht="12.5">
      <c r="A83" s="178">
        <v>0</v>
      </c>
      <c r="B83" s="202">
        <v>0</v>
      </c>
      <c r="C83" s="180">
        <v>0</v>
      </c>
      <c r="D83" s="181" t="str">
        <f t="shared" si="2"/>
        <v/>
      </c>
      <c r="E83" s="203"/>
      <c r="F83" s="89"/>
      <c r="G83" s="89"/>
      <c r="I83" s="167" t="str">
        <v/>
      </c>
      <c r="L83" s="176" t="str">
        <f t="shared" ca="1" si="0"/>
        <v/>
      </c>
      <c r="M83" s="177"/>
      <c r="N83" s="169"/>
      <c r="O83" s="177"/>
    </row>
    <row r="84" spans="1:15" ht="12.5">
      <c r="A84" s="178">
        <v>0</v>
      </c>
      <c r="B84" s="202">
        <v>0</v>
      </c>
      <c r="C84" s="180">
        <v>0</v>
      </c>
      <c r="D84" s="181" t="str">
        <f t="shared" si="2"/>
        <v/>
      </c>
      <c r="E84" s="203"/>
      <c r="F84" s="89"/>
      <c r="G84" s="89"/>
      <c r="I84" s="167" t="str">
        <v/>
      </c>
      <c r="L84" s="176" t="str">
        <f t="shared" ca="1" si="0"/>
        <v/>
      </c>
      <c r="M84" s="177"/>
      <c r="N84" s="169"/>
      <c r="O84" s="177"/>
    </row>
    <row r="85" spans="1:15" ht="12.5">
      <c r="A85" s="178">
        <v>0</v>
      </c>
      <c r="B85" s="202">
        <v>0</v>
      </c>
      <c r="C85" s="180">
        <v>0</v>
      </c>
      <c r="D85" s="181" t="str">
        <f t="shared" si="2"/>
        <v/>
      </c>
      <c r="E85" s="203"/>
      <c r="F85" s="89"/>
      <c r="G85" s="89"/>
      <c r="I85" s="167" t="str">
        <v/>
      </c>
      <c r="L85" s="176" t="str">
        <f t="shared" ca="1" si="0"/>
        <v/>
      </c>
      <c r="M85" s="177"/>
      <c r="N85" s="169"/>
      <c r="O85" s="177"/>
    </row>
    <row r="86" spans="1:15" ht="12.5">
      <c r="A86" s="178">
        <v>0</v>
      </c>
      <c r="B86" s="202">
        <v>0</v>
      </c>
      <c r="C86" s="180">
        <v>0</v>
      </c>
      <c r="D86" s="181" t="str">
        <f t="shared" si="2"/>
        <v/>
      </c>
      <c r="E86" s="203"/>
      <c r="F86" s="89"/>
      <c r="G86" s="89"/>
      <c r="I86" s="167" t="str">
        <v/>
      </c>
      <c r="L86" s="176" t="str">
        <f t="shared" ca="1" si="0"/>
        <v/>
      </c>
      <c r="M86" s="177"/>
      <c r="N86" s="169"/>
      <c r="O86" s="177"/>
    </row>
    <row r="87" spans="1:15" ht="12.5">
      <c r="A87" s="178">
        <v>0</v>
      </c>
      <c r="B87" s="202">
        <v>0</v>
      </c>
      <c r="C87" s="180">
        <v>0</v>
      </c>
      <c r="D87" s="181" t="str">
        <f t="shared" si="2"/>
        <v/>
      </c>
      <c r="E87" s="203"/>
      <c r="F87" s="89"/>
      <c r="G87" s="89"/>
      <c r="I87" s="167" t="str">
        <v/>
      </c>
      <c r="L87" s="176" t="str">
        <f t="shared" ca="1" si="0"/>
        <v/>
      </c>
      <c r="M87" s="177"/>
      <c r="N87" s="169"/>
      <c r="O87" s="177"/>
    </row>
    <row r="88" spans="1:15" ht="12.5">
      <c r="A88" s="178">
        <v>0</v>
      </c>
      <c r="B88" s="202">
        <v>0</v>
      </c>
      <c r="C88" s="180">
        <v>0</v>
      </c>
      <c r="D88" s="181" t="str">
        <f t="shared" si="2"/>
        <v/>
      </c>
      <c r="E88" s="203"/>
      <c r="F88" s="89"/>
      <c r="G88" s="89"/>
      <c r="I88" s="167" t="str">
        <v/>
      </c>
      <c r="L88" s="176" t="str">
        <f t="shared" ca="1" si="0"/>
        <v/>
      </c>
      <c r="M88" s="177"/>
      <c r="N88" s="169"/>
      <c r="O88" s="177"/>
    </row>
    <row r="89" spans="1:15" ht="12.5">
      <c r="A89" s="178">
        <v>0</v>
      </c>
      <c r="B89" s="202">
        <v>0</v>
      </c>
      <c r="C89" s="180">
        <v>0</v>
      </c>
      <c r="D89" s="181" t="str">
        <f t="shared" si="2"/>
        <v/>
      </c>
      <c r="E89" s="203"/>
      <c r="F89" s="89"/>
      <c r="G89" s="89"/>
      <c r="I89" s="167" t="str">
        <v/>
      </c>
      <c r="L89" s="176" t="str">
        <f t="shared" ca="1" si="0"/>
        <v/>
      </c>
      <c r="M89" s="177"/>
      <c r="N89" s="169"/>
      <c r="O89" s="177"/>
    </row>
    <row r="90" spans="1:15" ht="12.5">
      <c r="A90" s="178">
        <v>0</v>
      </c>
      <c r="B90" s="202">
        <v>0</v>
      </c>
      <c r="C90" s="180">
        <v>0</v>
      </c>
      <c r="D90" s="181" t="str">
        <f t="shared" si="2"/>
        <v/>
      </c>
      <c r="E90" s="203"/>
      <c r="F90" s="89"/>
      <c r="G90" s="89"/>
      <c r="I90" s="167" t="str">
        <v/>
      </c>
      <c r="L90" s="176" t="str">
        <f t="shared" ca="1" si="0"/>
        <v/>
      </c>
      <c r="M90" s="177"/>
      <c r="N90" s="169"/>
      <c r="O90" s="177"/>
    </row>
    <row r="91" spans="1:15" ht="12.5">
      <c r="A91" s="178">
        <v>0</v>
      </c>
      <c r="B91" s="202">
        <v>0</v>
      </c>
      <c r="C91" s="180">
        <v>0</v>
      </c>
      <c r="D91" s="181" t="str">
        <f t="shared" si="2"/>
        <v/>
      </c>
      <c r="E91" s="203"/>
      <c r="F91" s="89"/>
      <c r="G91" s="89"/>
      <c r="I91" s="167" t="str">
        <v/>
      </c>
      <c r="L91" s="176" t="str">
        <f t="shared" ca="1" si="0"/>
        <v/>
      </c>
      <c r="M91" s="177"/>
      <c r="N91" s="169"/>
      <c r="O91" s="177"/>
    </row>
    <row r="92" spans="1:15" ht="12.5">
      <c r="A92" s="178">
        <v>0</v>
      </c>
      <c r="B92" s="202">
        <v>0</v>
      </c>
      <c r="C92" s="180">
        <v>0</v>
      </c>
      <c r="D92" s="181" t="str">
        <f t="shared" si="2"/>
        <v/>
      </c>
      <c r="E92" s="203"/>
      <c r="F92" s="89"/>
      <c r="G92" s="89"/>
      <c r="I92" s="167" t="str">
        <v/>
      </c>
      <c r="L92" s="176" t="str">
        <f t="shared" ca="1" si="0"/>
        <v/>
      </c>
      <c r="M92" s="177"/>
      <c r="N92" s="169"/>
      <c r="O92" s="177"/>
    </row>
    <row r="93" spans="1:15" ht="12.5">
      <c r="A93" s="178">
        <v>0</v>
      </c>
      <c r="B93" s="202">
        <v>0</v>
      </c>
      <c r="C93" s="180">
        <v>0</v>
      </c>
      <c r="D93" s="181" t="str">
        <f t="shared" si="2"/>
        <v/>
      </c>
      <c r="E93" s="203"/>
      <c r="F93" s="89"/>
      <c r="G93" s="89"/>
      <c r="I93" s="167" t="str">
        <v/>
      </c>
      <c r="L93" s="176" t="str">
        <f t="shared" ca="1" si="0"/>
        <v/>
      </c>
      <c r="M93" s="177"/>
      <c r="N93" s="169"/>
      <c r="O93" s="177"/>
    </row>
    <row r="94" spans="1:15" ht="12.5">
      <c r="A94" s="178">
        <v>0</v>
      </c>
      <c r="B94" s="202">
        <v>0</v>
      </c>
      <c r="C94" s="180">
        <v>0</v>
      </c>
      <c r="D94" s="181" t="str">
        <f t="shared" si="2"/>
        <v/>
      </c>
      <c r="E94" s="203"/>
      <c r="F94" s="89"/>
      <c r="G94" s="89"/>
      <c r="I94" s="167" t="str">
        <v/>
      </c>
      <c r="L94" s="176" t="str">
        <f t="shared" ca="1" si="0"/>
        <v/>
      </c>
      <c r="M94" s="177"/>
      <c r="N94" s="169"/>
      <c r="O94" s="177"/>
    </row>
    <row r="95" spans="1:15" ht="12.5">
      <c r="A95" s="178">
        <v>0</v>
      </c>
      <c r="B95" s="202">
        <v>0</v>
      </c>
      <c r="C95" s="180">
        <v>0</v>
      </c>
      <c r="D95" s="181" t="str">
        <f t="shared" si="2"/>
        <v/>
      </c>
      <c r="E95" s="203"/>
      <c r="F95" s="89"/>
      <c r="G95" s="89"/>
      <c r="I95" s="167" t="str">
        <v/>
      </c>
      <c r="L95" s="176" t="str">
        <f t="shared" ca="1" si="0"/>
        <v/>
      </c>
      <c r="M95" s="177"/>
      <c r="N95" s="169"/>
      <c r="O95" s="177"/>
    </row>
    <row r="96" spans="1:15" ht="12.5">
      <c r="A96" s="178">
        <v>0</v>
      </c>
      <c r="B96" s="202">
        <v>0</v>
      </c>
      <c r="C96" s="180">
        <v>0</v>
      </c>
      <c r="D96" s="181" t="str">
        <f t="shared" si="2"/>
        <v/>
      </c>
      <c r="E96" s="203"/>
      <c r="F96" s="89"/>
      <c r="G96" s="89"/>
      <c r="I96" s="167" t="str">
        <v/>
      </c>
      <c r="L96" s="176" t="str">
        <f t="shared" ca="1" si="0"/>
        <v/>
      </c>
      <c r="M96" s="177"/>
      <c r="N96" s="169"/>
      <c r="O96" s="177"/>
    </row>
    <row r="97" spans="1:15" ht="12.5">
      <c r="A97" s="178">
        <v>0</v>
      </c>
      <c r="B97" s="202">
        <v>0</v>
      </c>
      <c r="C97" s="180">
        <v>0</v>
      </c>
      <c r="D97" s="181" t="str">
        <f t="shared" si="2"/>
        <v/>
      </c>
      <c r="E97" s="203"/>
      <c r="F97" s="89"/>
      <c r="G97" s="89"/>
      <c r="I97" s="167" t="str">
        <v/>
      </c>
      <c r="L97" s="176" t="str">
        <f t="shared" ca="1" si="0"/>
        <v/>
      </c>
      <c r="M97" s="177"/>
      <c r="N97" s="169"/>
      <c r="O97" s="177"/>
    </row>
    <row r="98" spans="1:15" ht="12.5">
      <c r="A98" s="178">
        <v>0</v>
      </c>
      <c r="B98" s="202">
        <v>0</v>
      </c>
      <c r="C98" s="180">
        <v>0</v>
      </c>
      <c r="D98" s="181" t="str">
        <f t="shared" si="2"/>
        <v/>
      </c>
      <c r="E98" s="203"/>
      <c r="F98" s="89"/>
      <c r="G98" s="89"/>
      <c r="I98" s="167" t="str">
        <v/>
      </c>
      <c r="L98" s="176" t="str">
        <f t="shared" ca="1" si="0"/>
        <v/>
      </c>
      <c r="M98" s="177"/>
      <c r="N98" s="169"/>
      <c r="O98" s="177"/>
    </row>
    <row r="99" spans="1:15" ht="12.5">
      <c r="A99" s="178">
        <v>0</v>
      </c>
      <c r="B99" s="202">
        <v>0</v>
      </c>
      <c r="C99" s="180">
        <v>0</v>
      </c>
      <c r="D99" s="181" t="str">
        <f t="shared" si="2"/>
        <v/>
      </c>
      <c r="E99" s="203"/>
      <c r="F99" s="89"/>
      <c r="G99" s="89"/>
      <c r="I99" s="167" t="str">
        <v/>
      </c>
      <c r="L99" s="176" t="str">
        <f t="shared" ca="1" si="0"/>
        <v/>
      </c>
      <c r="M99" s="177"/>
      <c r="N99" s="169"/>
      <c r="O99" s="177"/>
    </row>
    <row r="100" spans="1:15" ht="12.5">
      <c r="A100" s="178">
        <v>0</v>
      </c>
      <c r="B100" s="202">
        <v>0</v>
      </c>
      <c r="C100" s="180">
        <v>0</v>
      </c>
      <c r="D100" s="181" t="str">
        <f t="shared" si="2"/>
        <v/>
      </c>
      <c r="E100" s="203"/>
      <c r="F100" s="89"/>
      <c r="G100" s="89"/>
      <c r="I100" s="167" t="str">
        <v/>
      </c>
      <c r="L100" s="176" t="str">
        <f t="shared" ca="1" si="0"/>
        <v/>
      </c>
      <c r="M100" s="177"/>
      <c r="N100" s="169"/>
      <c r="O100" s="177"/>
    </row>
    <row r="101" spans="1:15" ht="12.5">
      <c r="A101" s="178">
        <v>0</v>
      </c>
      <c r="B101" s="202">
        <v>0</v>
      </c>
      <c r="C101" s="180">
        <v>0</v>
      </c>
      <c r="D101" s="181" t="str">
        <f t="shared" si="2"/>
        <v/>
      </c>
      <c r="E101" s="203"/>
      <c r="I101" s="167" t="str">
        <v/>
      </c>
      <c r="L101" s="176" t="str">
        <f t="shared" ca="1" si="0"/>
        <v/>
      </c>
      <c r="M101" s="177"/>
      <c r="N101" s="169"/>
      <c r="O101" s="177"/>
    </row>
    <row r="102" spans="1:15" ht="12.5">
      <c r="A102" s="178">
        <v>0</v>
      </c>
      <c r="B102" s="202">
        <v>0</v>
      </c>
      <c r="C102" s="180">
        <v>0</v>
      </c>
      <c r="D102" s="181" t="str">
        <f t="shared" si="2"/>
        <v/>
      </c>
      <c r="E102" s="203"/>
      <c r="I102" s="167" t="str">
        <v/>
      </c>
      <c r="L102" s="176" t="str">
        <f t="shared" ca="1" si="0"/>
        <v/>
      </c>
      <c r="M102" s="177"/>
      <c r="N102" s="169"/>
      <c r="O102" s="177"/>
    </row>
    <row r="103" spans="1:15" ht="12.5">
      <c r="A103" s="178">
        <v>0</v>
      </c>
      <c r="B103" s="202">
        <v>0</v>
      </c>
      <c r="C103" s="180">
        <v>0</v>
      </c>
      <c r="D103" s="181" t="str">
        <f t="shared" si="2"/>
        <v/>
      </c>
      <c r="E103" s="203"/>
      <c r="I103" s="167" t="str">
        <v/>
      </c>
      <c r="L103" s="176" t="str">
        <f t="shared" ca="1" si="0"/>
        <v/>
      </c>
      <c r="M103" s="177"/>
      <c r="N103" s="169"/>
      <c r="O103" s="177"/>
    </row>
    <row r="104" spans="1:15" ht="12.5">
      <c r="A104" s="178">
        <v>0</v>
      </c>
      <c r="B104" s="202">
        <v>0</v>
      </c>
      <c r="C104" s="180">
        <v>0</v>
      </c>
      <c r="D104" s="181" t="str">
        <f t="shared" si="2"/>
        <v/>
      </c>
      <c r="E104" s="203"/>
      <c r="I104" s="167" t="str">
        <v/>
      </c>
      <c r="L104" s="176" t="str">
        <f t="shared" ca="1" si="0"/>
        <v/>
      </c>
      <c r="M104" s="177"/>
      <c r="N104" s="169"/>
      <c r="O104" s="177"/>
    </row>
    <row r="105" spans="1:15" ht="12.5">
      <c r="A105" s="178">
        <v>0</v>
      </c>
      <c r="B105" s="202">
        <v>0</v>
      </c>
      <c r="C105" s="180">
        <v>0</v>
      </c>
      <c r="D105" s="181" t="str">
        <f t="shared" si="2"/>
        <v/>
      </c>
      <c r="E105" s="203"/>
      <c r="I105" s="167" t="str">
        <v/>
      </c>
      <c r="L105" s="176" t="str">
        <f t="shared" ca="1" si="0"/>
        <v/>
      </c>
      <c r="M105" s="177"/>
      <c r="N105" s="169"/>
      <c r="O105" s="177"/>
    </row>
    <row r="106" spans="1:15" ht="12.5">
      <c r="A106" s="178">
        <v>0</v>
      </c>
      <c r="B106" s="202">
        <v>0</v>
      </c>
      <c r="C106" s="180">
        <v>0</v>
      </c>
      <c r="D106" s="181" t="str">
        <f t="shared" si="2"/>
        <v/>
      </c>
      <c r="E106" s="203"/>
      <c r="I106" s="167" t="str">
        <v/>
      </c>
      <c r="L106" s="176" t="str">
        <f t="shared" ca="1" si="0"/>
        <v/>
      </c>
      <c r="M106" s="177"/>
      <c r="N106" s="169"/>
      <c r="O106" s="177"/>
    </row>
    <row r="107" spans="1:15" ht="12.5">
      <c r="A107" s="178">
        <v>0</v>
      </c>
      <c r="B107" s="202">
        <v>0</v>
      </c>
      <c r="C107" s="180">
        <v>0</v>
      </c>
      <c r="D107" s="181" t="str">
        <f t="shared" si="2"/>
        <v/>
      </c>
      <c r="E107" s="203"/>
      <c r="I107" s="167" t="str">
        <v/>
      </c>
      <c r="L107" s="176" t="str">
        <f t="shared" ca="1" si="0"/>
        <v/>
      </c>
      <c r="M107" s="177"/>
      <c r="N107" s="169"/>
      <c r="O107" s="177"/>
    </row>
    <row r="108" spans="1:15" ht="12.5">
      <c r="A108" s="178">
        <v>0</v>
      </c>
      <c r="B108" s="202">
        <v>0</v>
      </c>
      <c r="C108" s="180">
        <v>0</v>
      </c>
      <c r="D108" s="181" t="str">
        <f t="shared" si="2"/>
        <v/>
      </c>
      <c r="E108" s="203"/>
      <c r="I108" s="167" t="str">
        <v/>
      </c>
      <c r="L108" s="176" t="str">
        <f t="shared" ca="1" si="0"/>
        <v/>
      </c>
      <c r="M108" s="177"/>
      <c r="N108" s="169"/>
      <c r="O108" s="177"/>
    </row>
    <row r="109" spans="1:15" ht="12.5">
      <c r="A109" s="178">
        <v>0</v>
      </c>
      <c r="B109" s="202">
        <v>0</v>
      </c>
      <c r="C109" s="180">
        <v>0</v>
      </c>
      <c r="D109" s="181" t="str">
        <f t="shared" si="2"/>
        <v/>
      </c>
      <c r="E109" s="203"/>
      <c r="I109" s="167" t="str">
        <v/>
      </c>
      <c r="L109" s="176" t="str">
        <f t="shared" ca="1" si="0"/>
        <v/>
      </c>
      <c r="M109" s="177"/>
      <c r="N109" s="169"/>
      <c r="O109" s="177"/>
    </row>
    <row r="110" spans="1:15" ht="12.5">
      <c r="A110" s="178">
        <v>0</v>
      </c>
      <c r="B110" s="202">
        <v>0</v>
      </c>
      <c r="C110" s="180">
        <v>0</v>
      </c>
      <c r="D110" s="181" t="str">
        <f t="shared" si="2"/>
        <v/>
      </c>
      <c r="E110" s="203"/>
      <c r="I110" s="167" t="str">
        <v/>
      </c>
      <c r="L110" s="176" t="str">
        <f t="shared" ca="1" si="0"/>
        <v/>
      </c>
      <c r="M110" s="177"/>
      <c r="N110" s="169"/>
      <c r="O110" s="177"/>
    </row>
    <row r="111" spans="1:15" ht="12.5">
      <c r="A111" s="178">
        <v>0</v>
      </c>
      <c r="B111" s="202">
        <v>0</v>
      </c>
      <c r="C111" s="180">
        <v>0</v>
      </c>
      <c r="D111" s="181" t="str">
        <f t="shared" si="2"/>
        <v/>
      </c>
      <c r="E111" s="203"/>
      <c r="I111" s="167" t="str">
        <v/>
      </c>
      <c r="L111" s="176" t="str">
        <f t="shared" ca="1" si="0"/>
        <v/>
      </c>
      <c r="M111" s="177"/>
      <c r="N111" s="169"/>
      <c r="O111" s="177"/>
    </row>
    <row r="112" spans="1:15" ht="12.5">
      <c r="A112" s="178">
        <v>0</v>
      </c>
      <c r="B112" s="202">
        <v>0</v>
      </c>
      <c r="C112" s="180">
        <v>0</v>
      </c>
      <c r="D112" s="181" t="str">
        <f t="shared" si="2"/>
        <v/>
      </c>
      <c r="E112" s="203"/>
      <c r="I112" s="167" t="str">
        <v/>
      </c>
      <c r="L112" s="176" t="str">
        <f t="shared" ca="1" si="0"/>
        <v/>
      </c>
      <c r="M112" s="177"/>
      <c r="N112" s="169"/>
      <c r="O112" s="177"/>
    </row>
    <row r="113" spans="1:15" ht="12.5">
      <c r="A113" s="178">
        <v>0</v>
      </c>
      <c r="B113" s="202">
        <v>0</v>
      </c>
      <c r="C113" s="180">
        <v>0</v>
      </c>
      <c r="D113" s="181" t="str">
        <f t="shared" si="2"/>
        <v/>
      </c>
      <c r="E113" s="203"/>
      <c r="I113" s="167" t="str">
        <v/>
      </c>
      <c r="L113" s="176" t="str">
        <f t="shared" ca="1" si="0"/>
        <v/>
      </c>
      <c r="M113" s="177"/>
      <c r="N113" s="169"/>
      <c r="O113" s="177"/>
    </row>
    <row r="114" spans="1:15" ht="12.5">
      <c r="A114" s="178">
        <v>0</v>
      </c>
      <c r="B114" s="202">
        <v>0</v>
      </c>
      <c r="C114" s="180">
        <v>0</v>
      </c>
      <c r="D114" s="181" t="str">
        <f t="shared" si="2"/>
        <v/>
      </c>
      <c r="E114" s="203"/>
      <c r="I114" s="167" t="str">
        <v/>
      </c>
      <c r="L114" s="176" t="str">
        <f t="shared" ca="1" si="0"/>
        <v/>
      </c>
      <c r="M114" s="177"/>
      <c r="N114" s="169"/>
      <c r="O114" s="177"/>
    </row>
    <row r="115" spans="1:15" ht="12.5">
      <c r="A115" s="178">
        <v>0</v>
      </c>
      <c r="B115" s="202">
        <v>0</v>
      </c>
      <c r="C115" s="180">
        <v>0</v>
      </c>
      <c r="D115" s="181" t="str">
        <f t="shared" si="2"/>
        <v/>
      </c>
      <c r="E115" s="203"/>
      <c r="I115" s="167" t="str">
        <v/>
      </c>
      <c r="L115" s="176" t="str">
        <f t="shared" ca="1" si="0"/>
        <v/>
      </c>
      <c r="M115" s="177"/>
      <c r="N115" s="169"/>
      <c r="O115" s="177"/>
    </row>
    <row r="116" spans="1:15" ht="12.5">
      <c r="A116" s="178">
        <v>0</v>
      </c>
      <c r="B116" s="202">
        <v>0</v>
      </c>
      <c r="C116" s="180">
        <v>0</v>
      </c>
      <c r="D116" s="181" t="str">
        <f t="shared" si="2"/>
        <v/>
      </c>
      <c r="E116" s="203"/>
      <c r="I116" s="167" t="str">
        <v/>
      </c>
      <c r="L116" s="176" t="str">
        <f t="shared" ca="1" si="0"/>
        <v/>
      </c>
      <c r="M116" s="177"/>
      <c r="N116" s="169"/>
      <c r="O116" s="177"/>
    </row>
    <row r="117" spans="1:15" ht="12.5">
      <c r="A117" s="178">
        <v>0</v>
      </c>
      <c r="B117" s="202">
        <v>0</v>
      </c>
      <c r="C117" s="180">
        <v>0</v>
      </c>
      <c r="D117" s="181" t="str">
        <f t="shared" si="2"/>
        <v/>
      </c>
      <c r="E117" s="203"/>
      <c r="I117" s="167" t="str">
        <v/>
      </c>
      <c r="L117" s="176" t="str">
        <f t="shared" ca="1" si="0"/>
        <v/>
      </c>
      <c r="M117" s="177"/>
      <c r="N117" s="169"/>
      <c r="O117" s="177"/>
    </row>
    <row r="118" spans="1:15" ht="12.5">
      <c r="A118" s="178">
        <v>0</v>
      </c>
      <c r="B118" s="202">
        <v>0</v>
      </c>
      <c r="C118" s="180">
        <v>0</v>
      </c>
      <c r="D118" s="181" t="str">
        <f t="shared" si="2"/>
        <v/>
      </c>
      <c r="E118" s="203"/>
      <c r="I118" s="167" t="str">
        <v/>
      </c>
      <c r="L118" s="176" t="str">
        <f t="shared" ca="1" si="0"/>
        <v/>
      </c>
      <c r="M118" s="177"/>
      <c r="N118" s="169"/>
      <c r="O118" s="177"/>
    </row>
    <row r="119" spans="1:15" ht="12.5">
      <c r="A119" s="178">
        <v>0</v>
      </c>
      <c r="B119" s="202">
        <v>0</v>
      </c>
      <c r="C119" s="180">
        <v>0</v>
      </c>
      <c r="D119" s="181" t="str">
        <f t="shared" si="2"/>
        <v/>
      </c>
      <c r="E119" s="203"/>
      <c r="I119" s="167" t="str">
        <v/>
      </c>
      <c r="L119" s="176" t="str">
        <f t="shared" ca="1" si="0"/>
        <v/>
      </c>
      <c r="M119" s="177"/>
      <c r="N119" s="169"/>
      <c r="O119" s="177"/>
    </row>
    <row r="120" spans="1:15" ht="12.5">
      <c r="A120" s="178">
        <v>0</v>
      </c>
      <c r="B120" s="202">
        <v>0</v>
      </c>
      <c r="C120" s="180">
        <v>0</v>
      </c>
      <c r="D120" s="181" t="str">
        <f t="shared" si="2"/>
        <v/>
      </c>
      <c r="E120" s="203"/>
      <c r="I120" s="167" t="str">
        <v/>
      </c>
      <c r="L120" s="176" t="str">
        <f t="shared" ca="1" si="0"/>
        <v/>
      </c>
      <c r="M120" s="177"/>
      <c r="N120" s="169"/>
      <c r="O120" s="177"/>
    </row>
    <row r="121" spans="1:15" ht="12.5">
      <c r="A121" s="178">
        <v>0</v>
      </c>
      <c r="B121" s="202">
        <v>0</v>
      </c>
      <c r="C121" s="180">
        <v>0</v>
      </c>
      <c r="D121" s="181" t="str">
        <f t="shared" si="2"/>
        <v/>
      </c>
      <c r="E121" s="203"/>
      <c r="I121" s="167" t="str">
        <v/>
      </c>
      <c r="L121" s="176" t="str">
        <f t="shared" ca="1" si="0"/>
        <v/>
      </c>
      <c r="M121" s="177"/>
      <c r="N121" s="169"/>
      <c r="O121" s="177"/>
    </row>
    <row r="122" spans="1:15" ht="12.5">
      <c r="A122" s="178">
        <v>0</v>
      </c>
      <c r="B122" s="202">
        <v>0</v>
      </c>
      <c r="C122" s="180">
        <v>0</v>
      </c>
      <c r="D122" s="181" t="str">
        <f t="shared" si="2"/>
        <v/>
      </c>
      <c r="E122" s="203"/>
      <c r="I122" s="167" t="str">
        <v/>
      </c>
      <c r="L122" s="176" t="str">
        <f t="shared" ca="1" si="0"/>
        <v/>
      </c>
      <c r="M122" s="177"/>
      <c r="N122" s="169"/>
      <c r="O122" s="177"/>
    </row>
    <row r="123" spans="1:15" ht="12.5">
      <c r="A123" s="178">
        <v>0</v>
      </c>
      <c r="B123" s="202">
        <v>0</v>
      </c>
      <c r="C123" s="180">
        <v>0</v>
      </c>
      <c r="D123" s="181" t="str">
        <f t="shared" si="2"/>
        <v/>
      </c>
      <c r="E123" s="203"/>
      <c r="I123" s="167" t="str">
        <v/>
      </c>
      <c r="L123" s="176" t="str">
        <f t="shared" ca="1" si="0"/>
        <v/>
      </c>
      <c r="M123" s="177"/>
      <c r="N123" s="169"/>
      <c r="O123" s="177"/>
    </row>
    <row r="124" spans="1:15" ht="12.5">
      <c r="A124" s="178">
        <v>0</v>
      </c>
      <c r="B124" s="202">
        <v>0</v>
      </c>
      <c r="C124" s="180">
        <v>0</v>
      </c>
      <c r="D124" s="181" t="str">
        <f t="shared" si="2"/>
        <v/>
      </c>
      <c r="E124" s="203"/>
      <c r="I124" s="167" t="str">
        <v/>
      </c>
      <c r="L124" s="176" t="str">
        <f t="shared" ca="1" si="0"/>
        <v/>
      </c>
      <c r="M124" s="177"/>
      <c r="N124" s="169"/>
      <c r="O124" s="177"/>
    </row>
    <row r="125" spans="1:15" ht="12.5">
      <c r="A125" s="178">
        <v>0</v>
      </c>
      <c r="B125" s="202">
        <v>0</v>
      </c>
      <c r="C125" s="180">
        <v>0</v>
      </c>
      <c r="D125" s="181" t="str">
        <f t="shared" si="2"/>
        <v/>
      </c>
      <c r="E125" s="203"/>
      <c r="I125" s="167" t="str">
        <v/>
      </c>
      <c r="L125" s="176" t="str">
        <f t="shared" ca="1" si="0"/>
        <v/>
      </c>
      <c r="M125" s="177"/>
      <c r="N125" s="169"/>
      <c r="O125" s="177"/>
    </row>
    <row r="126" spans="1:15" ht="12.5">
      <c r="A126" s="178">
        <v>0</v>
      </c>
      <c r="B126" s="202">
        <v>0</v>
      </c>
      <c r="C126" s="180">
        <v>0</v>
      </c>
      <c r="D126" s="181" t="str">
        <f t="shared" si="2"/>
        <v/>
      </c>
      <c r="E126" s="203"/>
      <c r="I126" s="167" t="str">
        <v/>
      </c>
      <c r="L126" s="176" t="str">
        <f t="shared" ca="1" si="0"/>
        <v/>
      </c>
      <c r="M126" s="177"/>
      <c r="N126" s="169"/>
      <c r="O126" s="177"/>
    </row>
    <row r="127" spans="1:15" ht="12.5">
      <c r="A127" s="178">
        <v>0</v>
      </c>
      <c r="B127" s="202">
        <v>0</v>
      </c>
      <c r="C127" s="180">
        <v>0</v>
      </c>
      <c r="D127" s="181" t="str">
        <f t="shared" si="2"/>
        <v/>
      </c>
      <c r="E127" s="203"/>
      <c r="I127" s="167" t="str">
        <v/>
      </c>
      <c r="L127" s="176" t="str">
        <f t="shared" ca="1" si="0"/>
        <v/>
      </c>
      <c r="M127" s="177"/>
      <c r="N127" s="169"/>
      <c r="O127" s="177"/>
    </row>
    <row r="128" spans="1:15" ht="12.5">
      <c r="A128" s="178">
        <v>0</v>
      </c>
      <c r="B128" s="202">
        <v>0</v>
      </c>
      <c r="C128" s="180">
        <v>0</v>
      </c>
      <c r="D128" s="181" t="str">
        <f t="shared" si="2"/>
        <v/>
      </c>
      <c r="E128" s="203"/>
      <c r="I128" s="167" t="str">
        <v/>
      </c>
      <c r="L128" s="176" t="str">
        <f t="shared" ca="1" si="0"/>
        <v/>
      </c>
      <c r="M128" s="177"/>
      <c r="N128" s="169"/>
      <c r="O128" s="177"/>
    </row>
    <row r="129" spans="1:15" ht="12.5">
      <c r="A129" s="178">
        <v>0</v>
      </c>
      <c r="B129" s="202">
        <v>0</v>
      </c>
      <c r="C129" s="180">
        <v>0</v>
      </c>
      <c r="D129" s="181" t="str">
        <f t="shared" si="2"/>
        <v/>
      </c>
      <c r="E129" s="203"/>
      <c r="I129" s="167" t="str">
        <v/>
      </c>
      <c r="L129" s="176" t="str">
        <f t="shared" ca="1" si="0"/>
        <v/>
      </c>
      <c r="M129" s="177"/>
      <c r="N129" s="169"/>
      <c r="O129" s="177"/>
    </row>
    <row r="130" spans="1:15" ht="12.5">
      <c r="A130" s="178">
        <v>0</v>
      </c>
      <c r="B130" s="202">
        <v>0</v>
      </c>
      <c r="C130" s="180">
        <v>0</v>
      </c>
      <c r="D130" s="181" t="str">
        <f t="shared" si="2"/>
        <v/>
      </c>
      <c r="E130" s="203"/>
      <c r="I130" s="167" t="str">
        <v/>
      </c>
      <c r="L130" s="176" t="str">
        <f t="shared" ca="1" si="0"/>
        <v/>
      </c>
      <c r="M130" s="177"/>
      <c r="N130" s="169"/>
      <c r="O130" s="177"/>
    </row>
    <row r="131" spans="1:15" ht="12.5">
      <c r="A131" s="178">
        <v>0</v>
      </c>
      <c r="B131" s="202">
        <v>0</v>
      </c>
      <c r="C131" s="180">
        <v>0</v>
      </c>
      <c r="D131" s="181" t="str">
        <f t="shared" si="2"/>
        <v/>
      </c>
      <c r="E131" s="203"/>
      <c r="I131" s="167" t="str">
        <v/>
      </c>
      <c r="L131" s="176" t="str">
        <f t="shared" ca="1" si="0"/>
        <v/>
      </c>
      <c r="M131" s="177"/>
      <c r="N131" s="169"/>
      <c r="O131" s="177"/>
    </row>
    <row r="132" spans="1:15" ht="12.5">
      <c r="A132" s="178">
        <v>0</v>
      </c>
      <c r="B132" s="202">
        <v>0</v>
      </c>
      <c r="C132" s="180">
        <v>0</v>
      </c>
      <c r="D132" s="181" t="str">
        <f t="shared" si="2"/>
        <v/>
      </c>
      <c r="E132" s="203"/>
      <c r="I132" s="167" t="str">
        <v/>
      </c>
      <c r="L132" s="176" t="str">
        <f t="shared" ca="1" si="0"/>
        <v/>
      </c>
      <c r="M132" s="177"/>
      <c r="N132" s="169"/>
      <c r="O132" s="177"/>
    </row>
    <row r="133" spans="1:15" ht="12.5">
      <c r="A133" s="178">
        <v>0</v>
      </c>
      <c r="B133" s="202">
        <v>0</v>
      </c>
      <c r="C133" s="180">
        <v>0</v>
      </c>
      <c r="D133" s="181" t="str">
        <f t="shared" ref="D133:D196" si="3">_xlfn.IFS(A133&gt;0,A133/C133,B133&gt;0,B133/C133,AND(B133=0,C133&gt;0),0, AND(C133=0,A133=0),"")</f>
        <v/>
      </c>
      <c r="E133" s="203"/>
      <c r="I133" s="167" t="str">
        <v/>
      </c>
      <c r="L133" s="176" t="str">
        <f t="shared" ca="1" si="0"/>
        <v/>
      </c>
      <c r="M133" s="177"/>
      <c r="N133" s="169"/>
      <c r="O133" s="177"/>
    </row>
    <row r="134" spans="1:15" ht="12.5">
      <c r="A134" s="178">
        <v>0</v>
      </c>
      <c r="B134" s="202">
        <v>0</v>
      </c>
      <c r="C134" s="180">
        <v>0</v>
      </c>
      <c r="D134" s="181" t="str">
        <f t="shared" si="3"/>
        <v/>
      </c>
      <c r="E134" s="203"/>
      <c r="I134" s="167" t="str">
        <v/>
      </c>
      <c r="L134" s="176" t="str">
        <f t="shared" ca="1" si="0"/>
        <v/>
      </c>
      <c r="M134" s="177"/>
      <c r="N134" s="169"/>
      <c r="O134" s="177"/>
    </row>
    <row r="135" spans="1:15" ht="12.5">
      <c r="A135" s="178">
        <v>0</v>
      </c>
      <c r="B135" s="202">
        <v>0</v>
      </c>
      <c r="C135" s="180">
        <v>0</v>
      </c>
      <c r="D135" s="181" t="str">
        <f t="shared" si="3"/>
        <v/>
      </c>
      <c r="E135" s="203"/>
      <c r="I135" s="167" t="str">
        <v/>
      </c>
      <c r="L135" s="176" t="str">
        <f t="shared" ca="1" si="0"/>
        <v/>
      </c>
      <c r="M135" s="177"/>
      <c r="N135" s="169"/>
      <c r="O135" s="177"/>
    </row>
    <row r="136" spans="1:15" ht="12.5">
      <c r="A136" s="178">
        <v>0</v>
      </c>
      <c r="B136" s="202">
        <v>0</v>
      </c>
      <c r="C136" s="180">
        <v>0</v>
      </c>
      <c r="D136" s="181" t="str">
        <f t="shared" si="3"/>
        <v/>
      </c>
      <c r="E136" s="203"/>
      <c r="I136" s="167" t="str">
        <v/>
      </c>
      <c r="L136" s="176" t="str">
        <f t="shared" ca="1" si="0"/>
        <v/>
      </c>
      <c r="M136" s="177"/>
      <c r="N136" s="169"/>
      <c r="O136" s="177"/>
    </row>
    <row r="137" spans="1:15" ht="12.5">
      <c r="A137" s="178">
        <v>0</v>
      </c>
      <c r="B137" s="202">
        <v>0</v>
      </c>
      <c r="C137" s="180">
        <v>0</v>
      </c>
      <c r="D137" s="181" t="str">
        <f t="shared" si="3"/>
        <v/>
      </c>
      <c r="E137" s="203"/>
      <c r="I137" s="167" t="str">
        <v/>
      </c>
      <c r="L137" s="176" t="str">
        <f t="shared" ca="1" si="0"/>
        <v/>
      </c>
      <c r="M137" s="177"/>
      <c r="N137" s="169"/>
      <c r="O137" s="177"/>
    </row>
    <row r="138" spans="1:15" ht="12.5">
      <c r="A138" s="178">
        <v>0</v>
      </c>
      <c r="B138" s="202">
        <v>0</v>
      </c>
      <c r="C138" s="180">
        <v>0</v>
      </c>
      <c r="D138" s="181" t="str">
        <f t="shared" si="3"/>
        <v/>
      </c>
      <c r="E138" s="203"/>
      <c r="I138" s="167" t="str">
        <v/>
      </c>
      <c r="L138" s="176" t="str">
        <f t="shared" ca="1" si="0"/>
        <v/>
      </c>
      <c r="M138" s="177"/>
      <c r="N138" s="169"/>
      <c r="O138" s="177"/>
    </row>
    <row r="139" spans="1:15" ht="12.5">
      <c r="A139" s="178">
        <v>0</v>
      </c>
      <c r="B139" s="202">
        <v>0</v>
      </c>
      <c r="C139" s="180">
        <v>0</v>
      </c>
      <c r="D139" s="181" t="str">
        <f t="shared" si="3"/>
        <v/>
      </c>
      <c r="E139" s="203"/>
      <c r="I139" s="167" t="str">
        <v/>
      </c>
      <c r="L139" s="176" t="str">
        <f t="shared" ca="1" si="0"/>
        <v/>
      </c>
      <c r="M139" s="177"/>
      <c r="N139" s="169"/>
      <c r="O139" s="177"/>
    </row>
    <row r="140" spans="1:15" ht="12.5">
      <c r="A140" s="178">
        <v>0</v>
      </c>
      <c r="B140" s="202">
        <v>0</v>
      </c>
      <c r="C140" s="180">
        <v>0</v>
      </c>
      <c r="D140" s="181" t="str">
        <f t="shared" si="3"/>
        <v/>
      </c>
      <c r="E140" s="203"/>
      <c r="I140" s="167" t="str">
        <v/>
      </c>
      <c r="L140" s="176" t="str">
        <f t="shared" ca="1" si="0"/>
        <v/>
      </c>
      <c r="M140" s="177"/>
      <c r="N140" s="169"/>
      <c r="O140" s="177"/>
    </row>
    <row r="141" spans="1:15" ht="12.5">
      <c r="A141" s="178">
        <v>0</v>
      </c>
      <c r="B141" s="202">
        <v>0</v>
      </c>
      <c r="C141" s="180">
        <v>0</v>
      </c>
      <c r="D141" s="181" t="str">
        <f t="shared" si="3"/>
        <v/>
      </c>
      <c r="E141" s="203"/>
      <c r="I141" s="167" t="str">
        <v/>
      </c>
      <c r="L141" s="176" t="str">
        <f t="shared" ca="1" si="0"/>
        <v/>
      </c>
      <c r="M141" s="177"/>
      <c r="N141" s="169"/>
      <c r="O141" s="177"/>
    </row>
    <row r="142" spans="1:15" ht="12.5">
      <c r="A142" s="178">
        <v>0</v>
      </c>
      <c r="B142" s="202">
        <v>0</v>
      </c>
      <c r="C142" s="180">
        <v>0</v>
      </c>
      <c r="D142" s="181" t="str">
        <f t="shared" si="3"/>
        <v/>
      </c>
      <c r="E142" s="203"/>
      <c r="I142" s="167" t="str">
        <v/>
      </c>
      <c r="L142" s="176" t="str">
        <f t="shared" ca="1" si="0"/>
        <v/>
      </c>
      <c r="M142" s="177"/>
      <c r="N142" s="169"/>
      <c r="O142" s="177"/>
    </row>
    <row r="143" spans="1:15" ht="12.5">
      <c r="A143" s="178">
        <v>0</v>
      </c>
      <c r="B143" s="202">
        <v>0</v>
      </c>
      <c r="C143" s="180">
        <v>0</v>
      </c>
      <c r="D143" s="181" t="str">
        <f t="shared" si="3"/>
        <v/>
      </c>
      <c r="E143" s="203"/>
      <c r="I143" s="167" t="str">
        <v/>
      </c>
      <c r="L143" s="176" t="str">
        <f t="shared" ca="1" si="0"/>
        <v/>
      </c>
      <c r="M143" s="177"/>
      <c r="N143" s="169"/>
      <c r="O143" s="177"/>
    </row>
    <row r="144" spans="1:15" ht="12.5">
      <c r="A144" s="178">
        <v>0</v>
      </c>
      <c r="B144" s="202">
        <v>0</v>
      </c>
      <c r="C144" s="180">
        <v>0</v>
      </c>
      <c r="D144" s="181" t="str">
        <f t="shared" si="3"/>
        <v/>
      </c>
      <c r="E144" s="203"/>
      <c r="I144" s="167" t="str">
        <v/>
      </c>
      <c r="L144" s="176" t="str">
        <f t="shared" ca="1" si="0"/>
        <v/>
      </c>
      <c r="M144" s="177"/>
      <c r="N144" s="169"/>
      <c r="O144" s="177"/>
    </row>
    <row r="145" spans="1:15" ht="12.5">
      <c r="A145" s="178">
        <v>0</v>
      </c>
      <c r="B145" s="202">
        <v>0</v>
      </c>
      <c r="C145" s="180">
        <v>0</v>
      </c>
      <c r="D145" s="181" t="str">
        <f t="shared" si="3"/>
        <v/>
      </c>
      <c r="E145" s="203"/>
      <c r="I145" s="167" t="str">
        <v/>
      </c>
      <c r="L145" s="176" t="str">
        <f t="shared" ca="1" si="0"/>
        <v/>
      </c>
      <c r="M145" s="177"/>
      <c r="N145" s="169"/>
      <c r="O145" s="177"/>
    </row>
    <row r="146" spans="1:15" ht="12.5">
      <c r="A146" s="178">
        <v>0</v>
      </c>
      <c r="B146" s="202">
        <v>0</v>
      </c>
      <c r="C146" s="180">
        <v>0</v>
      </c>
      <c r="D146" s="181" t="str">
        <f t="shared" si="3"/>
        <v/>
      </c>
      <c r="E146" s="203"/>
      <c r="I146" s="167" t="str">
        <v/>
      </c>
      <c r="L146" s="176" t="str">
        <f t="shared" ca="1" si="0"/>
        <v/>
      </c>
      <c r="M146" s="177"/>
      <c r="N146" s="169"/>
      <c r="O146" s="177"/>
    </row>
    <row r="147" spans="1:15" ht="12.5">
      <c r="A147" s="178">
        <v>0</v>
      </c>
      <c r="B147" s="202">
        <v>0</v>
      </c>
      <c r="C147" s="180">
        <v>0</v>
      </c>
      <c r="D147" s="181" t="str">
        <f t="shared" si="3"/>
        <v/>
      </c>
      <c r="E147" s="203"/>
      <c r="I147" s="167" t="str">
        <v/>
      </c>
      <c r="L147" s="176" t="str">
        <f t="shared" ca="1" si="0"/>
        <v/>
      </c>
      <c r="M147" s="177"/>
      <c r="N147" s="169"/>
      <c r="O147" s="177"/>
    </row>
    <row r="148" spans="1:15" ht="12.5">
      <c r="A148" s="178">
        <v>0</v>
      </c>
      <c r="B148" s="202">
        <v>0</v>
      </c>
      <c r="C148" s="180">
        <v>0</v>
      </c>
      <c r="D148" s="181" t="str">
        <f t="shared" si="3"/>
        <v/>
      </c>
      <c r="E148" s="203"/>
      <c r="I148" s="167" t="str">
        <v/>
      </c>
      <c r="L148" s="176" t="str">
        <f t="shared" ca="1" si="0"/>
        <v/>
      </c>
      <c r="M148" s="177"/>
      <c r="N148" s="169"/>
      <c r="O148" s="177"/>
    </row>
    <row r="149" spans="1:15" ht="12.5">
      <c r="A149" s="178">
        <v>0</v>
      </c>
      <c r="B149" s="202">
        <v>0</v>
      </c>
      <c r="C149" s="180">
        <v>0</v>
      </c>
      <c r="D149" s="181" t="str">
        <f t="shared" si="3"/>
        <v/>
      </c>
      <c r="E149" s="203"/>
      <c r="I149" s="167" t="str">
        <v/>
      </c>
      <c r="L149" s="176" t="str">
        <f t="shared" ca="1" si="0"/>
        <v/>
      </c>
      <c r="M149" s="177"/>
      <c r="N149" s="169"/>
      <c r="O149" s="177"/>
    </row>
    <row r="150" spans="1:15" ht="12.5">
      <c r="A150" s="178">
        <v>0</v>
      </c>
      <c r="B150" s="202">
        <v>0</v>
      </c>
      <c r="C150" s="180">
        <v>0</v>
      </c>
      <c r="D150" s="181" t="str">
        <f t="shared" si="3"/>
        <v/>
      </c>
      <c r="E150" s="203"/>
      <c r="I150" s="167" t="str">
        <v/>
      </c>
      <c r="L150" s="176" t="str">
        <f t="shared" ca="1" si="0"/>
        <v/>
      </c>
      <c r="M150" s="177"/>
      <c r="N150" s="169"/>
      <c r="O150" s="177"/>
    </row>
    <row r="151" spans="1:15" ht="12.5">
      <c r="A151" s="178">
        <v>0</v>
      </c>
      <c r="B151" s="202">
        <v>0</v>
      </c>
      <c r="C151" s="180">
        <v>0</v>
      </c>
      <c r="D151" s="181" t="str">
        <f t="shared" si="3"/>
        <v/>
      </c>
      <c r="E151" s="203"/>
      <c r="I151" s="167" t="str">
        <v/>
      </c>
      <c r="L151" s="176" t="str">
        <f t="shared" ca="1" si="0"/>
        <v/>
      </c>
      <c r="M151" s="177"/>
      <c r="N151" s="169"/>
      <c r="O151" s="177"/>
    </row>
    <row r="152" spans="1:15" ht="12.5">
      <c r="A152" s="178">
        <v>0</v>
      </c>
      <c r="B152" s="202">
        <v>0</v>
      </c>
      <c r="C152" s="180">
        <v>0</v>
      </c>
      <c r="D152" s="181" t="str">
        <f t="shared" si="3"/>
        <v/>
      </c>
      <c r="E152" s="203"/>
      <c r="I152" s="167" t="str">
        <v/>
      </c>
      <c r="L152" s="176" t="str">
        <f t="shared" ca="1" si="0"/>
        <v/>
      </c>
      <c r="M152" s="177"/>
      <c r="N152" s="169"/>
      <c r="O152" s="177"/>
    </row>
    <row r="153" spans="1:15" ht="12.5">
      <c r="A153" s="178">
        <v>0</v>
      </c>
      <c r="B153" s="202">
        <v>0</v>
      </c>
      <c r="C153" s="180">
        <v>0</v>
      </c>
      <c r="D153" s="181" t="str">
        <f t="shared" si="3"/>
        <v/>
      </c>
      <c r="E153" s="203"/>
      <c r="I153" s="167" t="str">
        <v/>
      </c>
      <c r="L153" s="176" t="str">
        <f t="shared" ca="1" si="0"/>
        <v/>
      </c>
      <c r="M153" s="177"/>
      <c r="N153" s="169"/>
      <c r="O153" s="177"/>
    </row>
    <row r="154" spans="1:15" ht="12.5">
      <c r="A154" s="178">
        <v>0</v>
      </c>
      <c r="B154" s="202">
        <v>0</v>
      </c>
      <c r="C154" s="180">
        <v>0</v>
      </c>
      <c r="D154" s="181" t="str">
        <f t="shared" si="3"/>
        <v/>
      </c>
      <c r="E154" s="203"/>
      <c r="I154" s="167" t="str">
        <v/>
      </c>
      <c r="L154" s="176" t="str">
        <f t="shared" ca="1" si="0"/>
        <v/>
      </c>
      <c r="M154" s="177"/>
      <c r="N154" s="169"/>
      <c r="O154" s="177"/>
    </row>
    <row r="155" spans="1:15" ht="12.5">
      <c r="A155" s="178">
        <v>0</v>
      </c>
      <c r="B155" s="202">
        <v>0</v>
      </c>
      <c r="C155" s="180">
        <v>0</v>
      </c>
      <c r="D155" s="181" t="str">
        <f t="shared" si="3"/>
        <v/>
      </c>
      <c r="E155" s="203"/>
      <c r="I155" s="167" t="str">
        <v/>
      </c>
      <c r="L155" s="176" t="str">
        <f t="shared" ca="1" si="0"/>
        <v/>
      </c>
      <c r="M155" s="177"/>
      <c r="N155" s="169"/>
      <c r="O155" s="177"/>
    </row>
    <row r="156" spans="1:15" ht="12.5">
      <c r="A156" s="178">
        <v>0</v>
      </c>
      <c r="B156" s="202">
        <v>0</v>
      </c>
      <c r="C156" s="180">
        <v>0</v>
      </c>
      <c r="D156" s="181" t="str">
        <f t="shared" si="3"/>
        <v/>
      </c>
      <c r="E156" s="203"/>
      <c r="I156" s="167" t="str">
        <v/>
      </c>
      <c r="L156" s="176" t="str">
        <f t="shared" ca="1" si="0"/>
        <v/>
      </c>
      <c r="M156" s="177"/>
      <c r="N156" s="169"/>
      <c r="O156" s="177"/>
    </row>
    <row r="157" spans="1:15" ht="12.5">
      <c r="A157" s="178">
        <v>0</v>
      </c>
      <c r="B157" s="202">
        <v>0</v>
      </c>
      <c r="C157" s="180">
        <v>0</v>
      </c>
      <c r="D157" s="181" t="str">
        <f t="shared" si="3"/>
        <v/>
      </c>
      <c r="E157" s="203"/>
      <c r="I157" s="167" t="str">
        <v/>
      </c>
      <c r="L157" s="176" t="str">
        <f t="shared" ca="1" si="0"/>
        <v/>
      </c>
      <c r="M157" s="177"/>
      <c r="N157" s="169"/>
      <c r="O157" s="177"/>
    </row>
    <row r="158" spans="1:15" ht="12.5">
      <c r="A158" s="178">
        <v>0</v>
      </c>
      <c r="B158" s="202">
        <v>0</v>
      </c>
      <c r="C158" s="180">
        <v>0</v>
      </c>
      <c r="D158" s="181" t="str">
        <f t="shared" si="3"/>
        <v/>
      </c>
      <c r="E158" s="203"/>
      <c r="I158" s="167" t="str">
        <v/>
      </c>
      <c r="L158" s="176" t="str">
        <f t="shared" ca="1" si="0"/>
        <v/>
      </c>
      <c r="M158" s="177"/>
      <c r="N158" s="169"/>
      <c r="O158" s="177"/>
    </row>
    <row r="159" spans="1:15" ht="12.5">
      <c r="A159" s="178">
        <v>0</v>
      </c>
      <c r="B159" s="202">
        <v>0</v>
      </c>
      <c r="C159" s="180">
        <v>0</v>
      </c>
      <c r="D159" s="181" t="str">
        <f t="shared" si="3"/>
        <v/>
      </c>
      <c r="E159" s="203"/>
      <c r="I159" s="167" t="str">
        <v/>
      </c>
      <c r="L159" s="176" t="str">
        <f t="shared" ca="1" si="0"/>
        <v/>
      </c>
      <c r="M159" s="177"/>
      <c r="N159" s="169"/>
      <c r="O159" s="177"/>
    </row>
    <row r="160" spans="1:15" ht="12.5">
      <c r="A160" s="178">
        <v>0</v>
      </c>
      <c r="B160" s="202">
        <v>0</v>
      </c>
      <c r="C160" s="180">
        <v>0</v>
      </c>
      <c r="D160" s="181" t="str">
        <f t="shared" si="3"/>
        <v/>
      </c>
      <c r="E160" s="203"/>
      <c r="I160" s="167" t="str">
        <v/>
      </c>
      <c r="L160" s="176" t="str">
        <f t="shared" ca="1" si="0"/>
        <v/>
      </c>
      <c r="M160" s="177"/>
      <c r="N160" s="169"/>
      <c r="O160" s="177"/>
    </row>
    <row r="161" spans="1:15" ht="12.5">
      <c r="A161" s="178">
        <v>0</v>
      </c>
      <c r="B161" s="202">
        <v>0</v>
      </c>
      <c r="C161" s="180">
        <v>0</v>
      </c>
      <c r="D161" s="181" t="str">
        <f t="shared" si="3"/>
        <v/>
      </c>
      <c r="E161" s="203"/>
      <c r="I161" s="167" t="str">
        <v/>
      </c>
      <c r="L161" s="176" t="str">
        <f t="shared" ca="1" si="0"/>
        <v/>
      </c>
      <c r="M161" s="177"/>
      <c r="N161" s="169"/>
      <c r="O161" s="177"/>
    </row>
    <row r="162" spans="1:15" ht="12.5">
      <c r="A162" s="178">
        <v>0</v>
      </c>
      <c r="B162" s="202">
        <v>0</v>
      </c>
      <c r="C162" s="180">
        <v>0</v>
      </c>
      <c r="D162" s="181" t="str">
        <f t="shared" si="3"/>
        <v/>
      </c>
      <c r="E162" s="203"/>
      <c r="I162" s="167" t="str">
        <v/>
      </c>
      <c r="L162" s="176" t="str">
        <f t="shared" ca="1" si="0"/>
        <v/>
      </c>
      <c r="M162" s="177"/>
      <c r="N162" s="169"/>
      <c r="O162" s="177"/>
    </row>
    <row r="163" spans="1:15" ht="12.5">
      <c r="A163" s="178">
        <v>0</v>
      </c>
      <c r="B163" s="202">
        <v>0</v>
      </c>
      <c r="C163" s="180">
        <v>0</v>
      </c>
      <c r="D163" s="181" t="str">
        <f t="shared" si="3"/>
        <v/>
      </c>
      <c r="E163" s="203"/>
      <c r="I163" s="167" t="str">
        <v/>
      </c>
      <c r="L163" s="176" t="str">
        <f t="shared" ca="1" si="0"/>
        <v/>
      </c>
      <c r="M163" s="177"/>
      <c r="N163" s="169"/>
      <c r="O163" s="177"/>
    </row>
    <row r="164" spans="1:15" ht="12.5">
      <c r="A164" s="178">
        <v>0</v>
      </c>
      <c r="B164" s="202">
        <v>0</v>
      </c>
      <c r="C164" s="180">
        <v>0</v>
      </c>
      <c r="D164" s="181" t="str">
        <f t="shared" si="3"/>
        <v/>
      </c>
      <c r="E164" s="203"/>
      <c r="I164" s="167" t="str">
        <v/>
      </c>
      <c r="L164" s="176" t="str">
        <f t="shared" ca="1" si="0"/>
        <v/>
      </c>
      <c r="M164" s="177"/>
      <c r="N164" s="169"/>
      <c r="O164" s="177"/>
    </row>
    <row r="165" spans="1:15" ht="12.5">
      <c r="A165" s="178">
        <v>0</v>
      </c>
      <c r="B165" s="202">
        <v>0</v>
      </c>
      <c r="C165" s="180">
        <v>0</v>
      </c>
      <c r="D165" s="181" t="str">
        <f t="shared" si="3"/>
        <v/>
      </c>
      <c r="E165" s="203"/>
      <c r="I165" s="167" t="str">
        <v/>
      </c>
      <c r="L165" s="176" t="str">
        <f t="shared" ca="1" si="0"/>
        <v/>
      </c>
      <c r="M165" s="177"/>
      <c r="N165" s="169"/>
      <c r="O165" s="177"/>
    </row>
    <row r="166" spans="1:15" ht="12.5">
      <c r="A166" s="178">
        <v>0</v>
      </c>
      <c r="B166" s="202">
        <v>0</v>
      </c>
      <c r="C166" s="180">
        <v>0</v>
      </c>
      <c r="D166" s="181" t="str">
        <f t="shared" si="3"/>
        <v/>
      </c>
      <c r="E166" s="203"/>
      <c r="I166" s="167" t="str">
        <v/>
      </c>
      <c r="L166" s="176" t="str">
        <f t="shared" ca="1" si="0"/>
        <v/>
      </c>
      <c r="M166" s="177"/>
      <c r="N166" s="169"/>
      <c r="O166" s="177"/>
    </row>
    <row r="167" spans="1:15" ht="12.5">
      <c r="A167" s="178">
        <v>0</v>
      </c>
      <c r="B167" s="202">
        <v>0</v>
      </c>
      <c r="C167" s="180">
        <v>0</v>
      </c>
      <c r="D167" s="181" t="str">
        <f t="shared" si="3"/>
        <v/>
      </c>
      <c r="E167" s="203"/>
      <c r="I167" s="167" t="str">
        <v/>
      </c>
      <c r="L167" s="176" t="str">
        <f t="shared" ca="1" si="0"/>
        <v/>
      </c>
      <c r="M167" s="177"/>
      <c r="N167" s="169"/>
      <c r="O167" s="177"/>
    </row>
    <row r="168" spans="1:15" ht="12.5">
      <c r="A168" s="178">
        <v>0</v>
      </c>
      <c r="B168" s="202">
        <v>0</v>
      </c>
      <c r="C168" s="180">
        <v>0</v>
      </c>
      <c r="D168" s="181" t="str">
        <f t="shared" si="3"/>
        <v/>
      </c>
      <c r="E168" s="203"/>
      <c r="I168" s="167" t="str">
        <v/>
      </c>
      <c r="L168" s="176" t="str">
        <f t="shared" ca="1" si="0"/>
        <v/>
      </c>
      <c r="M168" s="177"/>
      <c r="N168" s="169"/>
      <c r="O168" s="177"/>
    </row>
    <row r="169" spans="1:15" ht="12.5">
      <c r="A169" s="178">
        <v>0</v>
      </c>
      <c r="B169" s="202">
        <v>0</v>
      </c>
      <c r="C169" s="180">
        <v>0</v>
      </c>
      <c r="D169" s="181" t="str">
        <f t="shared" si="3"/>
        <v/>
      </c>
      <c r="E169" s="203"/>
      <c r="I169" s="167" t="str">
        <v/>
      </c>
      <c r="L169" s="176" t="str">
        <f t="shared" ca="1" si="0"/>
        <v/>
      </c>
      <c r="M169" s="177"/>
      <c r="N169" s="169"/>
      <c r="O169" s="177"/>
    </row>
    <row r="170" spans="1:15" ht="12.5">
      <c r="A170" s="178">
        <v>0</v>
      </c>
      <c r="B170" s="202">
        <v>0</v>
      </c>
      <c r="C170" s="180">
        <v>0</v>
      </c>
      <c r="D170" s="181" t="str">
        <f t="shared" si="3"/>
        <v/>
      </c>
      <c r="E170" s="203"/>
      <c r="I170" s="167" t="str">
        <v/>
      </c>
      <c r="L170" s="176" t="str">
        <f t="shared" ca="1" si="0"/>
        <v/>
      </c>
      <c r="M170" s="177"/>
      <c r="N170" s="169"/>
      <c r="O170" s="177"/>
    </row>
    <row r="171" spans="1:15" ht="12.5">
      <c r="A171" s="178">
        <v>0</v>
      </c>
      <c r="B171" s="202">
        <v>0</v>
      </c>
      <c r="C171" s="180">
        <v>0</v>
      </c>
      <c r="D171" s="181" t="str">
        <f t="shared" si="3"/>
        <v/>
      </c>
      <c r="E171" s="203"/>
      <c r="I171" s="167" t="str">
        <v/>
      </c>
      <c r="L171" s="176" t="str">
        <f t="shared" ca="1" si="0"/>
        <v/>
      </c>
      <c r="M171" s="177"/>
      <c r="N171" s="169"/>
      <c r="O171" s="177"/>
    </row>
    <row r="172" spans="1:15" ht="12.5">
      <c r="A172" s="178">
        <v>0</v>
      </c>
      <c r="B172" s="202">
        <v>0</v>
      </c>
      <c r="C172" s="180">
        <v>0</v>
      </c>
      <c r="D172" s="181" t="str">
        <f t="shared" si="3"/>
        <v/>
      </c>
      <c r="E172" s="203"/>
      <c r="I172" s="167" t="str">
        <v/>
      </c>
      <c r="L172" s="176" t="str">
        <f t="shared" ca="1" si="0"/>
        <v/>
      </c>
      <c r="M172" s="177"/>
      <c r="N172" s="169"/>
      <c r="O172" s="177"/>
    </row>
    <row r="173" spans="1:15" ht="12.5">
      <c r="A173" s="178">
        <v>0</v>
      </c>
      <c r="B173" s="202">
        <v>0</v>
      </c>
      <c r="C173" s="180">
        <v>0</v>
      </c>
      <c r="D173" s="181" t="str">
        <f t="shared" si="3"/>
        <v/>
      </c>
      <c r="E173" s="203"/>
      <c r="I173" s="167" t="str">
        <v/>
      </c>
      <c r="L173" s="176" t="str">
        <f t="shared" ca="1" si="0"/>
        <v/>
      </c>
      <c r="M173" s="177"/>
      <c r="N173" s="169"/>
      <c r="O173" s="177"/>
    </row>
    <row r="174" spans="1:15" ht="12.5">
      <c r="A174" s="178">
        <v>0</v>
      </c>
      <c r="B174" s="202">
        <v>0</v>
      </c>
      <c r="C174" s="180">
        <v>0</v>
      </c>
      <c r="D174" s="181" t="str">
        <f t="shared" si="3"/>
        <v/>
      </c>
      <c r="E174" s="203"/>
      <c r="I174" s="167" t="str">
        <v/>
      </c>
      <c r="L174" s="176" t="str">
        <f t="shared" ca="1" si="0"/>
        <v/>
      </c>
      <c r="M174" s="177"/>
      <c r="N174" s="169"/>
      <c r="O174" s="177"/>
    </row>
    <row r="175" spans="1:15" ht="12.5">
      <c r="A175" s="178">
        <v>0</v>
      </c>
      <c r="B175" s="202">
        <v>0</v>
      </c>
      <c r="C175" s="180">
        <v>0</v>
      </c>
      <c r="D175" s="181" t="str">
        <f t="shared" si="3"/>
        <v/>
      </c>
      <c r="E175" s="203"/>
      <c r="I175" s="167" t="str">
        <v/>
      </c>
      <c r="L175" s="176" t="str">
        <f t="shared" ca="1" si="0"/>
        <v/>
      </c>
      <c r="M175" s="177"/>
      <c r="N175" s="169"/>
      <c r="O175" s="177"/>
    </row>
    <row r="176" spans="1:15" ht="12.5">
      <c r="A176" s="178">
        <v>0</v>
      </c>
      <c r="B176" s="202">
        <v>0</v>
      </c>
      <c r="C176" s="180">
        <v>0</v>
      </c>
      <c r="D176" s="181" t="str">
        <f t="shared" si="3"/>
        <v/>
      </c>
      <c r="E176" s="203"/>
      <c r="I176" s="167" t="str">
        <v/>
      </c>
      <c r="L176" s="176" t="str">
        <f t="shared" ca="1" si="0"/>
        <v/>
      </c>
      <c r="M176" s="177"/>
      <c r="N176" s="169"/>
      <c r="O176" s="177"/>
    </row>
    <row r="177" spans="1:15" ht="12.5">
      <c r="A177" s="178">
        <v>0</v>
      </c>
      <c r="B177" s="202">
        <v>0</v>
      </c>
      <c r="C177" s="180">
        <v>0</v>
      </c>
      <c r="D177" s="181" t="str">
        <f t="shared" si="3"/>
        <v/>
      </c>
      <c r="E177" s="203"/>
      <c r="I177" s="167" t="str">
        <v/>
      </c>
      <c r="L177" s="176" t="str">
        <f t="shared" ca="1" si="0"/>
        <v/>
      </c>
      <c r="M177" s="177"/>
      <c r="N177" s="169"/>
      <c r="O177" s="177"/>
    </row>
    <row r="178" spans="1:15" ht="12.5">
      <c r="A178" s="178">
        <v>0</v>
      </c>
      <c r="B178" s="202">
        <v>0</v>
      </c>
      <c r="C178" s="180">
        <v>0</v>
      </c>
      <c r="D178" s="181" t="str">
        <f t="shared" si="3"/>
        <v/>
      </c>
      <c r="E178" s="203"/>
      <c r="I178" s="167" t="str">
        <v/>
      </c>
      <c r="L178" s="176" t="str">
        <f t="shared" ca="1" si="0"/>
        <v/>
      </c>
      <c r="M178" s="177"/>
      <c r="N178" s="169"/>
      <c r="O178" s="177"/>
    </row>
    <row r="179" spans="1:15" ht="12.5">
      <c r="A179" s="178">
        <v>0</v>
      </c>
      <c r="B179" s="202">
        <v>0</v>
      </c>
      <c r="C179" s="180">
        <v>0</v>
      </c>
      <c r="D179" s="181" t="str">
        <f t="shared" si="3"/>
        <v/>
      </c>
      <c r="E179" s="203"/>
      <c r="I179" s="167" t="str">
        <v/>
      </c>
      <c r="L179" s="176" t="str">
        <f t="shared" ca="1" si="0"/>
        <v/>
      </c>
      <c r="M179" s="177"/>
      <c r="N179" s="169"/>
      <c r="O179" s="177"/>
    </row>
    <row r="180" spans="1:15" ht="12.5">
      <c r="A180" s="178">
        <v>0</v>
      </c>
      <c r="B180" s="202">
        <v>0</v>
      </c>
      <c r="C180" s="180">
        <v>0</v>
      </c>
      <c r="D180" s="181" t="str">
        <f t="shared" si="3"/>
        <v/>
      </c>
      <c r="E180" s="203"/>
      <c r="I180" s="167" t="str">
        <v/>
      </c>
      <c r="L180" s="176" t="str">
        <f t="shared" ca="1" si="0"/>
        <v/>
      </c>
      <c r="M180" s="177"/>
      <c r="N180" s="169"/>
      <c r="O180" s="177"/>
    </row>
    <row r="181" spans="1:15" ht="12.5">
      <c r="A181" s="178">
        <v>0</v>
      </c>
      <c r="B181" s="202">
        <v>0</v>
      </c>
      <c r="C181" s="180">
        <v>0</v>
      </c>
      <c r="D181" s="181" t="str">
        <f t="shared" si="3"/>
        <v/>
      </c>
      <c r="E181" s="203"/>
      <c r="I181" s="167" t="str">
        <v/>
      </c>
      <c r="L181" s="176" t="str">
        <f t="shared" ca="1" si="0"/>
        <v/>
      </c>
      <c r="M181" s="177"/>
      <c r="N181" s="169"/>
      <c r="O181" s="177"/>
    </row>
    <row r="182" spans="1:15" ht="12.5">
      <c r="A182" s="178">
        <v>0</v>
      </c>
      <c r="B182" s="202">
        <v>0</v>
      </c>
      <c r="C182" s="180">
        <v>0</v>
      </c>
      <c r="D182" s="181" t="str">
        <f t="shared" si="3"/>
        <v/>
      </c>
      <c r="E182" s="203"/>
      <c r="I182" s="167" t="str">
        <v/>
      </c>
      <c r="L182" s="176" t="str">
        <f t="shared" ca="1" si="0"/>
        <v/>
      </c>
      <c r="M182" s="177"/>
      <c r="N182" s="169"/>
      <c r="O182" s="177"/>
    </row>
    <row r="183" spans="1:15" ht="12.5">
      <c r="A183" s="178">
        <v>0</v>
      </c>
      <c r="B183" s="202">
        <v>0</v>
      </c>
      <c r="C183" s="180">
        <v>0</v>
      </c>
      <c r="D183" s="181" t="str">
        <f t="shared" si="3"/>
        <v/>
      </c>
      <c r="E183" s="203"/>
      <c r="I183" s="167" t="str">
        <v/>
      </c>
      <c r="L183" s="176" t="str">
        <f t="shared" ca="1" si="0"/>
        <v/>
      </c>
      <c r="M183" s="177"/>
      <c r="N183" s="169"/>
      <c r="O183" s="177"/>
    </row>
    <row r="184" spans="1:15" ht="12.5">
      <c r="A184" s="178">
        <v>0</v>
      </c>
      <c r="B184" s="202">
        <v>0</v>
      </c>
      <c r="C184" s="180">
        <v>0</v>
      </c>
      <c r="D184" s="181" t="str">
        <f t="shared" si="3"/>
        <v/>
      </c>
      <c r="E184" s="203"/>
      <c r="I184" s="167" t="str">
        <v/>
      </c>
      <c r="L184" s="176" t="str">
        <f t="shared" ca="1" si="0"/>
        <v/>
      </c>
      <c r="M184" s="177"/>
      <c r="N184" s="169"/>
      <c r="O184" s="177"/>
    </row>
    <row r="185" spans="1:15" ht="12.5">
      <c r="A185" s="178">
        <v>0</v>
      </c>
      <c r="B185" s="202">
        <v>0</v>
      </c>
      <c r="C185" s="180">
        <v>0</v>
      </c>
      <c r="D185" s="181" t="str">
        <f t="shared" si="3"/>
        <v/>
      </c>
      <c r="E185" s="203"/>
      <c r="I185" s="167" t="str">
        <v/>
      </c>
      <c r="L185" s="176" t="str">
        <f t="shared" ca="1" si="0"/>
        <v/>
      </c>
      <c r="M185" s="177"/>
      <c r="N185" s="169"/>
      <c r="O185" s="177"/>
    </row>
    <row r="186" spans="1:15" ht="12.5">
      <c r="A186" s="178">
        <v>0</v>
      </c>
      <c r="B186" s="202">
        <v>0</v>
      </c>
      <c r="C186" s="180">
        <v>0</v>
      </c>
      <c r="D186" s="181" t="str">
        <f t="shared" si="3"/>
        <v/>
      </c>
      <c r="E186" s="203"/>
      <c r="I186" s="167" t="str">
        <v/>
      </c>
      <c r="L186" s="176" t="str">
        <f t="shared" ca="1" si="0"/>
        <v/>
      </c>
      <c r="M186" s="177"/>
      <c r="N186" s="169"/>
      <c r="O186" s="177"/>
    </row>
    <row r="187" spans="1:15" ht="12.5">
      <c r="A187" s="178">
        <v>0</v>
      </c>
      <c r="B187" s="202">
        <v>0</v>
      </c>
      <c r="C187" s="180">
        <v>0</v>
      </c>
      <c r="D187" s="181" t="str">
        <f t="shared" si="3"/>
        <v/>
      </c>
      <c r="E187" s="203"/>
      <c r="I187" s="167" t="str">
        <v/>
      </c>
      <c r="L187" s="176" t="str">
        <f t="shared" ca="1" si="0"/>
        <v/>
      </c>
      <c r="M187" s="177"/>
      <c r="N187" s="169"/>
      <c r="O187" s="177"/>
    </row>
    <row r="188" spans="1:15" ht="12.5">
      <c r="A188" s="178">
        <v>0</v>
      </c>
      <c r="B188" s="202">
        <v>0</v>
      </c>
      <c r="C188" s="180">
        <v>0</v>
      </c>
      <c r="D188" s="181" t="str">
        <f t="shared" si="3"/>
        <v/>
      </c>
      <c r="E188" s="203"/>
      <c r="I188" s="167" t="str">
        <v/>
      </c>
      <c r="L188" s="176" t="str">
        <f t="shared" ca="1" si="0"/>
        <v/>
      </c>
      <c r="M188" s="177"/>
      <c r="N188" s="169"/>
      <c r="O188" s="177"/>
    </row>
    <row r="189" spans="1:15" ht="12.5">
      <c r="A189" s="178">
        <v>0</v>
      </c>
      <c r="B189" s="202">
        <v>0</v>
      </c>
      <c r="C189" s="180">
        <v>0</v>
      </c>
      <c r="D189" s="181" t="str">
        <f t="shared" si="3"/>
        <v/>
      </c>
      <c r="E189" s="203"/>
      <c r="I189" s="167" t="str">
        <v/>
      </c>
      <c r="L189" s="176" t="str">
        <f t="shared" ca="1" si="0"/>
        <v/>
      </c>
      <c r="M189" s="177"/>
      <c r="N189" s="169"/>
      <c r="O189" s="177"/>
    </row>
    <row r="190" spans="1:15" ht="12.5">
      <c r="A190" s="178">
        <v>0</v>
      </c>
      <c r="B190" s="202">
        <v>0</v>
      </c>
      <c r="C190" s="180">
        <v>0</v>
      </c>
      <c r="D190" s="181" t="str">
        <f t="shared" si="3"/>
        <v/>
      </c>
      <c r="E190" s="203"/>
      <c r="I190" s="167" t="str">
        <v/>
      </c>
      <c r="L190" s="176" t="str">
        <f t="shared" ca="1" si="0"/>
        <v/>
      </c>
      <c r="M190" s="177"/>
      <c r="N190" s="169"/>
      <c r="O190" s="177"/>
    </row>
    <row r="191" spans="1:15" ht="12.5">
      <c r="A191" s="178">
        <v>0</v>
      </c>
      <c r="B191" s="202">
        <v>0</v>
      </c>
      <c r="C191" s="180">
        <v>0</v>
      </c>
      <c r="D191" s="181" t="str">
        <f t="shared" si="3"/>
        <v/>
      </c>
      <c r="E191" s="203"/>
      <c r="I191" s="167" t="str">
        <v/>
      </c>
      <c r="L191" s="176" t="str">
        <f t="shared" ca="1" si="0"/>
        <v/>
      </c>
      <c r="M191" s="177"/>
      <c r="N191" s="169"/>
      <c r="O191" s="177"/>
    </row>
    <row r="192" spans="1:15" ht="12.5">
      <c r="A192" s="178">
        <v>0</v>
      </c>
      <c r="B192" s="202">
        <v>0</v>
      </c>
      <c r="C192" s="180">
        <v>0</v>
      </c>
      <c r="D192" s="181" t="str">
        <f t="shared" si="3"/>
        <v/>
      </c>
      <c r="E192" s="203"/>
      <c r="I192" s="167" t="str">
        <v/>
      </c>
      <c r="L192" s="176" t="str">
        <f t="shared" ca="1" si="0"/>
        <v/>
      </c>
      <c r="M192" s="177"/>
      <c r="N192" s="169"/>
      <c r="O192" s="177"/>
    </row>
    <row r="193" spans="1:15" ht="12.5">
      <c r="A193" s="178">
        <v>0</v>
      </c>
      <c r="B193" s="202">
        <v>0</v>
      </c>
      <c r="C193" s="180">
        <v>0</v>
      </c>
      <c r="D193" s="181" t="str">
        <f t="shared" si="3"/>
        <v/>
      </c>
      <c r="E193" s="203"/>
      <c r="I193" s="167" t="str">
        <v/>
      </c>
      <c r="L193" s="176" t="str">
        <f t="shared" ca="1" si="0"/>
        <v/>
      </c>
      <c r="M193" s="177"/>
      <c r="N193" s="169"/>
      <c r="O193" s="177"/>
    </row>
    <row r="194" spans="1:15" ht="12.5">
      <c r="A194" s="178">
        <v>0</v>
      </c>
      <c r="B194" s="202">
        <v>0</v>
      </c>
      <c r="C194" s="180">
        <v>0</v>
      </c>
      <c r="D194" s="181" t="str">
        <f t="shared" si="3"/>
        <v/>
      </c>
      <c r="E194" s="203"/>
      <c r="I194" s="167" t="str">
        <v/>
      </c>
      <c r="L194" s="176" t="str">
        <f t="shared" ca="1" si="0"/>
        <v/>
      </c>
      <c r="M194" s="177"/>
      <c r="N194" s="169"/>
      <c r="O194" s="177"/>
    </row>
    <row r="195" spans="1:15" ht="12.5">
      <c r="A195" s="178">
        <v>0</v>
      </c>
      <c r="B195" s="202">
        <v>0</v>
      </c>
      <c r="C195" s="180">
        <v>0</v>
      </c>
      <c r="D195" s="181" t="str">
        <f t="shared" si="3"/>
        <v/>
      </c>
      <c r="E195" s="203"/>
      <c r="I195" s="167" t="str">
        <v/>
      </c>
      <c r="L195" s="176" t="str">
        <f t="shared" ca="1" si="0"/>
        <v/>
      </c>
      <c r="M195" s="177"/>
      <c r="N195" s="169"/>
      <c r="O195" s="177"/>
    </row>
    <row r="196" spans="1:15" ht="12.5">
      <c r="A196" s="178">
        <v>0</v>
      </c>
      <c r="B196" s="202">
        <v>0</v>
      </c>
      <c r="C196" s="180">
        <v>0</v>
      </c>
      <c r="D196" s="181" t="str">
        <f t="shared" si="3"/>
        <v/>
      </c>
      <c r="E196" s="203"/>
      <c r="I196" s="167" t="str">
        <v/>
      </c>
      <c r="L196" s="176" t="str">
        <f t="shared" ca="1" si="0"/>
        <v/>
      </c>
      <c r="M196" s="177"/>
      <c r="N196" s="169"/>
      <c r="O196" s="177"/>
    </row>
    <row r="197" spans="1:15" ht="12.5">
      <c r="A197" s="178">
        <v>0</v>
      </c>
      <c r="B197" s="202">
        <v>0</v>
      </c>
      <c r="C197" s="180">
        <v>0</v>
      </c>
      <c r="D197" s="181" t="str">
        <f t="shared" ref="D197:D260" si="4">_xlfn.IFS(A197&gt;0,A197/C197,B197&gt;0,B197/C197,AND(B197=0,C197&gt;0),0, AND(C197=0,A197=0),"")</f>
        <v/>
      </c>
      <c r="E197" s="203"/>
      <c r="I197" s="167" t="str">
        <v/>
      </c>
      <c r="L197" s="176" t="str">
        <f t="shared" ca="1" si="0"/>
        <v/>
      </c>
      <c r="M197" s="177"/>
      <c r="N197" s="169"/>
      <c r="O197" s="177"/>
    </row>
    <row r="198" spans="1:15" ht="12.5">
      <c r="A198" s="178">
        <v>0</v>
      </c>
      <c r="B198" s="202">
        <v>0</v>
      </c>
      <c r="C198" s="180">
        <v>0</v>
      </c>
      <c r="D198" s="181" t="str">
        <f t="shared" si="4"/>
        <v/>
      </c>
      <c r="E198" s="203"/>
      <c r="I198" s="167" t="str">
        <v/>
      </c>
      <c r="L198" s="176" t="str">
        <f t="shared" ca="1" si="0"/>
        <v/>
      </c>
      <c r="M198" s="177"/>
      <c r="N198" s="169"/>
      <c r="O198" s="177"/>
    </row>
    <row r="199" spans="1:15" ht="12.5">
      <c r="A199" s="178">
        <v>0</v>
      </c>
      <c r="B199" s="202">
        <v>0</v>
      </c>
      <c r="C199" s="180">
        <v>0</v>
      </c>
      <c r="D199" s="181" t="str">
        <f t="shared" si="4"/>
        <v/>
      </c>
      <c r="E199" s="203"/>
      <c r="I199" s="167" t="str">
        <v/>
      </c>
      <c r="L199" s="176" t="str">
        <f t="shared" ca="1" si="0"/>
        <v/>
      </c>
      <c r="M199" s="177"/>
      <c r="N199" s="169"/>
      <c r="O199" s="177"/>
    </row>
    <row r="200" spans="1:15" ht="12.5">
      <c r="A200" s="178">
        <v>0</v>
      </c>
      <c r="B200" s="202">
        <v>0</v>
      </c>
      <c r="C200" s="180">
        <v>0</v>
      </c>
      <c r="D200" s="181" t="str">
        <f t="shared" si="4"/>
        <v/>
      </c>
      <c r="E200" s="203"/>
      <c r="I200" s="167" t="str">
        <v/>
      </c>
      <c r="L200" s="176" t="str">
        <f t="shared" ca="1" si="0"/>
        <v/>
      </c>
      <c r="M200" s="177"/>
      <c r="N200" s="169"/>
      <c r="O200" s="177"/>
    </row>
    <row r="201" spans="1:15" ht="12.5">
      <c r="A201" s="178">
        <v>0</v>
      </c>
      <c r="B201" s="202">
        <v>0</v>
      </c>
      <c r="C201" s="180">
        <v>0</v>
      </c>
      <c r="D201" s="181" t="str">
        <f t="shared" si="4"/>
        <v/>
      </c>
      <c r="E201" s="203"/>
      <c r="I201" s="167" t="str">
        <v/>
      </c>
      <c r="L201" s="176" t="str">
        <f t="shared" ca="1" si="0"/>
        <v/>
      </c>
      <c r="M201" s="177"/>
      <c r="N201" s="169"/>
      <c r="O201" s="177"/>
    </row>
    <row r="202" spans="1:15" ht="12.5">
      <c r="A202" s="178">
        <v>0</v>
      </c>
      <c r="B202" s="202">
        <v>0</v>
      </c>
      <c r="C202" s="180">
        <v>0</v>
      </c>
      <c r="D202" s="181" t="str">
        <f t="shared" si="4"/>
        <v/>
      </c>
      <c r="E202" s="203"/>
      <c r="I202" s="167" t="str">
        <v/>
      </c>
      <c r="L202" s="176" t="str">
        <f t="shared" ca="1" si="0"/>
        <v/>
      </c>
      <c r="M202" s="177"/>
      <c r="N202" s="169"/>
      <c r="O202" s="177"/>
    </row>
    <row r="203" spans="1:15" ht="12.5">
      <c r="A203" s="178">
        <v>0</v>
      </c>
      <c r="B203" s="202">
        <v>0</v>
      </c>
      <c r="C203" s="180">
        <v>0</v>
      </c>
      <c r="D203" s="181" t="str">
        <f t="shared" si="4"/>
        <v/>
      </c>
      <c r="E203" s="203"/>
      <c r="I203" s="167" t="str">
        <v/>
      </c>
      <c r="L203" s="176" t="str">
        <f t="shared" ca="1" si="0"/>
        <v/>
      </c>
      <c r="M203" s="177"/>
      <c r="N203" s="169"/>
      <c r="O203" s="177"/>
    </row>
    <row r="204" spans="1:15" ht="12.5">
      <c r="A204" s="178">
        <v>0</v>
      </c>
      <c r="B204" s="202">
        <v>0</v>
      </c>
      <c r="C204" s="180">
        <v>0</v>
      </c>
      <c r="D204" s="181" t="str">
        <f t="shared" si="4"/>
        <v/>
      </c>
      <c r="E204" s="203"/>
      <c r="I204" s="167" t="str">
        <v/>
      </c>
      <c r="L204" s="176" t="str">
        <f t="shared" ca="1" si="0"/>
        <v/>
      </c>
      <c r="M204" s="177"/>
      <c r="N204" s="169"/>
      <c r="O204" s="177"/>
    </row>
    <row r="205" spans="1:15" ht="12.5">
      <c r="A205" s="178">
        <v>0</v>
      </c>
      <c r="B205" s="202">
        <v>0</v>
      </c>
      <c r="C205" s="180">
        <v>0</v>
      </c>
      <c r="D205" s="181" t="str">
        <f t="shared" si="4"/>
        <v/>
      </c>
      <c r="E205" s="203"/>
      <c r="I205" s="167" t="str">
        <v/>
      </c>
      <c r="L205" s="176" t="str">
        <f t="shared" ca="1" si="0"/>
        <v/>
      </c>
      <c r="M205" s="177"/>
      <c r="N205" s="169"/>
      <c r="O205" s="177"/>
    </row>
    <row r="206" spans="1:15" ht="12.5">
      <c r="A206" s="178">
        <v>0</v>
      </c>
      <c r="B206" s="202">
        <v>0</v>
      </c>
      <c r="C206" s="180">
        <v>0</v>
      </c>
      <c r="D206" s="181" t="str">
        <f t="shared" si="4"/>
        <v/>
      </c>
      <c r="E206" s="203"/>
      <c r="I206" s="167" t="str">
        <v/>
      </c>
      <c r="L206" s="176" t="str">
        <f t="shared" ca="1" si="0"/>
        <v/>
      </c>
      <c r="M206" s="177"/>
      <c r="N206" s="169"/>
      <c r="O206" s="177"/>
    </row>
    <row r="207" spans="1:15" ht="12.5">
      <c r="A207" s="178">
        <v>0</v>
      </c>
      <c r="B207" s="202">
        <v>0</v>
      </c>
      <c r="C207" s="180">
        <v>0</v>
      </c>
      <c r="D207" s="181" t="str">
        <f t="shared" si="4"/>
        <v/>
      </c>
      <c r="E207" s="203"/>
      <c r="I207" s="167" t="str">
        <v/>
      </c>
      <c r="L207" s="176" t="str">
        <f t="shared" ca="1" si="0"/>
        <v/>
      </c>
      <c r="M207" s="177"/>
      <c r="N207" s="169"/>
      <c r="O207" s="177"/>
    </row>
    <row r="208" spans="1:15" ht="12.5">
      <c r="A208" s="178">
        <v>0</v>
      </c>
      <c r="B208" s="202">
        <v>0</v>
      </c>
      <c r="C208" s="180">
        <v>0</v>
      </c>
      <c r="D208" s="181" t="str">
        <f t="shared" si="4"/>
        <v/>
      </c>
      <c r="E208" s="203"/>
      <c r="I208" s="167" t="str">
        <v/>
      </c>
      <c r="L208" s="176" t="str">
        <f t="shared" ca="1" si="0"/>
        <v/>
      </c>
      <c r="M208" s="177"/>
      <c r="N208" s="169"/>
      <c r="O208" s="177"/>
    </row>
    <row r="209" spans="1:15" ht="12.5">
      <c r="A209" s="178">
        <v>0</v>
      </c>
      <c r="B209" s="202">
        <v>0</v>
      </c>
      <c r="C209" s="180">
        <v>0</v>
      </c>
      <c r="D209" s="181" t="str">
        <f t="shared" si="4"/>
        <v/>
      </c>
      <c r="E209" s="203"/>
      <c r="I209" s="167" t="str">
        <v/>
      </c>
      <c r="L209" s="176" t="str">
        <f t="shared" ca="1" si="0"/>
        <v/>
      </c>
      <c r="M209" s="177"/>
      <c r="N209" s="169"/>
      <c r="O209" s="177"/>
    </row>
    <row r="210" spans="1:15" ht="12.5">
      <c r="A210" s="178">
        <v>0</v>
      </c>
      <c r="B210" s="202">
        <v>0</v>
      </c>
      <c r="C210" s="180">
        <v>0</v>
      </c>
      <c r="D210" s="181" t="str">
        <f t="shared" si="4"/>
        <v/>
      </c>
      <c r="E210" s="203"/>
      <c r="I210" s="167" t="str">
        <v/>
      </c>
      <c r="L210" s="176" t="str">
        <f t="shared" ca="1" si="0"/>
        <v/>
      </c>
      <c r="M210" s="177"/>
      <c r="N210" s="169"/>
      <c r="O210" s="177"/>
    </row>
    <row r="211" spans="1:15" ht="12.5">
      <c r="A211" s="178">
        <v>0</v>
      </c>
      <c r="B211" s="202">
        <v>0</v>
      </c>
      <c r="C211" s="180">
        <v>0</v>
      </c>
      <c r="D211" s="181" t="str">
        <f t="shared" si="4"/>
        <v/>
      </c>
      <c r="E211" s="203"/>
      <c r="I211" s="167" t="str">
        <v/>
      </c>
      <c r="L211" s="176" t="str">
        <f t="shared" ca="1" si="0"/>
        <v/>
      </c>
      <c r="M211" s="177"/>
      <c r="N211" s="169"/>
      <c r="O211" s="177"/>
    </row>
    <row r="212" spans="1:15" ht="12.5">
      <c r="A212" s="178">
        <v>0</v>
      </c>
      <c r="B212" s="202">
        <v>0</v>
      </c>
      <c r="C212" s="180">
        <v>0</v>
      </c>
      <c r="D212" s="181" t="str">
        <f t="shared" si="4"/>
        <v/>
      </c>
      <c r="E212" s="203"/>
      <c r="I212" s="167" t="str">
        <v/>
      </c>
      <c r="L212" s="176" t="str">
        <f t="shared" ca="1" si="0"/>
        <v/>
      </c>
      <c r="M212" s="177"/>
      <c r="N212" s="169"/>
      <c r="O212" s="177"/>
    </row>
    <row r="213" spans="1:15" ht="12.5">
      <c r="A213" s="178">
        <v>0</v>
      </c>
      <c r="B213" s="202">
        <v>0</v>
      </c>
      <c r="C213" s="180">
        <v>0</v>
      </c>
      <c r="D213" s="181" t="str">
        <f t="shared" si="4"/>
        <v/>
      </c>
      <c r="E213" s="203"/>
      <c r="I213" s="167" t="str">
        <v/>
      </c>
      <c r="L213" s="176" t="str">
        <f t="shared" ca="1" si="0"/>
        <v/>
      </c>
      <c r="M213" s="177"/>
      <c r="N213" s="169"/>
      <c r="O213" s="177"/>
    </row>
    <row r="214" spans="1:15" ht="12.5">
      <c r="A214" s="178">
        <v>0</v>
      </c>
      <c r="B214" s="202">
        <v>0</v>
      </c>
      <c r="C214" s="180">
        <v>0</v>
      </c>
      <c r="D214" s="181" t="str">
        <f t="shared" si="4"/>
        <v/>
      </c>
      <c r="E214" s="203"/>
      <c r="I214" s="167" t="str">
        <v/>
      </c>
      <c r="L214" s="176" t="str">
        <f t="shared" ca="1" si="0"/>
        <v/>
      </c>
      <c r="M214" s="177"/>
      <c r="N214" s="169"/>
      <c r="O214" s="177"/>
    </row>
    <row r="215" spans="1:15" ht="12.5">
      <c r="A215" s="178">
        <v>0</v>
      </c>
      <c r="B215" s="202">
        <v>0</v>
      </c>
      <c r="C215" s="180">
        <v>0</v>
      </c>
      <c r="D215" s="181" t="str">
        <f t="shared" si="4"/>
        <v/>
      </c>
      <c r="E215" s="203"/>
      <c r="I215" s="167" t="str">
        <v/>
      </c>
      <c r="L215" s="176" t="str">
        <f t="shared" ca="1" si="0"/>
        <v/>
      </c>
      <c r="M215" s="177"/>
      <c r="N215" s="169"/>
      <c r="O215" s="177"/>
    </row>
    <row r="216" spans="1:15" ht="12.5">
      <c r="A216" s="178">
        <v>0</v>
      </c>
      <c r="B216" s="202">
        <v>0</v>
      </c>
      <c r="C216" s="180">
        <v>0</v>
      </c>
      <c r="D216" s="181" t="str">
        <f t="shared" si="4"/>
        <v/>
      </c>
      <c r="E216" s="203"/>
      <c r="I216" s="167" t="str">
        <v/>
      </c>
      <c r="L216" s="176" t="str">
        <f t="shared" ca="1" si="0"/>
        <v/>
      </c>
      <c r="M216" s="177"/>
      <c r="N216" s="169"/>
      <c r="O216" s="177"/>
    </row>
    <row r="217" spans="1:15" ht="12.5">
      <c r="A217" s="178">
        <v>0</v>
      </c>
      <c r="B217" s="202">
        <v>0</v>
      </c>
      <c r="C217" s="180">
        <v>0</v>
      </c>
      <c r="D217" s="181" t="str">
        <f t="shared" si="4"/>
        <v/>
      </c>
      <c r="E217" s="203"/>
      <c r="I217" s="167" t="str">
        <v/>
      </c>
      <c r="L217" s="176" t="str">
        <f t="shared" ca="1" si="0"/>
        <v/>
      </c>
      <c r="M217" s="177"/>
      <c r="N217" s="169"/>
      <c r="O217" s="177"/>
    </row>
    <row r="218" spans="1:15" ht="12.5">
      <c r="A218" s="178">
        <v>0</v>
      </c>
      <c r="B218" s="202">
        <v>0</v>
      </c>
      <c r="C218" s="180">
        <v>0</v>
      </c>
      <c r="D218" s="181" t="str">
        <f t="shared" si="4"/>
        <v/>
      </c>
      <c r="E218" s="203"/>
      <c r="I218" s="167" t="str">
        <v/>
      </c>
      <c r="L218" s="176" t="str">
        <f t="shared" ca="1" si="0"/>
        <v/>
      </c>
      <c r="M218" s="177"/>
      <c r="N218" s="169"/>
      <c r="O218" s="177"/>
    </row>
    <row r="219" spans="1:15" ht="12.5">
      <c r="A219" s="178">
        <v>0</v>
      </c>
      <c r="B219" s="202">
        <v>0</v>
      </c>
      <c r="C219" s="180">
        <v>0</v>
      </c>
      <c r="D219" s="181" t="str">
        <f t="shared" si="4"/>
        <v/>
      </c>
      <c r="E219" s="203"/>
      <c r="I219" s="167" t="str">
        <v/>
      </c>
      <c r="L219" s="176" t="str">
        <f t="shared" ca="1" si="0"/>
        <v/>
      </c>
      <c r="M219" s="177"/>
      <c r="N219" s="169"/>
      <c r="O219" s="177"/>
    </row>
    <row r="220" spans="1:15" ht="12.5">
      <c r="A220" s="178">
        <v>0</v>
      </c>
      <c r="B220" s="202">
        <v>0</v>
      </c>
      <c r="C220" s="180">
        <v>0</v>
      </c>
      <c r="D220" s="181" t="str">
        <f t="shared" si="4"/>
        <v/>
      </c>
      <c r="E220" s="203"/>
      <c r="I220" s="167" t="str">
        <v/>
      </c>
      <c r="L220" s="176" t="str">
        <f t="shared" ca="1" si="0"/>
        <v/>
      </c>
      <c r="M220" s="177"/>
      <c r="N220" s="169"/>
      <c r="O220" s="177"/>
    </row>
    <row r="221" spans="1:15" ht="12.5">
      <c r="A221" s="178">
        <v>0</v>
      </c>
      <c r="B221" s="202">
        <v>0</v>
      </c>
      <c r="C221" s="180">
        <v>0</v>
      </c>
      <c r="D221" s="181" t="str">
        <f t="shared" si="4"/>
        <v/>
      </c>
      <c r="E221" s="203"/>
      <c r="I221" s="167" t="str">
        <v/>
      </c>
      <c r="L221" s="176" t="str">
        <f t="shared" ca="1" si="0"/>
        <v/>
      </c>
      <c r="M221" s="177"/>
      <c r="N221" s="169"/>
      <c r="O221" s="177"/>
    </row>
    <row r="222" spans="1:15" ht="12.5">
      <c r="A222" s="178">
        <v>0</v>
      </c>
      <c r="B222" s="202">
        <v>0</v>
      </c>
      <c r="C222" s="180">
        <v>0</v>
      </c>
      <c r="D222" s="181" t="str">
        <f t="shared" si="4"/>
        <v/>
      </c>
      <c r="E222" s="203"/>
      <c r="I222" s="167" t="str">
        <v/>
      </c>
      <c r="L222" s="176" t="str">
        <f t="shared" ca="1" si="0"/>
        <v/>
      </c>
      <c r="M222" s="177"/>
      <c r="N222" s="169"/>
      <c r="O222" s="177"/>
    </row>
    <row r="223" spans="1:15" ht="12.5">
      <c r="A223" s="178">
        <v>0</v>
      </c>
      <c r="B223" s="202">
        <v>0</v>
      </c>
      <c r="C223" s="180">
        <v>0</v>
      </c>
      <c r="D223" s="181" t="str">
        <f t="shared" si="4"/>
        <v/>
      </c>
      <c r="E223" s="203"/>
      <c r="I223" s="167" t="str">
        <v/>
      </c>
      <c r="L223" s="176" t="str">
        <f t="shared" ca="1" si="0"/>
        <v/>
      </c>
      <c r="M223" s="177"/>
      <c r="N223" s="169"/>
      <c r="O223" s="177"/>
    </row>
    <row r="224" spans="1:15" ht="12.5">
      <c r="A224" s="178">
        <v>0</v>
      </c>
      <c r="B224" s="202">
        <v>0</v>
      </c>
      <c r="C224" s="180">
        <v>0</v>
      </c>
      <c r="D224" s="181" t="str">
        <f t="shared" si="4"/>
        <v/>
      </c>
      <c r="E224" s="203"/>
      <c r="I224" s="167" t="str">
        <v/>
      </c>
      <c r="L224" s="176" t="str">
        <f t="shared" ca="1" si="0"/>
        <v/>
      </c>
      <c r="M224" s="177"/>
      <c r="N224" s="169"/>
      <c r="O224" s="177"/>
    </row>
    <row r="225" spans="1:15" ht="12.5">
      <c r="A225" s="178">
        <v>0</v>
      </c>
      <c r="B225" s="202">
        <v>0</v>
      </c>
      <c r="C225" s="180">
        <v>0</v>
      </c>
      <c r="D225" s="181" t="str">
        <f t="shared" si="4"/>
        <v/>
      </c>
      <c r="E225" s="203"/>
      <c r="I225" s="167" t="str">
        <v/>
      </c>
      <c r="L225" s="176" t="str">
        <f t="shared" ca="1" si="0"/>
        <v/>
      </c>
      <c r="M225" s="177"/>
      <c r="N225" s="169"/>
      <c r="O225" s="177"/>
    </row>
    <row r="226" spans="1:15" ht="12.5">
      <c r="A226" s="178">
        <v>0</v>
      </c>
      <c r="B226" s="202">
        <v>0</v>
      </c>
      <c r="C226" s="180">
        <v>0</v>
      </c>
      <c r="D226" s="181" t="str">
        <f t="shared" si="4"/>
        <v/>
      </c>
      <c r="E226" s="203"/>
      <c r="I226" s="167" t="str">
        <v/>
      </c>
      <c r="L226" s="176" t="str">
        <f t="shared" ca="1" si="0"/>
        <v/>
      </c>
      <c r="M226" s="177"/>
      <c r="N226" s="169"/>
      <c r="O226" s="177"/>
    </row>
    <row r="227" spans="1:15" ht="12.5">
      <c r="A227" s="178">
        <v>0</v>
      </c>
      <c r="B227" s="202">
        <v>0</v>
      </c>
      <c r="C227" s="180">
        <v>0</v>
      </c>
      <c r="D227" s="181" t="str">
        <f t="shared" si="4"/>
        <v/>
      </c>
      <c r="E227" s="203"/>
      <c r="I227" s="167" t="str">
        <v/>
      </c>
      <c r="L227" s="176" t="str">
        <f t="shared" ca="1" si="0"/>
        <v/>
      </c>
      <c r="M227" s="177"/>
      <c r="N227" s="169"/>
      <c r="O227" s="177"/>
    </row>
    <row r="228" spans="1:15" ht="12.5">
      <c r="A228" s="178">
        <v>0</v>
      </c>
      <c r="B228" s="202">
        <v>0</v>
      </c>
      <c r="C228" s="180">
        <v>0</v>
      </c>
      <c r="D228" s="181" t="str">
        <f t="shared" si="4"/>
        <v/>
      </c>
      <c r="E228" s="203"/>
      <c r="I228" s="167" t="str">
        <v/>
      </c>
      <c r="L228" s="176" t="str">
        <f t="shared" ca="1" si="0"/>
        <v/>
      </c>
      <c r="M228" s="177"/>
      <c r="N228" s="169"/>
      <c r="O228" s="177"/>
    </row>
    <row r="229" spans="1:15" ht="12.5">
      <c r="A229" s="178">
        <v>0</v>
      </c>
      <c r="B229" s="202">
        <v>0</v>
      </c>
      <c r="C229" s="180">
        <v>0</v>
      </c>
      <c r="D229" s="181" t="str">
        <f t="shared" si="4"/>
        <v/>
      </c>
      <c r="E229" s="203"/>
      <c r="I229" s="167" t="str">
        <v/>
      </c>
      <c r="L229" s="176" t="str">
        <f t="shared" ca="1" si="0"/>
        <v/>
      </c>
      <c r="M229" s="177"/>
      <c r="N229" s="169"/>
      <c r="O229" s="177"/>
    </row>
    <row r="230" spans="1:15" ht="12.5">
      <c r="A230" s="178">
        <v>0</v>
      </c>
      <c r="B230" s="202">
        <v>0</v>
      </c>
      <c r="C230" s="180">
        <v>0</v>
      </c>
      <c r="D230" s="181" t="str">
        <f t="shared" si="4"/>
        <v/>
      </c>
      <c r="E230" s="203"/>
      <c r="I230" s="167" t="str">
        <v/>
      </c>
      <c r="L230" s="176" t="str">
        <f t="shared" ca="1" si="0"/>
        <v/>
      </c>
      <c r="M230" s="177"/>
      <c r="N230" s="169"/>
      <c r="O230" s="177"/>
    </row>
    <row r="231" spans="1:15" ht="12.5">
      <c r="A231" s="178">
        <v>0</v>
      </c>
      <c r="B231" s="202">
        <v>0</v>
      </c>
      <c r="C231" s="180">
        <v>0</v>
      </c>
      <c r="D231" s="181" t="str">
        <f t="shared" si="4"/>
        <v/>
      </c>
      <c r="E231" s="203"/>
      <c r="I231" s="167" t="str">
        <v/>
      </c>
      <c r="L231" s="176" t="str">
        <f t="shared" ca="1" si="0"/>
        <v/>
      </c>
      <c r="M231" s="177"/>
      <c r="N231" s="169"/>
      <c r="O231" s="177"/>
    </row>
    <row r="232" spans="1:15" ht="12.5">
      <c r="A232" s="178">
        <v>0</v>
      </c>
      <c r="B232" s="202">
        <v>0</v>
      </c>
      <c r="C232" s="180">
        <v>0</v>
      </c>
      <c r="D232" s="181" t="str">
        <f t="shared" si="4"/>
        <v/>
      </c>
      <c r="E232" s="203"/>
      <c r="I232" s="167" t="str">
        <v/>
      </c>
      <c r="L232" s="176" t="str">
        <f t="shared" ca="1" si="0"/>
        <v/>
      </c>
      <c r="M232" s="177"/>
      <c r="N232" s="169"/>
      <c r="O232" s="177"/>
    </row>
    <row r="233" spans="1:15" ht="12.5">
      <c r="A233" s="178">
        <v>0</v>
      </c>
      <c r="B233" s="202">
        <v>0</v>
      </c>
      <c r="C233" s="180">
        <v>0</v>
      </c>
      <c r="D233" s="181" t="str">
        <f t="shared" si="4"/>
        <v/>
      </c>
      <c r="E233" s="203"/>
      <c r="I233" s="167" t="str">
        <v/>
      </c>
      <c r="L233" s="176" t="str">
        <f t="shared" ca="1" si="0"/>
        <v/>
      </c>
      <c r="M233" s="177"/>
      <c r="N233" s="169"/>
      <c r="O233" s="177"/>
    </row>
    <row r="234" spans="1:15" ht="12.5">
      <c r="A234" s="178">
        <v>0</v>
      </c>
      <c r="B234" s="202">
        <v>0</v>
      </c>
      <c r="C234" s="180">
        <v>0</v>
      </c>
      <c r="D234" s="181" t="str">
        <f t="shared" si="4"/>
        <v/>
      </c>
      <c r="E234" s="203"/>
      <c r="I234" s="167" t="str">
        <v/>
      </c>
      <c r="L234" s="176" t="str">
        <f t="shared" ca="1" si="0"/>
        <v/>
      </c>
      <c r="M234" s="177"/>
      <c r="N234" s="169"/>
      <c r="O234" s="177"/>
    </row>
    <row r="235" spans="1:15" ht="12.5">
      <c r="A235" s="178">
        <v>0</v>
      </c>
      <c r="B235" s="202">
        <v>0</v>
      </c>
      <c r="C235" s="180">
        <v>0</v>
      </c>
      <c r="D235" s="181" t="str">
        <f t="shared" si="4"/>
        <v/>
      </c>
      <c r="E235" s="203"/>
      <c r="I235" s="167" t="str">
        <v/>
      </c>
      <c r="L235" s="176" t="str">
        <f t="shared" ca="1" si="0"/>
        <v/>
      </c>
      <c r="M235" s="177"/>
      <c r="N235" s="169"/>
      <c r="O235" s="177"/>
    </row>
    <row r="236" spans="1:15" ht="12.5">
      <c r="A236" s="178">
        <v>0</v>
      </c>
      <c r="B236" s="202">
        <v>0</v>
      </c>
      <c r="C236" s="180">
        <v>0</v>
      </c>
      <c r="D236" s="181" t="str">
        <f t="shared" si="4"/>
        <v/>
      </c>
      <c r="E236" s="203"/>
      <c r="I236" s="167" t="str">
        <v/>
      </c>
      <c r="L236" s="176" t="str">
        <f t="shared" ca="1" si="0"/>
        <v/>
      </c>
      <c r="M236" s="177"/>
      <c r="N236" s="169"/>
      <c r="O236" s="177"/>
    </row>
    <row r="237" spans="1:15" ht="12.5">
      <c r="A237" s="178">
        <v>0</v>
      </c>
      <c r="B237" s="202">
        <v>0</v>
      </c>
      <c r="C237" s="180">
        <v>0</v>
      </c>
      <c r="D237" s="181" t="str">
        <f t="shared" si="4"/>
        <v/>
      </c>
      <c r="E237" s="203"/>
      <c r="I237" s="167" t="str">
        <v/>
      </c>
      <c r="L237" s="176" t="str">
        <f t="shared" ca="1" si="0"/>
        <v/>
      </c>
      <c r="M237" s="177"/>
      <c r="N237" s="169"/>
      <c r="O237" s="177"/>
    </row>
    <row r="238" spans="1:15" ht="12.5">
      <c r="A238" s="178">
        <v>0</v>
      </c>
      <c r="B238" s="202">
        <v>0</v>
      </c>
      <c r="C238" s="180">
        <v>0</v>
      </c>
      <c r="D238" s="181" t="str">
        <f t="shared" si="4"/>
        <v/>
      </c>
      <c r="E238" s="203"/>
      <c r="I238" s="167" t="str">
        <v/>
      </c>
      <c r="L238" s="176" t="str">
        <f t="shared" ca="1" si="0"/>
        <v/>
      </c>
      <c r="M238" s="177"/>
      <c r="N238" s="169"/>
      <c r="O238" s="177"/>
    </row>
    <row r="239" spans="1:15" ht="12.5">
      <c r="A239" s="178">
        <v>0</v>
      </c>
      <c r="B239" s="202">
        <v>0</v>
      </c>
      <c r="C239" s="180">
        <v>0</v>
      </c>
      <c r="D239" s="181" t="str">
        <f t="shared" si="4"/>
        <v/>
      </c>
      <c r="E239" s="203"/>
      <c r="I239" s="167" t="str">
        <v/>
      </c>
      <c r="L239" s="176" t="str">
        <f t="shared" ca="1" si="0"/>
        <v/>
      </c>
      <c r="M239" s="177"/>
      <c r="N239" s="169"/>
      <c r="O239" s="177"/>
    </row>
    <row r="240" spans="1:15" ht="12.5">
      <c r="A240" s="178">
        <v>0</v>
      </c>
      <c r="B240" s="202">
        <v>0</v>
      </c>
      <c r="C240" s="180">
        <v>0</v>
      </c>
      <c r="D240" s="181" t="str">
        <f t="shared" si="4"/>
        <v/>
      </c>
      <c r="E240" s="203"/>
      <c r="I240" s="167" t="str">
        <v/>
      </c>
      <c r="L240" s="176" t="str">
        <f t="shared" ca="1" si="0"/>
        <v/>
      </c>
      <c r="M240" s="177"/>
      <c r="N240" s="169"/>
      <c r="O240" s="177"/>
    </row>
    <row r="241" spans="1:15" ht="12.5">
      <c r="A241" s="178">
        <v>0</v>
      </c>
      <c r="B241" s="202">
        <v>0</v>
      </c>
      <c r="C241" s="180">
        <v>0</v>
      </c>
      <c r="D241" s="181" t="str">
        <f t="shared" si="4"/>
        <v/>
      </c>
      <c r="E241" s="203"/>
      <c r="I241" s="167" t="str">
        <v/>
      </c>
      <c r="L241" s="176" t="str">
        <f t="shared" ca="1" si="0"/>
        <v/>
      </c>
      <c r="M241" s="177"/>
      <c r="N241" s="169"/>
      <c r="O241" s="177"/>
    </row>
    <row r="242" spans="1:15" ht="12.5">
      <c r="A242" s="178">
        <v>0</v>
      </c>
      <c r="B242" s="202">
        <v>0</v>
      </c>
      <c r="C242" s="180">
        <v>0</v>
      </c>
      <c r="D242" s="181" t="str">
        <f t="shared" si="4"/>
        <v/>
      </c>
      <c r="E242" s="203"/>
      <c r="I242" s="167" t="str">
        <v/>
      </c>
      <c r="L242" s="176" t="str">
        <f t="shared" ca="1" si="0"/>
        <v/>
      </c>
      <c r="M242" s="177"/>
      <c r="N242" s="169"/>
      <c r="O242" s="177"/>
    </row>
    <row r="243" spans="1:15" ht="12.5">
      <c r="A243" s="178">
        <v>0</v>
      </c>
      <c r="B243" s="202">
        <v>0</v>
      </c>
      <c r="C243" s="180">
        <v>0</v>
      </c>
      <c r="D243" s="181" t="str">
        <f t="shared" si="4"/>
        <v/>
      </c>
      <c r="E243" s="203"/>
      <c r="I243" s="167" t="str">
        <v/>
      </c>
      <c r="L243" s="176" t="str">
        <f t="shared" ca="1" si="0"/>
        <v/>
      </c>
      <c r="M243" s="177"/>
      <c r="N243" s="169"/>
      <c r="O243" s="177"/>
    </row>
    <row r="244" spans="1:15" ht="12.5">
      <c r="A244" s="178">
        <v>0</v>
      </c>
      <c r="B244" s="202">
        <v>0</v>
      </c>
      <c r="C244" s="180">
        <v>0</v>
      </c>
      <c r="D244" s="181" t="str">
        <f t="shared" si="4"/>
        <v/>
      </c>
      <c r="E244" s="203"/>
      <c r="I244" s="167" t="str">
        <v/>
      </c>
      <c r="L244" s="176" t="str">
        <f t="shared" ca="1" si="0"/>
        <v/>
      </c>
      <c r="M244" s="177"/>
      <c r="N244" s="169"/>
      <c r="O244" s="177"/>
    </row>
    <row r="245" spans="1:15" ht="12.5">
      <c r="A245" s="178">
        <v>0</v>
      </c>
      <c r="B245" s="202">
        <v>0</v>
      </c>
      <c r="C245" s="180">
        <v>0</v>
      </c>
      <c r="D245" s="181" t="str">
        <f t="shared" si="4"/>
        <v/>
      </c>
      <c r="E245" s="203"/>
      <c r="I245" s="167" t="str">
        <v/>
      </c>
      <c r="L245" s="176" t="str">
        <f t="shared" ca="1" si="0"/>
        <v/>
      </c>
      <c r="M245" s="177"/>
      <c r="N245" s="169"/>
      <c r="O245" s="177"/>
    </row>
    <row r="246" spans="1:15" ht="12.5">
      <c r="A246" s="178">
        <v>0</v>
      </c>
      <c r="B246" s="202">
        <v>0</v>
      </c>
      <c r="C246" s="180">
        <v>0</v>
      </c>
      <c r="D246" s="181" t="str">
        <f t="shared" si="4"/>
        <v/>
      </c>
      <c r="E246" s="203"/>
      <c r="I246" s="167" t="str">
        <v/>
      </c>
      <c r="L246" s="176" t="str">
        <f t="shared" ca="1" si="0"/>
        <v/>
      </c>
      <c r="M246" s="177"/>
      <c r="N246" s="169"/>
      <c r="O246" s="177"/>
    </row>
    <row r="247" spans="1:15" ht="12.5">
      <c r="A247" s="178">
        <v>0</v>
      </c>
      <c r="B247" s="202">
        <v>0</v>
      </c>
      <c r="C247" s="180">
        <v>0</v>
      </c>
      <c r="D247" s="181" t="str">
        <f t="shared" si="4"/>
        <v/>
      </c>
      <c r="E247" s="203"/>
      <c r="I247" s="167" t="str">
        <v/>
      </c>
      <c r="L247" s="176" t="str">
        <f t="shared" ca="1" si="0"/>
        <v/>
      </c>
      <c r="M247" s="177"/>
      <c r="N247" s="169"/>
      <c r="O247" s="177"/>
    </row>
    <row r="248" spans="1:15" ht="12.5">
      <c r="A248" s="178">
        <v>0</v>
      </c>
      <c r="B248" s="202">
        <v>0</v>
      </c>
      <c r="C248" s="180">
        <v>0</v>
      </c>
      <c r="D248" s="181" t="str">
        <f t="shared" si="4"/>
        <v/>
      </c>
      <c r="E248" s="203"/>
      <c r="I248" s="167" t="str">
        <v/>
      </c>
      <c r="L248" s="176" t="str">
        <f t="shared" ca="1" si="0"/>
        <v/>
      </c>
      <c r="M248" s="177"/>
      <c r="N248" s="169"/>
      <c r="O248" s="177"/>
    </row>
    <row r="249" spans="1:15" ht="12.5">
      <c r="A249" s="178">
        <v>0</v>
      </c>
      <c r="B249" s="202">
        <v>0</v>
      </c>
      <c r="C249" s="180">
        <v>0</v>
      </c>
      <c r="D249" s="181" t="str">
        <f t="shared" si="4"/>
        <v/>
      </c>
      <c r="E249" s="203"/>
      <c r="I249" s="167" t="str">
        <v/>
      </c>
      <c r="L249" s="176" t="str">
        <f t="shared" ca="1" si="0"/>
        <v/>
      </c>
      <c r="M249" s="177"/>
      <c r="N249" s="169"/>
      <c r="O249" s="177"/>
    </row>
    <row r="250" spans="1:15" ht="12.5">
      <c r="A250" s="178">
        <v>0</v>
      </c>
      <c r="B250" s="202">
        <v>0</v>
      </c>
      <c r="C250" s="180">
        <v>0</v>
      </c>
      <c r="D250" s="181" t="str">
        <f t="shared" si="4"/>
        <v/>
      </c>
      <c r="E250" s="203"/>
      <c r="I250" s="167" t="str">
        <v/>
      </c>
      <c r="L250" s="176" t="str">
        <f t="shared" ca="1" si="0"/>
        <v/>
      </c>
      <c r="M250" s="177"/>
      <c r="N250" s="169"/>
      <c r="O250" s="177"/>
    </row>
    <row r="251" spans="1:15" ht="12.5">
      <c r="A251" s="178">
        <v>0</v>
      </c>
      <c r="B251" s="202">
        <v>0</v>
      </c>
      <c r="C251" s="180">
        <v>0</v>
      </c>
      <c r="D251" s="181" t="str">
        <f t="shared" si="4"/>
        <v/>
      </c>
      <c r="E251" s="203"/>
      <c r="I251" s="167" t="str">
        <v/>
      </c>
      <c r="L251" s="176" t="str">
        <f t="shared" ca="1" si="0"/>
        <v/>
      </c>
      <c r="M251" s="177"/>
      <c r="N251" s="169"/>
      <c r="O251" s="177"/>
    </row>
    <row r="252" spans="1:15" ht="12.5">
      <c r="A252" s="178">
        <v>0</v>
      </c>
      <c r="B252" s="202">
        <v>0</v>
      </c>
      <c r="C252" s="180">
        <v>0</v>
      </c>
      <c r="D252" s="181" t="str">
        <f t="shared" si="4"/>
        <v/>
      </c>
      <c r="E252" s="203"/>
      <c r="I252" s="167" t="str">
        <v/>
      </c>
      <c r="L252" s="176" t="str">
        <f t="shared" ca="1" si="0"/>
        <v/>
      </c>
      <c r="M252" s="177"/>
      <c r="N252" s="169"/>
      <c r="O252" s="177"/>
    </row>
    <row r="253" spans="1:15" ht="12.5">
      <c r="A253" s="178">
        <v>0</v>
      </c>
      <c r="B253" s="202">
        <v>0</v>
      </c>
      <c r="C253" s="180">
        <v>0</v>
      </c>
      <c r="D253" s="181" t="str">
        <f t="shared" si="4"/>
        <v/>
      </c>
      <c r="E253" s="203"/>
      <c r="I253" s="167" t="str">
        <v/>
      </c>
      <c r="L253" s="176" t="str">
        <f t="shared" ca="1" si="0"/>
        <v/>
      </c>
      <c r="M253" s="177"/>
      <c r="N253" s="169"/>
      <c r="O253" s="177"/>
    </row>
    <row r="254" spans="1:15" ht="12.5">
      <c r="A254" s="178">
        <v>0</v>
      </c>
      <c r="B254" s="202">
        <v>0</v>
      </c>
      <c r="C254" s="180">
        <v>0</v>
      </c>
      <c r="D254" s="181" t="str">
        <f t="shared" si="4"/>
        <v/>
      </c>
      <c r="E254" s="203"/>
      <c r="I254" s="167" t="str">
        <v/>
      </c>
      <c r="L254" s="176" t="str">
        <f t="shared" ca="1" si="0"/>
        <v/>
      </c>
      <c r="M254" s="177"/>
      <c r="N254" s="169"/>
      <c r="O254" s="177"/>
    </row>
    <row r="255" spans="1:15" ht="12.5">
      <c r="A255" s="178">
        <v>0</v>
      </c>
      <c r="B255" s="202">
        <v>0</v>
      </c>
      <c r="C255" s="180">
        <v>0</v>
      </c>
      <c r="D255" s="181" t="str">
        <f t="shared" si="4"/>
        <v/>
      </c>
      <c r="E255" s="203"/>
      <c r="I255" s="167" t="str">
        <v/>
      </c>
      <c r="L255" s="176" t="str">
        <f t="shared" ca="1" si="0"/>
        <v/>
      </c>
      <c r="M255" s="177"/>
      <c r="N255" s="169"/>
      <c r="O255" s="177"/>
    </row>
    <row r="256" spans="1:15" ht="12.5">
      <c r="A256" s="178">
        <v>0</v>
      </c>
      <c r="B256" s="202">
        <v>0</v>
      </c>
      <c r="C256" s="180">
        <v>0</v>
      </c>
      <c r="D256" s="181" t="str">
        <f t="shared" si="4"/>
        <v/>
      </c>
      <c r="E256" s="203"/>
      <c r="I256" s="167" t="str">
        <v/>
      </c>
      <c r="L256" s="176" t="str">
        <f t="shared" ca="1" si="0"/>
        <v/>
      </c>
      <c r="M256" s="177"/>
      <c r="N256" s="169"/>
      <c r="O256" s="177"/>
    </row>
    <row r="257" spans="1:15" ht="12.5">
      <c r="A257" s="178">
        <v>0</v>
      </c>
      <c r="B257" s="202">
        <v>0</v>
      </c>
      <c r="C257" s="180">
        <v>0</v>
      </c>
      <c r="D257" s="181" t="str">
        <f t="shared" si="4"/>
        <v/>
      </c>
      <c r="E257" s="203"/>
      <c r="I257" s="167" t="str">
        <v/>
      </c>
      <c r="L257" s="176" t="str">
        <f t="shared" ca="1" si="0"/>
        <v/>
      </c>
      <c r="M257" s="177"/>
      <c r="N257" s="169"/>
      <c r="O257" s="177"/>
    </row>
    <row r="258" spans="1:15" ht="12.5">
      <c r="A258" s="178">
        <v>0</v>
      </c>
      <c r="B258" s="202">
        <v>0</v>
      </c>
      <c r="C258" s="180">
        <v>0</v>
      </c>
      <c r="D258" s="181" t="str">
        <f t="shared" si="4"/>
        <v/>
      </c>
      <c r="E258" s="203"/>
      <c r="I258" s="167" t="str">
        <v/>
      </c>
      <c r="L258" s="176" t="str">
        <f t="shared" ref="L258:L370" ca="1" si="5">(IFERROR(_xludf.IFS(L257&lt;=0,0,K258&gt;0,L257-K258),""))</f>
        <v/>
      </c>
      <c r="M258" s="177"/>
      <c r="N258" s="169"/>
      <c r="O258" s="177"/>
    </row>
    <row r="259" spans="1:15" ht="12.5">
      <c r="A259" s="178">
        <v>0</v>
      </c>
      <c r="B259" s="202">
        <v>0</v>
      </c>
      <c r="C259" s="180">
        <v>0</v>
      </c>
      <c r="D259" s="181" t="str">
        <f t="shared" si="4"/>
        <v/>
      </c>
      <c r="E259" s="203"/>
      <c r="I259" s="167" t="str">
        <v/>
      </c>
      <c r="L259" s="176" t="str">
        <f t="shared" ca="1" si="5"/>
        <v/>
      </c>
      <c r="M259" s="177"/>
      <c r="N259" s="169"/>
      <c r="O259" s="177"/>
    </row>
    <row r="260" spans="1:15" ht="12.5">
      <c r="A260" s="178">
        <v>0</v>
      </c>
      <c r="B260" s="202">
        <v>0</v>
      </c>
      <c r="C260" s="180">
        <v>0</v>
      </c>
      <c r="D260" s="181" t="str">
        <f t="shared" si="4"/>
        <v/>
      </c>
      <c r="E260" s="203"/>
      <c r="I260" s="167" t="str">
        <v/>
      </c>
      <c r="L260" s="176" t="str">
        <f t="shared" ca="1" si="5"/>
        <v/>
      </c>
      <c r="M260" s="177"/>
      <c r="N260" s="169"/>
      <c r="O260" s="177"/>
    </row>
    <row r="261" spans="1:15" ht="12.5">
      <c r="A261" s="178">
        <v>0</v>
      </c>
      <c r="B261" s="202">
        <v>0</v>
      </c>
      <c r="C261" s="180">
        <v>0</v>
      </c>
      <c r="D261" s="181" t="str">
        <f t="shared" ref="D261:D324" si="6">_xlfn.IFS(A261&gt;0,A261/C261,B261&gt;0,B261/C261,AND(B261=0,C261&gt;0),0, AND(C261=0,A261=0),"")</f>
        <v/>
      </c>
      <c r="E261" s="203"/>
      <c r="I261" s="167" t="str">
        <v/>
      </c>
      <c r="L261" s="176" t="str">
        <f t="shared" ca="1" si="5"/>
        <v/>
      </c>
      <c r="M261" s="177"/>
      <c r="N261" s="169"/>
      <c r="O261" s="177"/>
    </row>
    <row r="262" spans="1:15" ht="12.5">
      <c r="A262" s="178">
        <v>0</v>
      </c>
      <c r="B262" s="202">
        <v>0</v>
      </c>
      <c r="C262" s="180">
        <v>0</v>
      </c>
      <c r="D262" s="181" t="str">
        <f t="shared" si="6"/>
        <v/>
      </c>
      <c r="E262" s="203"/>
      <c r="I262" s="167" t="str">
        <v/>
      </c>
      <c r="L262" s="176" t="str">
        <f t="shared" ca="1" si="5"/>
        <v/>
      </c>
      <c r="M262" s="177"/>
      <c r="N262" s="169"/>
      <c r="O262" s="177"/>
    </row>
    <row r="263" spans="1:15" ht="12.5">
      <c r="A263" s="178">
        <v>0</v>
      </c>
      <c r="B263" s="202">
        <v>0</v>
      </c>
      <c r="C263" s="180">
        <v>0</v>
      </c>
      <c r="D263" s="181" t="str">
        <f t="shared" si="6"/>
        <v/>
      </c>
      <c r="E263" s="203"/>
      <c r="I263" s="167" t="str">
        <v/>
      </c>
      <c r="L263" s="176" t="str">
        <f t="shared" ca="1" si="5"/>
        <v/>
      </c>
      <c r="M263" s="177"/>
      <c r="N263" s="169"/>
      <c r="O263" s="177"/>
    </row>
    <row r="264" spans="1:15" ht="12.5">
      <c r="A264" s="178">
        <v>0</v>
      </c>
      <c r="B264" s="202">
        <v>0</v>
      </c>
      <c r="C264" s="180">
        <v>0</v>
      </c>
      <c r="D264" s="181" t="str">
        <f t="shared" si="6"/>
        <v/>
      </c>
      <c r="E264" s="203"/>
      <c r="I264" s="167" t="str">
        <v/>
      </c>
      <c r="L264" s="176" t="str">
        <f t="shared" ca="1" si="5"/>
        <v/>
      </c>
      <c r="M264" s="177"/>
      <c r="N264" s="169"/>
      <c r="O264" s="177"/>
    </row>
    <row r="265" spans="1:15" ht="12.5">
      <c r="A265" s="178">
        <v>0</v>
      </c>
      <c r="B265" s="202">
        <v>0</v>
      </c>
      <c r="C265" s="180">
        <v>0</v>
      </c>
      <c r="D265" s="181" t="str">
        <f t="shared" si="6"/>
        <v/>
      </c>
      <c r="E265" s="203"/>
      <c r="I265" s="167" t="str">
        <v/>
      </c>
      <c r="L265" s="176" t="str">
        <f t="shared" ca="1" si="5"/>
        <v/>
      </c>
      <c r="M265" s="177"/>
      <c r="N265" s="169"/>
      <c r="O265" s="177"/>
    </row>
    <row r="266" spans="1:15" ht="12.5">
      <c r="A266" s="178">
        <v>0</v>
      </c>
      <c r="B266" s="202">
        <v>0</v>
      </c>
      <c r="C266" s="180">
        <v>0</v>
      </c>
      <c r="D266" s="181" t="str">
        <f t="shared" si="6"/>
        <v/>
      </c>
      <c r="E266" s="203"/>
      <c r="I266" s="167" t="str">
        <v/>
      </c>
      <c r="L266" s="176" t="str">
        <f t="shared" ca="1" si="5"/>
        <v/>
      </c>
      <c r="M266" s="177"/>
      <c r="N266" s="169"/>
      <c r="O266" s="177"/>
    </row>
    <row r="267" spans="1:15" ht="12.5">
      <c r="A267" s="178">
        <v>0</v>
      </c>
      <c r="B267" s="202">
        <v>0</v>
      </c>
      <c r="C267" s="180">
        <v>0</v>
      </c>
      <c r="D267" s="181" t="str">
        <f t="shared" si="6"/>
        <v/>
      </c>
      <c r="E267" s="203"/>
      <c r="I267" s="167" t="str">
        <v/>
      </c>
      <c r="L267" s="176" t="str">
        <f t="shared" ca="1" si="5"/>
        <v/>
      </c>
      <c r="M267" s="177"/>
      <c r="N267" s="169"/>
      <c r="O267" s="177"/>
    </row>
    <row r="268" spans="1:15" ht="12.5">
      <c r="A268" s="178">
        <v>0</v>
      </c>
      <c r="B268" s="202">
        <v>0</v>
      </c>
      <c r="C268" s="180">
        <v>0</v>
      </c>
      <c r="D268" s="181" t="str">
        <f t="shared" si="6"/>
        <v/>
      </c>
      <c r="E268" s="203"/>
      <c r="I268" s="167" t="str">
        <v/>
      </c>
      <c r="L268" s="176" t="str">
        <f t="shared" ca="1" si="5"/>
        <v/>
      </c>
      <c r="M268" s="177"/>
      <c r="N268" s="169"/>
      <c r="O268" s="177"/>
    </row>
    <row r="269" spans="1:15" ht="12.5">
      <c r="A269" s="178">
        <v>0</v>
      </c>
      <c r="B269" s="202">
        <v>0</v>
      </c>
      <c r="C269" s="180">
        <v>0</v>
      </c>
      <c r="D269" s="181" t="str">
        <f t="shared" si="6"/>
        <v/>
      </c>
      <c r="E269" s="203"/>
      <c r="I269" s="167" t="str">
        <v/>
      </c>
      <c r="L269" s="176" t="str">
        <f t="shared" ca="1" si="5"/>
        <v/>
      </c>
      <c r="M269" s="177"/>
      <c r="N269" s="169"/>
      <c r="O269" s="177"/>
    </row>
    <row r="270" spans="1:15" ht="12.5">
      <c r="A270" s="178">
        <v>0</v>
      </c>
      <c r="B270" s="202">
        <v>0</v>
      </c>
      <c r="C270" s="180">
        <v>0</v>
      </c>
      <c r="D270" s="181" t="str">
        <f t="shared" si="6"/>
        <v/>
      </c>
      <c r="E270" s="203"/>
      <c r="I270" s="167" t="str">
        <v/>
      </c>
      <c r="L270" s="176" t="str">
        <f t="shared" ca="1" si="5"/>
        <v/>
      </c>
      <c r="M270" s="177"/>
      <c r="N270" s="169"/>
      <c r="O270" s="177"/>
    </row>
    <row r="271" spans="1:15" ht="12.5">
      <c r="A271" s="178">
        <v>0</v>
      </c>
      <c r="B271" s="202">
        <v>0</v>
      </c>
      <c r="C271" s="180">
        <v>0</v>
      </c>
      <c r="D271" s="181" t="str">
        <f t="shared" si="6"/>
        <v/>
      </c>
      <c r="E271" s="203"/>
      <c r="I271" s="167" t="str">
        <v/>
      </c>
      <c r="L271" s="176" t="str">
        <f t="shared" ca="1" si="5"/>
        <v/>
      </c>
      <c r="M271" s="177"/>
      <c r="N271" s="169"/>
      <c r="O271" s="177"/>
    </row>
    <row r="272" spans="1:15" ht="12.5">
      <c r="A272" s="178">
        <v>0</v>
      </c>
      <c r="B272" s="202">
        <v>0</v>
      </c>
      <c r="C272" s="180">
        <v>0</v>
      </c>
      <c r="D272" s="181" t="str">
        <f t="shared" si="6"/>
        <v/>
      </c>
      <c r="E272" s="203"/>
      <c r="I272" s="167" t="str">
        <v/>
      </c>
      <c r="L272" s="176" t="str">
        <f t="shared" ca="1" si="5"/>
        <v/>
      </c>
      <c r="M272" s="177"/>
      <c r="N272" s="169"/>
      <c r="O272" s="177"/>
    </row>
    <row r="273" spans="1:15" ht="12.5">
      <c r="A273" s="178">
        <v>0</v>
      </c>
      <c r="B273" s="202">
        <v>0</v>
      </c>
      <c r="C273" s="180">
        <v>0</v>
      </c>
      <c r="D273" s="181" t="str">
        <f t="shared" si="6"/>
        <v/>
      </c>
      <c r="E273" s="203"/>
      <c r="I273" s="167" t="str">
        <v/>
      </c>
      <c r="L273" s="176" t="str">
        <f t="shared" ca="1" si="5"/>
        <v/>
      </c>
      <c r="M273" s="177"/>
      <c r="N273" s="169"/>
      <c r="O273" s="177"/>
    </row>
    <row r="274" spans="1:15" ht="12.5">
      <c r="A274" s="178">
        <v>0</v>
      </c>
      <c r="B274" s="202">
        <v>0</v>
      </c>
      <c r="C274" s="180">
        <v>0</v>
      </c>
      <c r="D274" s="181" t="str">
        <f t="shared" si="6"/>
        <v/>
      </c>
      <c r="E274" s="203"/>
      <c r="I274" s="167" t="str">
        <v/>
      </c>
      <c r="L274" s="176" t="str">
        <f t="shared" ca="1" si="5"/>
        <v/>
      </c>
      <c r="M274" s="177"/>
      <c r="N274" s="169"/>
      <c r="O274" s="177"/>
    </row>
    <row r="275" spans="1:15" ht="12.5">
      <c r="A275" s="178">
        <v>0</v>
      </c>
      <c r="B275" s="202">
        <v>0</v>
      </c>
      <c r="C275" s="180">
        <v>0</v>
      </c>
      <c r="D275" s="181" t="str">
        <f t="shared" si="6"/>
        <v/>
      </c>
      <c r="E275" s="203"/>
      <c r="I275" s="167" t="str">
        <v/>
      </c>
      <c r="L275" s="176" t="str">
        <f t="shared" ca="1" si="5"/>
        <v/>
      </c>
      <c r="M275" s="177"/>
      <c r="N275" s="169"/>
      <c r="O275" s="177"/>
    </row>
    <row r="276" spans="1:15" ht="12.5">
      <c r="A276" s="178">
        <v>0</v>
      </c>
      <c r="B276" s="202">
        <v>0</v>
      </c>
      <c r="C276" s="180">
        <v>0</v>
      </c>
      <c r="D276" s="181" t="str">
        <f t="shared" si="6"/>
        <v/>
      </c>
      <c r="E276" s="203"/>
      <c r="I276" s="167" t="str">
        <v/>
      </c>
      <c r="L276" s="176" t="str">
        <f t="shared" ca="1" si="5"/>
        <v/>
      </c>
      <c r="M276" s="177"/>
      <c r="N276" s="169"/>
      <c r="O276" s="177"/>
    </row>
    <row r="277" spans="1:15" ht="12.5">
      <c r="A277" s="178">
        <v>0</v>
      </c>
      <c r="B277" s="202">
        <v>0</v>
      </c>
      <c r="C277" s="180">
        <v>0</v>
      </c>
      <c r="D277" s="181" t="str">
        <f t="shared" si="6"/>
        <v/>
      </c>
      <c r="E277" s="203"/>
      <c r="I277" s="167" t="str">
        <v/>
      </c>
      <c r="L277" s="176" t="str">
        <f t="shared" ca="1" si="5"/>
        <v/>
      </c>
      <c r="M277" s="177"/>
      <c r="N277" s="169"/>
      <c r="O277" s="177"/>
    </row>
    <row r="278" spans="1:15" ht="12.5">
      <c r="A278" s="178">
        <v>0</v>
      </c>
      <c r="B278" s="202">
        <v>0</v>
      </c>
      <c r="C278" s="180">
        <v>0</v>
      </c>
      <c r="D278" s="181" t="str">
        <f t="shared" si="6"/>
        <v/>
      </c>
      <c r="E278" s="203"/>
      <c r="I278" s="167" t="str">
        <v/>
      </c>
      <c r="L278" s="176" t="str">
        <f t="shared" ca="1" si="5"/>
        <v/>
      </c>
      <c r="M278" s="177"/>
      <c r="N278" s="169"/>
      <c r="O278" s="177"/>
    </row>
    <row r="279" spans="1:15" ht="12.5">
      <c r="A279" s="178">
        <v>0</v>
      </c>
      <c r="B279" s="202">
        <v>0</v>
      </c>
      <c r="C279" s="180">
        <v>0</v>
      </c>
      <c r="D279" s="181" t="str">
        <f t="shared" si="6"/>
        <v/>
      </c>
      <c r="E279" s="203"/>
      <c r="I279" s="167" t="str">
        <v/>
      </c>
      <c r="L279" s="176" t="str">
        <f t="shared" ca="1" si="5"/>
        <v/>
      </c>
      <c r="M279" s="177"/>
      <c r="N279" s="169"/>
      <c r="O279" s="177"/>
    </row>
    <row r="280" spans="1:15" ht="12.5">
      <c r="A280" s="178">
        <v>0</v>
      </c>
      <c r="B280" s="202">
        <v>0</v>
      </c>
      <c r="C280" s="180">
        <v>0</v>
      </c>
      <c r="D280" s="181" t="str">
        <f t="shared" si="6"/>
        <v/>
      </c>
      <c r="E280" s="203"/>
      <c r="I280" s="167" t="str">
        <v/>
      </c>
      <c r="L280" s="176" t="str">
        <f t="shared" ca="1" si="5"/>
        <v/>
      </c>
      <c r="M280" s="177"/>
      <c r="N280" s="169"/>
      <c r="O280" s="177"/>
    </row>
    <row r="281" spans="1:15" ht="12.5">
      <c r="A281" s="178">
        <v>0</v>
      </c>
      <c r="B281" s="202">
        <v>0</v>
      </c>
      <c r="C281" s="180">
        <v>0</v>
      </c>
      <c r="D281" s="181" t="str">
        <f t="shared" si="6"/>
        <v/>
      </c>
      <c r="E281" s="203"/>
      <c r="I281" s="167" t="str">
        <v/>
      </c>
      <c r="L281" s="176" t="str">
        <f t="shared" ca="1" si="5"/>
        <v/>
      </c>
      <c r="M281" s="177"/>
      <c r="N281" s="169"/>
      <c r="O281" s="177"/>
    </row>
    <row r="282" spans="1:15" ht="12.5">
      <c r="A282" s="178">
        <v>0</v>
      </c>
      <c r="B282" s="202">
        <v>0</v>
      </c>
      <c r="C282" s="180">
        <v>0</v>
      </c>
      <c r="D282" s="181" t="str">
        <f t="shared" si="6"/>
        <v/>
      </c>
      <c r="E282" s="203"/>
      <c r="I282" s="167" t="str">
        <v/>
      </c>
      <c r="L282" s="176" t="str">
        <f t="shared" ca="1" si="5"/>
        <v/>
      </c>
      <c r="M282" s="177"/>
      <c r="N282" s="169"/>
      <c r="O282" s="177"/>
    </row>
    <row r="283" spans="1:15" ht="12.5">
      <c r="A283" s="178">
        <v>0</v>
      </c>
      <c r="B283" s="202">
        <v>0</v>
      </c>
      <c r="C283" s="180">
        <v>0</v>
      </c>
      <c r="D283" s="181" t="str">
        <f t="shared" si="6"/>
        <v/>
      </c>
      <c r="E283" s="203"/>
      <c r="I283" s="167" t="str">
        <v/>
      </c>
      <c r="L283" s="176" t="str">
        <f t="shared" ca="1" si="5"/>
        <v/>
      </c>
      <c r="M283" s="177"/>
      <c r="N283" s="169"/>
      <c r="O283" s="177"/>
    </row>
    <row r="284" spans="1:15" ht="12.5">
      <c r="A284" s="178">
        <v>0</v>
      </c>
      <c r="B284" s="202">
        <v>0</v>
      </c>
      <c r="C284" s="180">
        <v>0</v>
      </c>
      <c r="D284" s="181" t="str">
        <f t="shared" si="6"/>
        <v/>
      </c>
      <c r="E284" s="203"/>
      <c r="I284" s="167" t="str">
        <v/>
      </c>
      <c r="L284" s="176" t="str">
        <f t="shared" ca="1" si="5"/>
        <v/>
      </c>
      <c r="M284" s="177"/>
      <c r="N284" s="169"/>
      <c r="O284" s="177"/>
    </row>
    <row r="285" spans="1:15" ht="12.5">
      <c r="A285" s="178">
        <v>0</v>
      </c>
      <c r="B285" s="202">
        <v>0</v>
      </c>
      <c r="C285" s="180">
        <v>0</v>
      </c>
      <c r="D285" s="181" t="str">
        <f t="shared" si="6"/>
        <v/>
      </c>
      <c r="E285" s="203"/>
      <c r="I285" s="167" t="str">
        <v/>
      </c>
      <c r="L285" s="176" t="str">
        <f t="shared" ca="1" si="5"/>
        <v/>
      </c>
      <c r="M285" s="177"/>
      <c r="N285" s="169"/>
      <c r="O285" s="177"/>
    </row>
    <row r="286" spans="1:15" ht="12.5">
      <c r="A286" s="178">
        <v>0</v>
      </c>
      <c r="B286" s="202">
        <v>0</v>
      </c>
      <c r="C286" s="180">
        <v>0</v>
      </c>
      <c r="D286" s="181" t="str">
        <f t="shared" si="6"/>
        <v/>
      </c>
      <c r="E286" s="203"/>
      <c r="I286" s="167" t="str">
        <v/>
      </c>
      <c r="L286" s="176" t="str">
        <f t="shared" ca="1" si="5"/>
        <v/>
      </c>
      <c r="M286" s="177"/>
      <c r="N286" s="169"/>
      <c r="O286" s="177"/>
    </row>
    <row r="287" spans="1:15" ht="12.5">
      <c r="A287" s="178">
        <v>0</v>
      </c>
      <c r="B287" s="202">
        <v>0</v>
      </c>
      <c r="C287" s="180">
        <v>0</v>
      </c>
      <c r="D287" s="181" t="str">
        <f t="shared" si="6"/>
        <v/>
      </c>
      <c r="E287" s="203"/>
      <c r="I287" s="167" t="str">
        <v/>
      </c>
      <c r="L287" s="176" t="str">
        <f t="shared" ca="1" si="5"/>
        <v/>
      </c>
      <c r="M287" s="177"/>
      <c r="N287" s="169"/>
      <c r="O287" s="177"/>
    </row>
    <row r="288" spans="1:15" ht="12.5">
      <c r="A288" s="178">
        <v>0</v>
      </c>
      <c r="B288" s="202">
        <v>0</v>
      </c>
      <c r="C288" s="180">
        <v>0</v>
      </c>
      <c r="D288" s="181" t="str">
        <f t="shared" si="6"/>
        <v/>
      </c>
      <c r="E288" s="203"/>
      <c r="I288" s="167" t="str">
        <v/>
      </c>
      <c r="L288" s="176" t="str">
        <f t="shared" ca="1" si="5"/>
        <v/>
      </c>
      <c r="M288" s="177"/>
      <c r="N288" s="169"/>
      <c r="O288" s="177"/>
    </row>
    <row r="289" spans="1:15" ht="12.5">
      <c r="A289" s="178">
        <v>0</v>
      </c>
      <c r="B289" s="202">
        <v>0</v>
      </c>
      <c r="C289" s="180">
        <v>0</v>
      </c>
      <c r="D289" s="181" t="str">
        <f t="shared" si="6"/>
        <v/>
      </c>
      <c r="E289" s="203"/>
      <c r="I289" s="167" t="str">
        <v/>
      </c>
      <c r="L289" s="176" t="str">
        <f t="shared" ca="1" si="5"/>
        <v/>
      </c>
      <c r="M289" s="177"/>
      <c r="N289" s="169"/>
      <c r="O289" s="177"/>
    </row>
    <row r="290" spans="1:15" ht="12.5">
      <c r="A290" s="178">
        <v>0</v>
      </c>
      <c r="B290" s="202">
        <v>0</v>
      </c>
      <c r="C290" s="180">
        <v>0</v>
      </c>
      <c r="D290" s="181" t="str">
        <f t="shared" si="6"/>
        <v/>
      </c>
      <c r="E290" s="203"/>
      <c r="I290" s="167" t="str">
        <v/>
      </c>
      <c r="L290" s="176" t="str">
        <f t="shared" ca="1" si="5"/>
        <v/>
      </c>
      <c r="M290" s="177"/>
      <c r="N290" s="169"/>
      <c r="O290" s="177"/>
    </row>
    <row r="291" spans="1:15" ht="12.5">
      <c r="A291" s="178">
        <v>0</v>
      </c>
      <c r="B291" s="202">
        <v>0</v>
      </c>
      <c r="C291" s="180">
        <v>0</v>
      </c>
      <c r="D291" s="181" t="str">
        <f t="shared" si="6"/>
        <v/>
      </c>
      <c r="E291" s="203"/>
      <c r="I291" s="167" t="str">
        <v/>
      </c>
      <c r="L291" s="176" t="str">
        <f t="shared" ca="1" si="5"/>
        <v/>
      </c>
      <c r="M291" s="177"/>
      <c r="N291" s="169"/>
      <c r="O291" s="177"/>
    </row>
    <row r="292" spans="1:15" ht="12.5">
      <c r="A292" s="178">
        <v>0</v>
      </c>
      <c r="B292" s="202">
        <v>0</v>
      </c>
      <c r="C292" s="180">
        <v>0</v>
      </c>
      <c r="D292" s="181" t="str">
        <f t="shared" si="6"/>
        <v/>
      </c>
      <c r="E292" s="203"/>
      <c r="I292" s="167" t="str">
        <v/>
      </c>
      <c r="L292" s="176" t="str">
        <f t="shared" ca="1" si="5"/>
        <v/>
      </c>
      <c r="M292" s="177"/>
      <c r="N292" s="169"/>
      <c r="O292" s="177"/>
    </row>
    <row r="293" spans="1:15" ht="12.5">
      <c r="A293" s="178">
        <v>0</v>
      </c>
      <c r="B293" s="202">
        <v>0</v>
      </c>
      <c r="C293" s="180">
        <v>0</v>
      </c>
      <c r="D293" s="181" t="str">
        <f t="shared" si="6"/>
        <v/>
      </c>
      <c r="E293" s="203"/>
      <c r="I293" s="167" t="str">
        <v/>
      </c>
      <c r="L293" s="176" t="str">
        <f t="shared" ca="1" si="5"/>
        <v/>
      </c>
      <c r="M293" s="177"/>
      <c r="N293" s="169"/>
      <c r="O293" s="177"/>
    </row>
    <row r="294" spans="1:15" ht="12.5">
      <c r="A294" s="178">
        <v>0</v>
      </c>
      <c r="B294" s="202">
        <v>0</v>
      </c>
      <c r="C294" s="180">
        <v>0</v>
      </c>
      <c r="D294" s="181" t="str">
        <f t="shared" si="6"/>
        <v/>
      </c>
      <c r="E294" s="203"/>
      <c r="I294" s="167" t="str">
        <v/>
      </c>
      <c r="L294" s="176" t="str">
        <f t="shared" ca="1" si="5"/>
        <v/>
      </c>
      <c r="M294" s="177"/>
      <c r="N294" s="169"/>
      <c r="O294" s="177"/>
    </row>
    <row r="295" spans="1:15" ht="12.5">
      <c r="A295" s="178">
        <v>0</v>
      </c>
      <c r="B295" s="202">
        <v>0</v>
      </c>
      <c r="C295" s="180">
        <v>0</v>
      </c>
      <c r="D295" s="181" t="str">
        <f t="shared" si="6"/>
        <v/>
      </c>
      <c r="E295" s="203"/>
      <c r="I295" s="167" t="str">
        <v/>
      </c>
      <c r="L295" s="176" t="str">
        <f t="shared" ca="1" si="5"/>
        <v/>
      </c>
      <c r="M295" s="177"/>
      <c r="N295" s="169"/>
      <c r="O295" s="177"/>
    </row>
    <row r="296" spans="1:15" ht="12.5">
      <c r="A296" s="178">
        <v>0</v>
      </c>
      <c r="B296" s="202">
        <v>0</v>
      </c>
      <c r="C296" s="180">
        <v>0</v>
      </c>
      <c r="D296" s="181" t="str">
        <f t="shared" si="6"/>
        <v/>
      </c>
      <c r="E296" s="203"/>
      <c r="I296" s="167" t="str">
        <v/>
      </c>
      <c r="L296" s="176" t="str">
        <f t="shared" ca="1" si="5"/>
        <v/>
      </c>
      <c r="M296" s="177"/>
      <c r="N296" s="169"/>
      <c r="O296" s="177"/>
    </row>
    <row r="297" spans="1:15" ht="12.5">
      <c r="A297" s="178">
        <v>0</v>
      </c>
      <c r="B297" s="202">
        <v>0</v>
      </c>
      <c r="C297" s="180">
        <v>0</v>
      </c>
      <c r="D297" s="181" t="str">
        <f t="shared" si="6"/>
        <v/>
      </c>
      <c r="E297" s="203"/>
      <c r="I297" s="167" t="str">
        <v/>
      </c>
      <c r="L297" s="176" t="str">
        <f t="shared" ca="1" si="5"/>
        <v/>
      </c>
      <c r="M297" s="177"/>
      <c r="N297" s="169"/>
      <c r="O297" s="177"/>
    </row>
    <row r="298" spans="1:15" ht="12.5">
      <c r="A298" s="178">
        <v>0</v>
      </c>
      <c r="B298" s="202">
        <v>0</v>
      </c>
      <c r="C298" s="180">
        <v>0</v>
      </c>
      <c r="D298" s="181" t="str">
        <f t="shared" si="6"/>
        <v/>
      </c>
      <c r="E298" s="203"/>
      <c r="I298" s="167" t="str">
        <v/>
      </c>
      <c r="L298" s="176" t="str">
        <f t="shared" ca="1" si="5"/>
        <v/>
      </c>
      <c r="M298" s="177"/>
      <c r="N298" s="169"/>
      <c r="O298" s="177"/>
    </row>
    <row r="299" spans="1:15" ht="12.5">
      <c r="A299" s="178">
        <v>0</v>
      </c>
      <c r="B299" s="202">
        <v>0</v>
      </c>
      <c r="C299" s="180">
        <v>0</v>
      </c>
      <c r="D299" s="181" t="str">
        <f t="shared" si="6"/>
        <v/>
      </c>
      <c r="E299" s="203"/>
      <c r="I299" s="167" t="str">
        <v/>
      </c>
      <c r="L299" s="176" t="str">
        <f t="shared" ca="1" si="5"/>
        <v/>
      </c>
      <c r="M299" s="177"/>
      <c r="N299" s="169"/>
      <c r="O299" s="177"/>
    </row>
    <row r="300" spans="1:15" ht="12.5">
      <c r="A300" s="178">
        <v>0</v>
      </c>
      <c r="B300" s="202">
        <v>0</v>
      </c>
      <c r="C300" s="180">
        <v>0</v>
      </c>
      <c r="D300" s="181" t="str">
        <f t="shared" si="6"/>
        <v/>
      </c>
      <c r="E300" s="203"/>
      <c r="I300" s="167" t="str">
        <v/>
      </c>
      <c r="L300" s="176" t="str">
        <f t="shared" ca="1" si="5"/>
        <v/>
      </c>
      <c r="M300" s="177"/>
      <c r="N300" s="169"/>
      <c r="O300" s="177"/>
    </row>
    <row r="301" spans="1:15" ht="12.5">
      <c r="A301" s="178">
        <v>0</v>
      </c>
      <c r="B301" s="202">
        <v>0</v>
      </c>
      <c r="C301" s="180">
        <v>0</v>
      </c>
      <c r="D301" s="181" t="str">
        <f t="shared" si="6"/>
        <v/>
      </c>
      <c r="E301" s="203"/>
      <c r="I301" s="167" t="str">
        <v/>
      </c>
      <c r="L301" s="176" t="str">
        <f t="shared" ca="1" si="5"/>
        <v/>
      </c>
      <c r="M301" s="177"/>
      <c r="N301" s="169"/>
      <c r="O301" s="177"/>
    </row>
    <row r="302" spans="1:15" ht="12.5">
      <c r="A302" s="178">
        <v>0</v>
      </c>
      <c r="B302" s="202">
        <v>0</v>
      </c>
      <c r="C302" s="180">
        <v>0</v>
      </c>
      <c r="D302" s="181" t="str">
        <f t="shared" si="6"/>
        <v/>
      </c>
      <c r="E302" s="203"/>
      <c r="I302" s="167" t="str">
        <v/>
      </c>
      <c r="L302" s="176" t="str">
        <f t="shared" ca="1" si="5"/>
        <v/>
      </c>
      <c r="M302" s="177"/>
      <c r="N302" s="169"/>
      <c r="O302" s="177"/>
    </row>
    <row r="303" spans="1:15" ht="12.5">
      <c r="A303" s="178">
        <v>0</v>
      </c>
      <c r="B303" s="202">
        <v>0</v>
      </c>
      <c r="C303" s="180">
        <v>0</v>
      </c>
      <c r="D303" s="181" t="str">
        <f t="shared" si="6"/>
        <v/>
      </c>
      <c r="E303" s="203"/>
      <c r="I303" s="167" t="str">
        <v/>
      </c>
      <c r="L303" s="176" t="str">
        <f t="shared" ca="1" si="5"/>
        <v/>
      </c>
      <c r="M303" s="177"/>
      <c r="N303" s="169"/>
      <c r="O303" s="177"/>
    </row>
    <row r="304" spans="1:15" ht="12.5">
      <c r="A304" s="178">
        <v>0</v>
      </c>
      <c r="B304" s="202">
        <v>0</v>
      </c>
      <c r="C304" s="180">
        <v>0</v>
      </c>
      <c r="D304" s="181" t="str">
        <f t="shared" si="6"/>
        <v/>
      </c>
      <c r="E304" s="203"/>
      <c r="I304" s="167" t="str">
        <v/>
      </c>
      <c r="L304" s="176" t="str">
        <f t="shared" ca="1" si="5"/>
        <v/>
      </c>
      <c r="M304" s="177"/>
      <c r="N304" s="169"/>
      <c r="O304" s="177"/>
    </row>
    <row r="305" spans="1:15" ht="12.5">
      <c r="A305" s="178">
        <v>0</v>
      </c>
      <c r="B305" s="202">
        <v>0</v>
      </c>
      <c r="C305" s="180">
        <v>0</v>
      </c>
      <c r="D305" s="181" t="str">
        <f t="shared" si="6"/>
        <v/>
      </c>
      <c r="E305" s="203"/>
      <c r="I305" s="167" t="str">
        <v/>
      </c>
      <c r="L305" s="176" t="str">
        <f t="shared" ca="1" si="5"/>
        <v/>
      </c>
      <c r="M305" s="177"/>
      <c r="N305" s="169"/>
      <c r="O305" s="177"/>
    </row>
    <row r="306" spans="1:15" ht="12.5">
      <c r="A306" s="178">
        <v>0</v>
      </c>
      <c r="B306" s="202">
        <v>0</v>
      </c>
      <c r="C306" s="180">
        <v>0</v>
      </c>
      <c r="D306" s="181" t="str">
        <f t="shared" si="6"/>
        <v/>
      </c>
      <c r="E306" s="203"/>
      <c r="I306" s="167" t="str">
        <v/>
      </c>
      <c r="L306" s="176" t="str">
        <f t="shared" ca="1" si="5"/>
        <v/>
      </c>
      <c r="M306" s="177"/>
      <c r="N306" s="169"/>
      <c r="O306" s="177"/>
    </row>
    <row r="307" spans="1:15" ht="12.5">
      <c r="A307" s="178">
        <v>0</v>
      </c>
      <c r="B307" s="202">
        <v>0</v>
      </c>
      <c r="C307" s="180">
        <v>0</v>
      </c>
      <c r="D307" s="181" t="str">
        <f t="shared" si="6"/>
        <v/>
      </c>
      <c r="E307" s="203"/>
      <c r="I307" s="167" t="str">
        <v/>
      </c>
      <c r="L307" s="176" t="str">
        <f t="shared" ca="1" si="5"/>
        <v/>
      </c>
      <c r="M307" s="177"/>
      <c r="N307" s="169"/>
      <c r="O307" s="177"/>
    </row>
    <row r="308" spans="1:15" ht="12.5">
      <c r="A308" s="178">
        <v>0</v>
      </c>
      <c r="B308" s="202">
        <v>0</v>
      </c>
      <c r="C308" s="180">
        <v>0</v>
      </c>
      <c r="D308" s="181" t="str">
        <f t="shared" si="6"/>
        <v/>
      </c>
      <c r="E308" s="203"/>
      <c r="I308" s="167" t="str">
        <v/>
      </c>
      <c r="L308" s="176" t="str">
        <f t="shared" ca="1" si="5"/>
        <v/>
      </c>
      <c r="M308" s="177"/>
      <c r="N308" s="169"/>
      <c r="O308" s="177"/>
    </row>
    <row r="309" spans="1:15" ht="12.5">
      <c r="A309" s="178">
        <v>0</v>
      </c>
      <c r="B309" s="202">
        <v>0</v>
      </c>
      <c r="C309" s="180">
        <v>0</v>
      </c>
      <c r="D309" s="181" t="str">
        <f t="shared" si="6"/>
        <v/>
      </c>
      <c r="E309" s="203"/>
      <c r="I309" s="167" t="str">
        <v/>
      </c>
      <c r="L309" s="176" t="str">
        <f t="shared" ca="1" si="5"/>
        <v/>
      </c>
      <c r="M309" s="177"/>
      <c r="N309" s="169"/>
      <c r="O309" s="177"/>
    </row>
    <row r="310" spans="1:15" ht="12.5">
      <c r="A310" s="178">
        <v>0</v>
      </c>
      <c r="B310" s="202">
        <v>0</v>
      </c>
      <c r="C310" s="180">
        <v>0</v>
      </c>
      <c r="D310" s="181" t="str">
        <f t="shared" si="6"/>
        <v/>
      </c>
      <c r="E310" s="203"/>
      <c r="I310" s="167" t="str">
        <v/>
      </c>
      <c r="L310" s="176" t="str">
        <f t="shared" ca="1" si="5"/>
        <v/>
      </c>
      <c r="M310" s="177"/>
      <c r="N310" s="169"/>
      <c r="O310" s="177"/>
    </row>
    <row r="311" spans="1:15" ht="12.5">
      <c r="A311" s="178">
        <v>0</v>
      </c>
      <c r="B311" s="202">
        <v>0</v>
      </c>
      <c r="C311" s="180">
        <v>0</v>
      </c>
      <c r="D311" s="181" t="str">
        <f t="shared" si="6"/>
        <v/>
      </c>
      <c r="E311" s="203"/>
      <c r="I311" s="167" t="str">
        <v/>
      </c>
      <c r="L311" s="176" t="str">
        <f t="shared" ca="1" si="5"/>
        <v/>
      </c>
      <c r="M311" s="177"/>
      <c r="N311" s="169"/>
      <c r="O311" s="177"/>
    </row>
    <row r="312" spans="1:15" ht="12.5">
      <c r="A312" s="178">
        <v>0</v>
      </c>
      <c r="B312" s="202">
        <v>0</v>
      </c>
      <c r="C312" s="180">
        <v>0</v>
      </c>
      <c r="D312" s="181" t="str">
        <f t="shared" si="6"/>
        <v/>
      </c>
      <c r="E312" s="203"/>
      <c r="I312" s="167" t="str">
        <v/>
      </c>
      <c r="L312" s="176" t="str">
        <f t="shared" ca="1" si="5"/>
        <v/>
      </c>
      <c r="M312" s="177"/>
      <c r="N312" s="169"/>
      <c r="O312" s="177"/>
    </row>
    <row r="313" spans="1:15" ht="12.5">
      <c r="A313" s="178">
        <v>0</v>
      </c>
      <c r="B313" s="202">
        <v>0</v>
      </c>
      <c r="C313" s="180">
        <v>0</v>
      </c>
      <c r="D313" s="181" t="str">
        <f t="shared" si="6"/>
        <v/>
      </c>
      <c r="E313" s="203"/>
      <c r="I313" s="167" t="str">
        <v/>
      </c>
      <c r="L313" s="176" t="str">
        <f t="shared" ca="1" si="5"/>
        <v/>
      </c>
      <c r="M313" s="177"/>
      <c r="N313" s="169"/>
      <c r="O313" s="177"/>
    </row>
    <row r="314" spans="1:15" ht="12.5">
      <c r="A314" s="178">
        <v>0</v>
      </c>
      <c r="B314" s="202">
        <v>0</v>
      </c>
      <c r="C314" s="180">
        <v>0</v>
      </c>
      <c r="D314" s="181" t="str">
        <f t="shared" si="6"/>
        <v/>
      </c>
      <c r="E314" s="203"/>
      <c r="I314" s="167" t="str">
        <v/>
      </c>
      <c r="L314" s="176" t="str">
        <f t="shared" ca="1" si="5"/>
        <v/>
      </c>
      <c r="M314" s="177"/>
      <c r="N314" s="169"/>
      <c r="O314" s="177"/>
    </row>
    <row r="315" spans="1:15" ht="12.5">
      <c r="A315" s="178">
        <v>0</v>
      </c>
      <c r="B315" s="202">
        <v>0</v>
      </c>
      <c r="C315" s="180">
        <v>0</v>
      </c>
      <c r="D315" s="181" t="str">
        <f t="shared" si="6"/>
        <v/>
      </c>
      <c r="E315" s="203"/>
      <c r="I315" s="167" t="str">
        <v/>
      </c>
      <c r="L315" s="176" t="str">
        <f t="shared" ca="1" si="5"/>
        <v/>
      </c>
      <c r="M315" s="177"/>
      <c r="N315" s="169"/>
      <c r="O315" s="177"/>
    </row>
    <row r="316" spans="1:15" ht="12.5">
      <c r="A316" s="178">
        <v>0</v>
      </c>
      <c r="B316" s="202">
        <v>0</v>
      </c>
      <c r="C316" s="180">
        <v>0</v>
      </c>
      <c r="D316" s="181" t="str">
        <f t="shared" si="6"/>
        <v/>
      </c>
      <c r="E316" s="203"/>
      <c r="I316" s="167" t="str">
        <v/>
      </c>
      <c r="L316" s="176" t="str">
        <f t="shared" ca="1" si="5"/>
        <v/>
      </c>
      <c r="M316" s="177"/>
      <c r="N316" s="169"/>
      <c r="O316" s="177"/>
    </row>
    <row r="317" spans="1:15" ht="12.5">
      <c r="A317" s="178">
        <v>0</v>
      </c>
      <c r="B317" s="202">
        <v>0</v>
      </c>
      <c r="C317" s="180">
        <v>0</v>
      </c>
      <c r="D317" s="181" t="str">
        <f t="shared" si="6"/>
        <v/>
      </c>
      <c r="E317" s="203"/>
      <c r="I317" s="167" t="str">
        <v/>
      </c>
      <c r="L317" s="176" t="str">
        <f t="shared" ca="1" si="5"/>
        <v/>
      </c>
      <c r="M317" s="177"/>
      <c r="N317" s="169"/>
      <c r="O317" s="177"/>
    </row>
    <row r="318" spans="1:15" ht="12.5">
      <c r="A318" s="178">
        <v>0</v>
      </c>
      <c r="B318" s="202">
        <v>0</v>
      </c>
      <c r="C318" s="180">
        <v>0</v>
      </c>
      <c r="D318" s="181" t="str">
        <f t="shared" si="6"/>
        <v/>
      </c>
      <c r="E318" s="203"/>
      <c r="I318" s="167" t="str">
        <v/>
      </c>
      <c r="L318" s="176" t="str">
        <f t="shared" ca="1" si="5"/>
        <v/>
      </c>
      <c r="M318" s="177"/>
      <c r="N318" s="169"/>
      <c r="O318" s="177"/>
    </row>
    <row r="319" spans="1:15" ht="12.5">
      <c r="A319" s="178">
        <v>0</v>
      </c>
      <c r="B319" s="202">
        <v>0</v>
      </c>
      <c r="C319" s="180">
        <v>0</v>
      </c>
      <c r="D319" s="181" t="str">
        <f t="shared" si="6"/>
        <v/>
      </c>
      <c r="E319" s="203"/>
      <c r="I319" s="167" t="str">
        <v/>
      </c>
      <c r="L319" s="176" t="str">
        <f t="shared" ca="1" si="5"/>
        <v/>
      </c>
      <c r="M319" s="177"/>
      <c r="N319" s="169"/>
      <c r="O319" s="177"/>
    </row>
    <row r="320" spans="1:15" ht="12.5">
      <c r="A320" s="178">
        <v>0</v>
      </c>
      <c r="B320" s="202">
        <v>0</v>
      </c>
      <c r="C320" s="180">
        <v>0</v>
      </c>
      <c r="D320" s="181" t="str">
        <f t="shared" si="6"/>
        <v/>
      </c>
      <c r="E320" s="203"/>
      <c r="I320" s="167" t="str">
        <v/>
      </c>
      <c r="L320" s="176" t="str">
        <f t="shared" ca="1" si="5"/>
        <v/>
      </c>
      <c r="M320" s="177"/>
      <c r="N320" s="169"/>
      <c r="O320" s="177"/>
    </row>
    <row r="321" spans="1:15" ht="12.5">
      <c r="A321" s="178">
        <v>0</v>
      </c>
      <c r="B321" s="202">
        <v>0</v>
      </c>
      <c r="C321" s="180">
        <v>0</v>
      </c>
      <c r="D321" s="181" t="str">
        <f t="shared" si="6"/>
        <v/>
      </c>
      <c r="E321" s="203"/>
      <c r="I321" s="167" t="str">
        <v/>
      </c>
      <c r="L321" s="176" t="str">
        <f t="shared" ca="1" si="5"/>
        <v/>
      </c>
      <c r="M321" s="177"/>
      <c r="N321" s="169"/>
      <c r="O321" s="177"/>
    </row>
    <row r="322" spans="1:15" ht="12.5">
      <c r="A322" s="178">
        <v>0</v>
      </c>
      <c r="B322" s="202">
        <v>0</v>
      </c>
      <c r="C322" s="180">
        <v>0</v>
      </c>
      <c r="D322" s="181" t="str">
        <f t="shared" si="6"/>
        <v/>
      </c>
      <c r="E322" s="203"/>
      <c r="I322" s="167" t="str">
        <v/>
      </c>
      <c r="L322" s="176" t="str">
        <f t="shared" ca="1" si="5"/>
        <v/>
      </c>
      <c r="M322" s="177"/>
      <c r="N322" s="169"/>
      <c r="O322" s="177"/>
    </row>
    <row r="323" spans="1:15" ht="12.5">
      <c r="A323" s="178">
        <v>0</v>
      </c>
      <c r="B323" s="202">
        <v>0</v>
      </c>
      <c r="C323" s="180">
        <v>0</v>
      </c>
      <c r="D323" s="181" t="str">
        <f t="shared" si="6"/>
        <v/>
      </c>
      <c r="E323" s="203"/>
      <c r="I323" s="167" t="str">
        <v/>
      </c>
      <c r="L323" s="176" t="str">
        <f t="shared" ca="1" si="5"/>
        <v/>
      </c>
      <c r="M323" s="177"/>
      <c r="N323" s="169"/>
      <c r="O323" s="177"/>
    </row>
    <row r="324" spans="1:15" ht="12.5">
      <c r="A324" s="178">
        <v>0</v>
      </c>
      <c r="B324" s="202">
        <v>0</v>
      </c>
      <c r="C324" s="180">
        <v>0</v>
      </c>
      <c r="D324" s="181" t="str">
        <f t="shared" si="6"/>
        <v/>
      </c>
      <c r="E324" s="203"/>
      <c r="I324" s="167" t="str">
        <v/>
      </c>
      <c r="L324" s="176" t="str">
        <f t="shared" ca="1" si="5"/>
        <v/>
      </c>
      <c r="M324" s="177"/>
      <c r="N324" s="169"/>
      <c r="O324" s="177"/>
    </row>
    <row r="325" spans="1:15" ht="12.5">
      <c r="A325" s="178">
        <v>0</v>
      </c>
      <c r="B325" s="202">
        <v>0</v>
      </c>
      <c r="C325" s="180">
        <v>0</v>
      </c>
      <c r="D325" s="181" t="str">
        <f t="shared" ref="D325:D350" si="7">_xlfn.IFS(A325&gt;0,A325/C325,B325&gt;0,B325/C325,AND(B325=0,C325&gt;0),0, AND(C325=0,A325=0),"")</f>
        <v/>
      </c>
      <c r="E325" s="203"/>
      <c r="I325" s="167" t="str">
        <v/>
      </c>
      <c r="L325" s="176" t="str">
        <f t="shared" ca="1" si="5"/>
        <v/>
      </c>
      <c r="M325" s="177"/>
      <c r="N325" s="169"/>
      <c r="O325" s="177"/>
    </row>
    <row r="326" spans="1:15" ht="12.5">
      <c r="A326" s="178">
        <v>0</v>
      </c>
      <c r="B326" s="202">
        <v>0</v>
      </c>
      <c r="C326" s="180">
        <v>0</v>
      </c>
      <c r="D326" s="181" t="str">
        <f t="shared" si="7"/>
        <v/>
      </c>
      <c r="E326" s="203"/>
      <c r="I326" s="167" t="str">
        <v/>
      </c>
      <c r="L326" s="176" t="str">
        <f t="shared" ca="1" si="5"/>
        <v/>
      </c>
      <c r="M326" s="177"/>
      <c r="N326" s="169"/>
      <c r="O326" s="177"/>
    </row>
    <row r="327" spans="1:15" ht="12.5">
      <c r="A327" s="178">
        <v>0</v>
      </c>
      <c r="B327" s="202">
        <v>0</v>
      </c>
      <c r="C327" s="180">
        <v>0</v>
      </c>
      <c r="D327" s="181" t="str">
        <f t="shared" si="7"/>
        <v/>
      </c>
      <c r="E327" s="203"/>
      <c r="I327" s="167" t="str">
        <v/>
      </c>
      <c r="L327" s="176" t="str">
        <f t="shared" ca="1" si="5"/>
        <v/>
      </c>
      <c r="M327" s="177"/>
      <c r="N327" s="169"/>
      <c r="O327" s="177"/>
    </row>
    <row r="328" spans="1:15" ht="12.5">
      <c r="A328" s="178">
        <v>0</v>
      </c>
      <c r="B328" s="202">
        <v>0</v>
      </c>
      <c r="C328" s="180">
        <v>0</v>
      </c>
      <c r="D328" s="181" t="str">
        <f t="shared" si="7"/>
        <v/>
      </c>
      <c r="E328" s="203"/>
      <c r="I328" s="167" t="str">
        <v/>
      </c>
      <c r="L328" s="176" t="str">
        <f t="shared" ca="1" si="5"/>
        <v/>
      </c>
      <c r="M328" s="177"/>
      <c r="N328" s="169"/>
      <c r="O328" s="177"/>
    </row>
    <row r="329" spans="1:15" ht="12.5">
      <c r="A329" s="178">
        <v>0</v>
      </c>
      <c r="B329" s="202">
        <v>0</v>
      </c>
      <c r="C329" s="180">
        <v>0</v>
      </c>
      <c r="D329" s="181" t="str">
        <f t="shared" si="7"/>
        <v/>
      </c>
      <c r="E329" s="203"/>
      <c r="I329" s="167" t="str">
        <v/>
      </c>
      <c r="L329" s="176" t="str">
        <f t="shared" ca="1" si="5"/>
        <v/>
      </c>
      <c r="M329" s="177"/>
      <c r="N329" s="169"/>
      <c r="O329" s="177"/>
    </row>
    <row r="330" spans="1:15" ht="12.5">
      <c r="A330" s="178">
        <v>0</v>
      </c>
      <c r="B330" s="202">
        <v>0</v>
      </c>
      <c r="C330" s="180">
        <v>0</v>
      </c>
      <c r="D330" s="181" t="str">
        <f t="shared" si="7"/>
        <v/>
      </c>
      <c r="E330" s="203"/>
      <c r="I330" s="167" t="str">
        <v/>
      </c>
      <c r="L330" s="176" t="str">
        <f t="shared" ca="1" si="5"/>
        <v/>
      </c>
      <c r="M330" s="177"/>
      <c r="N330" s="169"/>
      <c r="O330" s="177"/>
    </row>
    <row r="331" spans="1:15" ht="12.5">
      <c r="A331" s="178">
        <v>0</v>
      </c>
      <c r="B331" s="202">
        <v>0</v>
      </c>
      <c r="C331" s="180">
        <v>0</v>
      </c>
      <c r="D331" s="181" t="str">
        <f t="shared" si="7"/>
        <v/>
      </c>
      <c r="E331" s="203"/>
      <c r="I331" s="167" t="str">
        <v/>
      </c>
      <c r="L331" s="176" t="str">
        <f t="shared" ca="1" si="5"/>
        <v/>
      </c>
      <c r="M331" s="177"/>
      <c r="N331" s="169"/>
      <c r="O331" s="177"/>
    </row>
    <row r="332" spans="1:15" ht="12.5">
      <c r="A332" s="178">
        <v>0</v>
      </c>
      <c r="B332" s="202">
        <v>0</v>
      </c>
      <c r="C332" s="180">
        <v>0</v>
      </c>
      <c r="D332" s="181" t="str">
        <f t="shared" si="7"/>
        <v/>
      </c>
      <c r="E332" s="203"/>
      <c r="I332" s="167" t="str">
        <v/>
      </c>
      <c r="L332" s="176" t="str">
        <f t="shared" ca="1" si="5"/>
        <v/>
      </c>
      <c r="M332" s="177"/>
      <c r="N332" s="169"/>
      <c r="O332" s="177"/>
    </row>
    <row r="333" spans="1:15" ht="12.5">
      <c r="A333" s="178">
        <v>0</v>
      </c>
      <c r="B333" s="202">
        <v>0</v>
      </c>
      <c r="C333" s="180">
        <v>0</v>
      </c>
      <c r="D333" s="181" t="str">
        <f t="shared" si="7"/>
        <v/>
      </c>
      <c r="E333" s="203"/>
      <c r="I333" s="167" t="str">
        <v/>
      </c>
      <c r="L333" s="176" t="str">
        <f t="shared" ca="1" si="5"/>
        <v/>
      </c>
      <c r="M333" s="177"/>
      <c r="N333" s="169"/>
      <c r="O333" s="177"/>
    </row>
    <row r="334" spans="1:15" ht="12.5">
      <c r="A334" s="178">
        <v>0</v>
      </c>
      <c r="B334" s="202">
        <v>0</v>
      </c>
      <c r="C334" s="180">
        <v>0</v>
      </c>
      <c r="D334" s="181" t="str">
        <f t="shared" si="7"/>
        <v/>
      </c>
      <c r="E334" s="203"/>
      <c r="I334" s="167" t="str">
        <v/>
      </c>
      <c r="L334" s="176" t="str">
        <f t="shared" ca="1" si="5"/>
        <v/>
      </c>
      <c r="M334" s="177"/>
      <c r="N334" s="169"/>
      <c r="O334" s="177"/>
    </row>
    <row r="335" spans="1:15" ht="12.5">
      <c r="A335" s="178">
        <v>0</v>
      </c>
      <c r="B335" s="202">
        <v>0</v>
      </c>
      <c r="C335" s="180">
        <v>0</v>
      </c>
      <c r="D335" s="181" t="str">
        <f t="shared" si="7"/>
        <v/>
      </c>
      <c r="E335" s="203"/>
      <c r="I335" s="167" t="str">
        <v/>
      </c>
      <c r="L335" s="176" t="str">
        <f t="shared" ca="1" si="5"/>
        <v/>
      </c>
      <c r="M335" s="177"/>
      <c r="N335" s="169"/>
      <c r="O335" s="177"/>
    </row>
    <row r="336" spans="1:15" ht="12.5">
      <c r="A336" s="178">
        <v>0</v>
      </c>
      <c r="B336" s="202">
        <v>0</v>
      </c>
      <c r="C336" s="180">
        <v>0</v>
      </c>
      <c r="D336" s="181" t="str">
        <f t="shared" si="7"/>
        <v/>
      </c>
      <c r="E336" s="203"/>
      <c r="I336" s="167" t="str">
        <v/>
      </c>
      <c r="L336" s="176" t="str">
        <f t="shared" ca="1" si="5"/>
        <v/>
      </c>
      <c r="M336" s="177"/>
      <c r="N336" s="169"/>
      <c r="O336" s="177"/>
    </row>
    <row r="337" spans="1:15" ht="12.5">
      <c r="A337" s="178">
        <v>0</v>
      </c>
      <c r="B337" s="202">
        <v>0</v>
      </c>
      <c r="C337" s="180">
        <v>0</v>
      </c>
      <c r="D337" s="181" t="str">
        <f t="shared" si="7"/>
        <v/>
      </c>
      <c r="E337" s="203"/>
      <c r="I337" s="167" t="str">
        <v/>
      </c>
      <c r="L337" s="176" t="str">
        <f t="shared" ca="1" si="5"/>
        <v/>
      </c>
      <c r="M337" s="177"/>
      <c r="N337" s="169"/>
      <c r="O337" s="177"/>
    </row>
    <row r="338" spans="1:15" ht="12.5">
      <c r="A338" s="178">
        <v>0</v>
      </c>
      <c r="B338" s="202">
        <v>0</v>
      </c>
      <c r="C338" s="180">
        <v>0</v>
      </c>
      <c r="D338" s="181" t="str">
        <f t="shared" si="7"/>
        <v/>
      </c>
      <c r="E338" s="203"/>
      <c r="I338" s="167" t="str">
        <v/>
      </c>
      <c r="L338" s="176" t="str">
        <f t="shared" ca="1" si="5"/>
        <v/>
      </c>
      <c r="M338" s="177"/>
      <c r="N338" s="169"/>
      <c r="O338" s="177"/>
    </row>
    <row r="339" spans="1:15" ht="12.5">
      <c r="A339" s="178">
        <v>0</v>
      </c>
      <c r="B339" s="202">
        <v>0</v>
      </c>
      <c r="C339" s="180">
        <v>0</v>
      </c>
      <c r="D339" s="181" t="str">
        <f t="shared" si="7"/>
        <v/>
      </c>
      <c r="E339" s="203"/>
      <c r="I339" s="167" t="str">
        <v/>
      </c>
      <c r="L339" s="176" t="str">
        <f t="shared" ca="1" si="5"/>
        <v/>
      </c>
      <c r="M339" s="177"/>
      <c r="N339" s="169"/>
      <c r="O339" s="177"/>
    </row>
    <row r="340" spans="1:15" ht="12.5">
      <c r="A340" s="178">
        <v>0</v>
      </c>
      <c r="B340" s="202">
        <v>0</v>
      </c>
      <c r="C340" s="180">
        <v>0</v>
      </c>
      <c r="D340" s="181" t="str">
        <f t="shared" si="7"/>
        <v/>
      </c>
      <c r="E340" s="203"/>
      <c r="I340" s="167" t="str">
        <v/>
      </c>
      <c r="L340" s="176" t="str">
        <f t="shared" ca="1" si="5"/>
        <v/>
      </c>
      <c r="M340" s="177"/>
      <c r="N340" s="169"/>
      <c r="O340" s="177"/>
    </row>
    <row r="341" spans="1:15" ht="12.5">
      <c r="A341" s="178">
        <v>0</v>
      </c>
      <c r="B341" s="202">
        <v>0</v>
      </c>
      <c r="C341" s="180">
        <v>0</v>
      </c>
      <c r="D341" s="181" t="str">
        <f t="shared" si="7"/>
        <v/>
      </c>
      <c r="E341" s="203"/>
      <c r="I341" s="167" t="str">
        <v/>
      </c>
      <c r="L341" s="176" t="str">
        <f t="shared" ca="1" si="5"/>
        <v/>
      </c>
      <c r="M341" s="177"/>
      <c r="N341" s="169"/>
      <c r="O341" s="177"/>
    </row>
    <row r="342" spans="1:15" ht="12.5">
      <c r="A342" s="178">
        <v>0</v>
      </c>
      <c r="B342" s="202">
        <v>0</v>
      </c>
      <c r="C342" s="180">
        <v>0</v>
      </c>
      <c r="D342" s="181" t="str">
        <f t="shared" si="7"/>
        <v/>
      </c>
      <c r="E342" s="203"/>
      <c r="I342" s="167" t="str">
        <v/>
      </c>
      <c r="L342" s="176" t="str">
        <f t="shared" ca="1" si="5"/>
        <v/>
      </c>
      <c r="M342" s="177"/>
      <c r="N342" s="169"/>
      <c r="O342" s="177"/>
    </row>
    <row r="343" spans="1:15" ht="12.5">
      <c r="A343" s="178">
        <v>0</v>
      </c>
      <c r="B343" s="202">
        <v>0</v>
      </c>
      <c r="C343" s="180">
        <v>0</v>
      </c>
      <c r="D343" s="181" t="str">
        <f t="shared" si="7"/>
        <v/>
      </c>
      <c r="E343" s="203"/>
      <c r="I343" s="167" t="str">
        <v/>
      </c>
      <c r="L343" s="176" t="str">
        <f t="shared" ca="1" si="5"/>
        <v/>
      </c>
      <c r="M343" s="177"/>
      <c r="N343" s="169"/>
      <c r="O343" s="177"/>
    </row>
    <row r="344" spans="1:15" ht="12.5">
      <c r="A344" s="178">
        <v>0</v>
      </c>
      <c r="B344" s="202">
        <v>0</v>
      </c>
      <c r="C344" s="180">
        <v>0</v>
      </c>
      <c r="D344" s="181" t="str">
        <f t="shared" si="7"/>
        <v/>
      </c>
      <c r="E344" s="203"/>
      <c r="I344" s="167" t="str">
        <v/>
      </c>
      <c r="L344" s="176" t="str">
        <f t="shared" ca="1" si="5"/>
        <v/>
      </c>
      <c r="M344" s="177"/>
      <c r="N344" s="169"/>
      <c r="O344" s="177"/>
    </row>
    <row r="345" spans="1:15" ht="12.5">
      <c r="A345" s="178">
        <v>0</v>
      </c>
      <c r="B345" s="202">
        <v>0</v>
      </c>
      <c r="C345" s="180">
        <v>0</v>
      </c>
      <c r="D345" s="181" t="str">
        <f t="shared" si="7"/>
        <v/>
      </c>
      <c r="E345" s="203"/>
      <c r="I345" s="167" t="str">
        <v/>
      </c>
      <c r="L345" s="176" t="str">
        <f t="shared" ca="1" si="5"/>
        <v/>
      </c>
      <c r="M345" s="177"/>
      <c r="N345" s="169"/>
      <c r="O345" s="177"/>
    </row>
    <row r="346" spans="1:15" ht="12.5">
      <c r="A346" s="178">
        <v>0</v>
      </c>
      <c r="B346" s="202">
        <v>0</v>
      </c>
      <c r="C346" s="180">
        <v>0</v>
      </c>
      <c r="D346" s="181" t="str">
        <f t="shared" si="7"/>
        <v/>
      </c>
      <c r="E346" s="203"/>
      <c r="I346" s="167" t="str">
        <v/>
      </c>
      <c r="L346" s="176" t="str">
        <f t="shared" ca="1" si="5"/>
        <v/>
      </c>
      <c r="M346" s="177"/>
      <c r="N346" s="169"/>
      <c r="O346" s="177"/>
    </row>
    <row r="347" spans="1:15" ht="12.5">
      <c r="A347" s="178">
        <v>0</v>
      </c>
      <c r="B347" s="202">
        <v>0</v>
      </c>
      <c r="C347" s="180">
        <v>0</v>
      </c>
      <c r="D347" s="181" t="str">
        <f t="shared" si="7"/>
        <v/>
      </c>
      <c r="E347" s="203"/>
      <c r="I347" s="167" t="str">
        <v/>
      </c>
      <c r="L347" s="176" t="str">
        <f t="shared" ca="1" si="5"/>
        <v/>
      </c>
      <c r="M347" s="177"/>
      <c r="N347" s="169"/>
      <c r="O347" s="177"/>
    </row>
    <row r="348" spans="1:15" ht="12.5">
      <c r="A348" s="178">
        <v>0</v>
      </c>
      <c r="B348" s="202">
        <v>0</v>
      </c>
      <c r="C348" s="180">
        <v>0</v>
      </c>
      <c r="D348" s="181" t="str">
        <f t="shared" si="7"/>
        <v/>
      </c>
      <c r="E348" s="203"/>
      <c r="I348" s="167" t="str">
        <v/>
      </c>
      <c r="L348" s="176" t="str">
        <f t="shared" ca="1" si="5"/>
        <v/>
      </c>
      <c r="M348" s="177"/>
      <c r="N348" s="169"/>
      <c r="O348" s="177"/>
    </row>
    <row r="349" spans="1:15" ht="12.5">
      <c r="A349" s="178">
        <v>0</v>
      </c>
      <c r="B349" s="202">
        <v>0</v>
      </c>
      <c r="C349" s="180">
        <v>0</v>
      </c>
      <c r="D349" s="181" t="str">
        <f t="shared" si="7"/>
        <v/>
      </c>
      <c r="E349" s="203"/>
      <c r="I349" s="167" t="str">
        <v/>
      </c>
      <c r="L349" s="176" t="str">
        <f t="shared" ca="1" si="5"/>
        <v/>
      </c>
      <c r="M349" s="177"/>
      <c r="N349" s="169"/>
      <c r="O349" s="177"/>
    </row>
    <row r="350" spans="1:15" ht="12.5">
      <c r="A350" s="178">
        <v>0</v>
      </c>
      <c r="B350" s="202">
        <v>0</v>
      </c>
      <c r="C350" s="180">
        <v>0</v>
      </c>
      <c r="D350" s="181" t="str">
        <f t="shared" si="7"/>
        <v/>
      </c>
      <c r="E350" s="203"/>
      <c r="I350" s="167" t="str">
        <v/>
      </c>
      <c r="L350" s="176" t="str">
        <f t="shared" ca="1" si="5"/>
        <v/>
      </c>
      <c r="M350" s="177"/>
      <c r="N350" s="169"/>
      <c r="O350" s="177"/>
    </row>
    <row r="351" spans="1:15" ht="12.5">
      <c r="A351" s="178">
        <v>0</v>
      </c>
      <c r="B351" s="202">
        <v>0</v>
      </c>
      <c r="C351" s="180">
        <v>0</v>
      </c>
      <c r="D351" s="181" t="str">
        <f t="shared" ref="D349:D370" si="8">_xlfn.IFS(A351&gt;0,A351/C351,B351&gt;0,B351/C351,AND(B351=0,C351&gt;0),0, AND(C351=0,A351=0),"")</f>
        <v/>
      </c>
      <c r="E351" s="203"/>
      <c r="I351" s="167" t="str">
        <v/>
      </c>
      <c r="L351" s="176" t="str">
        <f t="shared" ca="1" si="5"/>
        <v/>
      </c>
      <c r="M351" s="177"/>
      <c r="N351" s="169"/>
      <c r="O351" s="177"/>
    </row>
    <row r="352" spans="1:15" ht="12.5">
      <c r="A352" s="178">
        <v>0</v>
      </c>
      <c r="B352" s="202">
        <v>0</v>
      </c>
      <c r="C352" s="180">
        <v>0</v>
      </c>
      <c r="D352" s="181" t="str">
        <f t="shared" si="8"/>
        <v/>
      </c>
      <c r="E352" s="203"/>
      <c r="I352" s="167" t="str">
        <v/>
      </c>
      <c r="L352" s="176" t="str">
        <f t="shared" ca="1" si="5"/>
        <v/>
      </c>
      <c r="M352" s="177"/>
      <c r="N352" s="169"/>
      <c r="O352" s="177"/>
    </row>
    <row r="353" spans="1:15" ht="12.5">
      <c r="A353" s="178">
        <v>0</v>
      </c>
      <c r="B353" s="202">
        <v>0</v>
      </c>
      <c r="C353" s="180">
        <v>0</v>
      </c>
      <c r="D353" s="181" t="str">
        <f t="shared" si="8"/>
        <v/>
      </c>
      <c r="E353" s="203"/>
      <c r="I353" s="167" t="str">
        <v/>
      </c>
      <c r="L353" s="176" t="str">
        <f t="shared" ca="1" si="5"/>
        <v/>
      </c>
      <c r="M353" s="177"/>
      <c r="N353" s="169"/>
      <c r="O353" s="177"/>
    </row>
    <row r="354" spans="1:15" ht="12.5">
      <c r="A354" s="178">
        <v>0</v>
      </c>
      <c r="B354" s="202">
        <v>0</v>
      </c>
      <c r="C354" s="180">
        <v>0</v>
      </c>
      <c r="D354" s="181" t="str">
        <f t="shared" si="8"/>
        <v/>
      </c>
      <c r="E354" s="203"/>
      <c r="I354" s="167" t="str">
        <v/>
      </c>
      <c r="L354" s="176" t="str">
        <f t="shared" ca="1" si="5"/>
        <v/>
      </c>
      <c r="M354" s="177"/>
      <c r="N354" s="169"/>
      <c r="O354" s="177"/>
    </row>
    <row r="355" spans="1:15" ht="12.5">
      <c r="A355" s="178">
        <v>0</v>
      </c>
      <c r="B355" s="202">
        <v>0</v>
      </c>
      <c r="C355" s="180">
        <v>0</v>
      </c>
      <c r="D355" s="181" t="str">
        <f t="shared" si="8"/>
        <v/>
      </c>
      <c r="E355" s="203"/>
      <c r="I355" s="167" t="str">
        <v/>
      </c>
      <c r="L355" s="176" t="str">
        <f t="shared" ca="1" si="5"/>
        <v/>
      </c>
      <c r="M355" s="177"/>
      <c r="N355" s="169"/>
      <c r="O355" s="177"/>
    </row>
    <row r="356" spans="1:15" ht="12.5">
      <c r="A356" s="178">
        <v>0</v>
      </c>
      <c r="B356" s="202">
        <v>0</v>
      </c>
      <c r="C356" s="180">
        <v>0</v>
      </c>
      <c r="D356" s="181" t="str">
        <f t="shared" si="8"/>
        <v/>
      </c>
      <c r="E356" s="203"/>
      <c r="I356" s="167" t="str">
        <v/>
      </c>
      <c r="L356" s="176" t="str">
        <f t="shared" ca="1" si="5"/>
        <v/>
      </c>
      <c r="M356" s="177"/>
      <c r="N356" s="169"/>
      <c r="O356" s="177"/>
    </row>
    <row r="357" spans="1:15" ht="12.5">
      <c r="A357" s="178">
        <v>0</v>
      </c>
      <c r="B357" s="202">
        <v>0</v>
      </c>
      <c r="C357" s="180">
        <v>0</v>
      </c>
      <c r="D357" s="181" t="str">
        <f t="shared" si="8"/>
        <v/>
      </c>
      <c r="E357" s="203"/>
      <c r="I357" s="167" t="str">
        <v/>
      </c>
      <c r="L357" s="176" t="str">
        <f t="shared" ca="1" si="5"/>
        <v/>
      </c>
      <c r="M357" s="177"/>
      <c r="N357" s="169"/>
      <c r="O357" s="177"/>
    </row>
    <row r="358" spans="1:15" ht="12.5">
      <c r="A358" s="178">
        <v>0</v>
      </c>
      <c r="B358" s="202">
        <v>0</v>
      </c>
      <c r="C358" s="180">
        <v>0</v>
      </c>
      <c r="D358" s="181" t="str">
        <f t="shared" si="8"/>
        <v/>
      </c>
      <c r="E358" s="203"/>
      <c r="I358" s="167" t="str">
        <v/>
      </c>
      <c r="L358" s="176" t="str">
        <f t="shared" ca="1" si="5"/>
        <v/>
      </c>
      <c r="M358" s="177"/>
      <c r="N358" s="169"/>
      <c r="O358" s="177"/>
    </row>
    <row r="359" spans="1:15" ht="12.5">
      <c r="A359" s="178">
        <v>0</v>
      </c>
      <c r="B359" s="202">
        <v>0</v>
      </c>
      <c r="C359" s="180">
        <v>0</v>
      </c>
      <c r="D359" s="181" t="str">
        <f t="shared" si="8"/>
        <v/>
      </c>
      <c r="E359" s="203"/>
      <c r="I359" s="167" t="str">
        <v/>
      </c>
      <c r="L359" s="176" t="str">
        <f t="shared" ca="1" si="5"/>
        <v/>
      </c>
      <c r="M359" s="177"/>
      <c r="N359" s="169"/>
      <c r="O359" s="177"/>
    </row>
    <row r="360" spans="1:15" ht="12.5">
      <c r="A360" s="178">
        <v>0</v>
      </c>
      <c r="B360" s="202">
        <v>0</v>
      </c>
      <c r="C360" s="180">
        <v>0</v>
      </c>
      <c r="D360" s="181" t="str">
        <f t="shared" si="8"/>
        <v/>
      </c>
      <c r="E360" s="203"/>
      <c r="I360" s="167" t="str">
        <v/>
      </c>
      <c r="L360" s="176" t="str">
        <f t="shared" ca="1" si="5"/>
        <v/>
      </c>
      <c r="M360" s="177"/>
      <c r="N360" s="169"/>
      <c r="O360" s="177"/>
    </row>
    <row r="361" spans="1:15" ht="12.5">
      <c r="A361" s="178">
        <v>0</v>
      </c>
      <c r="B361" s="202">
        <v>0</v>
      </c>
      <c r="C361" s="180">
        <v>0</v>
      </c>
      <c r="D361" s="181" t="str">
        <f t="shared" si="8"/>
        <v/>
      </c>
      <c r="E361" s="203"/>
      <c r="I361" s="167" t="str">
        <v/>
      </c>
      <c r="L361" s="176" t="str">
        <f t="shared" ca="1" si="5"/>
        <v/>
      </c>
      <c r="M361" s="177"/>
      <c r="N361" s="169"/>
      <c r="O361" s="177"/>
    </row>
    <row r="362" spans="1:15" ht="12.5">
      <c r="A362" s="178">
        <v>0</v>
      </c>
      <c r="B362" s="202">
        <v>0</v>
      </c>
      <c r="C362" s="180">
        <v>0</v>
      </c>
      <c r="D362" s="181" t="str">
        <f t="shared" si="8"/>
        <v/>
      </c>
      <c r="E362" s="203"/>
      <c r="I362" s="167" t="str">
        <v/>
      </c>
      <c r="L362" s="176" t="str">
        <f t="shared" ca="1" si="5"/>
        <v/>
      </c>
      <c r="M362" s="177"/>
      <c r="N362" s="169"/>
      <c r="O362" s="177"/>
    </row>
    <row r="363" spans="1:15" ht="12.5">
      <c r="A363" s="178">
        <v>0</v>
      </c>
      <c r="B363" s="202">
        <v>0</v>
      </c>
      <c r="C363" s="180">
        <v>0</v>
      </c>
      <c r="D363" s="181" t="str">
        <f t="shared" si="8"/>
        <v/>
      </c>
      <c r="E363" s="203"/>
      <c r="I363" s="167" t="str">
        <v/>
      </c>
      <c r="L363" s="176" t="str">
        <f t="shared" ca="1" si="5"/>
        <v/>
      </c>
      <c r="M363" s="177"/>
      <c r="N363" s="169"/>
      <c r="O363" s="177"/>
    </row>
    <row r="364" spans="1:15" ht="12.5">
      <c r="A364" s="178">
        <v>0</v>
      </c>
      <c r="B364" s="202">
        <v>0</v>
      </c>
      <c r="C364" s="180">
        <v>0</v>
      </c>
      <c r="D364" s="181" t="str">
        <f t="shared" si="8"/>
        <v/>
      </c>
      <c r="E364" s="203"/>
      <c r="I364" s="167" t="str">
        <v/>
      </c>
      <c r="L364" s="176" t="str">
        <f t="shared" ca="1" si="5"/>
        <v/>
      </c>
      <c r="M364" s="177"/>
      <c r="N364" s="169"/>
      <c r="O364" s="177"/>
    </row>
    <row r="365" spans="1:15" ht="12.5">
      <c r="A365" s="178">
        <v>0</v>
      </c>
      <c r="B365" s="202">
        <v>0</v>
      </c>
      <c r="C365" s="180">
        <v>0</v>
      </c>
      <c r="D365" s="181" t="str">
        <f t="shared" si="8"/>
        <v/>
      </c>
      <c r="E365" s="203"/>
      <c r="I365" s="167" t="str">
        <v/>
      </c>
      <c r="L365" s="176" t="str">
        <f t="shared" ca="1" si="5"/>
        <v/>
      </c>
      <c r="M365" s="177"/>
      <c r="N365" s="169"/>
      <c r="O365" s="177"/>
    </row>
    <row r="366" spans="1:15" ht="12.5">
      <c r="A366" s="178">
        <v>0</v>
      </c>
      <c r="B366" s="202">
        <v>0</v>
      </c>
      <c r="C366" s="180">
        <v>0</v>
      </c>
      <c r="D366" s="181" t="str">
        <f t="shared" si="8"/>
        <v/>
      </c>
      <c r="E366" s="203"/>
      <c r="I366" s="167" t="str">
        <v/>
      </c>
      <c r="L366" s="176" t="str">
        <f t="shared" ca="1" si="5"/>
        <v/>
      </c>
      <c r="M366" s="177"/>
      <c r="N366" s="169"/>
      <c r="O366" s="177"/>
    </row>
    <row r="367" spans="1:15" ht="12.5">
      <c r="A367" s="178">
        <v>0</v>
      </c>
      <c r="B367" s="202">
        <v>0</v>
      </c>
      <c r="C367" s="180">
        <v>0</v>
      </c>
      <c r="D367" s="181" t="str">
        <f t="shared" si="8"/>
        <v/>
      </c>
      <c r="E367" s="203"/>
      <c r="I367" s="167" t="str">
        <v/>
      </c>
      <c r="L367" s="176" t="str">
        <f t="shared" ca="1" si="5"/>
        <v/>
      </c>
      <c r="M367" s="177"/>
      <c r="N367" s="169"/>
      <c r="O367" s="177"/>
    </row>
    <row r="368" spans="1:15" ht="12.5">
      <c r="A368" s="178">
        <v>0</v>
      </c>
      <c r="B368" s="202">
        <v>0</v>
      </c>
      <c r="C368" s="180">
        <v>0</v>
      </c>
      <c r="D368" s="181" t="str">
        <f t="shared" si="8"/>
        <v/>
      </c>
      <c r="E368" s="203"/>
      <c r="I368" s="167" t="str">
        <v/>
      </c>
      <c r="L368" s="176" t="str">
        <f t="shared" ca="1" si="5"/>
        <v/>
      </c>
      <c r="M368" s="177"/>
      <c r="N368" s="169"/>
      <c r="O368" s="177"/>
    </row>
    <row r="369" spans="1:15" ht="12.5">
      <c r="A369" s="178">
        <v>0</v>
      </c>
      <c r="B369" s="202">
        <v>0</v>
      </c>
      <c r="C369" s="180">
        <v>0</v>
      </c>
      <c r="D369" s="181" t="str">
        <f t="shared" si="8"/>
        <v/>
      </c>
      <c r="E369" s="203"/>
      <c r="I369" s="167" t="str">
        <v/>
      </c>
      <c r="L369" s="176" t="str">
        <f t="shared" ca="1" si="5"/>
        <v/>
      </c>
      <c r="M369" s="177"/>
      <c r="N369" s="169"/>
      <c r="O369" s="177"/>
    </row>
    <row r="370" spans="1:15" ht="12.5">
      <c r="A370" s="178">
        <v>0</v>
      </c>
      <c r="B370" s="202">
        <v>0</v>
      </c>
      <c r="C370" s="180">
        <v>0</v>
      </c>
      <c r="D370" s="181" t="str">
        <f t="shared" si="8"/>
        <v/>
      </c>
      <c r="E370" s="203"/>
      <c r="I370" s="167" t="str">
        <v/>
      </c>
      <c r="L370" s="176" t="str">
        <f t="shared" ca="1" si="5"/>
        <v/>
      </c>
      <c r="M370" s="177"/>
      <c r="N370" s="169"/>
      <c r="O370" s="177"/>
    </row>
  </sheetData>
  <conditionalFormatting sqref="I1:L1 A1:E370">
    <cfRule type="expression" dxfId="0" priority="1">
      <formula>$C1&lt;0</formula>
    </cfRule>
  </conditionalFormatting>
  <dataValidations count="1">
    <dataValidation type="custom" allowBlank="1" showDropDown="1" showErrorMessage="1" sqref="E2:E370" xr:uid="{00000000-0002-0000-0600-000000000000}">
      <formula1>OR(NOT(ISERROR(DATEVALUE(E2))), AND(ISNUMBER(E2), LEFT(CELL("format", E2))="D"))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6AA84F"/>
    <outlinePr summaryBelow="0" summaryRight="0"/>
  </sheetPr>
  <dimension ref="A1:U370"/>
  <sheetViews>
    <sheetView workbookViewId="0">
      <selection activeCell="F15" sqref="F15"/>
    </sheetView>
  </sheetViews>
  <sheetFormatPr defaultColWidth="12.6328125" defaultRowHeight="15.75" customHeight="1"/>
  <cols>
    <col min="1" max="1" width="19.08984375" customWidth="1"/>
    <col min="2" max="2" width="16.90625" customWidth="1"/>
    <col min="3" max="3" width="21.453125" customWidth="1"/>
    <col min="4" max="4" width="19.08984375" customWidth="1"/>
    <col min="5" max="5" width="9" bestFit="1" customWidth="1"/>
    <col min="6" max="6" width="55" customWidth="1"/>
    <col min="7" max="7" width="33" customWidth="1"/>
    <col min="8" max="8" width="18" hidden="1" customWidth="1"/>
    <col min="9" max="12" width="12.6328125" hidden="1"/>
    <col min="13" max="13" width="17.36328125" hidden="1" customWidth="1"/>
    <col min="14" max="14" width="13.7265625" hidden="1" customWidth="1"/>
    <col min="15" max="15" width="9.7265625" hidden="1" customWidth="1"/>
    <col min="16" max="16" width="25.90625" hidden="1" customWidth="1"/>
    <col min="17" max="17" width="21.7265625" hidden="1" customWidth="1"/>
    <col min="18" max="19" width="12.6328125" hidden="1"/>
  </cols>
  <sheetData>
    <row r="1" spans="1:21">
      <c r="A1" s="163" t="s">
        <v>123</v>
      </c>
      <c r="B1" s="163" t="s">
        <v>124</v>
      </c>
      <c r="C1" s="164" t="s">
        <v>162</v>
      </c>
      <c r="D1" s="165" t="s">
        <v>126</v>
      </c>
      <c r="E1" s="163" t="s">
        <v>127</v>
      </c>
      <c r="F1" s="166" t="s">
        <v>128</v>
      </c>
      <c r="G1" s="166"/>
      <c r="H1" s="74" t="s">
        <v>163</v>
      </c>
      <c r="I1" s="167" t="s">
        <v>164</v>
      </c>
      <c r="J1" s="67" t="s">
        <v>131</v>
      </c>
      <c r="K1" s="67" t="s">
        <v>165</v>
      </c>
      <c r="L1" s="204" t="s">
        <v>166</v>
      </c>
      <c r="M1" s="92" t="s">
        <v>134</v>
      </c>
      <c r="N1" s="205" t="s">
        <v>167</v>
      </c>
      <c r="O1" s="92" t="s">
        <v>168</v>
      </c>
    </row>
    <row r="2" spans="1:21">
      <c r="A2" s="170">
        <v>0</v>
      </c>
      <c r="B2" s="171">
        <v>143.19999999999999</v>
      </c>
      <c r="C2" s="206">
        <v>2.53E-2</v>
      </c>
      <c r="D2" s="207">
        <f>_xlfn.IFS(A2&gt;0,A2/C2,B2&gt;0,B2/C2,AND(B2=0,C2&gt;0),0, AND(C2=0,A2=0),"")</f>
        <v>5660.079051383399</v>
      </c>
      <c r="E2" s="174">
        <v>44562</v>
      </c>
      <c r="F2" s="89"/>
      <c r="G2" s="175" t="s">
        <v>169</v>
      </c>
      <c r="H2" s="176">
        <f>SUMIF(A2:A370, "&gt;0", C2:C370)*-1</f>
        <v>0</v>
      </c>
      <c r="I2" s="167">
        <f t="array" ref="I2:I370" ca="1">IFERROR(J2:J370/K2:K370,"")</f>
        <v>2880</v>
      </c>
      <c r="J2" s="167">
        <f ca="1">IFERROR(__xludf.DUMMYFUNCTION("QUERY(B2:D370, ""SELECT B,C WHERE C&gt;0 ORDER BY D ASC"")"),54)</f>
        <v>54</v>
      </c>
      <c r="K2" s="65">
        <f ca="1">IFERROR(__xludf.DUMMYFUNCTION("""COMPUTED_VALUE"""),0.01875)</f>
        <v>1.8749999999999999E-2</v>
      </c>
      <c r="L2" s="65">
        <f ca="1">$H$2-K2</f>
        <v>-1.8749999999999999E-2</v>
      </c>
      <c r="M2" s="177">
        <f ca="1">IFERROR(OFFSET(J2,H4, 0,H10-H4, 1),0)</f>
        <v>54</v>
      </c>
      <c r="N2" s="205">
        <f ca="1">IFERROR(OFFSET(K2,H4, 0,H10-H4, 1),0)</f>
        <v>1.8749999999999999E-2</v>
      </c>
      <c r="O2" s="177">
        <f ca="1">IFERROR(OFFSET(I2,H4, 0,H10-H4, 1),0)</f>
        <v>2880</v>
      </c>
    </row>
    <row r="3" spans="1:21">
      <c r="A3" s="178">
        <v>0</v>
      </c>
      <c r="B3" s="179">
        <v>236.25</v>
      </c>
      <c r="C3" s="208">
        <v>3.125E-2</v>
      </c>
      <c r="D3" s="202">
        <f>_xlfn.IFS(A3&gt;0,A3/C3,B3&gt;0,B3/C3,AND(B3=0,C3&gt;0),0, AND(C3=0,A3=0),"")</f>
        <v>7560</v>
      </c>
      <c r="E3" s="184">
        <v>44593</v>
      </c>
      <c r="F3" s="89"/>
      <c r="G3" s="209">
        <f>SUM(C2:C370)</f>
        <v>0.39405000000000007</v>
      </c>
      <c r="H3" s="74" t="s">
        <v>138</v>
      </c>
      <c r="I3" s="167">
        <f ca="1"/>
        <v>3176</v>
      </c>
      <c r="J3" s="167">
        <f ca="1">IFERROR(__xludf.DUMMYFUNCTION("""COMPUTED_VALUE"""),99.25)</f>
        <v>99.25</v>
      </c>
      <c r="K3" s="65">
        <f ca="1">IFERROR(__xludf.DUMMYFUNCTION("""COMPUTED_VALUE"""),0.03125)</f>
        <v>3.125E-2</v>
      </c>
      <c r="L3" s="65" t="str">
        <f t="shared" ref="L3:L257" ca="1" si="0">(IFERROR(_xludf.IFS(L2&lt;=0,0,K3&gt;0,L2-K3),""))</f>
        <v/>
      </c>
      <c r="M3" s="177">
        <v>99.25</v>
      </c>
      <c r="N3" s="205">
        <v>3.125E-2</v>
      </c>
      <c r="O3" s="177">
        <v>3176</v>
      </c>
    </row>
    <row r="4" spans="1:21">
      <c r="A4" s="178">
        <v>0</v>
      </c>
      <c r="B4" s="179">
        <v>171</v>
      </c>
      <c r="C4" s="208">
        <v>1.8749999999999999E-2</v>
      </c>
      <c r="D4" s="202">
        <f>_xlfn.IFS(A4&gt;0,A4/C4,B4&gt;0,B4/C4,AND(B4=0,C4&gt;0),0, AND(C4=0,A4=0),"")</f>
        <v>9120</v>
      </c>
      <c r="E4" s="184">
        <v>44621</v>
      </c>
      <c r="F4" s="89"/>
      <c r="G4" s="175" t="s">
        <v>170</v>
      </c>
      <c r="H4" s="67">
        <f>IF(H2&gt;0.00000001,COUNTIF(L2:L370, "&gt;0,00000001")+1,0)</f>
        <v>0</v>
      </c>
      <c r="I4" s="167">
        <f ca="1"/>
        <v>3664</v>
      </c>
      <c r="J4" s="167">
        <f ca="1">IFERROR(__xludf.DUMMYFUNCTION("""COMPUTED_VALUE"""),100.76)</f>
        <v>100.76</v>
      </c>
      <c r="K4" s="65">
        <f ca="1">IFERROR(__xludf.DUMMYFUNCTION("""COMPUTED_VALUE"""),0.0275)</f>
        <v>2.75E-2</v>
      </c>
      <c r="L4" s="65" t="str">
        <f t="shared" ca="1" si="0"/>
        <v/>
      </c>
      <c r="M4" s="177">
        <v>100.76</v>
      </c>
      <c r="N4" s="205">
        <v>2.75E-2</v>
      </c>
      <c r="O4" s="177">
        <v>3664</v>
      </c>
    </row>
    <row r="5" spans="1:21">
      <c r="A5" s="178">
        <v>0</v>
      </c>
      <c r="B5" s="179">
        <v>310.10000000000002</v>
      </c>
      <c r="C5" s="208">
        <v>4.3750000000000004E-2</v>
      </c>
      <c r="D5" s="202">
        <f t="shared" ref="D5:D68" si="1">_xlfn.IFS(A5&gt;0,A5/C5,B5&gt;0,B5/C5,AND(B5=0,C5&gt;0),0, AND(C5=0,A5=0),"")</f>
        <v>7088</v>
      </c>
      <c r="E5" s="184">
        <v>44652</v>
      </c>
      <c r="G5" s="185">
        <f ca="1">$P$27/$G$3</f>
        <v>5186.9559700545606</v>
      </c>
      <c r="H5" s="74" t="s">
        <v>140</v>
      </c>
      <c r="I5" s="167">
        <f ca="1"/>
        <v>4344.0000000000009</v>
      </c>
      <c r="J5" s="167">
        <f ca="1">IFERROR(__xludf.DUMMYFUNCTION("""COMPUTED_VALUE"""),190.05)</f>
        <v>190.05</v>
      </c>
      <c r="K5" s="65">
        <f ca="1">IFERROR(__xludf.DUMMYFUNCTION("""COMPUTED_VALUE"""),0.04375)</f>
        <v>4.3749999999999997E-2</v>
      </c>
      <c r="L5" s="65" t="str">
        <f t="shared" ca="1" si="0"/>
        <v/>
      </c>
      <c r="M5" s="177">
        <v>190.05</v>
      </c>
      <c r="N5" s="205">
        <v>4.3750000000000004E-2</v>
      </c>
      <c r="O5" s="177">
        <v>4344</v>
      </c>
      <c r="P5" s="186" t="s">
        <v>141</v>
      </c>
      <c r="Q5" s="187"/>
      <c r="R5" s="187"/>
      <c r="S5" s="187"/>
    </row>
    <row r="6" spans="1:21">
      <c r="A6" s="178">
        <v>0</v>
      </c>
      <c r="B6" s="179">
        <v>189</v>
      </c>
      <c r="C6" s="208">
        <v>3.7499999999999999E-2</v>
      </c>
      <c r="D6" s="202">
        <f t="shared" si="1"/>
        <v>5040</v>
      </c>
      <c r="E6" s="184">
        <v>44682</v>
      </c>
      <c r="G6" s="188" t="s">
        <v>171</v>
      </c>
      <c r="H6" s="79">
        <v>2880</v>
      </c>
      <c r="I6" s="167">
        <f ca="1"/>
        <v>4344</v>
      </c>
      <c r="J6" s="167">
        <f ca="1">IFERROR(__xludf.DUMMYFUNCTION("""COMPUTED_VALUE"""),244.35)</f>
        <v>244.35</v>
      </c>
      <c r="K6" s="65">
        <f ca="1">IFERROR(__xludf.DUMMYFUNCTION("""COMPUTED_VALUE"""),0.05625)</f>
        <v>5.6250000000000001E-2</v>
      </c>
      <c r="L6" s="65" t="str">
        <f t="shared" ca="1" si="0"/>
        <v/>
      </c>
      <c r="M6" s="177">
        <v>244.35</v>
      </c>
      <c r="N6" s="205">
        <v>5.6250000000000001E-2</v>
      </c>
      <c r="O6" s="177">
        <v>4344</v>
      </c>
      <c r="P6" s="189" t="s">
        <v>143</v>
      </c>
      <c r="Q6" s="190" t="s">
        <v>172</v>
      </c>
      <c r="R6" s="191"/>
      <c r="S6" s="191" t="s">
        <v>145</v>
      </c>
    </row>
    <row r="7" spans="1:21">
      <c r="A7" s="178">
        <v>0</v>
      </c>
      <c r="B7" s="179">
        <v>183.96</v>
      </c>
      <c r="C7" s="208">
        <v>3.5000000000000003E-2</v>
      </c>
      <c r="D7" s="202">
        <f t="shared" si="1"/>
        <v>5256</v>
      </c>
      <c r="E7" s="184">
        <v>44713</v>
      </c>
      <c r="G7" s="192" t="str">
        <f ca="1">IFERROR(ROUND(Q7,6)&amp;" ETH (Preço médio: "&amp;TEXT(P7/Q7,"R$0,00")&amp;")","Insira pelo menos uma compra")</f>
        <v>0,0775 ETH (Preço médio: R$3277,55)</v>
      </c>
      <c r="H7" s="74" t="s">
        <v>146</v>
      </c>
      <c r="I7" s="167">
        <f ca="1"/>
        <v>4880</v>
      </c>
      <c r="J7" s="167">
        <f ca="1">IFERROR(__xludf.DUMMYFUNCTION("""COMPUTED_VALUE"""),122)</f>
        <v>122</v>
      </c>
      <c r="K7" s="65">
        <f ca="1">IFERROR(__xludf.DUMMYFUNCTION("""COMPUTED_VALUE"""),0.025)</f>
        <v>2.5000000000000001E-2</v>
      </c>
      <c r="L7" s="65" t="str">
        <f t="shared" ca="1" si="0"/>
        <v/>
      </c>
      <c r="M7" s="177">
        <v>122</v>
      </c>
      <c r="N7" s="205">
        <v>2.5000000000000001E-2</v>
      </c>
      <c r="O7" s="177">
        <v>4880</v>
      </c>
      <c r="P7" s="193">
        <f ca="1">SUMIF($O$2:$O370,"&lt;="&amp;S7,M2:M370)+(H8*H6)</f>
        <v>254.01</v>
      </c>
      <c r="Q7" s="210">
        <f ca="1">SUMIF(O2:O370, "&lt;="&amp;$S$7, N2:N370)+H8</f>
        <v>7.7499999999999999E-2</v>
      </c>
      <c r="R7" s="191"/>
      <c r="S7" s="83">
        <f ca="1">QUARTILE(O2:O370,1)</f>
        <v>4174</v>
      </c>
      <c r="T7" s="167"/>
    </row>
    <row r="8" spans="1:21">
      <c r="A8" s="178">
        <v>0</v>
      </c>
      <c r="B8" s="179">
        <v>100.76</v>
      </c>
      <c r="C8" s="208">
        <v>2.75E-2</v>
      </c>
      <c r="D8" s="202">
        <f t="shared" si="1"/>
        <v>3664</v>
      </c>
      <c r="E8" s="184">
        <v>44743</v>
      </c>
      <c r="G8" s="188" t="s">
        <v>173</v>
      </c>
      <c r="H8" s="176">
        <f t="array" ref="H8">IFERROR(ABS(INDEX(L:L,H4+1,1)),0)</f>
        <v>0</v>
      </c>
      <c r="I8" s="167">
        <f ca="1"/>
        <v>5040</v>
      </c>
      <c r="J8" s="167">
        <f ca="1">IFERROR(__xludf.DUMMYFUNCTION("""COMPUTED_VALUE"""),189)</f>
        <v>189</v>
      </c>
      <c r="K8" s="65">
        <f ca="1">IFERROR(__xludf.DUMMYFUNCTION("""COMPUTED_VALUE"""),0.0375)</f>
        <v>3.7499999999999999E-2</v>
      </c>
      <c r="L8" s="65" t="str">
        <f t="shared" ca="1" si="0"/>
        <v/>
      </c>
      <c r="M8" s="177">
        <v>189</v>
      </c>
      <c r="N8" s="205">
        <v>3.7499999999999999E-2</v>
      </c>
      <c r="O8" s="177">
        <v>5040</v>
      </c>
      <c r="P8" s="189" t="s">
        <v>148</v>
      </c>
      <c r="Q8" s="195" t="s">
        <v>172</v>
      </c>
      <c r="R8" s="191"/>
      <c r="S8" s="191" t="s">
        <v>149</v>
      </c>
    </row>
    <row r="9" spans="1:21">
      <c r="A9" s="178">
        <v>0</v>
      </c>
      <c r="B9" s="179">
        <v>190.05</v>
      </c>
      <c r="C9" s="208">
        <v>4.3750000000000004E-2</v>
      </c>
      <c r="D9" s="202">
        <f t="shared" si="1"/>
        <v>4344</v>
      </c>
      <c r="E9" s="184">
        <v>44774</v>
      </c>
      <c r="G9" s="192" t="str">
        <f ca="1">IFERROR(ROUND(Q9,6)&amp;" ETH (Preço médio: "&amp;TEXT(P9/Q9,"R$0,00")&amp;")","Falta de moedas disponíveis para o cálculo")</f>
        <v>0,125 ETH (Preço médio: R$4451,20)</v>
      </c>
      <c r="H9" s="74" t="s">
        <v>150</v>
      </c>
      <c r="I9" s="167">
        <f ca="1"/>
        <v>5256</v>
      </c>
      <c r="J9" s="167">
        <f ca="1">IFERROR(__xludf.DUMMYFUNCTION("""COMPUTED_VALUE"""),183.96)</f>
        <v>183.96</v>
      </c>
      <c r="K9" s="65">
        <f ca="1">IFERROR(__xludf.DUMMYFUNCTION("""COMPUTED_VALUE"""),0.035)</f>
        <v>3.5000000000000003E-2</v>
      </c>
      <c r="L9" s="65" t="str">
        <f t="shared" ca="1" si="0"/>
        <v/>
      </c>
      <c r="M9" s="177">
        <v>183.96</v>
      </c>
      <c r="N9" s="205">
        <v>3.5000000000000003E-2</v>
      </c>
      <c r="O9" s="177">
        <v>5256</v>
      </c>
      <c r="P9" s="193">
        <f ca="1">SUMIF($O$2:$O370,"&lt;="&amp;S9,M2:M370)-P7+(H8*H6)</f>
        <v>556.4</v>
      </c>
      <c r="Q9" s="210">
        <f ca="1">SUMIF(O2:O370, "&lt;="&amp;$S$9, N2:N370)-Q7+H8</f>
        <v>0.12499999999999999</v>
      </c>
      <c r="R9" s="191"/>
      <c r="S9" s="83">
        <f ca="1">QUARTILE(O2:O370,2)</f>
        <v>4960</v>
      </c>
    </row>
    <row r="10" spans="1:21">
      <c r="A10" s="178">
        <v>0</v>
      </c>
      <c r="B10" s="179">
        <v>122</v>
      </c>
      <c r="C10" s="208">
        <v>2.5000000000000001E-2</v>
      </c>
      <c r="D10" s="202">
        <f t="shared" si="1"/>
        <v>4880</v>
      </c>
      <c r="E10" s="184">
        <v>44805</v>
      </c>
      <c r="G10" s="188" t="s">
        <v>174</v>
      </c>
      <c r="H10" s="67">
        <f ca="1">COUNTIF(J:J, "&gt;0")</f>
        <v>12</v>
      </c>
      <c r="I10" s="167">
        <f ca="1"/>
        <v>5660.079051383399</v>
      </c>
      <c r="J10" s="167">
        <f ca="1">IFERROR(__xludf.DUMMYFUNCTION("""COMPUTED_VALUE"""),143.2)</f>
        <v>143.19999999999999</v>
      </c>
      <c r="K10" s="65">
        <f ca="1">IFERROR(__xludf.DUMMYFUNCTION("""COMPUTED_VALUE"""),0.0253)</f>
        <v>2.53E-2</v>
      </c>
      <c r="L10" s="65" t="str">
        <f t="shared" ca="1" si="0"/>
        <v/>
      </c>
      <c r="M10" s="177">
        <v>143.19999999999999</v>
      </c>
      <c r="N10" s="205">
        <v>2.53E-2</v>
      </c>
      <c r="O10" s="177">
        <v>5660.079051383399</v>
      </c>
      <c r="P10" s="189" t="s">
        <v>152</v>
      </c>
      <c r="Q10" s="195" t="s">
        <v>172</v>
      </c>
      <c r="R10" s="191"/>
      <c r="S10" s="191" t="s">
        <v>153</v>
      </c>
    </row>
    <row r="11" spans="1:21" ht="15.75" customHeight="1">
      <c r="A11" s="178">
        <v>0</v>
      </c>
      <c r="B11" s="179">
        <v>99.25</v>
      </c>
      <c r="C11" s="208">
        <v>3.125E-2</v>
      </c>
      <c r="D11" s="202">
        <f t="shared" si="1"/>
        <v>3176</v>
      </c>
      <c r="E11" s="184">
        <v>44835</v>
      </c>
      <c r="G11" s="192" t="str">
        <f ca="1">IFERROR(ROUND(Q11,6)&amp;" ETH (Preço médio: "&amp;TEXT(P11/Q11,"R$0,00")&amp;")","Falta de moedas disponíveis para o cálculo")</f>
        <v>0,0978 ETH (Preço médio: R$5277,71)</v>
      </c>
      <c r="I11" s="167">
        <f ca="1"/>
        <v>7088.0000000000009</v>
      </c>
      <c r="J11" s="167">
        <f ca="1">IFERROR(__xludf.DUMMYFUNCTION("""COMPUTED_VALUE"""),310.1)</f>
        <v>310.10000000000002</v>
      </c>
      <c r="K11" s="65">
        <f ca="1">IFERROR(__xludf.DUMMYFUNCTION("""COMPUTED_VALUE"""),0.04375)</f>
        <v>4.3749999999999997E-2</v>
      </c>
      <c r="L11" s="65" t="str">
        <f t="shared" ca="1" si="0"/>
        <v/>
      </c>
      <c r="M11" s="177">
        <v>310.10000000000002</v>
      </c>
      <c r="N11" s="205">
        <v>4.3750000000000004E-2</v>
      </c>
      <c r="O11" s="177">
        <v>7088</v>
      </c>
      <c r="P11" s="193">
        <f ca="1">SUMIF($O$2:$O370,"&lt;="&amp;S11,M2:M370)-P9-P7+(H8*H6)</f>
        <v>516.16</v>
      </c>
      <c r="Q11" s="210">
        <f ca="1">SUMIF(O2:O370, "&lt;="&amp;$S$11, N2:N370)-Q7-Q9+H8</f>
        <v>9.7800000000000012E-2</v>
      </c>
      <c r="R11" s="191"/>
      <c r="S11" s="83">
        <f ca="1">QUARTILE(O2:O370,3)</f>
        <v>6017.059288537549</v>
      </c>
    </row>
    <row r="12" spans="1:21">
      <c r="A12" s="178">
        <v>0</v>
      </c>
      <c r="B12" s="179">
        <v>54</v>
      </c>
      <c r="C12" s="208">
        <v>1.8749999999999999E-2</v>
      </c>
      <c r="D12" s="202">
        <f t="shared" si="1"/>
        <v>2880</v>
      </c>
      <c r="E12" s="184">
        <v>44866</v>
      </c>
      <c r="G12" s="188" t="s">
        <v>175</v>
      </c>
      <c r="I12" s="167">
        <f ca="1"/>
        <v>7560</v>
      </c>
      <c r="J12" s="167">
        <f ca="1">IFERROR(__xludf.DUMMYFUNCTION("""COMPUTED_VALUE"""),236.25)</f>
        <v>236.25</v>
      </c>
      <c r="K12" s="65">
        <f ca="1">IFERROR(__xludf.DUMMYFUNCTION("""COMPUTED_VALUE"""),0.03125)</f>
        <v>3.125E-2</v>
      </c>
      <c r="L12" s="65" t="str">
        <f t="shared" ca="1" si="0"/>
        <v/>
      </c>
      <c r="M12" s="177">
        <v>236.25</v>
      </c>
      <c r="N12" s="205">
        <v>3.125E-2</v>
      </c>
      <c r="O12" s="177">
        <v>7560</v>
      </c>
      <c r="P12" s="189" t="s">
        <v>155</v>
      </c>
      <c r="Q12" s="195" t="s">
        <v>172</v>
      </c>
      <c r="R12" s="191"/>
      <c r="S12" s="191" t="s">
        <v>156</v>
      </c>
    </row>
    <row r="13" spans="1:21" ht="15.75" customHeight="1">
      <c r="A13" s="178">
        <v>0</v>
      </c>
      <c r="B13" s="179">
        <v>244.35</v>
      </c>
      <c r="C13" s="208">
        <v>5.6250000000000001E-2</v>
      </c>
      <c r="D13" s="202">
        <f t="shared" si="1"/>
        <v>4344</v>
      </c>
      <c r="E13" s="184">
        <v>44896</v>
      </c>
      <c r="G13" s="192" t="str">
        <f ca="1">IFERROR(ROUND(Q13,6)&amp;" ETH (Preço médio: "&amp;TEXT(P13/Q13,"R$0,00")&amp;")","Falta de moedas disponíveis para o cálculo")</f>
        <v>0,09375 ETH (Preço médio: R$7651,73)</v>
      </c>
      <c r="I13" s="167">
        <f ca="1"/>
        <v>9120</v>
      </c>
      <c r="J13" s="167">
        <f ca="1">IFERROR(__xludf.DUMMYFUNCTION("""COMPUTED_VALUE"""),171)</f>
        <v>171</v>
      </c>
      <c r="K13" s="65">
        <f ca="1">IFERROR(__xludf.DUMMYFUNCTION("""COMPUTED_VALUE"""),0.01875)</f>
        <v>1.8749999999999999E-2</v>
      </c>
      <c r="L13" s="65" t="str">
        <f t="shared" ca="1" si="0"/>
        <v/>
      </c>
      <c r="M13" s="177">
        <v>171</v>
      </c>
      <c r="N13" s="205">
        <v>1.8749999999999999E-2</v>
      </c>
      <c r="O13" s="177">
        <v>9120</v>
      </c>
      <c r="P13" s="193">
        <f ca="1">SUMIF($O$2:$O370,"&gt;"&amp;S11,M2:M370)</f>
        <v>717.35</v>
      </c>
      <c r="Q13" s="210">
        <f ca="1">SUMIF(O2:O370, "&gt;"&amp;$S$11, N2:N370)</f>
        <v>9.3750000000000014E-2</v>
      </c>
      <c r="R13" s="191"/>
      <c r="S13" s="83">
        <f ca="1">QUARTILE(O2:O370,4)</f>
        <v>9120</v>
      </c>
    </row>
    <row r="14" spans="1:21" ht="15.75" customHeight="1">
      <c r="A14" s="178">
        <v>0</v>
      </c>
      <c r="B14" s="202">
        <v>0</v>
      </c>
      <c r="C14" s="208">
        <v>0</v>
      </c>
      <c r="D14" s="202" t="str">
        <f t="shared" si="1"/>
        <v/>
      </c>
      <c r="E14" s="203"/>
      <c r="G14" s="198"/>
      <c r="I14" s="167" t="str">
        <v/>
      </c>
      <c r="L14" s="65" t="str">
        <f t="shared" ca="1" si="0"/>
        <v/>
      </c>
      <c r="M14" s="177"/>
      <c r="N14" s="205"/>
      <c r="O14" s="177"/>
    </row>
    <row r="15" spans="1:21" ht="15.75" customHeight="1">
      <c r="A15" s="178">
        <v>0</v>
      </c>
      <c r="B15" s="202">
        <v>0</v>
      </c>
      <c r="C15" s="208">
        <v>0</v>
      </c>
      <c r="D15" s="202" t="str">
        <f t="shared" si="1"/>
        <v/>
      </c>
      <c r="E15" s="203"/>
      <c r="I15" s="167" t="str">
        <v/>
      </c>
      <c r="L15" s="65" t="str">
        <f t="shared" ca="1" si="0"/>
        <v/>
      </c>
      <c r="M15" s="177"/>
      <c r="N15" s="205"/>
      <c r="O15" s="177"/>
    </row>
    <row r="16" spans="1:21">
      <c r="A16" s="178">
        <v>0</v>
      </c>
      <c r="B16" s="202">
        <v>0</v>
      </c>
      <c r="C16" s="208">
        <v>0</v>
      </c>
      <c r="D16" s="202" t="str">
        <f t="shared" si="1"/>
        <v/>
      </c>
      <c r="E16" s="203"/>
      <c r="I16" s="167" t="str">
        <v/>
      </c>
      <c r="L16" s="65" t="str">
        <f t="shared" ca="1" si="0"/>
        <v/>
      </c>
      <c r="M16" s="177"/>
      <c r="N16" s="205"/>
      <c r="O16" s="177"/>
      <c r="P16" s="67" t="s">
        <v>157</v>
      </c>
      <c r="Q16" s="67" t="s">
        <v>176</v>
      </c>
      <c r="S16" s="199"/>
      <c r="T16" s="200"/>
      <c r="U16" s="199"/>
    </row>
    <row r="17" spans="1:21">
      <c r="A17" s="178">
        <v>0</v>
      </c>
      <c r="B17" s="202">
        <v>0</v>
      </c>
      <c r="C17" s="208">
        <v>0</v>
      </c>
      <c r="D17" s="202" t="str">
        <f t="shared" si="1"/>
        <v/>
      </c>
      <c r="E17" s="203"/>
      <c r="I17" s="167" t="str">
        <v/>
      </c>
      <c r="L17" s="65" t="str">
        <f t="shared" ca="1" si="0"/>
        <v/>
      </c>
      <c r="M17" s="177"/>
      <c r="N17" s="205"/>
      <c r="O17" s="177"/>
      <c r="P17" s="167">
        <f ca="1">SUM(P6:P13)</f>
        <v>2043.92</v>
      </c>
      <c r="Q17" s="65">
        <f ca="1">SUM(Q6:Q13)</f>
        <v>0.39405000000000001</v>
      </c>
      <c r="S17" s="199"/>
      <c r="T17" s="200"/>
      <c r="U17" s="199"/>
    </row>
    <row r="18" spans="1:21">
      <c r="A18" s="178">
        <v>0</v>
      </c>
      <c r="B18" s="202">
        <v>0</v>
      </c>
      <c r="C18" s="208">
        <v>0</v>
      </c>
      <c r="D18" s="202" t="str">
        <f t="shared" si="1"/>
        <v/>
      </c>
      <c r="E18" s="203"/>
      <c r="F18" s="89"/>
      <c r="I18" s="167" t="str">
        <v/>
      </c>
      <c r="L18" s="65" t="str">
        <f t="shared" ca="1" si="0"/>
        <v/>
      </c>
      <c r="M18" s="177"/>
      <c r="N18" s="205"/>
      <c r="O18" s="177"/>
      <c r="S18" s="199"/>
      <c r="T18" s="200"/>
      <c r="U18" s="199"/>
    </row>
    <row r="19" spans="1:21" ht="15.75" customHeight="1">
      <c r="A19" s="178">
        <v>0</v>
      </c>
      <c r="B19" s="202">
        <v>0</v>
      </c>
      <c r="C19" s="208">
        <v>0</v>
      </c>
      <c r="D19" s="202" t="str">
        <f t="shared" si="1"/>
        <v/>
      </c>
      <c r="E19" s="203"/>
      <c r="F19" s="89"/>
      <c r="I19" s="167" t="str">
        <v/>
      </c>
      <c r="L19" s="65" t="str">
        <f t="shared" ca="1" si="0"/>
        <v/>
      </c>
      <c r="M19" s="177"/>
      <c r="N19" s="205"/>
      <c r="O19" s="177"/>
      <c r="S19" s="167"/>
      <c r="T19" s="176"/>
      <c r="U19" s="167"/>
    </row>
    <row r="20" spans="1:21" ht="15.75" customHeight="1">
      <c r="A20" s="178">
        <v>0</v>
      </c>
      <c r="B20" s="202">
        <v>0</v>
      </c>
      <c r="C20" s="208">
        <v>0</v>
      </c>
      <c r="D20" s="202" t="str">
        <f t="shared" si="1"/>
        <v/>
      </c>
      <c r="E20" s="203"/>
      <c r="F20" s="89"/>
      <c r="G20" s="201"/>
      <c r="I20" s="167" t="str">
        <v/>
      </c>
      <c r="L20" s="65" t="str">
        <f t="shared" ca="1" si="0"/>
        <v/>
      </c>
      <c r="M20" s="177"/>
      <c r="N20" s="205"/>
      <c r="O20" s="177"/>
      <c r="S20" s="167"/>
      <c r="T20" s="176"/>
      <c r="U20" s="167"/>
    </row>
    <row r="21" spans="1:21" ht="15.75" customHeight="1">
      <c r="A21" s="178">
        <v>0</v>
      </c>
      <c r="B21" s="202">
        <v>0</v>
      </c>
      <c r="C21" s="208">
        <v>0</v>
      </c>
      <c r="D21" s="202" t="str">
        <f t="shared" si="1"/>
        <v/>
      </c>
      <c r="E21" s="203"/>
      <c r="F21" s="89"/>
      <c r="G21" s="89"/>
      <c r="I21" s="167" t="str">
        <v/>
      </c>
      <c r="L21" s="65" t="str">
        <f t="shared" ca="1" si="0"/>
        <v/>
      </c>
      <c r="M21" s="177"/>
      <c r="N21" s="205"/>
      <c r="O21" s="177"/>
      <c r="S21" s="167"/>
      <c r="T21" s="176"/>
      <c r="U21" s="167"/>
    </row>
    <row r="22" spans="1:21">
      <c r="A22" s="178">
        <v>0</v>
      </c>
      <c r="B22" s="202">
        <v>0</v>
      </c>
      <c r="C22" s="208">
        <v>0</v>
      </c>
      <c r="D22" s="202" t="str">
        <f t="shared" si="1"/>
        <v/>
      </c>
      <c r="E22" s="203"/>
      <c r="F22" s="89"/>
      <c r="G22" s="201"/>
      <c r="I22" s="167" t="str">
        <v/>
      </c>
      <c r="L22" s="65" t="str">
        <f t="shared" ca="1" si="0"/>
        <v/>
      </c>
      <c r="M22" s="177"/>
      <c r="N22" s="205"/>
      <c r="O22" s="177"/>
      <c r="P22" s="67" t="s">
        <v>159</v>
      </c>
      <c r="S22" s="199"/>
      <c r="T22" s="200"/>
      <c r="U22" s="199"/>
    </row>
    <row r="23" spans="1:21">
      <c r="A23" s="178">
        <v>0</v>
      </c>
      <c r="B23" s="202">
        <v>0</v>
      </c>
      <c r="C23" s="208">
        <v>0</v>
      </c>
      <c r="D23" s="202" t="str">
        <f t="shared" si="1"/>
        <v/>
      </c>
      <c r="E23" s="203"/>
      <c r="F23" s="89"/>
      <c r="G23" s="89"/>
      <c r="I23" s="167" t="str">
        <v/>
      </c>
      <c r="L23" s="65" t="str">
        <f t="shared" ca="1" si="0"/>
        <v/>
      </c>
      <c r="M23" s="177"/>
      <c r="N23" s="205"/>
      <c r="O23" s="177"/>
      <c r="P23" s="167">
        <f ca="1">P17/Q17</f>
        <v>5186.9559700545615</v>
      </c>
      <c r="S23" s="199"/>
      <c r="T23" s="200"/>
      <c r="U23" s="199"/>
    </row>
    <row r="24" spans="1:21">
      <c r="A24" s="178">
        <v>0</v>
      </c>
      <c r="B24" s="202">
        <v>0</v>
      </c>
      <c r="C24" s="208">
        <v>0</v>
      </c>
      <c r="D24" s="202" t="str">
        <f t="shared" si="1"/>
        <v/>
      </c>
      <c r="E24" s="203"/>
      <c r="F24" s="89"/>
      <c r="G24" s="89"/>
      <c r="I24" s="167" t="str">
        <v/>
      </c>
      <c r="L24" s="65" t="str">
        <f t="shared" ca="1" si="0"/>
        <v/>
      </c>
      <c r="M24" s="177"/>
      <c r="N24" s="205"/>
      <c r="O24" s="177"/>
      <c r="S24" s="199"/>
      <c r="T24" s="200"/>
      <c r="U24" s="199"/>
    </row>
    <row r="25" spans="1:21" ht="15.75" customHeight="1">
      <c r="A25" s="178">
        <v>0</v>
      </c>
      <c r="B25" s="202">
        <v>0</v>
      </c>
      <c r="C25" s="208">
        <v>0</v>
      </c>
      <c r="D25" s="202" t="str">
        <f t="shared" si="1"/>
        <v/>
      </c>
      <c r="E25" s="203"/>
      <c r="F25" s="89"/>
      <c r="G25" s="89"/>
      <c r="I25" s="167" t="str">
        <v/>
      </c>
      <c r="L25" s="65" t="str">
        <f t="shared" ca="1" si="0"/>
        <v/>
      </c>
      <c r="M25" s="177"/>
      <c r="N25" s="205"/>
      <c r="O25" s="177"/>
      <c r="S25" s="167"/>
      <c r="T25" s="176"/>
      <c r="U25" s="167"/>
    </row>
    <row r="26" spans="1:21" ht="15.75" customHeight="1">
      <c r="A26" s="178">
        <v>0</v>
      </c>
      <c r="B26" s="202">
        <v>0</v>
      </c>
      <c r="C26" s="208">
        <v>0</v>
      </c>
      <c r="D26" s="202" t="str">
        <f t="shared" si="1"/>
        <v/>
      </c>
      <c r="E26" s="203"/>
      <c r="F26" s="89"/>
      <c r="G26" s="89"/>
      <c r="I26" s="167" t="str">
        <v/>
      </c>
      <c r="L26" s="65" t="str">
        <f t="shared" ca="1" si="0"/>
        <v/>
      </c>
      <c r="M26" s="177"/>
      <c r="N26" s="205"/>
      <c r="O26" s="177"/>
      <c r="P26" s="67" t="s">
        <v>160</v>
      </c>
      <c r="S26" s="167"/>
      <c r="T26" s="176"/>
      <c r="U26" s="167"/>
    </row>
    <row r="27" spans="1:21" ht="15.75" customHeight="1">
      <c r="A27" s="178">
        <v>0</v>
      </c>
      <c r="B27" s="202">
        <v>0</v>
      </c>
      <c r="C27" s="208">
        <v>0</v>
      </c>
      <c r="D27" s="202" t="str">
        <f t="shared" si="1"/>
        <v/>
      </c>
      <c r="E27" s="203"/>
      <c r="F27" s="89"/>
      <c r="G27" s="89"/>
      <c r="I27" s="167" t="str">
        <v/>
      </c>
      <c r="L27" s="65" t="str">
        <f t="shared" ca="1" si="0"/>
        <v/>
      </c>
      <c r="M27" s="177"/>
      <c r="N27" s="205"/>
      <c r="O27" s="177"/>
      <c r="P27" s="167">
        <f ca="1">SUM(M2:M370)+(H8*H6)</f>
        <v>2043.92</v>
      </c>
      <c r="S27" s="167"/>
      <c r="T27" s="176"/>
      <c r="U27" s="167"/>
    </row>
    <row r="28" spans="1:21" ht="15.75" customHeight="1">
      <c r="A28" s="178">
        <v>0</v>
      </c>
      <c r="B28" s="202">
        <v>0</v>
      </c>
      <c r="C28" s="208">
        <v>0</v>
      </c>
      <c r="D28" s="202" t="str">
        <f t="shared" si="1"/>
        <v/>
      </c>
      <c r="E28" s="203"/>
      <c r="F28" s="89"/>
      <c r="G28" s="89"/>
      <c r="I28" s="167" t="str">
        <v/>
      </c>
      <c r="L28" s="65" t="str">
        <f t="shared" ca="1" si="0"/>
        <v/>
      </c>
      <c r="M28" s="177"/>
      <c r="N28" s="205"/>
      <c r="O28" s="177"/>
      <c r="S28" s="167"/>
      <c r="T28" s="176"/>
      <c r="U28" s="167"/>
    </row>
    <row r="29" spans="1:21" ht="15.75" customHeight="1">
      <c r="A29" s="178">
        <v>0</v>
      </c>
      <c r="B29" s="202">
        <v>0</v>
      </c>
      <c r="C29" s="208">
        <v>0</v>
      </c>
      <c r="D29" s="202" t="str">
        <f t="shared" si="1"/>
        <v/>
      </c>
      <c r="E29" s="203"/>
      <c r="F29" s="89"/>
      <c r="G29" s="89"/>
      <c r="I29" s="167" t="str">
        <v/>
      </c>
      <c r="J29" s="89"/>
      <c r="L29" s="65" t="str">
        <f t="shared" ca="1" si="0"/>
        <v/>
      </c>
      <c r="M29" s="177"/>
      <c r="N29" s="205"/>
      <c r="O29" s="177"/>
    </row>
    <row r="30" spans="1:21" ht="15.75" customHeight="1">
      <c r="A30" s="178">
        <v>0</v>
      </c>
      <c r="B30" s="202">
        <v>0</v>
      </c>
      <c r="C30" s="208">
        <v>0</v>
      </c>
      <c r="D30" s="202" t="str">
        <f t="shared" si="1"/>
        <v/>
      </c>
      <c r="E30" s="203"/>
      <c r="H30" s="89"/>
      <c r="I30" s="167" t="str">
        <v/>
      </c>
      <c r="J30" s="89"/>
      <c r="L30" s="65" t="str">
        <f t="shared" ca="1" si="0"/>
        <v/>
      </c>
      <c r="M30" s="177"/>
      <c r="N30" s="205"/>
      <c r="O30" s="177"/>
      <c r="P30" s="67" t="s">
        <v>161</v>
      </c>
    </row>
    <row r="31" spans="1:21" ht="15.75" customHeight="1">
      <c r="A31" s="178">
        <v>0</v>
      </c>
      <c r="B31" s="202">
        <v>0</v>
      </c>
      <c r="C31" s="208">
        <v>0</v>
      </c>
      <c r="D31" s="202" t="str">
        <f t="shared" si="1"/>
        <v/>
      </c>
      <c r="E31" s="203"/>
      <c r="H31" s="89"/>
      <c r="I31" s="167" t="str">
        <v/>
      </c>
      <c r="J31" s="89"/>
      <c r="L31" s="65" t="str">
        <f t="shared" ca="1" si="0"/>
        <v/>
      </c>
      <c r="M31" s="177"/>
      <c r="N31" s="205"/>
      <c r="O31" s="177"/>
      <c r="P31" s="167">
        <f>H6*H8</f>
        <v>0</v>
      </c>
    </row>
    <row r="32" spans="1:21" ht="15.75" customHeight="1">
      <c r="A32" s="178">
        <v>0</v>
      </c>
      <c r="B32" s="202">
        <v>0</v>
      </c>
      <c r="C32" s="208">
        <v>0</v>
      </c>
      <c r="D32" s="202" t="str">
        <f t="shared" si="1"/>
        <v/>
      </c>
      <c r="E32" s="203"/>
      <c r="H32" s="89"/>
      <c r="I32" s="167" t="str">
        <v/>
      </c>
      <c r="J32" s="89"/>
      <c r="L32" s="65" t="str">
        <f t="shared" ca="1" si="0"/>
        <v/>
      </c>
      <c r="M32" s="177"/>
      <c r="N32" s="205"/>
      <c r="O32" s="177"/>
    </row>
    <row r="33" spans="1:16" ht="15.75" customHeight="1">
      <c r="A33" s="178">
        <v>0</v>
      </c>
      <c r="B33" s="202">
        <v>0</v>
      </c>
      <c r="C33" s="208">
        <v>0</v>
      </c>
      <c r="D33" s="202" t="str">
        <f t="shared" si="1"/>
        <v/>
      </c>
      <c r="E33" s="203"/>
      <c r="H33" s="89"/>
      <c r="I33" s="167" t="str">
        <v/>
      </c>
      <c r="J33" s="89"/>
      <c r="L33" s="65" t="str">
        <f t="shared" ca="1" si="0"/>
        <v/>
      </c>
      <c r="M33" s="177"/>
      <c r="N33" s="205"/>
      <c r="O33" s="177"/>
    </row>
    <row r="34" spans="1:16" ht="15.75" customHeight="1">
      <c r="A34" s="178">
        <v>0</v>
      </c>
      <c r="B34" s="202">
        <v>0</v>
      </c>
      <c r="C34" s="208">
        <v>0</v>
      </c>
      <c r="D34" s="202" t="str">
        <f t="shared" si="1"/>
        <v/>
      </c>
      <c r="E34" s="203"/>
      <c r="H34" s="89"/>
      <c r="I34" s="167" t="str">
        <v/>
      </c>
      <c r="J34" s="89"/>
      <c r="L34" s="65" t="str">
        <f t="shared" ca="1" si="0"/>
        <v/>
      </c>
      <c r="M34" s="177"/>
      <c r="N34" s="205"/>
      <c r="O34" s="177"/>
    </row>
    <row r="35" spans="1:16" ht="15.75" customHeight="1">
      <c r="A35" s="178">
        <v>0</v>
      </c>
      <c r="B35" s="202">
        <v>0</v>
      </c>
      <c r="C35" s="208">
        <v>0</v>
      </c>
      <c r="D35" s="202" t="str">
        <f t="shared" si="1"/>
        <v/>
      </c>
      <c r="E35" s="203"/>
      <c r="H35" s="89"/>
      <c r="I35" s="167" t="str">
        <v/>
      </c>
      <c r="J35" s="89"/>
      <c r="L35" s="65" t="str">
        <f t="shared" ca="1" si="0"/>
        <v/>
      </c>
      <c r="M35" s="177"/>
      <c r="N35" s="205"/>
      <c r="O35" s="177"/>
      <c r="P35" s="167"/>
    </row>
    <row r="36" spans="1:16" ht="15.75" customHeight="1">
      <c r="A36" s="178">
        <v>0</v>
      </c>
      <c r="B36" s="202">
        <v>0</v>
      </c>
      <c r="C36" s="208">
        <v>0</v>
      </c>
      <c r="D36" s="202" t="str">
        <f t="shared" si="1"/>
        <v/>
      </c>
      <c r="E36" s="203"/>
      <c r="H36" s="89"/>
      <c r="I36" s="167" t="str">
        <v/>
      </c>
      <c r="L36" s="65" t="str">
        <f t="shared" ca="1" si="0"/>
        <v/>
      </c>
      <c r="M36" s="177"/>
      <c r="N36" s="205"/>
      <c r="O36" s="177"/>
    </row>
    <row r="37" spans="1:16" ht="12.5">
      <c r="A37" s="178">
        <v>0</v>
      </c>
      <c r="B37" s="202">
        <v>0</v>
      </c>
      <c r="C37" s="208">
        <v>0</v>
      </c>
      <c r="D37" s="202" t="str">
        <f t="shared" si="1"/>
        <v/>
      </c>
      <c r="E37" s="203"/>
      <c r="H37" s="89"/>
      <c r="I37" s="167" t="str">
        <v/>
      </c>
      <c r="L37" s="65" t="str">
        <f t="shared" ca="1" si="0"/>
        <v/>
      </c>
      <c r="M37" s="177"/>
      <c r="N37" s="205"/>
      <c r="O37" s="177"/>
    </row>
    <row r="38" spans="1:16" ht="12.5">
      <c r="A38" s="178">
        <v>0</v>
      </c>
      <c r="B38" s="202">
        <v>0</v>
      </c>
      <c r="C38" s="208">
        <v>0</v>
      </c>
      <c r="D38" s="202" t="str">
        <f t="shared" si="1"/>
        <v/>
      </c>
      <c r="E38" s="203"/>
      <c r="H38" s="89"/>
      <c r="I38" s="167" t="str">
        <v/>
      </c>
      <c r="L38" s="65" t="str">
        <f t="shared" ca="1" si="0"/>
        <v/>
      </c>
      <c r="M38" s="177"/>
      <c r="N38" s="205"/>
      <c r="O38" s="177"/>
    </row>
    <row r="39" spans="1:16" ht="12.5">
      <c r="A39" s="178">
        <v>0</v>
      </c>
      <c r="B39" s="202">
        <v>0</v>
      </c>
      <c r="C39" s="208">
        <v>0</v>
      </c>
      <c r="D39" s="202" t="str">
        <f t="shared" si="1"/>
        <v/>
      </c>
      <c r="E39" s="203"/>
      <c r="H39" s="89"/>
      <c r="I39" s="167" t="str">
        <v/>
      </c>
      <c r="L39" s="65" t="str">
        <f t="shared" ca="1" si="0"/>
        <v/>
      </c>
      <c r="M39" s="177"/>
      <c r="N39" s="205"/>
      <c r="O39" s="177"/>
    </row>
    <row r="40" spans="1:16" ht="12.5">
      <c r="A40" s="178">
        <v>0</v>
      </c>
      <c r="B40" s="202">
        <v>0</v>
      </c>
      <c r="C40" s="208">
        <v>0</v>
      </c>
      <c r="D40" s="202" t="str">
        <f t="shared" si="1"/>
        <v/>
      </c>
      <c r="E40" s="203"/>
      <c r="H40" s="89"/>
      <c r="I40" s="167" t="str">
        <v/>
      </c>
      <c r="L40" s="65" t="str">
        <f t="shared" ca="1" si="0"/>
        <v/>
      </c>
      <c r="M40" s="177"/>
      <c r="N40" s="205"/>
      <c r="O40" s="177"/>
    </row>
    <row r="41" spans="1:16" ht="12.5">
      <c r="A41" s="178">
        <v>0</v>
      </c>
      <c r="B41" s="202">
        <v>0</v>
      </c>
      <c r="C41" s="208">
        <v>0</v>
      </c>
      <c r="D41" s="202" t="str">
        <f t="shared" si="1"/>
        <v/>
      </c>
      <c r="E41" s="203"/>
      <c r="H41" s="89"/>
      <c r="I41" s="167" t="str">
        <v/>
      </c>
      <c r="L41" s="65" t="str">
        <f t="shared" ca="1" si="0"/>
        <v/>
      </c>
      <c r="M41" s="177"/>
      <c r="N41" s="205"/>
      <c r="O41" s="177"/>
    </row>
    <row r="42" spans="1:16" ht="12.5">
      <c r="A42" s="178">
        <v>0</v>
      </c>
      <c r="B42" s="202">
        <v>0</v>
      </c>
      <c r="C42" s="208">
        <v>0</v>
      </c>
      <c r="D42" s="202" t="str">
        <f t="shared" si="1"/>
        <v/>
      </c>
      <c r="E42" s="203"/>
      <c r="H42" s="89"/>
      <c r="I42" s="167" t="str">
        <v/>
      </c>
      <c r="L42" s="65" t="str">
        <f t="shared" ca="1" si="0"/>
        <v/>
      </c>
      <c r="M42" s="177"/>
      <c r="N42" s="205"/>
      <c r="O42" s="177"/>
    </row>
    <row r="43" spans="1:16" ht="12.5">
      <c r="A43" s="178">
        <v>0</v>
      </c>
      <c r="B43" s="202">
        <v>0</v>
      </c>
      <c r="C43" s="208">
        <v>0</v>
      </c>
      <c r="D43" s="202" t="str">
        <f t="shared" si="1"/>
        <v/>
      </c>
      <c r="E43" s="203"/>
      <c r="H43" s="89"/>
      <c r="I43" s="167" t="str">
        <v/>
      </c>
      <c r="J43" s="89"/>
      <c r="L43" s="65" t="str">
        <f t="shared" ca="1" si="0"/>
        <v/>
      </c>
      <c r="M43" s="177"/>
      <c r="N43" s="205"/>
      <c r="O43" s="177"/>
    </row>
    <row r="44" spans="1:16" ht="12.5">
      <c r="A44" s="178">
        <v>0</v>
      </c>
      <c r="B44" s="202">
        <v>0</v>
      </c>
      <c r="C44" s="208">
        <v>0</v>
      </c>
      <c r="D44" s="202" t="str">
        <f t="shared" si="1"/>
        <v/>
      </c>
      <c r="E44" s="203"/>
      <c r="H44" s="89"/>
      <c r="I44" s="167" t="str">
        <v/>
      </c>
      <c r="J44" s="89"/>
      <c r="L44" s="65" t="str">
        <f t="shared" ca="1" si="0"/>
        <v/>
      </c>
      <c r="M44" s="177"/>
      <c r="N44" s="205"/>
      <c r="O44" s="177"/>
    </row>
    <row r="45" spans="1:16" ht="12.5">
      <c r="A45" s="178">
        <v>0</v>
      </c>
      <c r="B45" s="202">
        <v>0</v>
      </c>
      <c r="C45" s="208">
        <v>0</v>
      </c>
      <c r="D45" s="202" t="str">
        <f t="shared" si="1"/>
        <v/>
      </c>
      <c r="E45" s="203"/>
      <c r="H45" s="89"/>
      <c r="I45" s="167" t="str">
        <v/>
      </c>
      <c r="J45" s="89"/>
      <c r="L45" s="65" t="str">
        <f t="shared" ca="1" si="0"/>
        <v/>
      </c>
      <c r="M45" s="177"/>
      <c r="N45" s="205"/>
      <c r="O45" s="177"/>
    </row>
    <row r="46" spans="1:16" ht="12.5">
      <c r="A46" s="178">
        <v>0</v>
      </c>
      <c r="B46" s="202">
        <v>0</v>
      </c>
      <c r="C46" s="208">
        <v>0</v>
      </c>
      <c r="D46" s="202" t="str">
        <f t="shared" si="1"/>
        <v/>
      </c>
      <c r="E46" s="203"/>
      <c r="F46" s="89"/>
      <c r="G46" s="89"/>
      <c r="I46" s="167" t="str">
        <v/>
      </c>
      <c r="L46" s="65" t="str">
        <f t="shared" ca="1" si="0"/>
        <v/>
      </c>
      <c r="M46" s="177"/>
      <c r="N46" s="205"/>
      <c r="O46" s="177"/>
    </row>
    <row r="47" spans="1:16" ht="12.5">
      <c r="A47" s="178">
        <v>0</v>
      </c>
      <c r="B47" s="202">
        <v>0</v>
      </c>
      <c r="C47" s="208">
        <v>0</v>
      </c>
      <c r="D47" s="202" t="str">
        <f t="shared" si="1"/>
        <v/>
      </c>
      <c r="E47" s="203"/>
      <c r="F47" s="89"/>
      <c r="G47" s="89"/>
      <c r="I47" s="167" t="str">
        <v/>
      </c>
      <c r="L47" s="65" t="str">
        <f t="shared" ca="1" si="0"/>
        <v/>
      </c>
      <c r="M47" s="177"/>
      <c r="N47" s="205"/>
      <c r="O47" s="177"/>
    </row>
    <row r="48" spans="1:16" ht="12.5">
      <c r="A48" s="178">
        <v>0</v>
      </c>
      <c r="B48" s="202">
        <v>0</v>
      </c>
      <c r="C48" s="208">
        <v>0</v>
      </c>
      <c r="D48" s="202" t="str">
        <f t="shared" si="1"/>
        <v/>
      </c>
      <c r="E48" s="203"/>
      <c r="F48" s="89"/>
      <c r="G48" s="89"/>
      <c r="I48" s="167" t="str">
        <v/>
      </c>
      <c r="L48" s="65" t="str">
        <f t="shared" ca="1" si="0"/>
        <v/>
      </c>
      <c r="M48" s="177"/>
      <c r="N48" s="205"/>
      <c r="O48" s="177"/>
    </row>
    <row r="49" spans="1:15" ht="12.5">
      <c r="A49" s="178">
        <v>0</v>
      </c>
      <c r="B49" s="202">
        <v>0</v>
      </c>
      <c r="C49" s="208">
        <v>0</v>
      </c>
      <c r="D49" s="202" t="str">
        <f t="shared" si="1"/>
        <v/>
      </c>
      <c r="E49" s="203"/>
      <c r="F49" s="89"/>
      <c r="G49" s="89"/>
      <c r="I49" s="167" t="str">
        <v/>
      </c>
      <c r="L49" s="65" t="str">
        <f t="shared" ca="1" si="0"/>
        <v/>
      </c>
      <c r="M49" s="177"/>
      <c r="N49" s="205"/>
      <c r="O49" s="177"/>
    </row>
    <row r="50" spans="1:15" ht="12.5">
      <c r="A50" s="178">
        <v>0</v>
      </c>
      <c r="B50" s="202">
        <v>0</v>
      </c>
      <c r="C50" s="208">
        <v>0</v>
      </c>
      <c r="D50" s="202" t="str">
        <f t="shared" si="1"/>
        <v/>
      </c>
      <c r="E50" s="203"/>
      <c r="F50" s="89"/>
      <c r="G50" s="89"/>
      <c r="I50" s="167" t="str">
        <v/>
      </c>
      <c r="L50" s="65" t="str">
        <f t="shared" ca="1" si="0"/>
        <v/>
      </c>
      <c r="M50" s="177"/>
      <c r="N50" s="205"/>
      <c r="O50" s="177"/>
    </row>
    <row r="51" spans="1:15" ht="12.5">
      <c r="A51" s="178">
        <v>0</v>
      </c>
      <c r="B51" s="202">
        <v>0</v>
      </c>
      <c r="C51" s="208">
        <v>0</v>
      </c>
      <c r="D51" s="202" t="str">
        <f t="shared" si="1"/>
        <v/>
      </c>
      <c r="E51" s="203"/>
      <c r="F51" s="89"/>
      <c r="G51" s="89"/>
      <c r="I51" s="167" t="str">
        <v/>
      </c>
      <c r="L51" s="65" t="str">
        <f t="shared" ca="1" si="0"/>
        <v/>
      </c>
      <c r="M51" s="177"/>
      <c r="N51" s="205"/>
      <c r="O51" s="177"/>
    </row>
    <row r="52" spans="1:15" ht="12.5">
      <c r="A52" s="178">
        <v>0</v>
      </c>
      <c r="B52" s="202">
        <v>0</v>
      </c>
      <c r="C52" s="208">
        <v>0</v>
      </c>
      <c r="D52" s="202" t="str">
        <f t="shared" si="1"/>
        <v/>
      </c>
      <c r="E52" s="203"/>
      <c r="F52" s="89"/>
      <c r="G52" s="89"/>
      <c r="I52" s="167" t="str">
        <v/>
      </c>
      <c r="L52" s="65" t="str">
        <f t="shared" ca="1" si="0"/>
        <v/>
      </c>
      <c r="M52" s="177"/>
      <c r="N52" s="205"/>
      <c r="O52" s="177"/>
    </row>
    <row r="53" spans="1:15" ht="12.5">
      <c r="A53" s="178">
        <v>0</v>
      </c>
      <c r="B53" s="202">
        <v>0</v>
      </c>
      <c r="C53" s="208">
        <v>0</v>
      </c>
      <c r="D53" s="202" t="str">
        <f t="shared" si="1"/>
        <v/>
      </c>
      <c r="E53" s="203"/>
      <c r="F53" s="89"/>
      <c r="G53" s="89"/>
      <c r="I53" s="167" t="str">
        <v/>
      </c>
      <c r="L53" s="65" t="str">
        <f t="shared" ca="1" si="0"/>
        <v/>
      </c>
      <c r="M53" s="177"/>
      <c r="N53" s="205"/>
      <c r="O53" s="177"/>
    </row>
    <row r="54" spans="1:15" ht="12.5">
      <c r="A54" s="178">
        <v>0</v>
      </c>
      <c r="B54" s="202">
        <v>0</v>
      </c>
      <c r="C54" s="208">
        <v>0</v>
      </c>
      <c r="D54" s="202" t="str">
        <f t="shared" si="1"/>
        <v/>
      </c>
      <c r="E54" s="203"/>
      <c r="F54" s="89"/>
      <c r="G54" s="89"/>
      <c r="I54" s="167" t="str">
        <v/>
      </c>
      <c r="L54" s="65" t="str">
        <f t="shared" ca="1" si="0"/>
        <v/>
      </c>
      <c r="M54" s="177"/>
      <c r="N54" s="205"/>
      <c r="O54" s="177"/>
    </row>
    <row r="55" spans="1:15" ht="12.5">
      <c r="A55" s="178">
        <v>0</v>
      </c>
      <c r="B55" s="202">
        <v>0</v>
      </c>
      <c r="C55" s="208">
        <v>0</v>
      </c>
      <c r="D55" s="202" t="str">
        <f t="shared" si="1"/>
        <v/>
      </c>
      <c r="E55" s="203"/>
      <c r="F55" s="89"/>
      <c r="G55" s="89"/>
      <c r="I55" s="167" t="str">
        <v/>
      </c>
      <c r="L55" s="65" t="str">
        <f t="shared" ca="1" si="0"/>
        <v/>
      </c>
      <c r="M55" s="177"/>
      <c r="N55" s="205"/>
      <c r="O55" s="177"/>
    </row>
    <row r="56" spans="1:15" ht="12.5">
      <c r="A56" s="178">
        <v>0</v>
      </c>
      <c r="B56" s="202">
        <v>0</v>
      </c>
      <c r="C56" s="208">
        <v>0</v>
      </c>
      <c r="D56" s="202" t="str">
        <f t="shared" si="1"/>
        <v/>
      </c>
      <c r="E56" s="203"/>
      <c r="F56" s="89"/>
      <c r="G56" s="89"/>
      <c r="I56" s="167" t="str">
        <v/>
      </c>
      <c r="L56" s="65" t="str">
        <f t="shared" ca="1" si="0"/>
        <v/>
      </c>
      <c r="M56" s="177"/>
      <c r="N56" s="205"/>
      <c r="O56" s="177"/>
    </row>
    <row r="57" spans="1:15" ht="12.5">
      <c r="A57" s="178">
        <v>0</v>
      </c>
      <c r="B57" s="202">
        <v>0</v>
      </c>
      <c r="C57" s="208">
        <v>0</v>
      </c>
      <c r="D57" s="202" t="str">
        <f t="shared" si="1"/>
        <v/>
      </c>
      <c r="E57" s="203"/>
      <c r="F57" s="89"/>
      <c r="G57" s="89"/>
      <c r="I57" s="167" t="str">
        <v/>
      </c>
      <c r="L57" s="65" t="str">
        <f t="shared" ca="1" si="0"/>
        <v/>
      </c>
      <c r="M57" s="177"/>
      <c r="N57" s="205"/>
      <c r="O57" s="177"/>
    </row>
    <row r="58" spans="1:15" ht="12.5">
      <c r="A58" s="178">
        <v>0</v>
      </c>
      <c r="B58" s="202">
        <v>0</v>
      </c>
      <c r="C58" s="208">
        <v>0</v>
      </c>
      <c r="D58" s="202" t="str">
        <f t="shared" si="1"/>
        <v/>
      </c>
      <c r="E58" s="203"/>
      <c r="F58" s="89"/>
      <c r="G58" s="89"/>
      <c r="I58" s="167" t="str">
        <v/>
      </c>
      <c r="L58" s="65" t="str">
        <f t="shared" ca="1" si="0"/>
        <v/>
      </c>
      <c r="M58" s="177"/>
      <c r="N58" s="205"/>
      <c r="O58" s="177"/>
    </row>
    <row r="59" spans="1:15" ht="12.5">
      <c r="A59" s="178">
        <v>0</v>
      </c>
      <c r="B59" s="202">
        <v>0</v>
      </c>
      <c r="C59" s="208">
        <v>0</v>
      </c>
      <c r="D59" s="202" t="str">
        <f t="shared" si="1"/>
        <v/>
      </c>
      <c r="E59" s="203"/>
      <c r="F59" s="89"/>
      <c r="G59" s="89"/>
      <c r="I59" s="167" t="str">
        <v/>
      </c>
      <c r="L59" s="65" t="str">
        <f t="shared" ca="1" si="0"/>
        <v/>
      </c>
      <c r="M59" s="177"/>
      <c r="N59" s="205"/>
      <c r="O59" s="177"/>
    </row>
    <row r="60" spans="1:15" ht="12.5">
      <c r="A60" s="178">
        <v>0</v>
      </c>
      <c r="B60" s="202">
        <v>0</v>
      </c>
      <c r="C60" s="208">
        <v>0</v>
      </c>
      <c r="D60" s="202" t="str">
        <f t="shared" si="1"/>
        <v/>
      </c>
      <c r="E60" s="203"/>
      <c r="F60" s="89"/>
      <c r="G60" s="89"/>
      <c r="I60" s="167" t="str">
        <v/>
      </c>
      <c r="L60" s="65" t="str">
        <f t="shared" ca="1" si="0"/>
        <v/>
      </c>
      <c r="M60" s="177"/>
      <c r="N60" s="205"/>
      <c r="O60" s="177"/>
    </row>
    <row r="61" spans="1:15" ht="12.5">
      <c r="A61" s="178">
        <v>0</v>
      </c>
      <c r="B61" s="202">
        <v>0</v>
      </c>
      <c r="C61" s="208">
        <v>0</v>
      </c>
      <c r="D61" s="202" t="str">
        <f t="shared" si="1"/>
        <v/>
      </c>
      <c r="E61" s="203"/>
      <c r="F61" s="89"/>
      <c r="G61" s="89"/>
      <c r="I61" s="167" t="str">
        <v/>
      </c>
      <c r="L61" s="65" t="str">
        <f t="shared" ca="1" si="0"/>
        <v/>
      </c>
      <c r="M61" s="177"/>
      <c r="N61" s="205"/>
      <c r="O61" s="177"/>
    </row>
    <row r="62" spans="1:15" ht="12.5">
      <c r="A62" s="178">
        <v>0</v>
      </c>
      <c r="B62" s="202">
        <v>0</v>
      </c>
      <c r="C62" s="208">
        <v>0</v>
      </c>
      <c r="D62" s="202" t="str">
        <f t="shared" si="1"/>
        <v/>
      </c>
      <c r="E62" s="203"/>
      <c r="F62" s="89"/>
      <c r="G62" s="89"/>
      <c r="I62" s="167" t="str">
        <v/>
      </c>
      <c r="L62" s="65" t="str">
        <f t="shared" ca="1" si="0"/>
        <v/>
      </c>
      <c r="M62" s="177"/>
      <c r="N62" s="205"/>
      <c r="O62" s="177"/>
    </row>
    <row r="63" spans="1:15" ht="12.5">
      <c r="A63" s="178">
        <v>0</v>
      </c>
      <c r="B63" s="202">
        <v>0</v>
      </c>
      <c r="C63" s="208">
        <v>0</v>
      </c>
      <c r="D63" s="202" t="str">
        <f t="shared" si="1"/>
        <v/>
      </c>
      <c r="E63" s="203"/>
      <c r="F63" s="89"/>
      <c r="G63" s="89"/>
      <c r="I63" s="167" t="str">
        <v/>
      </c>
      <c r="L63" s="65" t="str">
        <f t="shared" ca="1" si="0"/>
        <v/>
      </c>
      <c r="M63" s="177"/>
      <c r="N63" s="205"/>
      <c r="O63" s="177"/>
    </row>
    <row r="64" spans="1:15" ht="12.5">
      <c r="A64" s="178">
        <v>0</v>
      </c>
      <c r="B64" s="202">
        <v>0</v>
      </c>
      <c r="C64" s="208">
        <v>0</v>
      </c>
      <c r="D64" s="202" t="str">
        <f t="shared" si="1"/>
        <v/>
      </c>
      <c r="E64" s="203"/>
      <c r="F64" s="89"/>
      <c r="G64" s="89"/>
      <c r="I64" s="167" t="str">
        <v/>
      </c>
      <c r="L64" s="65" t="str">
        <f t="shared" ca="1" si="0"/>
        <v/>
      </c>
      <c r="M64" s="177"/>
      <c r="N64" s="205"/>
      <c r="O64" s="177"/>
    </row>
    <row r="65" spans="1:15" ht="12.5">
      <c r="A65" s="178">
        <v>0</v>
      </c>
      <c r="B65" s="202">
        <v>0</v>
      </c>
      <c r="C65" s="208">
        <v>0</v>
      </c>
      <c r="D65" s="202" t="str">
        <f t="shared" si="1"/>
        <v/>
      </c>
      <c r="E65" s="203"/>
      <c r="F65" s="89"/>
      <c r="G65" s="89"/>
      <c r="I65" s="167" t="str">
        <v/>
      </c>
      <c r="L65" s="65" t="str">
        <f t="shared" ca="1" si="0"/>
        <v/>
      </c>
      <c r="M65" s="177"/>
      <c r="N65" s="205"/>
      <c r="O65" s="177"/>
    </row>
    <row r="66" spans="1:15" ht="12.5">
      <c r="A66" s="178">
        <v>0</v>
      </c>
      <c r="B66" s="202">
        <v>0</v>
      </c>
      <c r="C66" s="208">
        <v>0</v>
      </c>
      <c r="D66" s="202" t="str">
        <f t="shared" si="1"/>
        <v/>
      </c>
      <c r="E66" s="203"/>
      <c r="F66" s="89"/>
      <c r="G66" s="89"/>
      <c r="I66" s="167" t="str">
        <v/>
      </c>
      <c r="L66" s="65" t="str">
        <f t="shared" ca="1" si="0"/>
        <v/>
      </c>
      <c r="M66" s="177"/>
      <c r="N66" s="205"/>
      <c r="O66" s="177"/>
    </row>
    <row r="67" spans="1:15" ht="12.5">
      <c r="A67" s="178">
        <v>0</v>
      </c>
      <c r="B67" s="202">
        <v>0</v>
      </c>
      <c r="C67" s="208">
        <v>0</v>
      </c>
      <c r="D67" s="202" t="str">
        <f t="shared" si="1"/>
        <v/>
      </c>
      <c r="E67" s="203"/>
      <c r="F67" s="89"/>
      <c r="G67" s="89"/>
      <c r="I67" s="167" t="str">
        <v/>
      </c>
      <c r="L67" s="65" t="str">
        <f t="shared" ca="1" si="0"/>
        <v/>
      </c>
      <c r="M67" s="177"/>
      <c r="N67" s="205"/>
      <c r="O67" s="177"/>
    </row>
    <row r="68" spans="1:15" ht="12.5">
      <c r="A68" s="178">
        <v>0</v>
      </c>
      <c r="B68" s="202">
        <v>0</v>
      </c>
      <c r="C68" s="208">
        <v>0</v>
      </c>
      <c r="D68" s="202" t="str">
        <f t="shared" si="1"/>
        <v/>
      </c>
      <c r="E68" s="203"/>
      <c r="F68" s="89"/>
      <c r="G68" s="89"/>
      <c r="I68" s="167" t="str">
        <v/>
      </c>
      <c r="L68" s="65" t="str">
        <f t="shared" ca="1" si="0"/>
        <v/>
      </c>
      <c r="M68" s="177"/>
      <c r="N68" s="205"/>
      <c r="O68" s="177"/>
    </row>
    <row r="69" spans="1:15" ht="12.5">
      <c r="A69" s="178">
        <v>0</v>
      </c>
      <c r="B69" s="202">
        <v>0</v>
      </c>
      <c r="C69" s="208">
        <v>0</v>
      </c>
      <c r="D69" s="202" t="str">
        <f t="shared" ref="D69:D132" si="2">_xlfn.IFS(A69&gt;0,A69/C69,B69&gt;0,B69/C69,AND(B69=0,C69&gt;0),0, AND(C69=0,A69=0),"")</f>
        <v/>
      </c>
      <c r="E69" s="203"/>
      <c r="F69" s="89"/>
      <c r="G69" s="89"/>
      <c r="I69" s="167" t="str">
        <v/>
      </c>
      <c r="L69" s="65" t="str">
        <f t="shared" ca="1" si="0"/>
        <v/>
      </c>
      <c r="M69" s="177"/>
      <c r="N69" s="205"/>
      <c r="O69" s="177"/>
    </row>
    <row r="70" spans="1:15" ht="12.5">
      <c r="A70" s="178">
        <v>0</v>
      </c>
      <c r="B70" s="202">
        <v>0</v>
      </c>
      <c r="C70" s="208">
        <v>0</v>
      </c>
      <c r="D70" s="202" t="str">
        <f t="shared" si="2"/>
        <v/>
      </c>
      <c r="E70" s="203"/>
      <c r="F70" s="89"/>
      <c r="G70" s="89"/>
      <c r="I70" s="167" t="str">
        <v/>
      </c>
      <c r="L70" s="65" t="str">
        <f t="shared" ca="1" si="0"/>
        <v/>
      </c>
      <c r="M70" s="177"/>
      <c r="N70" s="205"/>
      <c r="O70" s="177"/>
    </row>
    <row r="71" spans="1:15" ht="12.5">
      <c r="A71" s="178">
        <v>0</v>
      </c>
      <c r="B71" s="202">
        <v>0</v>
      </c>
      <c r="C71" s="208">
        <v>0</v>
      </c>
      <c r="D71" s="202" t="str">
        <f t="shared" si="2"/>
        <v/>
      </c>
      <c r="E71" s="203"/>
      <c r="F71" s="89"/>
      <c r="G71" s="89"/>
      <c r="I71" s="167" t="str">
        <v/>
      </c>
      <c r="L71" s="65" t="str">
        <f t="shared" ca="1" si="0"/>
        <v/>
      </c>
      <c r="M71" s="177"/>
      <c r="N71" s="205"/>
      <c r="O71" s="177"/>
    </row>
    <row r="72" spans="1:15" ht="12.5">
      <c r="A72" s="178">
        <v>0</v>
      </c>
      <c r="B72" s="202">
        <v>0</v>
      </c>
      <c r="C72" s="208">
        <v>0</v>
      </c>
      <c r="D72" s="202" t="str">
        <f t="shared" si="2"/>
        <v/>
      </c>
      <c r="E72" s="203"/>
      <c r="F72" s="89"/>
      <c r="G72" s="89"/>
      <c r="I72" s="167" t="str">
        <v/>
      </c>
      <c r="L72" s="65" t="str">
        <f t="shared" ca="1" si="0"/>
        <v/>
      </c>
      <c r="M72" s="177"/>
      <c r="N72" s="205"/>
      <c r="O72" s="177"/>
    </row>
    <row r="73" spans="1:15" ht="12.5">
      <c r="A73" s="178">
        <v>0</v>
      </c>
      <c r="B73" s="202">
        <v>0</v>
      </c>
      <c r="C73" s="208">
        <v>0</v>
      </c>
      <c r="D73" s="202" t="str">
        <f t="shared" si="2"/>
        <v/>
      </c>
      <c r="E73" s="203"/>
      <c r="F73" s="89"/>
      <c r="G73" s="89"/>
      <c r="I73" s="167" t="str">
        <v/>
      </c>
      <c r="L73" s="65" t="str">
        <f t="shared" ca="1" si="0"/>
        <v/>
      </c>
      <c r="M73" s="177"/>
      <c r="N73" s="205"/>
      <c r="O73" s="177"/>
    </row>
    <row r="74" spans="1:15" ht="12.5">
      <c r="A74" s="178">
        <v>0</v>
      </c>
      <c r="B74" s="202">
        <v>0</v>
      </c>
      <c r="C74" s="208">
        <v>0</v>
      </c>
      <c r="D74" s="202" t="str">
        <f t="shared" si="2"/>
        <v/>
      </c>
      <c r="E74" s="203"/>
      <c r="F74" s="89"/>
      <c r="G74" s="89"/>
      <c r="I74" s="167" t="str">
        <v/>
      </c>
      <c r="L74" s="65" t="str">
        <f t="shared" ca="1" si="0"/>
        <v/>
      </c>
      <c r="M74" s="177"/>
      <c r="N74" s="205"/>
      <c r="O74" s="177"/>
    </row>
    <row r="75" spans="1:15" ht="12.5">
      <c r="A75" s="178">
        <v>0</v>
      </c>
      <c r="B75" s="202">
        <v>0</v>
      </c>
      <c r="C75" s="208">
        <v>0</v>
      </c>
      <c r="D75" s="202" t="str">
        <f t="shared" si="2"/>
        <v/>
      </c>
      <c r="E75" s="203"/>
      <c r="F75" s="89"/>
      <c r="G75" s="89"/>
      <c r="I75" s="167" t="str">
        <v/>
      </c>
      <c r="L75" s="65" t="str">
        <f t="shared" ca="1" si="0"/>
        <v/>
      </c>
      <c r="M75" s="177"/>
      <c r="N75" s="205"/>
      <c r="O75" s="177"/>
    </row>
    <row r="76" spans="1:15" ht="12.5">
      <c r="A76" s="178">
        <v>0</v>
      </c>
      <c r="B76" s="202">
        <v>0</v>
      </c>
      <c r="C76" s="208">
        <v>0</v>
      </c>
      <c r="D76" s="202" t="str">
        <f t="shared" si="2"/>
        <v/>
      </c>
      <c r="E76" s="203"/>
      <c r="F76" s="89"/>
      <c r="G76" s="89"/>
      <c r="I76" s="167" t="str">
        <v/>
      </c>
      <c r="L76" s="65" t="str">
        <f t="shared" ca="1" si="0"/>
        <v/>
      </c>
      <c r="M76" s="177"/>
      <c r="N76" s="205"/>
      <c r="O76" s="177"/>
    </row>
    <row r="77" spans="1:15" ht="12.5">
      <c r="A77" s="178">
        <v>0</v>
      </c>
      <c r="B77" s="202">
        <v>0</v>
      </c>
      <c r="C77" s="208">
        <v>0</v>
      </c>
      <c r="D77" s="202" t="str">
        <f t="shared" si="2"/>
        <v/>
      </c>
      <c r="E77" s="203"/>
      <c r="F77" s="89"/>
      <c r="G77" s="89"/>
      <c r="I77" s="167" t="str">
        <v/>
      </c>
      <c r="L77" s="65" t="str">
        <f t="shared" ca="1" si="0"/>
        <v/>
      </c>
      <c r="M77" s="177"/>
      <c r="N77" s="205"/>
      <c r="O77" s="177"/>
    </row>
    <row r="78" spans="1:15" ht="12.5">
      <c r="A78" s="178">
        <v>0</v>
      </c>
      <c r="B78" s="202">
        <v>0</v>
      </c>
      <c r="C78" s="208">
        <v>0</v>
      </c>
      <c r="D78" s="202" t="str">
        <f t="shared" si="2"/>
        <v/>
      </c>
      <c r="E78" s="203"/>
      <c r="F78" s="89"/>
      <c r="G78" s="89"/>
      <c r="I78" s="167" t="str">
        <v/>
      </c>
      <c r="L78" s="65" t="str">
        <f t="shared" ca="1" si="0"/>
        <v/>
      </c>
      <c r="M78" s="177"/>
      <c r="N78" s="205"/>
      <c r="O78" s="177"/>
    </row>
    <row r="79" spans="1:15" ht="12.5">
      <c r="A79" s="178">
        <v>0</v>
      </c>
      <c r="B79" s="202">
        <v>0</v>
      </c>
      <c r="C79" s="208">
        <v>0</v>
      </c>
      <c r="D79" s="202" t="str">
        <f t="shared" si="2"/>
        <v/>
      </c>
      <c r="E79" s="203"/>
      <c r="F79" s="89"/>
      <c r="G79" s="89"/>
      <c r="I79" s="167" t="str">
        <v/>
      </c>
      <c r="L79" s="65" t="str">
        <f t="shared" ca="1" si="0"/>
        <v/>
      </c>
      <c r="M79" s="177"/>
      <c r="N79" s="205"/>
      <c r="O79" s="177"/>
    </row>
    <row r="80" spans="1:15" ht="12.5">
      <c r="A80" s="178">
        <v>0</v>
      </c>
      <c r="B80" s="202">
        <v>0</v>
      </c>
      <c r="C80" s="208">
        <v>0</v>
      </c>
      <c r="D80" s="202" t="str">
        <f t="shared" si="2"/>
        <v/>
      </c>
      <c r="E80" s="203"/>
      <c r="F80" s="89"/>
      <c r="G80" s="89"/>
      <c r="I80" s="167" t="str">
        <v/>
      </c>
      <c r="L80" s="65" t="str">
        <f t="shared" ca="1" si="0"/>
        <v/>
      </c>
      <c r="M80" s="177"/>
      <c r="N80" s="205"/>
      <c r="O80" s="177"/>
    </row>
    <row r="81" spans="1:15" ht="12.5">
      <c r="A81" s="178">
        <v>0</v>
      </c>
      <c r="B81" s="202">
        <v>0</v>
      </c>
      <c r="C81" s="208">
        <v>0</v>
      </c>
      <c r="D81" s="202" t="str">
        <f t="shared" si="2"/>
        <v/>
      </c>
      <c r="E81" s="203"/>
      <c r="F81" s="89"/>
      <c r="G81" s="89"/>
      <c r="I81" s="167" t="str">
        <v/>
      </c>
      <c r="L81" s="65" t="str">
        <f t="shared" ca="1" si="0"/>
        <v/>
      </c>
      <c r="M81" s="177"/>
      <c r="N81" s="205"/>
      <c r="O81" s="177"/>
    </row>
    <row r="82" spans="1:15" ht="12.5">
      <c r="A82" s="178">
        <v>0</v>
      </c>
      <c r="B82" s="202">
        <v>0</v>
      </c>
      <c r="C82" s="208">
        <v>0</v>
      </c>
      <c r="D82" s="202" t="str">
        <f t="shared" si="2"/>
        <v/>
      </c>
      <c r="E82" s="203"/>
      <c r="F82" s="89"/>
      <c r="G82" s="89"/>
      <c r="I82" s="167" t="str">
        <v/>
      </c>
      <c r="L82" s="65" t="str">
        <f t="shared" ca="1" si="0"/>
        <v/>
      </c>
      <c r="M82" s="177"/>
      <c r="N82" s="205"/>
      <c r="O82" s="177"/>
    </row>
    <row r="83" spans="1:15" ht="12.5">
      <c r="A83" s="178">
        <v>0</v>
      </c>
      <c r="B83" s="202">
        <v>0</v>
      </c>
      <c r="C83" s="208">
        <v>0</v>
      </c>
      <c r="D83" s="202" t="str">
        <f t="shared" si="2"/>
        <v/>
      </c>
      <c r="E83" s="203"/>
      <c r="F83" s="89"/>
      <c r="G83" s="89"/>
      <c r="I83" s="167" t="str">
        <v/>
      </c>
      <c r="L83" s="65" t="str">
        <f t="shared" ca="1" si="0"/>
        <v/>
      </c>
      <c r="M83" s="177"/>
      <c r="N83" s="205"/>
      <c r="O83" s="177"/>
    </row>
    <row r="84" spans="1:15" ht="12.5">
      <c r="A84" s="178">
        <v>0</v>
      </c>
      <c r="B84" s="202">
        <v>0</v>
      </c>
      <c r="C84" s="208">
        <v>0</v>
      </c>
      <c r="D84" s="202" t="str">
        <f t="shared" si="2"/>
        <v/>
      </c>
      <c r="E84" s="203"/>
      <c r="F84" s="89"/>
      <c r="G84" s="89"/>
      <c r="I84" s="167" t="str">
        <v/>
      </c>
      <c r="L84" s="65" t="str">
        <f t="shared" ca="1" si="0"/>
        <v/>
      </c>
      <c r="M84" s="177"/>
      <c r="N84" s="205"/>
      <c r="O84" s="177"/>
    </row>
    <row r="85" spans="1:15" ht="12.5">
      <c r="A85" s="178">
        <v>0</v>
      </c>
      <c r="B85" s="202">
        <v>0</v>
      </c>
      <c r="C85" s="208">
        <v>0</v>
      </c>
      <c r="D85" s="202" t="str">
        <f t="shared" si="2"/>
        <v/>
      </c>
      <c r="E85" s="203"/>
      <c r="F85" s="89"/>
      <c r="G85" s="89"/>
      <c r="I85" s="167" t="str">
        <v/>
      </c>
      <c r="L85" s="65" t="str">
        <f t="shared" ca="1" si="0"/>
        <v/>
      </c>
      <c r="M85" s="177"/>
      <c r="N85" s="205"/>
      <c r="O85" s="177"/>
    </row>
    <row r="86" spans="1:15" ht="12.5">
      <c r="A86" s="178">
        <v>0</v>
      </c>
      <c r="B86" s="202">
        <v>0</v>
      </c>
      <c r="C86" s="208">
        <v>0</v>
      </c>
      <c r="D86" s="202" t="str">
        <f t="shared" si="2"/>
        <v/>
      </c>
      <c r="E86" s="203"/>
      <c r="F86" s="89"/>
      <c r="G86" s="89"/>
      <c r="I86" s="167" t="str">
        <v/>
      </c>
      <c r="L86" s="65" t="str">
        <f t="shared" ca="1" si="0"/>
        <v/>
      </c>
      <c r="M86" s="177"/>
      <c r="N86" s="205"/>
      <c r="O86" s="177"/>
    </row>
    <row r="87" spans="1:15" ht="12.5">
      <c r="A87" s="178">
        <v>0</v>
      </c>
      <c r="B87" s="202">
        <v>0</v>
      </c>
      <c r="C87" s="208">
        <v>0</v>
      </c>
      <c r="D87" s="202" t="str">
        <f t="shared" si="2"/>
        <v/>
      </c>
      <c r="E87" s="203"/>
      <c r="F87" s="89"/>
      <c r="G87" s="89"/>
      <c r="I87" s="167" t="str">
        <v/>
      </c>
      <c r="L87" s="65" t="str">
        <f t="shared" ca="1" si="0"/>
        <v/>
      </c>
      <c r="M87" s="177"/>
      <c r="N87" s="205"/>
      <c r="O87" s="177"/>
    </row>
    <row r="88" spans="1:15" ht="12.5">
      <c r="A88" s="178">
        <v>0</v>
      </c>
      <c r="B88" s="202">
        <v>0</v>
      </c>
      <c r="C88" s="208">
        <v>0</v>
      </c>
      <c r="D88" s="202" t="str">
        <f t="shared" si="2"/>
        <v/>
      </c>
      <c r="E88" s="203"/>
      <c r="F88" s="89"/>
      <c r="G88" s="89"/>
      <c r="I88" s="167" t="str">
        <v/>
      </c>
      <c r="L88" s="65" t="str">
        <f t="shared" ca="1" si="0"/>
        <v/>
      </c>
      <c r="M88" s="177"/>
      <c r="N88" s="205"/>
      <c r="O88" s="177"/>
    </row>
    <row r="89" spans="1:15" ht="12.5">
      <c r="A89" s="178">
        <v>0</v>
      </c>
      <c r="B89" s="202">
        <v>0</v>
      </c>
      <c r="C89" s="208">
        <v>0</v>
      </c>
      <c r="D89" s="202" t="str">
        <f t="shared" si="2"/>
        <v/>
      </c>
      <c r="E89" s="203"/>
      <c r="F89" s="89"/>
      <c r="G89" s="89"/>
      <c r="I89" s="167" t="str">
        <v/>
      </c>
      <c r="L89" s="65" t="str">
        <f t="shared" ca="1" si="0"/>
        <v/>
      </c>
      <c r="M89" s="177"/>
      <c r="N89" s="205"/>
      <c r="O89" s="177"/>
    </row>
    <row r="90" spans="1:15" ht="12.5">
      <c r="A90" s="178">
        <v>0</v>
      </c>
      <c r="B90" s="202">
        <v>0</v>
      </c>
      <c r="C90" s="208">
        <v>0</v>
      </c>
      <c r="D90" s="202" t="str">
        <f t="shared" si="2"/>
        <v/>
      </c>
      <c r="E90" s="203"/>
      <c r="F90" s="89"/>
      <c r="G90" s="89"/>
      <c r="I90" s="167" t="str">
        <v/>
      </c>
      <c r="L90" s="65" t="str">
        <f t="shared" ca="1" si="0"/>
        <v/>
      </c>
      <c r="M90" s="177"/>
      <c r="N90" s="205"/>
      <c r="O90" s="177"/>
    </row>
    <row r="91" spans="1:15" ht="12.5">
      <c r="A91" s="178">
        <v>0</v>
      </c>
      <c r="B91" s="202">
        <v>0</v>
      </c>
      <c r="C91" s="208">
        <v>0</v>
      </c>
      <c r="D91" s="202" t="str">
        <f t="shared" si="2"/>
        <v/>
      </c>
      <c r="E91" s="203"/>
      <c r="F91" s="89"/>
      <c r="G91" s="89"/>
      <c r="I91" s="167" t="str">
        <v/>
      </c>
      <c r="L91" s="65" t="str">
        <f t="shared" ca="1" si="0"/>
        <v/>
      </c>
      <c r="M91" s="177"/>
      <c r="N91" s="205"/>
      <c r="O91" s="177"/>
    </row>
    <row r="92" spans="1:15" ht="12.5">
      <c r="A92" s="178">
        <v>0</v>
      </c>
      <c r="B92" s="202">
        <v>0</v>
      </c>
      <c r="C92" s="208">
        <v>0</v>
      </c>
      <c r="D92" s="202" t="str">
        <f t="shared" si="2"/>
        <v/>
      </c>
      <c r="E92" s="203"/>
      <c r="F92" s="89"/>
      <c r="G92" s="89"/>
      <c r="I92" s="167" t="str">
        <v/>
      </c>
      <c r="L92" s="65" t="str">
        <f t="shared" ca="1" si="0"/>
        <v/>
      </c>
      <c r="M92" s="177"/>
      <c r="N92" s="205"/>
      <c r="O92" s="177"/>
    </row>
    <row r="93" spans="1:15" ht="12.5">
      <c r="A93" s="178">
        <v>0</v>
      </c>
      <c r="B93" s="202">
        <v>0</v>
      </c>
      <c r="C93" s="208">
        <v>0</v>
      </c>
      <c r="D93" s="202" t="str">
        <f t="shared" si="2"/>
        <v/>
      </c>
      <c r="E93" s="203"/>
      <c r="F93" s="89"/>
      <c r="G93" s="89"/>
      <c r="I93" s="167" t="str">
        <v/>
      </c>
      <c r="L93" s="65" t="str">
        <f t="shared" ca="1" si="0"/>
        <v/>
      </c>
      <c r="M93" s="177"/>
      <c r="N93" s="205"/>
      <c r="O93" s="177"/>
    </row>
    <row r="94" spans="1:15" ht="12.5">
      <c r="A94" s="178">
        <v>0</v>
      </c>
      <c r="B94" s="202">
        <v>0</v>
      </c>
      <c r="C94" s="208">
        <v>0</v>
      </c>
      <c r="D94" s="202" t="str">
        <f t="shared" si="2"/>
        <v/>
      </c>
      <c r="E94" s="203"/>
      <c r="F94" s="89"/>
      <c r="G94" s="89"/>
      <c r="I94" s="167" t="str">
        <v/>
      </c>
      <c r="L94" s="65" t="str">
        <f t="shared" ca="1" si="0"/>
        <v/>
      </c>
      <c r="M94" s="177"/>
      <c r="N94" s="205"/>
      <c r="O94" s="177"/>
    </row>
    <row r="95" spans="1:15" ht="12.5">
      <c r="A95" s="178">
        <v>0</v>
      </c>
      <c r="B95" s="202">
        <v>0</v>
      </c>
      <c r="C95" s="208">
        <v>0</v>
      </c>
      <c r="D95" s="202" t="str">
        <f t="shared" si="2"/>
        <v/>
      </c>
      <c r="E95" s="203"/>
      <c r="F95" s="89"/>
      <c r="G95" s="89"/>
      <c r="I95" s="167" t="str">
        <v/>
      </c>
      <c r="L95" s="65" t="str">
        <f t="shared" ca="1" si="0"/>
        <v/>
      </c>
      <c r="M95" s="177"/>
      <c r="N95" s="205"/>
      <c r="O95" s="177"/>
    </row>
    <row r="96" spans="1:15" ht="12.5">
      <c r="A96" s="178">
        <v>0</v>
      </c>
      <c r="B96" s="202">
        <v>0</v>
      </c>
      <c r="C96" s="208">
        <v>0</v>
      </c>
      <c r="D96" s="202" t="str">
        <f t="shared" si="2"/>
        <v/>
      </c>
      <c r="E96" s="203"/>
      <c r="F96" s="89"/>
      <c r="G96" s="89"/>
      <c r="I96" s="167" t="str">
        <v/>
      </c>
      <c r="L96" s="65" t="str">
        <f t="shared" ca="1" si="0"/>
        <v/>
      </c>
      <c r="M96" s="177"/>
      <c r="N96" s="205"/>
      <c r="O96" s="177"/>
    </row>
    <row r="97" spans="1:15" ht="12.5">
      <c r="A97" s="178">
        <v>0</v>
      </c>
      <c r="B97" s="202">
        <v>0</v>
      </c>
      <c r="C97" s="208">
        <v>0</v>
      </c>
      <c r="D97" s="202" t="str">
        <f t="shared" si="2"/>
        <v/>
      </c>
      <c r="E97" s="203"/>
      <c r="F97" s="89"/>
      <c r="G97" s="89"/>
      <c r="I97" s="167" t="str">
        <v/>
      </c>
      <c r="L97" s="65" t="str">
        <f t="shared" ca="1" si="0"/>
        <v/>
      </c>
      <c r="M97" s="177"/>
      <c r="N97" s="205"/>
      <c r="O97" s="177"/>
    </row>
    <row r="98" spans="1:15" ht="12.5">
      <c r="A98" s="178">
        <v>0</v>
      </c>
      <c r="B98" s="202">
        <v>0</v>
      </c>
      <c r="C98" s="208">
        <v>0</v>
      </c>
      <c r="D98" s="202" t="str">
        <f t="shared" si="2"/>
        <v/>
      </c>
      <c r="E98" s="203"/>
      <c r="F98" s="89"/>
      <c r="G98" s="89"/>
      <c r="I98" s="167" t="str">
        <v/>
      </c>
      <c r="L98" s="65" t="str">
        <f t="shared" ca="1" si="0"/>
        <v/>
      </c>
      <c r="M98" s="177"/>
      <c r="N98" s="205"/>
      <c r="O98" s="177"/>
    </row>
    <row r="99" spans="1:15" ht="12.5">
      <c r="A99" s="178">
        <v>0</v>
      </c>
      <c r="B99" s="202">
        <v>0</v>
      </c>
      <c r="C99" s="208">
        <v>0</v>
      </c>
      <c r="D99" s="202" t="str">
        <f t="shared" si="2"/>
        <v/>
      </c>
      <c r="E99" s="203"/>
      <c r="F99" s="89"/>
      <c r="G99" s="89"/>
      <c r="I99" s="167" t="str">
        <v/>
      </c>
      <c r="L99" s="65" t="str">
        <f t="shared" ca="1" si="0"/>
        <v/>
      </c>
      <c r="M99" s="177"/>
      <c r="N99" s="205"/>
      <c r="O99" s="177"/>
    </row>
    <row r="100" spans="1:15" ht="12.5">
      <c r="A100" s="178">
        <v>0</v>
      </c>
      <c r="B100" s="202">
        <v>0</v>
      </c>
      <c r="C100" s="208">
        <v>0</v>
      </c>
      <c r="D100" s="202" t="str">
        <f t="shared" si="2"/>
        <v/>
      </c>
      <c r="E100" s="203"/>
      <c r="F100" s="89"/>
      <c r="G100" s="89"/>
      <c r="I100" s="167" t="str">
        <v/>
      </c>
      <c r="L100" s="65" t="str">
        <f t="shared" ca="1" si="0"/>
        <v/>
      </c>
      <c r="M100" s="177"/>
      <c r="N100" s="205"/>
      <c r="O100" s="177"/>
    </row>
    <row r="101" spans="1:15" ht="12.5">
      <c r="A101" s="178">
        <v>0</v>
      </c>
      <c r="B101" s="202">
        <v>0</v>
      </c>
      <c r="C101" s="208">
        <v>0</v>
      </c>
      <c r="D101" s="202" t="str">
        <f t="shared" si="2"/>
        <v/>
      </c>
      <c r="E101" s="203"/>
      <c r="I101" s="167" t="str">
        <v/>
      </c>
      <c r="L101" s="65" t="str">
        <f t="shared" ca="1" si="0"/>
        <v/>
      </c>
      <c r="M101" s="177"/>
      <c r="N101" s="205"/>
      <c r="O101" s="177"/>
    </row>
    <row r="102" spans="1:15" ht="12.5">
      <c r="A102" s="178">
        <v>0</v>
      </c>
      <c r="B102" s="202">
        <v>0</v>
      </c>
      <c r="C102" s="208">
        <v>0</v>
      </c>
      <c r="D102" s="202" t="str">
        <f t="shared" si="2"/>
        <v/>
      </c>
      <c r="E102" s="203"/>
      <c r="I102" s="167" t="str">
        <v/>
      </c>
      <c r="L102" s="65" t="str">
        <f t="shared" ca="1" si="0"/>
        <v/>
      </c>
      <c r="M102" s="177"/>
      <c r="N102" s="205"/>
      <c r="O102" s="177"/>
    </row>
    <row r="103" spans="1:15" ht="12.5">
      <c r="A103" s="178">
        <v>0</v>
      </c>
      <c r="B103" s="202">
        <v>0</v>
      </c>
      <c r="C103" s="208">
        <v>0</v>
      </c>
      <c r="D103" s="202" t="str">
        <f t="shared" si="2"/>
        <v/>
      </c>
      <c r="E103" s="203"/>
      <c r="I103" s="167" t="str">
        <v/>
      </c>
      <c r="L103" s="65" t="str">
        <f t="shared" ca="1" si="0"/>
        <v/>
      </c>
      <c r="M103" s="177"/>
      <c r="N103" s="205"/>
      <c r="O103" s="177"/>
    </row>
    <row r="104" spans="1:15" ht="12.5">
      <c r="A104" s="178">
        <v>0</v>
      </c>
      <c r="B104" s="202">
        <v>0</v>
      </c>
      <c r="C104" s="208">
        <v>0</v>
      </c>
      <c r="D104" s="202" t="str">
        <f t="shared" si="2"/>
        <v/>
      </c>
      <c r="E104" s="203"/>
      <c r="I104" s="167" t="str">
        <v/>
      </c>
      <c r="L104" s="65" t="str">
        <f t="shared" ca="1" si="0"/>
        <v/>
      </c>
      <c r="M104" s="177"/>
      <c r="N104" s="205"/>
      <c r="O104" s="177"/>
    </row>
    <row r="105" spans="1:15" ht="12.5">
      <c r="A105" s="178">
        <v>0</v>
      </c>
      <c r="B105" s="202">
        <v>0</v>
      </c>
      <c r="C105" s="208">
        <v>0</v>
      </c>
      <c r="D105" s="202" t="str">
        <f t="shared" si="2"/>
        <v/>
      </c>
      <c r="E105" s="203"/>
      <c r="I105" s="167" t="str">
        <v/>
      </c>
      <c r="L105" s="65" t="str">
        <f t="shared" ca="1" si="0"/>
        <v/>
      </c>
      <c r="M105" s="177"/>
      <c r="N105" s="205"/>
      <c r="O105" s="177"/>
    </row>
    <row r="106" spans="1:15" ht="12.5">
      <c r="A106" s="178">
        <v>0</v>
      </c>
      <c r="B106" s="202">
        <v>0</v>
      </c>
      <c r="C106" s="208">
        <v>0</v>
      </c>
      <c r="D106" s="202" t="str">
        <f t="shared" si="2"/>
        <v/>
      </c>
      <c r="E106" s="203"/>
      <c r="I106" s="167" t="str">
        <v/>
      </c>
      <c r="L106" s="65" t="str">
        <f t="shared" ca="1" si="0"/>
        <v/>
      </c>
      <c r="M106" s="177"/>
      <c r="N106" s="205"/>
      <c r="O106" s="177"/>
    </row>
    <row r="107" spans="1:15" ht="12.5">
      <c r="A107" s="178">
        <v>0</v>
      </c>
      <c r="B107" s="202">
        <v>0</v>
      </c>
      <c r="C107" s="208">
        <v>0</v>
      </c>
      <c r="D107" s="202" t="str">
        <f t="shared" si="2"/>
        <v/>
      </c>
      <c r="E107" s="203"/>
      <c r="I107" s="167" t="str">
        <v/>
      </c>
      <c r="L107" s="65" t="str">
        <f t="shared" ca="1" si="0"/>
        <v/>
      </c>
      <c r="M107" s="177"/>
      <c r="N107" s="205"/>
      <c r="O107" s="177"/>
    </row>
    <row r="108" spans="1:15" ht="12.5">
      <c r="A108" s="178">
        <v>0</v>
      </c>
      <c r="B108" s="202">
        <v>0</v>
      </c>
      <c r="C108" s="208">
        <v>0</v>
      </c>
      <c r="D108" s="202" t="str">
        <f t="shared" si="2"/>
        <v/>
      </c>
      <c r="E108" s="203"/>
      <c r="I108" s="167" t="str">
        <v/>
      </c>
      <c r="L108" s="65" t="str">
        <f t="shared" ca="1" si="0"/>
        <v/>
      </c>
      <c r="M108" s="177"/>
      <c r="N108" s="205"/>
      <c r="O108" s="177"/>
    </row>
    <row r="109" spans="1:15" ht="12.5">
      <c r="A109" s="178">
        <v>0</v>
      </c>
      <c r="B109" s="202">
        <v>0</v>
      </c>
      <c r="C109" s="208">
        <v>0</v>
      </c>
      <c r="D109" s="202" t="str">
        <f t="shared" si="2"/>
        <v/>
      </c>
      <c r="E109" s="203"/>
      <c r="I109" s="167" t="str">
        <v/>
      </c>
      <c r="L109" s="65" t="str">
        <f t="shared" ca="1" si="0"/>
        <v/>
      </c>
      <c r="M109" s="177"/>
      <c r="N109" s="205"/>
      <c r="O109" s="177"/>
    </row>
    <row r="110" spans="1:15" ht="12.5">
      <c r="A110" s="178">
        <v>0</v>
      </c>
      <c r="B110" s="202">
        <v>0</v>
      </c>
      <c r="C110" s="208">
        <v>0</v>
      </c>
      <c r="D110" s="202" t="str">
        <f t="shared" si="2"/>
        <v/>
      </c>
      <c r="E110" s="203"/>
      <c r="I110" s="167" t="str">
        <v/>
      </c>
      <c r="L110" s="65" t="str">
        <f t="shared" ca="1" si="0"/>
        <v/>
      </c>
      <c r="M110" s="177"/>
      <c r="N110" s="205"/>
      <c r="O110" s="177"/>
    </row>
    <row r="111" spans="1:15" ht="12.5">
      <c r="A111" s="178">
        <v>0</v>
      </c>
      <c r="B111" s="202">
        <v>0</v>
      </c>
      <c r="C111" s="208">
        <v>0</v>
      </c>
      <c r="D111" s="202" t="str">
        <f t="shared" si="2"/>
        <v/>
      </c>
      <c r="E111" s="203"/>
      <c r="I111" s="167" t="str">
        <v/>
      </c>
      <c r="L111" s="65" t="str">
        <f t="shared" ca="1" si="0"/>
        <v/>
      </c>
      <c r="M111" s="177"/>
      <c r="N111" s="205"/>
      <c r="O111" s="177"/>
    </row>
    <row r="112" spans="1:15" ht="12.5">
      <c r="A112" s="178">
        <v>0</v>
      </c>
      <c r="B112" s="202">
        <v>0</v>
      </c>
      <c r="C112" s="208">
        <v>0</v>
      </c>
      <c r="D112" s="202" t="str">
        <f t="shared" si="2"/>
        <v/>
      </c>
      <c r="E112" s="203"/>
      <c r="I112" s="167" t="str">
        <v/>
      </c>
      <c r="L112" s="65" t="str">
        <f t="shared" ca="1" si="0"/>
        <v/>
      </c>
      <c r="M112" s="177"/>
      <c r="N112" s="205"/>
      <c r="O112" s="177"/>
    </row>
    <row r="113" spans="1:15" ht="12.5">
      <c r="A113" s="178">
        <v>0</v>
      </c>
      <c r="B113" s="202">
        <v>0</v>
      </c>
      <c r="C113" s="208">
        <v>0</v>
      </c>
      <c r="D113" s="202" t="str">
        <f t="shared" si="2"/>
        <v/>
      </c>
      <c r="E113" s="203"/>
      <c r="I113" s="167" t="str">
        <v/>
      </c>
      <c r="L113" s="65" t="str">
        <f t="shared" ca="1" si="0"/>
        <v/>
      </c>
      <c r="M113" s="177"/>
      <c r="N113" s="205"/>
      <c r="O113" s="177"/>
    </row>
    <row r="114" spans="1:15" ht="12.5">
      <c r="A114" s="178">
        <v>0</v>
      </c>
      <c r="B114" s="202">
        <v>0</v>
      </c>
      <c r="C114" s="208">
        <v>0</v>
      </c>
      <c r="D114" s="202" t="str">
        <f t="shared" si="2"/>
        <v/>
      </c>
      <c r="E114" s="203"/>
      <c r="I114" s="167" t="str">
        <v/>
      </c>
      <c r="L114" s="65" t="str">
        <f t="shared" ca="1" si="0"/>
        <v/>
      </c>
      <c r="M114" s="177"/>
      <c r="N114" s="205"/>
      <c r="O114" s="177"/>
    </row>
    <row r="115" spans="1:15" ht="12.5">
      <c r="A115" s="178">
        <v>0</v>
      </c>
      <c r="B115" s="202">
        <v>0</v>
      </c>
      <c r="C115" s="208">
        <v>0</v>
      </c>
      <c r="D115" s="202" t="str">
        <f t="shared" si="2"/>
        <v/>
      </c>
      <c r="E115" s="203"/>
      <c r="I115" s="167" t="str">
        <v/>
      </c>
      <c r="L115" s="65" t="str">
        <f t="shared" ca="1" si="0"/>
        <v/>
      </c>
      <c r="M115" s="177"/>
      <c r="N115" s="205"/>
      <c r="O115" s="177"/>
    </row>
    <row r="116" spans="1:15" ht="12.5">
      <c r="A116" s="178">
        <v>0</v>
      </c>
      <c r="B116" s="202">
        <v>0</v>
      </c>
      <c r="C116" s="208">
        <v>0</v>
      </c>
      <c r="D116" s="202" t="str">
        <f t="shared" si="2"/>
        <v/>
      </c>
      <c r="E116" s="203"/>
      <c r="I116" s="167" t="str">
        <v/>
      </c>
      <c r="L116" s="65" t="str">
        <f t="shared" ca="1" si="0"/>
        <v/>
      </c>
      <c r="M116" s="177"/>
      <c r="N116" s="205"/>
      <c r="O116" s="177"/>
    </row>
    <row r="117" spans="1:15" ht="12.5">
      <c r="A117" s="178">
        <v>0</v>
      </c>
      <c r="B117" s="202">
        <v>0</v>
      </c>
      <c r="C117" s="208">
        <v>0</v>
      </c>
      <c r="D117" s="202" t="str">
        <f t="shared" si="2"/>
        <v/>
      </c>
      <c r="E117" s="203"/>
      <c r="I117" s="167" t="str">
        <v/>
      </c>
      <c r="L117" s="65" t="str">
        <f t="shared" ca="1" si="0"/>
        <v/>
      </c>
      <c r="M117" s="177"/>
      <c r="N117" s="205"/>
      <c r="O117" s="177"/>
    </row>
    <row r="118" spans="1:15" ht="12.5">
      <c r="A118" s="178">
        <v>0</v>
      </c>
      <c r="B118" s="202">
        <v>0</v>
      </c>
      <c r="C118" s="208">
        <v>0</v>
      </c>
      <c r="D118" s="202" t="str">
        <f t="shared" si="2"/>
        <v/>
      </c>
      <c r="E118" s="203"/>
      <c r="I118" s="167" t="str">
        <v/>
      </c>
      <c r="L118" s="65" t="str">
        <f t="shared" ca="1" si="0"/>
        <v/>
      </c>
      <c r="M118" s="177"/>
      <c r="N118" s="205"/>
      <c r="O118" s="177"/>
    </row>
    <row r="119" spans="1:15" ht="12.5">
      <c r="A119" s="178">
        <v>0</v>
      </c>
      <c r="B119" s="202">
        <v>0</v>
      </c>
      <c r="C119" s="208">
        <v>0</v>
      </c>
      <c r="D119" s="202" t="str">
        <f t="shared" si="2"/>
        <v/>
      </c>
      <c r="E119" s="203"/>
      <c r="I119" s="167" t="str">
        <v/>
      </c>
      <c r="L119" s="65" t="str">
        <f t="shared" ca="1" si="0"/>
        <v/>
      </c>
      <c r="M119" s="177"/>
      <c r="N119" s="205"/>
      <c r="O119" s="177"/>
    </row>
    <row r="120" spans="1:15" ht="12.5">
      <c r="A120" s="178">
        <v>0</v>
      </c>
      <c r="B120" s="202">
        <v>0</v>
      </c>
      <c r="C120" s="208">
        <v>0</v>
      </c>
      <c r="D120" s="202" t="str">
        <f t="shared" si="2"/>
        <v/>
      </c>
      <c r="E120" s="203"/>
      <c r="I120" s="167" t="str">
        <v/>
      </c>
      <c r="L120" s="65" t="str">
        <f t="shared" ca="1" si="0"/>
        <v/>
      </c>
      <c r="M120" s="177"/>
      <c r="N120" s="205"/>
      <c r="O120" s="177"/>
    </row>
    <row r="121" spans="1:15" ht="12.5">
      <c r="A121" s="178">
        <v>0</v>
      </c>
      <c r="B121" s="202">
        <v>0</v>
      </c>
      <c r="C121" s="208">
        <v>0</v>
      </c>
      <c r="D121" s="202" t="str">
        <f t="shared" si="2"/>
        <v/>
      </c>
      <c r="E121" s="203"/>
      <c r="I121" s="167" t="str">
        <v/>
      </c>
      <c r="L121" s="65" t="str">
        <f t="shared" ca="1" si="0"/>
        <v/>
      </c>
      <c r="M121" s="177"/>
      <c r="N121" s="205"/>
      <c r="O121" s="177"/>
    </row>
    <row r="122" spans="1:15" ht="12.5">
      <c r="A122" s="178">
        <v>0</v>
      </c>
      <c r="B122" s="202">
        <v>0</v>
      </c>
      <c r="C122" s="208">
        <v>0</v>
      </c>
      <c r="D122" s="202" t="str">
        <f t="shared" si="2"/>
        <v/>
      </c>
      <c r="E122" s="203"/>
      <c r="I122" s="167" t="str">
        <v/>
      </c>
      <c r="L122" s="65" t="str">
        <f t="shared" ca="1" si="0"/>
        <v/>
      </c>
      <c r="M122" s="177"/>
      <c r="N122" s="205"/>
      <c r="O122" s="177"/>
    </row>
    <row r="123" spans="1:15" ht="12.5">
      <c r="A123" s="178">
        <v>0</v>
      </c>
      <c r="B123" s="202">
        <v>0</v>
      </c>
      <c r="C123" s="208">
        <v>0</v>
      </c>
      <c r="D123" s="202" t="str">
        <f t="shared" si="2"/>
        <v/>
      </c>
      <c r="E123" s="203"/>
      <c r="I123" s="167" t="str">
        <v/>
      </c>
      <c r="L123" s="65" t="str">
        <f t="shared" ca="1" si="0"/>
        <v/>
      </c>
      <c r="M123" s="177"/>
      <c r="N123" s="205"/>
      <c r="O123" s="177"/>
    </row>
    <row r="124" spans="1:15" ht="12.5">
      <c r="A124" s="178">
        <v>0</v>
      </c>
      <c r="B124" s="202">
        <v>0</v>
      </c>
      <c r="C124" s="208">
        <v>0</v>
      </c>
      <c r="D124" s="202" t="str">
        <f t="shared" si="2"/>
        <v/>
      </c>
      <c r="E124" s="203"/>
      <c r="I124" s="167" t="str">
        <v/>
      </c>
      <c r="L124" s="65" t="str">
        <f t="shared" ca="1" si="0"/>
        <v/>
      </c>
      <c r="M124" s="177"/>
      <c r="N124" s="205"/>
      <c r="O124" s="177"/>
    </row>
    <row r="125" spans="1:15" ht="12.5">
      <c r="A125" s="178">
        <v>0</v>
      </c>
      <c r="B125" s="202">
        <v>0</v>
      </c>
      <c r="C125" s="208">
        <v>0</v>
      </c>
      <c r="D125" s="202" t="str">
        <f t="shared" si="2"/>
        <v/>
      </c>
      <c r="E125" s="203"/>
      <c r="I125" s="167" t="str">
        <v/>
      </c>
      <c r="L125" s="65" t="str">
        <f t="shared" ca="1" si="0"/>
        <v/>
      </c>
      <c r="M125" s="177"/>
      <c r="N125" s="205"/>
      <c r="O125" s="177"/>
    </row>
    <row r="126" spans="1:15" ht="12.5">
      <c r="A126" s="178">
        <v>0</v>
      </c>
      <c r="B126" s="202">
        <v>0</v>
      </c>
      <c r="C126" s="208">
        <v>0</v>
      </c>
      <c r="D126" s="202" t="str">
        <f t="shared" si="2"/>
        <v/>
      </c>
      <c r="E126" s="203"/>
      <c r="I126" s="167" t="str">
        <v/>
      </c>
      <c r="L126" s="65" t="str">
        <f t="shared" ca="1" si="0"/>
        <v/>
      </c>
      <c r="M126" s="177"/>
      <c r="N126" s="205"/>
      <c r="O126" s="177"/>
    </row>
    <row r="127" spans="1:15" ht="12.5">
      <c r="A127" s="178">
        <v>0</v>
      </c>
      <c r="B127" s="202">
        <v>0</v>
      </c>
      <c r="C127" s="208">
        <v>0</v>
      </c>
      <c r="D127" s="202" t="str">
        <f t="shared" si="2"/>
        <v/>
      </c>
      <c r="E127" s="203"/>
      <c r="I127" s="167" t="str">
        <v/>
      </c>
      <c r="L127" s="65" t="str">
        <f t="shared" ca="1" si="0"/>
        <v/>
      </c>
      <c r="M127" s="177"/>
      <c r="N127" s="205"/>
      <c r="O127" s="177"/>
    </row>
    <row r="128" spans="1:15" ht="12.5">
      <c r="A128" s="178">
        <v>0</v>
      </c>
      <c r="B128" s="202">
        <v>0</v>
      </c>
      <c r="C128" s="208">
        <v>0</v>
      </c>
      <c r="D128" s="202" t="str">
        <f t="shared" si="2"/>
        <v/>
      </c>
      <c r="E128" s="203"/>
      <c r="I128" s="167" t="str">
        <v/>
      </c>
      <c r="L128" s="65" t="str">
        <f t="shared" ca="1" si="0"/>
        <v/>
      </c>
      <c r="M128" s="177"/>
      <c r="N128" s="205"/>
      <c r="O128" s="177"/>
    </row>
    <row r="129" spans="1:15" ht="12.5">
      <c r="A129" s="178">
        <v>0</v>
      </c>
      <c r="B129" s="202">
        <v>0</v>
      </c>
      <c r="C129" s="208">
        <v>0</v>
      </c>
      <c r="D129" s="202" t="str">
        <f t="shared" si="2"/>
        <v/>
      </c>
      <c r="E129" s="203"/>
      <c r="I129" s="167" t="str">
        <v/>
      </c>
      <c r="L129" s="65" t="str">
        <f t="shared" ca="1" si="0"/>
        <v/>
      </c>
      <c r="M129" s="177"/>
      <c r="N129" s="205"/>
      <c r="O129" s="177"/>
    </row>
    <row r="130" spans="1:15" ht="12.5">
      <c r="A130" s="178">
        <v>0</v>
      </c>
      <c r="B130" s="202">
        <v>0</v>
      </c>
      <c r="C130" s="208">
        <v>0</v>
      </c>
      <c r="D130" s="202" t="str">
        <f t="shared" si="2"/>
        <v/>
      </c>
      <c r="E130" s="203"/>
      <c r="I130" s="167" t="str">
        <v/>
      </c>
      <c r="L130" s="65" t="str">
        <f t="shared" ca="1" si="0"/>
        <v/>
      </c>
      <c r="M130" s="177"/>
      <c r="N130" s="205"/>
      <c r="O130" s="177"/>
    </row>
    <row r="131" spans="1:15" ht="12.5">
      <c r="A131" s="178">
        <v>0</v>
      </c>
      <c r="B131" s="202">
        <v>0</v>
      </c>
      <c r="C131" s="208">
        <v>0</v>
      </c>
      <c r="D131" s="202" t="str">
        <f t="shared" si="2"/>
        <v/>
      </c>
      <c r="E131" s="203"/>
      <c r="I131" s="167" t="str">
        <v/>
      </c>
      <c r="L131" s="65" t="str">
        <f t="shared" ca="1" si="0"/>
        <v/>
      </c>
      <c r="M131" s="177"/>
      <c r="N131" s="205"/>
      <c r="O131" s="177"/>
    </row>
    <row r="132" spans="1:15" ht="12.5">
      <c r="A132" s="178">
        <v>0</v>
      </c>
      <c r="B132" s="202">
        <v>0</v>
      </c>
      <c r="C132" s="208">
        <v>0</v>
      </c>
      <c r="D132" s="202" t="str">
        <f t="shared" si="2"/>
        <v/>
      </c>
      <c r="E132" s="203"/>
      <c r="I132" s="167" t="str">
        <v/>
      </c>
      <c r="L132" s="65" t="str">
        <f t="shared" ca="1" si="0"/>
        <v/>
      </c>
      <c r="M132" s="177"/>
      <c r="N132" s="205"/>
      <c r="O132" s="177"/>
    </row>
    <row r="133" spans="1:15" ht="12.5">
      <c r="A133" s="178">
        <v>0</v>
      </c>
      <c r="B133" s="202">
        <v>0</v>
      </c>
      <c r="C133" s="208">
        <v>0</v>
      </c>
      <c r="D133" s="202" t="str">
        <f t="shared" ref="D133:D196" si="3">_xlfn.IFS(A133&gt;0,A133/C133,B133&gt;0,B133/C133,AND(B133=0,C133&gt;0),0, AND(C133=0,A133=0),"")</f>
        <v/>
      </c>
      <c r="E133" s="203"/>
      <c r="I133" s="167" t="str">
        <v/>
      </c>
      <c r="L133" s="65" t="str">
        <f t="shared" ca="1" si="0"/>
        <v/>
      </c>
      <c r="M133" s="177"/>
      <c r="N133" s="205"/>
      <c r="O133" s="177"/>
    </row>
    <row r="134" spans="1:15" ht="12.5">
      <c r="A134" s="178">
        <v>0</v>
      </c>
      <c r="B134" s="202">
        <v>0</v>
      </c>
      <c r="C134" s="208">
        <v>0</v>
      </c>
      <c r="D134" s="202" t="str">
        <f t="shared" si="3"/>
        <v/>
      </c>
      <c r="E134" s="203"/>
      <c r="I134" s="167" t="str">
        <v/>
      </c>
      <c r="L134" s="65" t="str">
        <f t="shared" ca="1" si="0"/>
        <v/>
      </c>
      <c r="M134" s="177"/>
      <c r="N134" s="205"/>
      <c r="O134" s="177"/>
    </row>
    <row r="135" spans="1:15" ht="12.5">
      <c r="A135" s="178">
        <v>0</v>
      </c>
      <c r="B135" s="202">
        <v>0</v>
      </c>
      <c r="C135" s="208">
        <v>0</v>
      </c>
      <c r="D135" s="202" t="str">
        <f t="shared" si="3"/>
        <v/>
      </c>
      <c r="E135" s="203"/>
      <c r="I135" s="167" t="str">
        <v/>
      </c>
      <c r="L135" s="65" t="str">
        <f t="shared" ca="1" si="0"/>
        <v/>
      </c>
      <c r="M135" s="177"/>
      <c r="N135" s="205"/>
      <c r="O135" s="177"/>
    </row>
    <row r="136" spans="1:15" ht="12.5">
      <c r="A136" s="178">
        <v>0</v>
      </c>
      <c r="B136" s="202">
        <v>0</v>
      </c>
      <c r="C136" s="208">
        <v>0</v>
      </c>
      <c r="D136" s="202" t="str">
        <f t="shared" si="3"/>
        <v/>
      </c>
      <c r="E136" s="203"/>
      <c r="I136" s="167" t="str">
        <v/>
      </c>
      <c r="L136" s="65" t="str">
        <f t="shared" ca="1" si="0"/>
        <v/>
      </c>
      <c r="M136" s="177"/>
      <c r="N136" s="205"/>
      <c r="O136" s="177"/>
    </row>
    <row r="137" spans="1:15" ht="12.5">
      <c r="A137" s="178">
        <v>0</v>
      </c>
      <c r="B137" s="202">
        <v>0</v>
      </c>
      <c r="C137" s="208">
        <v>0</v>
      </c>
      <c r="D137" s="202" t="str">
        <f t="shared" si="3"/>
        <v/>
      </c>
      <c r="E137" s="203"/>
      <c r="I137" s="167" t="str">
        <v/>
      </c>
      <c r="L137" s="65" t="str">
        <f t="shared" ca="1" si="0"/>
        <v/>
      </c>
      <c r="M137" s="177"/>
      <c r="N137" s="205"/>
      <c r="O137" s="177"/>
    </row>
    <row r="138" spans="1:15" ht="12.5">
      <c r="A138" s="178">
        <v>0</v>
      </c>
      <c r="B138" s="202">
        <v>0</v>
      </c>
      <c r="C138" s="208">
        <v>0</v>
      </c>
      <c r="D138" s="202" t="str">
        <f t="shared" si="3"/>
        <v/>
      </c>
      <c r="E138" s="203"/>
      <c r="I138" s="167" t="str">
        <v/>
      </c>
      <c r="L138" s="65" t="str">
        <f t="shared" ca="1" si="0"/>
        <v/>
      </c>
      <c r="M138" s="177"/>
      <c r="N138" s="205"/>
      <c r="O138" s="177"/>
    </row>
    <row r="139" spans="1:15" ht="12.5">
      <c r="A139" s="178">
        <v>0</v>
      </c>
      <c r="B139" s="202">
        <v>0</v>
      </c>
      <c r="C139" s="208">
        <v>0</v>
      </c>
      <c r="D139" s="202" t="str">
        <f t="shared" si="3"/>
        <v/>
      </c>
      <c r="E139" s="203"/>
      <c r="I139" s="167" t="str">
        <v/>
      </c>
      <c r="L139" s="65" t="str">
        <f t="shared" ca="1" si="0"/>
        <v/>
      </c>
      <c r="M139" s="177"/>
      <c r="N139" s="205"/>
      <c r="O139" s="177"/>
    </row>
    <row r="140" spans="1:15" ht="12.5">
      <c r="A140" s="178">
        <v>0</v>
      </c>
      <c r="B140" s="202">
        <v>0</v>
      </c>
      <c r="C140" s="208">
        <v>0</v>
      </c>
      <c r="D140" s="202" t="str">
        <f t="shared" si="3"/>
        <v/>
      </c>
      <c r="E140" s="203"/>
      <c r="I140" s="167" t="str">
        <v/>
      </c>
      <c r="L140" s="65" t="str">
        <f t="shared" ca="1" si="0"/>
        <v/>
      </c>
      <c r="M140" s="177"/>
      <c r="N140" s="205"/>
      <c r="O140" s="177"/>
    </row>
    <row r="141" spans="1:15" ht="12.5">
      <c r="A141" s="178">
        <v>0</v>
      </c>
      <c r="B141" s="202">
        <v>0</v>
      </c>
      <c r="C141" s="208">
        <v>0</v>
      </c>
      <c r="D141" s="202" t="str">
        <f t="shared" si="3"/>
        <v/>
      </c>
      <c r="E141" s="203"/>
      <c r="I141" s="167" t="str">
        <v/>
      </c>
      <c r="L141" s="65" t="str">
        <f t="shared" ca="1" si="0"/>
        <v/>
      </c>
      <c r="M141" s="177"/>
      <c r="N141" s="205"/>
      <c r="O141" s="177"/>
    </row>
    <row r="142" spans="1:15" ht="12.5">
      <c r="A142" s="178">
        <v>0</v>
      </c>
      <c r="B142" s="202">
        <v>0</v>
      </c>
      <c r="C142" s="208">
        <v>0</v>
      </c>
      <c r="D142" s="202" t="str">
        <f t="shared" si="3"/>
        <v/>
      </c>
      <c r="E142" s="203"/>
      <c r="I142" s="167" t="str">
        <v/>
      </c>
      <c r="L142" s="65" t="str">
        <f t="shared" ca="1" si="0"/>
        <v/>
      </c>
      <c r="M142" s="177"/>
      <c r="N142" s="205"/>
      <c r="O142" s="177"/>
    </row>
    <row r="143" spans="1:15" ht="12.5">
      <c r="A143" s="178">
        <v>0</v>
      </c>
      <c r="B143" s="202">
        <v>0</v>
      </c>
      <c r="C143" s="208">
        <v>0</v>
      </c>
      <c r="D143" s="202" t="str">
        <f t="shared" si="3"/>
        <v/>
      </c>
      <c r="E143" s="203"/>
      <c r="I143" s="167" t="str">
        <v/>
      </c>
      <c r="L143" s="65" t="str">
        <f t="shared" ca="1" si="0"/>
        <v/>
      </c>
      <c r="M143" s="177"/>
      <c r="N143" s="205"/>
      <c r="O143" s="177"/>
    </row>
    <row r="144" spans="1:15" ht="12.5">
      <c r="A144" s="178">
        <v>0</v>
      </c>
      <c r="B144" s="202">
        <v>0</v>
      </c>
      <c r="C144" s="208">
        <v>0</v>
      </c>
      <c r="D144" s="202" t="str">
        <f t="shared" si="3"/>
        <v/>
      </c>
      <c r="E144" s="203"/>
      <c r="I144" s="167" t="str">
        <v/>
      </c>
      <c r="L144" s="65" t="str">
        <f t="shared" ca="1" si="0"/>
        <v/>
      </c>
      <c r="M144" s="177"/>
      <c r="N144" s="205"/>
      <c r="O144" s="177"/>
    </row>
    <row r="145" spans="1:15" ht="12.5">
      <c r="A145" s="178">
        <v>0</v>
      </c>
      <c r="B145" s="202">
        <v>0</v>
      </c>
      <c r="C145" s="208">
        <v>0</v>
      </c>
      <c r="D145" s="202" t="str">
        <f t="shared" si="3"/>
        <v/>
      </c>
      <c r="E145" s="203"/>
      <c r="I145" s="167" t="str">
        <v/>
      </c>
      <c r="L145" s="65" t="str">
        <f t="shared" ca="1" si="0"/>
        <v/>
      </c>
      <c r="M145" s="177"/>
      <c r="N145" s="205"/>
      <c r="O145" s="177"/>
    </row>
    <row r="146" spans="1:15" ht="12.5">
      <c r="A146" s="178">
        <v>0</v>
      </c>
      <c r="B146" s="202">
        <v>0</v>
      </c>
      <c r="C146" s="208">
        <v>0</v>
      </c>
      <c r="D146" s="202" t="str">
        <f t="shared" si="3"/>
        <v/>
      </c>
      <c r="E146" s="203"/>
      <c r="I146" s="167" t="str">
        <v/>
      </c>
      <c r="L146" s="65" t="str">
        <f t="shared" ca="1" si="0"/>
        <v/>
      </c>
      <c r="M146" s="177"/>
      <c r="N146" s="205"/>
      <c r="O146" s="177"/>
    </row>
    <row r="147" spans="1:15" ht="12.5">
      <c r="A147" s="178">
        <v>0</v>
      </c>
      <c r="B147" s="202">
        <v>0</v>
      </c>
      <c r="C147" s="208">
        <v>0</v>
      </c>
      <c r="D147" s="202" t="str">
        <f t="shared" si="3"/>
        <v/>
      </c>
      <c r="E147" s="203"/>
      <c r="I147" s="167" t="str">
        <v/>
      </c>
      <c r="L147" s="65" t="str">
        <f t="shared" ca="1" si="0"/>
        <v/>
      </c>
      <c r="M147" s="177"/>
      <c r="N147" s="205"/>
      <c r="O147" s="177"/>
    </row>
    <row r="148" spans="1:15" ht="12.5">
      <c r="A148" s="178">
        <v>0</v>
      </c>
      <c r="B148" s="202">
        <v>0</v>
      </c>
      <c r="C148" s="208">
        <v>0</v>
      </c>
      <c r="D148" s="202" t="str">
        <f t="shared" si="3"/>
        <v/>
      </c>
      <c r="E148" s="203"/>
      <c r="I148" s="167" t="str">
        <v/>
      </c>
      <c r="L148" s="65" t="str">
        <f t="shared" ca="1" si="0"/>
        <v/>
      </c>
      <c r="M148" s="177"/>
      <c r="N148" s="205"/>
      <c r="O148" s="177"/>
    </row>
    <row r="149" spans="1:15" ht="12.5">
      <c r="A149" s="178">
        <v>0</v>
      </c>
      <c r="B149" s="202">
        <v>0</v>
      </c>
      <c r="C149" s="208">
        <v>0</v>
      </c>
      <c r="D149" s="202" t="str">
        <f t="shared" si="3"/>
        <v/>
      </c>
      <c r="E149" s="203"/>
      <c r="I149" s="167" t="str">
        <v/>
      </c>
      <c r="L149" s="65" t="str">
        <f t="shared" ca="1" si="0"/>
        <v/>
      </c>
      <c r="M149" s="177"/>
      <c r="N149" s="205"/>
      <c r="O149" s="177"/>
    </row>
    <row r="150" spans="1:15" ht="12.5">
      <c r="A150" s="178">
        <v>0</v>
      </c>
      <c r="B150" s="202">
        <v>0</v>
      </c>
      <c r="C150" s="208">
        <v>0</v>
      </c>
      <c r="D150" s="202" t="str">
        <f t="shared" si="3"/>
        <v/>
      </c>
      <c r="E150" s="203"/>
      <c r="I150" s="167" t="str">
        <v/>
      </c>
      <c r="L150" s="65" t="str">
        <f t="shared" ca="1" si="0"/>
        <v/>
      </c>
      <c r="M150" s="177"/>
      <c r="N150" s="205"/>
      <c r="O150" s="177"/>
    </row>
    <row r="151" spans="1:15" ht="12.5">
      <c r="A151" s="178">
        <v>0</v>
      </c>
      <c r="B151" s="202">
        <v>0</v>
      </c>
      <c r="C151" s="208">
        <v>0</v>
      </c>
      <c r="D151" s="202" t="str">
        <f t="shared" si="3"/>
        <v/>
      </c>
      <c r="E151" s="203"/>
      <c r="I151" s="167" t="str">
        <v/>
      </c>
      <c r="L151" s="65" t="str">
        <f t="shared" ca="1" si="0"/>
        <v/>
      </c>
      <c r="M151" s="177"/>
      <c r="N151" s="205"/>
      <c r="O151" s="177"/>
    </row>
    <row r="152" spans="1:15" ht="12.5">
      <c r="A152" s="178">
        <v>0</v>
      </c>
      <c r="B152" s="202">
        <v>0</v>
      </c>
      <c r="C152" s="208">
        <v>0</v>
      </c>
      <c r="D152" s="202" t="str">
        <f t="shared" si="3"/>
        <v/>
      </c>
      <c r="E152" s="203"/>
      <c r="I152" s="167" t="str">
        <v/>
      </c>
      <c r="L152" s="65" t="str">
        <f t="shared" ca="1" si="0"/>
        <v/>
      </c>
      <c r="M152" s="177"/>
      <c r="N152" s="205"/>
      <c r="O152" s="177"/>
    </row>
    <row r="153" spans="1:15" ht="12.5">
      <c r="A153" s="178">
        <v>0</v>
      </c>
      <c r="B153" s="202">
        <v>0</v>
      </c>
      <c r="C153" s="208">
        <v>0</v>
      </c>
      <c r="D153" s="202" t="str">
        <f t="shared" si="3"/>
        <v/>
      </c>
      <c r="E153" s="203"/>
      <c r="I153" s="167" t="str">
        <v/>
      </c>
      <c r="L153" s="65" t="str">
        <f t="shared" ca="1" si="0"/>
        <v/>
      </c>
      <c r="M153" s="177"/>
      <c r="N153" s="205"/>
      <c r="O153" s="177"/>
    </row>
    <row r="154" spans="1:15" ht="12.5">
      <c r="A154" s="178">
        <v>0</v>
      </c>
      <c r="B154" s="202">
        <v>0</v>
      </c>
      <c r="C154" s="208">
        <v>0</v>
      </c>
      <c r="D154" s="202" t="str">
        <f t="shared" si="3"/>
        <v/>
      </c>
      <c r="E154" s="203"/>
      <c r="I154" s="167" t="str">
        <v/>
      </c>
      <c r="L154" s="65" t="str">
        <f t="shared" ca="1" si="0"/>
        <v/>
      </c>
      <c r="M154" s="177"/>
      <c r="N154" s="205"/>
      <c r="O154" s="177"/>
    </row>
    <row r="155" spans="1:15" ht="12.5">
      <c r="A155" s="178">
        <v>0</v>
      </c>
      <c r="B155" s="202">
        <v>0</v>
      </c>
      <c r="C155" s="208">
        <v>0</v>
      </c>
      <c r="D155" s="202" t="str">
        <f t="shared" si="3"/>
        <v/>
      </c>
      <c r="E155" s="203"/>
      <c r="I155" s="167" t="str">
        <v/>
      </c>
      <c r="L155" s="65" t="str">
        <f t="shared" ca="1" si="0"/>
        <v/>
      </c>
      <c r="M155" s="177"/>
      <c r="N155" s="205"/>
      <c r="O155" s="177"/>
    </row>
    <row r="156" spans="1:15" ht="12.5">
      <c r="A156" s="178">
        <v>0</v>
      </c>
      <c r="B156" s="202">
        <v>0</v>
      </c>
      <c r="C156" s="208">
        <v>0</v>
      </c>
      <c r="D156" s="202" t="str">
        <f t="shared" si="3"/>
        <v/>
      </c>
      <c r="E156" s="203"/>
      <c r="I156" s="167" t="str">
        <v/>
      </c>
      <c r="L156" s="65" t="str">
        <f t="shared" ca="1" si="0"/>
        <v/>
      </c>
      <c r="M156" s="177"/>
      <c r="N156" s="205"/>
      <c r="O156" s="177"/>
    </row>
    <row r="157" spans="1:15" ht="12.5">
      <c r="A157" s="178">
        <v>0</v>
      </c>
      <c r="B157" s="202">
        <v>0</v>
      </c>
      <c r="C157" s="208">
        <v>0</v>
      </c>
      <c r="D157" s="202" t="str">
        <f t="shared" si="3"/>
        <v/>
      </c>
      <c r="E157" s="203"/>
      <c r="I157" s="167" t="str">
        <v/>
      </c>
      <c r="L157" s="65" t="str">
        <f t="shared" ca="1" si="0"/>
        <v/>
      </c>
      <c r="M157" s="177"/>
      <c r="N157" s="205"/>
      <c r="O157" s="177"/>
    </row>
    <row r="158" spans="1:15" ht="12.5">
      <c r="A158" s="178">
        <v>0</v>
      </c>
      <c r="B158" s="202">
        <v>0</v>
      </c>
      <c r="C158" s="208">
        <v>0</v>
      </c>
      <c r="D158" s="202" t="str">
        <f t="shared" si="3"/>
        <v/>
      </c>
      <c r="E158" s="203"/>
      <c r="I158" s="167" t="str">
        <v/>
      </c>
      <c r="L158" s="65" t="str">
        <f t="shared" ca="1" si="0"/>
        <v/>
      </c>
      <c r="M158" s="177"/>
      <c r="N158" s="205"/>
      <c r="O158" s="177"/>
    </row>
    <row r="159" spans="1:15" ht="12.5">
      <c r="A159" s="178">
        <v>0</v>
      </c>
      <c r="B159" s="202">
        <v>0</v>
      </c>
      <c r="C159" s="208">
        <v>0</v>
      </c>
      <c r="D159" s="202" t="str">
        <f t="shared" si="3"/>
        <v/>
      </c>
      <c r="E159" s="203"/>
      <c r="I159" s="167" t="str">
        <v/>
      </c>
      <c r="L159" s="65" t="str">
        <f t="shared" ca="1" si="0"/>
        <v/>
      </c>
      <c r="M159" s="177"/>
      <c r="N159" s="205"/>
      <c r="O159" s="177"/>
    </row>
    <row r="160" spans="1:15" ht="12.5">
      <c r="A160" s="178">
        <v>0</v>
      </c>
      <c r="B160" s="202">
        <v>0</v>
      </c>
      <c r="C160" s="208">
        <v>0</v>
      </c>
      <c r="D160" s="202" t="str">
        <f t="shared" si="3"/>
        <v/>
      </c>
      <c r="E160" s="203"/>
      <c r="I160" s="167" t="str">
        <v/>
      </c>
      <c r="L160" s="65" t="str">
        <f t="shared" ca="1" si="0"/>
        <v/>
      </c>
      <c r="M160" s="177"/>
      <c r="N160" s="205"/>
      <c r="O160" s="177"/>
    </row>
    <row r="161" spans="1:15" ht="12.5">
      <c r="A161" s="178">
        <v>0</v>
      </c>
      <c r="B161" s="202">
        <v>0</v>
      </c>
      <c r="C161" s="208">
        <v>0</v>
      </c>
      <c r="D161" s="202" t="str">
        <f t="shared" si="3"/>
        <v/>
      </c>
      <c r="E161" s="203"/>
      <c r="I161" s="167" t="str">
        <v/>
      </c>
      <c r="L161" s="65" t="str">
        <f t="shared" ca="1" si="0"/>
        <v/>
      </c>
      <c r="M161" s="177"/>
      <c r="N161" s="205"/>
      <c r="O161" s="177"/>
    </row>
    <row r="162" spans="1:15" ht="12.5">
      <c r="A162" s="178">
        <v>0</v>
      </c>
      <c r="B162" s="202">
        <v>0</v>
      </c>
      <c r="C162" s="208">
        <v>0</v>
      </c>
      <c r="D162" s="202" t="str">
        <f t="shared" si="3"/>
        <v/>
      </c>
      <c r="E162" s="203"/>
      <c r="I162" s="167" t="str">
        <v/>
      </c>
      <c r="L162" s="65" t="str">
        <f t="shared" ca="1" si="0"/>
        <v/>
      </c>
      <c r="M162" s="177"/>
      <c r="N162" s="205"/>
      <c r="O162" s="177"/>
    </row>
    <row r="163" spans="1:15" ht="12.5">
      <c r="A163" s="178">
        <v>0</v>
      </c>
      <c r="B163" s="202">
        <v>0</v>
      </c>
      <c r="C163" s="208">
        <v>0</v>
      </c>
      <c r="D163" s="202" t="str">
        <f t="shared" si="3"/>
        <v/>
      </c>
      <c r="E163" s="203"/>
      <c r="I163" s="167" t="str">
        <v/>
      </c>
      <c r="L163" s="65" t="str">
        <f t="shared" ca="1" si="0"/>
        <v/>
      </c>
      <c r="M163" s="177"/>
      <c r="N163" s="205"/>
      <c r="O163" s="177"/>
    </row>
    <row r="164" spans="1:15" ht="12.5">
      <c r="A164" s="178">
        <v>0</v>
      </c>
      <c r="B164" s="202">
        <v>0</v>
      </c>
      <c r="C164" s="208">
        <v>0</v>
      </c>
      <c r="D164" s="202" t="str">
        <f t="shared" si="3"/>
        <v/>
      </c>
      <c r="E164" s="203"/>
      <c r="I164" s="167" t="str">
        <v/>
      </c>
      <c r="L164" s="65" t="str">
        <f t="shared" ca="1" si="0"/>
        <v/>
      </c>
      <c r="M164" s="177"/>
      <c r="N164" s="205"/>
      <c r="O164" s="177"/>
    </row>
    <row r="165" spans="1:15" ht="12.5">
      <c r="A165" s="178">
        <v>0</v>
      </c>
      <c r="B165" s="202">
        <v>0</v>
      </c>
      <c r="C165" s="208">
        <v>0</v>
      </c>
      <c r="D165" s="202" t="str">
        <f t="shared" si="3"/>
        <v/>
      </c>
      <c r="E165" s="203"/>
      <c r="I165" s="167" t="str">
        <v/>
      </c>
      <c r="L165" s="65" t="str">
        <f t="shared" ca="1" si="0"/>
        <v/>
      </c>
      <c r="M165" s="177"/>
      <c r="N165" s="205"/>
      <c r="O165" s="177"/>
    </row>
    <row r="166" spans="1:15" ht="12.5">
      <c r="A166" s="178">
        <v>0</v>
      </c>
      <c r="B166" s="202">
        <v>0</v>
      </c>
      <c r="C166" s="208">
        <v>0</v>
      </c>
      <c r="D166" s="202" t="str">
        <f t="shared" si="3"/>
        <v/>
      </c>
      <c r="E166" s="203"/>
      <c r="I166" s="167" t="str">
        <v/>
      </c>
      <c r="L166" s="65" t="str">
        <f t="shared" ca="1" si="0"/>
        <v/>
      </c>
      <c r="M166" s="177"/>
      <c r="N166" s="205"/>
      <c r="O166" s="177"/>
    </row>
    <row r="167" spans="1:15" ht="12.5">
      <c r="A167" s="178">
        <v>0</v>
      </c>
      <c r="B167" s="202">
        <v>0</v>
      </c>
      <c r="C167" s="208">
        <v>0</v>
      </c>
      <c r="D167" s="202" t="str">
        <f t="shared" si="3"/>
        <v/>
      </c>
      <c r="E167" s="203"/>
      <c r="I167" s="167" t="str">
        <v/>
      </c>
      <c r="L167" s="65" t="str">
        <f t="shared" ca="1" si="0"/>
        <v/>
      </c>
      <c r="M167" s="177"/>
      <c r="N167" s="205"/>
      <c r="O167" s="177"/>
    </row>
    <row r="168" spans="1:15" ht="12.5">
      <c r="A168" s="178">
        <v>0</v>
      </c>
      <c r="B168" s="202">
        <v>0</v>
      </c>
      <c r="C168" s="208">
        <v>0</v>
      </c>
      <c r="D168" s="202" t="str">
        <f t="shared" si="3"/>
        <v/>
      </c>
      <c r="E168" s="203"/>
      <c r="I168" s="167" t="str">
        <v/>
      </c>
      <c r="L168" s="65" t="str">
        <f t="shared" ca="1" si="0"/>
        <v/>
      </c>
      <c r="M168" s="177"/>
      <c r="N168" s="205"/>
      <c r="O168" s="177"/>
    </row>
    <row r="169" spans="1:15" ht="12.5">
      <c r="A169" s="178">
        <v>0</v>
      </c>
      <c r="B169" s="202">
        <v>0</v>
      </c>
      <c r="C169" s="208">
        <v>0</v>
      </c>
      <c r="D169" s="202" t="str">
        <f t="shared" si="3"/>
        <v/>
      </c>
      <c r="E169" s="203"/>
      <c r="I169" s="167" t="str">
        <v/>
      </c>
      <c r="L169" s="65" t="str">
        <f t="shared" ca="1" si="0"/>
        <v/>
      </c>
      <c r="M169" s="177"/>
      <c r="N169" s="205"/>
      <c r="O169" s="177"/>
    </row>
    <row r="170" spans="1:15" ht="12.5">
      <c r="A170" s="178">
        <v>0</v>
      </c>
      <c r="B170" s="202">
        <v>0</v>
      </c>
      <c r="C170" s="208">
        <v>0</v>
      </c>
      <c r="D170" s="202" t="str">
        <f t="shared" si="3"/>
        <v/>
      </c>
      <c r="E170" s="203"/>
      <c r="I170" s="167" t="str">
        <v/>
      </c>
      <c r="L170" s="65" t="str">
        <f t="shared" ca="1" si="0"/>
        <v/>
      </c>
      <c r="M170" s="177"/>
      <c r="N170" s="205"/>
      <c r="O170" s="177"/>
    </row>
    <row r="171" spans="1:15" ht="12.5">
      <c r="A171" s="178">
        <v>0</v>
      </c>
      <c r="B171" s="202">
        <v>0</v>
      </c>
      <c r="C171" s="208">
        <v>0</v>
      </c>
      <c r="D171" s="202" t="str">
        <f t="shared" si="3"/>
        <v/>
      </c>
      <c r="E171" s="203"/>
      <c r="I171" s="167" t="str">
        <v/>
      </c>
      <c r="L171" s="65" t="str">
        <f t="shared" ca="1" si="0"/>
        <v/>
      </c>
      <c r="M171" s="177"/>
      <c r="N171" s="205"/>
      <c r="O171" s="177"/>
    </row>
    <row r="172" spans="1:15" ht="12.5">
      <c r="A172" s="178">
        <v>0</v>
      </c>
      <c r="B172" s="202">
        <v>0</v>
      </c>
      <c r="C172" s="208">
        <v>0</v>
      </c>
      <c r="D172" s="202" t="str">
        <f t="shared" si="3"/>
        <v/>
      </c>
      <c r="E172" s="203"/>
      <c r="I172" s="167" t="str">
        <v/>
      </c>
      <c r="L172" s="65" t="str">
        <f t="shared" ca="1" si="0"/>
        <v/>
      </c>
      <c r="M172" s="177"/>
      <c r="N172" s="205"/>
      <c r="O172" s="177"/>
    </row>
    <row r="173" spans="1:15" ht="12.5">
      <c r="A173" s="178">
        <v>0</v>
      </c>
      <c r="B173" s="202">
        <v>0</v>
      </c>
      <c r="C173" s="208">
        <v>0</v>
      </c>
      <c r="D173" s="202" t="str">
        <f t="shared" si="3"/>
        <v/>
      </c>
      <c r="E173" s="203"/>
      <c r="I173" s="167" t="str">
        <v/>
      </c>
      <c r="L173" s="65" t="str">
        <f t="shared" ca="1" si="0"/>
        <v/>
      </c>
      <c r="M173" s="177"/>
      <c r="N173" s="205"/>
      <c r="O173" s="177"/>
    </row>
    <row r="174" spans="1:15" ht="12.5">
      <c r="A174" s="178">
        <v>0</v>
      </c>
      <c r="B174" s="202">
        <v>0</v>
      </c>
      <c r="C174" s="208">
        <v>0</v>
      </c>
      <c r="D174" s="202" t="str">
        <f t="shared" si="3"/>
        <v/>
      </c>
      <c r="E174" s="203"/>
      <c r="I174" s="167" t="str">
        <v/>
      </c>
      <c r="L174" s="65" t="str">
        <f t="shared" ca="1" si="0"/>
        <v/>
      </c>
      <c r="M174" s="177"/>
      <c r="N174" s="205"/>
      <c r="O174" s="177"/>
    </row>
    <row r="175" spans="1:15" ht="12.5">
      <c r="A175" s="178">
        <v>0</v>
      </c>
      <c r="B175" s="202">
        <v>0</v>
      </c>
      <c r="C175" s="208">
        <v>0</v>
      </c>
      <c r="D175" s="202" t="str">
        <f t="shared" si="3"/>
        <v/>
      </c>
      <c r="E175" s="203"/>
      <c r="I175" s="167" t="str">
        <v/>
      </c>
      <c r="L175" s="65" t="str">
        <f t="shared" ca="1" si="0"/>
        <v/>
      </c>
      <c r="M175" s="177"/>
      <c r="N175" s="205"/>
      <c r="O175" s="177"/>
    </row>
    <row r="176" spans="1:15" ht="12.5">
      <c r="A176" s="178">
        <v>0</v>
      </c>
      <c r="B176" s="202">
        <v>0</v>
      </c>
      <c r="C176" s="208">
        <v>0</v>
      </c>
      <c r="D176" s="202" t="str">
        <f t="shared" si="3"/>
        <v/>
      </c>
      <c r="E176" s="203"/>
      <c r="I176" s="167" t="str">
        <v/>
      </c>
      <c r="L176" s="65" t="str">
        <f t="shared" ca="1" si="0"/>
        <v/>
      </c>
      <c r="M176" s="177"/>
      <c r="N176" s="205"/>
      <c r="O176" s="177"/>
    </row>
    <row r="177" spans="1:15" ht="12.5">
      <c r="A177" s="178">
        <v>0</v>
      </c>
      <c r="B177" s="202">
        <v>0</v>
      </c>
      <c r="C177" s="208">
        <v>0</v>
      </c>
      <c r="D177" s="202" t="str">
        <f t="shared" si="3"/>
        <v/>
      </c>
      <c r="E177" s="203"/>
      <c r="I177" s="167" t="str">
        <v/>
      </c>
      <c r="L177" s="65" t="str">
        <f t="shared" ca="1" si="0"/>
        <v/>
      </c>
      <c r="M177" s="177"/>
      <c r="N177" s="205"/>
      <c r="O177" s="177"/>
    </row>
    <row r="178" spans="1:15" ht="12.5">
      <c r="A178" s="178">
        <v>0</v>
      </c>
      <c r="B178" s="202">
        <v>0</v>
      </c>
      <c r="C178" s="208">
        <v>0</v>
      </c>
      <c r="D178" s="202" t="str">
        <f t="shared" si="3"/>
        <v/>
      </c>
      <c r="E178" s="203"/>
      <c r="I178" s="167" t="str">
        <v/>
      </c>
      <c r="L178" s="65" t="str">
        <f t="shared" ca="1" si="0"/>
        <v/>
      </c>
      <c r="M178" s="177"/>
      <c r="N178" s="205"/>
      <c r="O178" s="177"/>
    </row>
    <row r="179" spans="1:15" ht="12.5">
      <c r="A179" s="178">
        <v>0</v>
      </c>
      <c r="B179" s="202">
        <v>0</v>
      </c>
      <c r="C179" s="208">
        <v>0</v>
      </c>
      <c r="D179" s="202" t="str">
        <f t="shared" si="3"/>
        <v/>
      </c>
      <c r="E179" s="203"/>
      <c r="I179" s="167" t="str">
        <v/>
      </c>
      <c r="L179" s="65" t="str">
        <f t="shared" ca="1" si="0"/>
        <v/>
      </c>
      <c r="M179" s="177"/>
      <c r="N179" s="205"/>
      <c r="O179" s="177"/>
    </row>
    <row r="180" spans="1:15" ht="12.5">
      <c r="A180" s="178">
        <v>0</v>
      </c>
      <c r="B180" s="202">
        <v>0</v>
      </c>
      <c r="C180" s="208">
        <v>0</v>
      </c>
      <c r="D180" s="202" t="str">
        <f t="shared" si="3"/>
        <v/>
      </c>
      <c r="E180" s="203"/>
      <c r="I180" s="167" t="str">
        <v/>
      </c>
      <c r="L180" s="65" t="str">
        <f t="shared" ca="1" si="0"/>
        <v/>
      </c>
      <c r="M180" s="177"/>
      <c r="N180" s="205"/>
      <c r="O180" s="177"/>
    </row>
    <row r="181" spans="1:15" ht="12.5">
      <c r="A181" s="178">
        <v>0</v>
      </c>
      <c r="B181" s="202">
        <v>0</v>
      </c>
      <c r="C181" s="208">
        <v>0</v>
      </c>
      <c r="D181" s="202" t="str">
        <f t="shared" si="3"/>
        <v/>
      </c>
      <c r="E181" s="203"/>
      <c r="I181" s="167" t="str">
        <v/>
      </c>
      <c r="L181" s="65" t="str">
        <f t="shared" ca="1" si="0"/>
        <v/>
      </c>
      <c r="M181" s="177"/>
      <c r="N181" s="205"/>
      <c r="O181" s="177"/>
    </row>
    <row r="182" spans="1:15" ht="12.5">
      <c r="A182" s="178">
        <v>0</v>
      </c>
      <c r="B182" s="202">
        <v>0</v>
      </c>
      <c r="C182" s="208">
        <v>0</v>
      </c>
      <c r="D182" s="202" t="str">
        <f t="shared" si="3"/>
        <v/>
      </c>
      <c r="E182" s="203"/>
      <c r="I182" s="167" t="str">
        <v/>
      </c>
      <c r="L182" s="65" t="str">
        <f t="shared" ca="1" si="0"/>
        <v/>
      </c>
      <c r="M182" s="177"/>
      <c r="N182" s="205"/>
      <c r="O182" s="177"/>
    </row>
    <row r="183" spans="1:15" ht="12.5">
      <c r="A183" s="178">
        <v>0</v>
      </c>
      <c r="B183" s="202">
        <v>0</v>
      </c>
      <c r="C183" s="208">
        <v>0</v>
      </c>
      <c r="D183" s="202" t="str">
        <f t="shared" si="3"/>
        <v/>
      </c>
      <c r="E183" s="203"/>
      <c r="I183" s="167" t="str">
        <v/>
      </c>
      <c r="L183" s="65" t="str">
        <f t="shared" ca="1" si="0"/>
        <v/>
      </c>
      <c r="M183" s="177"/>
      <c r="N183" s="205"/>
      <c r="O183" s="177"/>
    </row>
    <row r="184" spans="1:15" ht="12.5">
      <c r="A184" s="178">
        <v>0</v>
      </c>
      <c r="B184" s="202">
        <v>0</v>
      </c>
      <c r="C184" s="208">
        <v>0</v>
      </c>
      <c r="D184" s="202" t="str">
        <f t="shared" si="3"/>
        <v/>
      </c>
      <c r="E184" s="203"/>
      <c r="I184" s="167" t="str">
        <v/>
      </c>
      <c r="L184" s="65" t="str">
        <f t="shared" ca="1" si="0"/>
        <v/>
      </c>
      <c r="M184" s="177"/>
      <c r="N184" s="205"/>
      <c r="O184" s="177"/>
    </row>
    <row r="185" spans="1:15" ht="12.5">
      <c r="A185" s="178">
        <v>0</v>
      </c>
      <c r="B185" s="202">
        <v>0</v>
      </c>
      <c r="C185" s="208">
        <v>0</v>
      </c>
      <c r="D185" s="202" t="str">
        <f t="shared" si="3"/>
        <v/>
      </c>
      <c r="E185" s="203"/>
      <c r="I185" s="167" t="str">
        <v/>
      </c>
      <c r="L185" s="65" t="str">
        <f t="shared" ca="1" si="0"/>
        <v/>
      </c>
      <c r="M185" s="177"/>
      <c r="N185" s="205"/>
      <c r="O185" s="177"/>
    </row>
    <row r="186" spans="1:15" ht="12.5">
      <c r="A186" s="178">
        <v>0</v>
      </c>
      <c r="B186" s="202">
        <v>0</v>
      </c>
      <c r="C186" s="208">
        <v>0</v>
      </c>
      <c r="D186" s="202" t="str">
        <f t="shared" si="3"/>
        <v/>
      </c>
      <c r="E186" s="203"/>
      <c r="I186" s="167" t="str">
        <v/>
      </c>
      <c r="L186" s="65" t="str">
        <f t="shared" ca="1" si="0"/>
        <v/>
      </c>
      <c r="M186" s="177"/>
      <c r="N186" s="205"/>
      <c r="O186" s="177"/>
    </row>
    <row r="187" spans="1:15" ht="12.5">
      <c r="A187" s="178">
        <v>0</v>
      </c>
      <c r="B187" s="202">
        <v>0</v>
      </c>
      <c r="C187" s="208">
        <v>0</v>
      </c>
      <c r="D187" s="202" t="str">
        <f t="shared" si="3"/>
        <v/>
      </c>
      <c r="E187" s="203"/>
      <c r="I187" s="167" t="str">
        <v/>
      </c>
      <c r="L187" s="65" t="str">
        <f t="shared" ca="1" si="0"/>
        <v/>
      </c>
      <c r="M187" s="177"/>
      <c r="N187" s="205"/>
      <c r="O187" s="177"/>
    </row>
    <row r="188" spans="1:15" ht="12.5">
      <c r="A188" s="178">
        <v>0</v>
      </c>
      <c r="B188" s="202">
        <v>0</v>
      </c>
      <c r="C188" s="208">
        <v>0</v>
      </c>
      <c r="D188" s="202" t="str">
        <f t="shared" si="3"/>
        <v/>
      </c>
      <c r="E188" s="203"/>
      <c r="I188" s="167" t="str">
        <v/>
      </c>
      <c r="L188" s="65" t="str">
        <f t="shared" ca="1" si="0"/>
        <v/>
      </c>
      <c r="M188" s="177"/>
      <c r="N188" s="205"/>
      <c r="O188" s="177"/>
    </row>
    <row r="189" spans="1:15" ht="12.5">
      <c r="A189" s="178">
        <v>0</v>
      </c>
      <c r="B189" s="202">
        <v>0</v>
      </c>
      <c r="C189" s="208">
        <v>0</v>
      </c>
      <c r="D189" s="202" t="str">
        <f t="shared" si="3"/>
        <v/>
      </c>
      <c r="E189" s="203"/>
      <c r="I189" s="167" t="str">
        <v/>
      </c>
      <c r="L189" s="65" t="str">
        <f t="shared" ca="1" si="0"/>
        <v/>
      </c>
      <c r="M189" s="177"/>
      <c r="N189" s="205"/>
      <c r="O189" s="177"/>
    </row>
    <row r="190" spans="1:15" ht="12.5">
      <c r="A190" s="178">
        <v>0</v>
      </c>
      <c r="B190" s="202">
        <v>0</v>
      </c>
      <c r="C190" s="208">
        <v>0</v>
      </c>
      <c r="D190" s="202" t="str">
        <f t="shared" si="3"/>
        <v/>
      </c>
      <c r="E190" s="203"/>
      <c r="I190" s="167" t="str">
        <v/>
      </c>
      <c r="L190" s="65" t="str">
        <f t="shared" ca="1" si="0"/>
        <v/>
      </c>
      <c r="M190" s="177"/>
      <c r="N190" s="205"/>
      <c r="O190" s="177"/>
    </row>
    <row r="191" spans="1:15" ht="12.5">
      <c r="A191" s="178">
        <v>0</v>
      </c>
      <c r="B191" s="202">
        <v>0</v>
      </c>
      <c r="C191" s="208">
        <v>0</v>
      </c>
      <c r="D191" s="202" t="str">
        <f t="shared" si="3"/>
        <v/>
      </c>
      <c r="E191" s="203"/>
      <c r="I191" s="167" t="str">
        <v/>
      </c>
      <c r="L191" s="65" t="str">
        <f t="shared" ca="1" si="0"/>
        <v/>
      </c>
      <c r="M191" s="177"/>
      <c r="N191" s="205"/>
      <c r="O191" s="177"/>
    </row>
    <row r="192" spans="1:15" ht="12.5">
      <c r="A192" s="178">
        <v>0</v>
      </c>
      <c r="B192" s="202">
        <v>0</v>
      </c>
      <c r="C192" s="208">
        <v>0</v>
      </c>
      <c r="D192" s="202" t="str">
        <f t="shared" si="3"/>
        <v/>
      </c>
      <c r="E192" s="203"/>
      <c r="I192" s="167" t="str">
        <v/>
      </c>
      <c r="L192" s="65" t="str">
        <f t="shared" ca="1" si="0"/>
        <v/>
      </c>
      <c r="M192" s="177"/>
      <c r="N192" s="205"/>
      <c r="O192" s="177"/>
    </row>
    <row r="193" spans="1:15" ht="12.5">
      <c r="A193" s="178">
        <v>0</v>
      </c>
      <c r="B193" s="202">
        <v>0</v>
      </c>
      <c r="C193" s="208">
        <v>0</v>
      </c>
      <c r="D193" s="202" t="str">
        <f t="shared" si="3"/>
        <v/>
      </c>
      <c r="E193" s="203"/>
      <c r="I193" s="167" t="str">
        <v/>
      </c>
      <c r="L193" s="65" t="str">
        <f t="shared" ca="1" si="0"/>
        <v/>
      </c>
      <c r="M193" s="177"/>
      <c r="N193" s="205"/>
      <c r="O193" s="177"/>
    </row>
    <row r="194" spans="1:15" ht="12.5">
      <c r="A194" s="178">
        <v>0</v>
      </c>
      <c r="B194" s="202">
        <v>0</v>
      </c>
      <c r="C194" s="208">
        <v>0</v>
      </c>
      <c r="D194" s="202" t="str">
        <f t="shared" si="3"/>
        <v/>
      </c>
      <c r="E194" s="203"/>
      <c r="I194" s="167" t="str">
        <v/>
      </c>
      <c r="L194" s="65" t="str">
        <f t="shared" ca="1" si="0"/>
        <v/>
      </c>
      <c r="M194" s="177"/>
      <c r="N194" s="205"/>
      <c r="O194" s="177"/>
    </row>
    <row r="195" spans="1:15" ht="12.5">
      <c r="A195" s="178">
        <v>0</v>
      </c>
      <c r="B195" s="202">
        <v>0</v>
      </c>
      <c r="C195" s="208">
        <v>0</v>
      </c>
      <c r="D195" s="202" t="str">
        <f t="shared" si="3"/>
        <v/>
      </c>
      <c r="E195" s="203"/>
      <c r="I195" s="167" t="str">
        <v/>
      </c>
      <c r="L195" s="65" t="str">
        <f t="shared" ca="1" si="0"/>
        <v/>
      </c>
      <c r="M195" s="177"/>
      <c r="N195" s="205"/>
      <c r="O195" s="177"/>
    </row>
    <row r="196" spans="1:15" ht="12.5">
      <c r="A196" s="178">
        <v>0</v>
      </c>
      <c r="B196" s="202">
        <v>0</v>
      </c>
      <c r="C196" s="208">
        <v>0</v>
      </c>
      <c r="D196" s="202" t="str">
        <f t="shared" si="3"/>
        <v/>
      </c>
      <c r="E196" s="203"/>
      <c r="I196" s="167" t="str">
        <v/>
      </c>
      <c r="L196" s="65" t="str">
        <f t="shared" ca="1" si="0"/>
        <v/>
      </c>
      <c r="M196" s="177"/>
      <c r="N196" s="205"/>
      <c r="O196" s="177"/>
    </row>
    <row r="197" spans="1:15" ht="12.5">
      <c r="A197" s="178">
        <v>0</v>
      </c>
      <c r="B197" s="202">
        <v>0</v>
      </c>
      <c r="C197" s="208">
        <v>0</v>
      </c>
      <c r="D197" s="202" t="str">
        <f t="shared" ref="D197:D260" si="4">_xlfn.IFS(A197&gt;0,A197/C197,B197&gt;0,B197/C197,AND(B197=0,C197&gt;0),0, AND(C197=0,A197=0),"")</f>
        <v/>
      </c>
      <c r="E197" s="203"/>
      <c r="I197" s="167" t="str">
        <v/>
      </c>
      <c r="L197" s="65" t="str">
        <f t="shared" ca="1" si="0"/>
        <v/>
      </c>
      <c r="M197" s="177"/>
      <c r="N197" s="205"/>
      <c r="O197" s="177"/>
    </row>
    <row r="198" spans="1:15" ht="12.5">
      <c r="A198" s="178">
        <v>0</v>
      </c>
      <c r="B198" s="202">
        <v>0</v>
      </c>
      <c r="C198" s="208">
        <v>0</v>
      </c>
      <c r="D198" s="202" t="str">
        <f t="shared" si="4"/>
        <v/>
      </c>
      <c r="E198" s="203"/>
      <c r="I198" s="167" t="str">
        <v/>
      </c>
      <c r="L198" s="65" t="str">
        <f t="shared" ca="1" si="0"/>
        <v/>
      </c>
      <c r="M198" s="177"/>
      <c r="N198" s="205"/>
      <c r="O198" s="177"/>
    </row>
    <row r="199" spans="1:15" ht="12.5">
      <c r="A199" s="178">
        <v>0</v>
      </c>
      <c r="B199" s="202">
        <v>0</v>
      </c>
      <c r="C199" s="208">
        <v>0</v>
      </c>
      <c r="D199" s="202" t="str">
        <f t="shared" si="4"/>
        <v/>
      </c>
      <c r="E199" s="203"/>
      <c r="I199" s="167" t="str">
        <v/>
      </c>
      <c r="L199" s="65" t="str">
        <f t="shared" ca="1" si="0"/>
        <v/>
      </c>
      <c r="M199" s="177"/>
      <c r="N199" s="205"/>
      <c r="O199" s="177"/>
    </row>
    <row r="200" spans="1:15" ht="12.5">
      <c r="A200" s="178">
        <v>0</v>
      </c>
      <c r="B200" s="202">
        <v>0</v>
      </c>
      <c r="C200" s="208">
        <v>0</v>
      </c>
      <c r="D200" s="202" t="str">
        <f t="shared" si="4"/>
        <v/>
      </c>
      <c r="E200" s="203"/>
      <c r="I200" s="167" t="str">
        <v/>
      </c>
      <c r="L200" s="65" t="str">
        <f t="shared" ca="1" si="0"/>
        <v/>
      </c>
      <c r="M200" s="177"/>
      <c r="N200" s="205"/>
      <c r="O200" s="177"/>
    </row>
    <row r="201" spans="1:15" ht="12.5">
      <c r="A201" s="178">
        <v>0</v>
      </c>
      <c r="B201" s="202">
        <v>0</v>
      </c>
      <c r="C201" s="208">
        <v>0</v>
      </c>
      <c r="D201" s="202" t="str">
        <f t="shared" si="4"/>
        <v/>
      </c>
      <c r="E201" s="203"/>
      <c r="I201" s="167" t="str">
        <v/>
      </c>
      <c r="L201" s="65" t="str">
        <f t="shared" ca="1" si="0"/>
        <v/>
      </c>
      <c r="M201" s="177"/>
      <c r="N201" s="205"/>
      <c r="O201" s="177"/>
    </row>
    <row r="202" spans="1:15" ht="12.5">
      <c r="A202" s="178">
        <v>0</v>
      </c>
      <c r="B202" s="202">
        <v>0</v>
      </c>
      <c r="C202" s="208">
        <v>0</v>
      </c>
      <c r="D202" s="202" t="str">
        <f t="shared" si="4"/>
        <v/>
      </c>
      <c r="E202" s="203"/>
      <c r="I202" s="167" t="str">
        <v/>
      </c>
      <c r="L202" s="65" t="str">
        <f t="shared" ca="1" si="0"/>
        <v/>
      </c>
      <c r="M202" s="177"/>
      <c r="N202" s="205"/>
      <c r="O202" s="177"/>
    </row>
    <row r="203" spans="1:15" ht="12.5">
      <c r="A203" s="178">
        <v>0</v>
      </c>
      <c r="B203" s="202">
        <v>0</v>
      </c>
      <c r="C203" s="208">
        <v>0</v>
      </c>
      <c r="D203" s="202" t="str">
        <f t="shared" si="4"/>
        <v/>
      </c>
      <c r="E203" s="203"/>
      <c r="I203" s="167" t="str">
        <v/>
      </c>
      <c r="L203" s="65" t="str">
        <f t="shared" ca="1" si="0"/>
        <v/>
      </c>
      <c r="M203" s="177"/>
      <c r="N203" s="205"/>
      <c r="O203" s="177"/>
    </row>
    <row r="204" spans="1:15" ht="12.5">
      <c r="A204" s="178">
        <v>0</v>
      </c>
      <c r="B204" s="202">
        <v>0</v>
      </c>
      <c r="C204" s="208">
        <v>0</v>
      </c>
      <c r="D204" s="202" t="str">
        <f t="shared" si="4"/>
        <v/>
      </c>
      <c r="E204" s="203"/>
      <c r="I204" s="167" t="str">
        <v/>
      </c>
      <c r="L204" s="65" t="str">
        <f t="shared" ca="1" si="0"/>
        <v/>
      </c>
      <c r="M204" s="177"/>
      <c r="N204" s="205"/>
      <c r="O204" s="177"/>
    </row>
    <row r="205" spans="1:15" ht="12.5">
      <c r="A205" s="178">
        <v>0</v>
      </c>
      <c r="B205" s="202">
        <v>0</v>
      </c>
      <c r="C205" s="208">
        <v>0</v>
      </c>
      <c r="D205" s="202" t="str">
        <f t="shared" si="4"/>
        <v/>
      </c>
      <c r="E205" s="203"/>
      <c r="I205" s="167" t="str">
        <v/>
      </c>
      <c r="L205" s="65" t="str">
        <f t="shared" ca="1" si="0"/>
        <v/>
      </c>
      <c r="M205" s="177"/>
      <c r="N205" s="205"/>
      <c r="O205" s="177"/>
    </row>
    <row r="206" spans="1:15" ht="12.5">
      <c r="A206" s="178">
        <v>0</v>
      </c>
      <c r="B206" s="202">
        <v>0</v>
      </c>
      <c r="C206" s="208">
        <v>0</v>
      </c>
      <c r="D206" s="202" t="str">
        <f t="shared" si="4"/>
        <v/>
      </c>
      <c r="E206" s="203"/>
      <c r="I206" s="167" t="str">
        <v/>
      </c>
      <c r="L206" s="65" t="str">
        <f t="shared" ca="1" si="0"/>
        <v/>
      </c>
      <c r="M206" s="177"/>
      <c r="N206" s="205"/>
      <c r="O206" s="177"/>
    </row>
    <row r="207" spans="1:15" ht="12.5">
      <c r="A207" s="178">
        <v>0</v>
      </c>
      <c r="B207" s="202">
        <v>0</v>
      </c>
      <c r="C207" s="208">
        <v>0</v>
      </c>
      <c r="D207" s="202" t="str">
        <f t="shared" si="4"/>
        <v/>
      </c>
      <c r="E207" s="203"/>
      <c r="I207" s="167" t="str">
        <v/>
      </c>
      <c r="L207" s="65" t="str">
        <f t="shared" ca="1" si="0"/>
        <v/>
      </c>
      <c r="M207" s="177"/>
      <c r="N207" s="205"/>
      <c r="O207" s="177"/>
    </row>
    <row r="208" spans="1:15" ht="12.5">
      <c r="A208" s="178">
        <v>0</v>
      </c>
      <c r="B208" s="202">
        <v>0</v>
      </c>
      <c r="C208" s="208">
        <v>0</v>
      </c>
      <c r="D208" s="202" t="str">
        <f t="shared" si="4"/>
        <v/>
      </c>
      <c r="E208" s="203"/>
      <c r="I208" s="167" t="str">
        <v/>
      </c>
      <c r="L208" s="65" t="str">
        <f t="shared" ca="1" si="0"/>
        <v/>
      </c>
      <c r="M208" s="177"/>
      <c r="N208" s="205"/>
      <c r="O208" s="177"/>
    </row>
    <row r="209" spans="1:15" ht="12.5">
      <c r="A209" s="178">
        <v>0</v>
      </c>
      <c r="B209" s="202">
        <v>0</v>
      </c>
      <c r="C209" s="208">
        <v>0</v>
      </c>
      <c r="D209" s="202" t="str">
        <f t="shared" si="4"/>
        <v/>
      </c>
      <c r="E209" s="203"/>
      <c r="I209" s="167" t="str">
        <v/>
      </c>
      <c r="L209" s="65" t="str">
        <f t="shared" ca="1" si="0"/>
        <v/>
      </c>
      <c r="M209" s="177"/>
      <c r="N209" s="205"/>
      <c r="O209" s="177"/>
    </row>
    <row r="210" spans="1:15" ht="12.5">
      <c r="A210" s="178">
        <v>0</v>
      </c>
      <c r="B210" s="202">
        <v>0</v>
      </c>
      <c r="C210" s="208">
        <v>0</v>
      </c>
      <c r="D210" s="202" t="str">
        <f t="shared" si="4"/>
        <v/>
      </c>
      <c r="E210" s="203"/>
      <c r="I210" s="167" t="str">
        <v/>
      </c>
      <c r="L210" s="65" t="str">
        <f t="shared" ca="1" si="0"/>
        <v/>
      </c>
      <c r="M210" s="177"/>
      <c r="N210" s="205"/>
      <c r="O210" s="177"/>
    </row>
    <row r="211" spans="1:15" ht="12.5">
      <c r="A211" s="178">
        <v>0</v>
      </c>
      <c r="B211" s="202">
        <v>0</v>
      </c>
      <c r="C211" s="208">
        <v>0</v>
      </c>
      <c r="D211" s="202" t="str">
        <f t="shared" si="4"/>
        <v/>
      </c>
      <c r="E211" s="203"/>
      <c r="I211" s="167" t="str">
        <v/>
      </c>
      <c r="L211" s="65" t="str">
        <f t="shared" ca="1" si="0"/>
        <v/>
      </c>
      <c r="M211" s="177"/>
      <c r="N211" s="205"/>
      <c r="O211" s="177"/>
    </row>
    <row r="212" spans="1:15" ht="12.5">
      <c r="A212" s="178">
        <v>0</v>
      </c>
      <c r="B212" s="202">
        <v>0</v>
      </c>
      <c r="C212" s="208">
        <v>0</v>
      </c>
      <c r="D212" s="202" t="str">
        <f t="shared" si="4"/>
        <v/>
      </c>
      <c r="E212" s="203"/>
      <c r="I212" s="167" t="str">
        <v/>
      </c>
      <c r="L212" s="65" t="str">
        <f t="shared" ca="1" si="0"/>
        <v/>
      </c>
      <c r="M212" s="177"/>
      <c r="N212" s="205"/>
      <c r="O212" s="177"/>
    </row>
    <row r="213" spans="1:15" ht="12.5">
      <c r="A213" s="178">
        <v>0</v>
      </c>
      <c r="B213" s="202">
        <v>0</v>
      </c>
      <c r="C213" s="208">
        <v>0</v>
      </c>
      <c r="D213" s="202" t="str">
        <f t="shared" si="4"/>
        <v/>
      </c>
      <c r="E213" s="203"/>
      <c r="I213" s="167" t="str">
        <v/>
      </c>
      <c r="L213" s="65" t="str">
        <f t="shared" ca="1" si="0"/>
        <v/>
      </c>
      <c r="M213" s="177"/>
      <c r="N213" s="205"/>
      <c r="O213" s="177"/>
    </row>
    <row r="214" spans="1:15" ht="12.5">
      <c r="A214" s="178">
        <v>0</v>
      </c>
      <c r="B214" s="202">
        <v>0</v>
      </c>
      <c r="C214" s="208">
        <v>0</v>
      </c>
      <c r="D214" s="202" t="str">
        <f t="shared" si="4"/>
        <v/>
      </c>
      <c r="E214" s="203"/>
      <c r="I214" s="167" t="str">
        <v/>
      </c>
      <c r="L214" s="65" t="str">
        <f t="shared" ca="1" si="0"/>
        <v/>
      </c>
      <c r="M214" s="177"/>
      <c r="N214" s="205"/>
      <c r="O214" s="177"/>
    </row>
    <row r="215" spans="1:15" ht="12.5">
      <c r="A215" s="178">
        <v>0</v>
      </c>
      <c r="B215" s="202">
        <v>0</v>
      </c>
      <c r="C215" s="208">
        <v>0</v>
      </c>
      <c r="D215" s="202" t="str">
        <f t="shared" si="4"/>
        <v/>
      </c>
      <c r="E215" s="203"/>
      <c r="I215" s="167" t="str">
        <v/>
      </c>
      <c r="L215" s="65" t="str">
        <f t="shared" ca="1" si="0"/>
        <v/>
      </c>
      <c r="M215" s="177"/>
      <c r="N215" s="205"/>
      <c r="O215" s="177"/>
    </row>
    <row r="216" spans="1:15" ht="12.5">
      <c r="A216" s="178">
        <v>0</v>
      </c>
      <c r="B216" s="202">
        <v>0</v>
      </c>
      <c r="C216" s="208">
        <v>0</v>
      </c>
      <c r="D216" s="202" t="str">
        <f t="shared" si="4"/>
        <v/>
      </c>
      <c r="E216" s="203"/>
      <c r="I216" s="167" t="str">
        <v/>
      </c>
      <c r="L216" s="65" t="str">
        <f t="shared" ca="1" si="0"/>
        <v/>
      </c>
      <c r="M216" s="177"/>
      <c r="N216" s="205"/>
      <c r="O216" s="177"/>
    </row>
    <row r="217" spans="1:15" ht="12.5">
      <c r="A217" s="178">
        <v>0</v>
      </c>
      <c r="B217" s="202">
        <v>0</v>
      </c>
      <c r="C217" s="208">
        <v>0</v>
      </c>
      <c r="D217" s="202" t="str">
        <f t="shared" si="4"/>
        <v/>
      </c>
      <c r="E217" s="203"/>
      <c r="I217" s="167" t="str">
        <v/>
      </c>
      <c r="L217" s="65" t="str">
        <f t="shared" ca="1" si="0"/>
        <v/>
      </c>
      <c r="M217" s="177"/>
      <c r="N217" s="205"/>
      <c r="O217" s="177"/>
    </row>
    <row r="218" spans="1:15" ht="12.5">
      <c r="A218" s="178">
        <v>0</v>
      </c>
      <c r="B218" s="202">
        <v>0</v>
      </c>
      <c r="C218" s="208">
        <v>0</v>
      </c>
      <c r="D218" s="202" t="str">
        <f t="shared" si="4"/>
        <v/>
      </c>
      <c r="E218" s="203"/>
      <c r="I218" s="167" t="str">
        <v/>
      </c>
      <c r="L218" s="65" t="str">
        <f t="shared" ca="1" si="0"/>
        <v/>
      </c>
      <c r="M218" s="177"/>
      <c r="N218" s="205"/>
      <c r="O218" s="177"/>
    </row>
    <row r="219" spans="1:15" ht="12.5">
      <c r="A219" s="178">
        <v>0</v>
      </c>
      <c r="B219" s="202">
        <v>0</v>
      </c>
      <c r="C219" s="208">
        <v>0</v>
      </c>
      <c r="D219" s="202" t="str">
        <f t="shared" si="4"/>
        <v/>
      </c>
      <c r="E219" s="203"/>
      <c r="I219" s="167" t="str">
        <v/>
      </c>
      <c r="L219" s="65" t="str">
        <f t="shared" ca="1" si="0"/>
        <v/>
      </c>
      <c r="M219" s="177"/>
      <c r="N219" s="205"/>
      <c r="O219" s="177"/>
    </row>
    <row r="220" spans="1:15" ht="12.5">
      <c r="A220" s="178">
        <v>0</v>
      </c>
      <c r="B220" s="202">
        <v>0</v>
      </c>
      <c r="C220" s="208">
        <v>0</v>
      </c>
      <c r="D220" s="202" t="str">
        <f t="shared" si="4"/>
        <v/>
      </c>
      <c r="E220" s="203"/>
      <c r="I220" s="167" t="str">
        <v/>
      </c>
      <c r="L220" s="65" t="str">
        <f t="shared" ca="1" si="0"/>
        <v/>
      </c>
      <c r="M220" s="177"/>
      <c r="N220" s="205"/>
      <c r="O220" s="177"/>
    </row>
    <row r="221" spans="1:15" ht="12.5">
      <c r="A221" s="178">
        <v>0</v>
      </c>
      <c r="B221" s="202">
        <v>0</v>
      </c>
      <c r="C221" s="208">
        <v>0</v>
      </c>
      <c r="D221" s="202" t="str">
        <f t="shared" si="4"/>
        <v/>
      </c>
      <c r="E221" s="203"/>
      <c r="I221" s="167" t="str">
        <v/>
      </c>
      <c r="L221" s="65" t="str">
        <f t="shared" ca="1" si="0"/>
        <v/>
      </c>
      <c r="M221" s="177"/>
      <c r="N221" s="205"/>
      <c r="O221" s="177"/>
    </row>
    <row r="222" spans="1:15" ht="12.5">
      <c r="A222" s="178">
        <v>0</v>
      </c>
      <c r="B222" s="202">
        <v>0</v>
      </c>
      <c r="C222" s="208">
        <v>0</v>
      </c>
      <c r="D222" s="202" t="str">
        <f t="shared" si="4"/>
        <v/>
      </c>
      <c r="E222" s="203"/>
      <c r="I222" s="167" t="str">
        <v/>
      </c>
      <c r="L222" s="65" t="str">
        <f t="shared" ca="1" si="0"/>
        <v/>
      </c>
      <c r="M222" s="177"/>
      <c r="N222" s="205"/>
      <c r="O222" s="177"/>
    </row>
    <row r="223" spans="1:15" ht="12.5">
      <c r="A223" s="178">
        <v>0</v>
      </c>
      <c r="B223" s="202">
        <v>0</v>
      </c>
      <c r="C223" s="208">
        <v>0</v>
      </c>
      <c r="D223" s="202" t="str">
        <f t="shared" si="4"/>
        <v/>
      </c>
      <c r="E223" s="203"/>
      <c r="I223" s="167" t="str">
        <v/>
      </c>
      <c r="L223" s="65" t="str">
        <f t="shared" ca="1" si="0"/>
        <v/>
      </c>
      <c r="M223" s="177"/>
      <c r="N223" s="205"/>
      <c r="O223" s="177"/>
    </row>
    <row r="224" spans="1:15" ht="12.5">
      <c r="A224" s="178">
        <v>0</v>
      </c>
      <c r="B224" s="202">
        <v>0</v>
      </c>
      <c r="C224" s="208">
        <v>0</v>
      </c>
      <c r="D224" s="202" t="str">
        <f t="shared" si="4"/>
        <v/>
      </c>
      <c r="E224" s="203"/>
      <c r="I224" s="167" t="str">
        <v/>
      </c>
      <c r="L224" s="65" t="str">
        <f t="shared" ca="1" si="0"/>
        <v/>
      </c>
      <c r="M224" s="177"/>
      <c r="N224" s="205"/>
      <c r="O224" s="177"/>
    </row>
    <row r="225" spans="1:15" ht="12.5">
      <c r="A225" s="178">
        <v>0</v>
      </c>
      <c r="B225" s="202">
        <v>0</v>
      </c>
      <c r="C225" s="208">
        <v>0</v>
      </c>
      <c r="D225" s="202" t="str">
        <f t="shared" si="4"/>
        <v/>
      </c>
      <c r="E225" s="203"/>
      <c r="I225" s="167" t="str">
        <v/>
      </c>
      <c r="L225" s="65" t="str">
        <f t="shared" ca="1" si="0"/>
        <v/>
      </c>
      <c r="M225" s="177"/>
      <c r="N225" s="205"/>
      <c r="O225" s="177"/>
    </row>
    <row r="226" spans="1:15" ht="12.5">
      <c r="A226" s="178">
        <v>0</v>
      </c>
      <c r="B226" s="202">
        <v>0</v>
      </c>
      <c r="C226" s="208">
        <v>0</v>
      </c>
      <c r="D226" s="202" t="str">
        <f t="shared" si="4"/>
        <v/>
      </c>
      <c r="E226" s="203"/>
      <c r="I226" s="167" t="str">
        <v/>
      </c>
      <c r="L226" s="65" t="str">
        <f t="shared" ca="1" si="0"/>
        <v/>
      </c>
      <c r="M226" s="177"/>
      <c r="N226" s="205"/>
      <c r="O226" s="177"/>
    </row>
    <row r="227" spans="1:15" ht="12.5">
      <c r="A227" s="178">
        <v>0</v>
      </c>
      <c r="B227" s="202">
        <v>0</v>
      </c>
      <c r="C227" s="208">
        <v>0</v>
      </c>
      <c r="D227" s="202" t="str">
        <f t="shared" si="4"/>
        <v/>
      </c>
      <c r="E227" s="203"/>
      <c r="I227" s="167" t="str">
        <v/>
      </c>
      <c r="L227" s="65" t="str">
        <f t="shared" ca="1" si="0"/>
        <v/>
      </c>
      <c r="M227" s="177"/>
      <c r="N227" s="205"/>
      <c r="O227" s="177"/>
    </row>
    <row r="228" spans="1:15" ht="12.5">
      <c r="A228" s="178">
        <v>0</v>
      </c>
      <c r="B228" s="202">
        <v>0</v>
      </c>
      <c r="C228" s="208">
        <v>0</v>
      </c>
      <c r="D228" s="202" t="str">
        <f t="shared" si="4"/>
        <v/>
      </c>
      <c r="E228" s="203"/>
      <c r="I228" s="167" t="str">
        <v/>
      </c>
      <c r="L228" s="65" t="str">
        <f t="shared" ca="1" si="0"/>
        <v/>
      </c>
      <c r="M228" s="177"/>
      <c r="N228" s="205"/>
      <c r="O228" s="177"/>
    </row>
    <row r="229" spans="1:15" ht="12.5">
      <c r="A229" s="178">
        <v>0</v>
      </c>
      <c r="B229" s="202">
        <v>0</v>
      </c>
      <c r="C229" s="208">
        <v>0</v>
      </c>
      <c r="D229" s="202" t="str">
        <f t="shared" si="4"/>
        <v/>
      </c>
      <c r="E229" s="203"/>
      <c r="I229" s="167" t="str">
        <v/>
      </c>
      <c r="L229" s="65" t="str">
        <f t="shared" ca="1" si="0"/>
        <v/>
      </c>
      <c r="M229" s="177"/>
      <c r="N229" s="205"/>
      <c r="O229" s="177"/>
    </row>
    <row r="230" spans="1:15" ht="12.5">
      <c r="A230" s="178">
        <v>0</v>
      </c>
      <c r="B230" s="202">
        <v>0</v>
      </c>
      <c r="C230" s="208">
        <v>0</v>
      </c>
      <c r="D230" s="202" t="str">
        <f t="shared" si="4"/>
        <v/>
      </c>
      <c r="E230" s="203"/>
      <c r="I230" s="167" t="str">
        <v/>
      </c>
      <c r="L230" s="65" t="str">
        <f t="shared" ca="1" si="0"/>
        <v/>
      </c>
      <c r="M230" s="177"/>
      <c r="N230" s="205"/>
      <c r="O230" s="177"/>
    </row>
    <row r="231" spans="1:15" ht="12.5">
      <c r="A231" s="178">
        <v>0</v>
      </c>
      <c r="B231" s="202">
        <v>0</v>
      </c>
      <c r="C231" s="208">
        <v>0</v>
      </c>
      <c r="D231" s="202" t="str">
        <f t="shared" si="4"/>
        <v/>
      </c>
      <c r="E231" s="203"/>
      <c r="I231" s="167" t="str">
        <v/>
      </c>
      <c r="L231" s="65" t="str">
        <f t="shared" ca="1" si="0"/>
        <v/>
      </c>
      <c r="M231" s="177"/>
      <c r="N231" s="205"/>
      <c r="O231" s="177"/>
    </row>
    <row r="232" spans="1:15" ht="12.5">
      <c r="A232" s="178">
        <v>0</v>
      </c>
      <c r="B232" s="202">
        <v>0</v>
      </c>
      <c r="C232" s="208">
        <v>0</v>
      </c>
      <c r="D232" s="202" t="str">
        <f t="shared" si="4"/>
        <v/>
      </c>
      <c r="E232" s="203"/>
      <c r="I232" s="167" t="str">
        <v/>
      </c>
      <c r="L232" s="65" t="str">
        <f t="shared" ca="1" si="0"/>
        <v/>
      </c>
      <c r="M232" s="177"/>
      <c r="N232" s="205"/>
      <c r="O232" s="177"/>
    </row>
    <row r="233" spans="1:15" ht="12.5">
      <c r="A233" s="178">
        <v>0</v>
      </c>
      <c r="B233" s="202">
        <v>0</v>
      </c>
      <c r="C233" s="208">
        <v>0</v>
      </c>
      <c r="D233" s="202" t="str">
        <f t="shared" si="4"/>
        <v/>
      </c>
      <c r="E233" s="203"/>
      <c r="I233" s="167" t="str">
        <v/>
      </c>
      <c r="L233" s="65" t="str">
        <f t="shared" ca="1" si="0"/>
        <v/>
      </c>
      <c r="M233" s="177"/>
      <c r="N233" s="205"/>
      <c r="O233" s="177"/>
    </row>
    <row r="234" spans="1:15" ht="12.5">
      <c r="A234" s="178">
        <v>0</v>
      </c>
      <c r="B234" s="202">
        <v>0</v>
      </c>
      <c r="C234" s="208">
        <v>0</v>
      </c>
      <c r="D234" s="202" t="str">
        <f t="shared" si="4"/>
        <v/>
      </c>
      <c r="E234" s="203"/>
      <c r="I234" s="167" t="str">
        <v/>
      </c>
      <c r="L234" s="65" t="str">
        <f t="shared" ca="1" si="0"/>
        <v/>
      </c>
      <c r="M234" s="177"/>
      <c r="N234" s="205"/>
      <c r="O234" s="177"/>
    </row>
    <row r="235" spans="1:15" ht="12.5">
      <c r="A235" s="178">
        <v>0</v>
      </c>
      <c r="B235" s="202">
        <v>0</v>
      </c>
      <c r="C235" s="208">
        <v>0</v>
      </c>
      <c r="D235" s="202" t="str">
        <f t="shared" si="4"/>
        <v/>
      </c>
      <c r="E235" s="203"/>
      <c r="I235" s="167" t="str">
        <v/>
      </c>
      <c r="L235" s="65" t="str">
        <f t="shared" ca="1" si="0"/>
        <v/>
      </c>
      <c r="M235" s="177"/>
      <c r="N235" s="205"/>
      <c r="O235" s="177"/>
    </row>
    <row r="236" spans="1:15" ht="12.5">
      <c r="A236" s="178">
        <v>0</v>
      </c>
      <c r="B236" s="202">
        <v>0</v>
      </c>
      <c r="C236" s="208">
        <v>0</v>
      </c>
      <c r="D236" s="202" t="str">
        <f t="shared" si="4"/>
        <v/>
      </c>
      <c r="E236" s="203"/>
      <c r="I236" s="167" t="str">
        <v/>
      </c>
      <c r="L236" s="65" t="str">
        <f t="shared" ca="1" si="0"/>
        <v/>
      </c>
      <c r="M236" s="177"/>
      <c r="N236" s="205"/>
      <c r="O236" s="177"/>
    </row>
    <row r="237" spans="1:15" ht="12.5">
      <c r="A237" s="178">
        <v>0</v>
      </c>
      <c r="B237" s="202">
        <v>0</v>
      </c>
      <c r="C237" s="208">
        <v>0</v>
      </c>
      <c r="D237" s="202" t="str">
        <f t="shared" si="4"/>
        <v/>
      </c>
      <c r="E237" s="203"/>
      <c r="I237" s="167" t="str">
        <v/>
      </c>
      <c r="L237" s="65" t="str">
        <f t="shared" ca="1" si="0"/>
        <v/>
      </c>
      <c r="M237" s="177"/>
      <c r="N237" s="205"/>
      <c r="O237" s="177"/>
    </row>
    <row r="238" spans="1:15" ht="12.5">
      <c r="A238" s="178">
        <v>0</v>
      </c>
      <c r="B238" s="202">
        <v>0</v>
      </c>
      <c r="C238" s="208">
        <v>0</v>
      </c>
      <c r="D238" s="202" t="str">
        <f t="shared" si="4"/>
        <v/>
      </c>
      <c r="E238" s="203"/>
      <c r="I238" s="167" t="str">
        <v/>
      </c>
      <c r="L238" s="65" t="str">
        <f t="shared" ca="1" si="0"/>
        <v/>
      </c>
      <c r="M238" s="177"/>
      <c r="N238" s="205"/>
      <c r="O238" s="177"/>
    </row>
    <row r="239" spans="1:15" ht="12.5">
      <c r="A239" s="178">
        <v>0</v>
      </c>
      <c r="B239" s="202">
        <v>0</v>
      </c>
      <c r="C239" s="208">
        <v>0</v>
      </c>
      <c r="D239" s="202" t="str">
        <f t="shared" si="4"/>
        <v/>
      </c>
      <c r="E239" s="203"/>
      <c r="I239" s="167" t="str">
        <v/>
      </c>
      <c r="L239" s="65" t="str">
        <f t="shared" ca="1" si="0"/>
        <v/>
      </c>
      <c r="M239" s="177"/>
      <c r="N239" s="205"/>
      <c r="O239" s="177"/>
    </row>
    <row r="240" spans="1:15" ht="12.5">
      <c r="A240" s="178">
        <v>0</v>
      </c>
      <c r="B240" s="202">
        <v>0</v>
      </c>
      <c r="C240" s="208">
        <v>0</v>
      </c>
      <c r="D240" s="202" t="str">
        <f t="shared" si="4"/>
        <v/>
      </c>
      <c r="E240" s="203"/>
      <c r="I240" s="167" t="str">
        <v/>
      </c>
      <c r="L240" s="65" t="str">
        <f t="shared" ca="1" si="0"/>
        <v/>
      </c>
      <c r="M240" s="177"/>
      <c r="N240" s="205"/>
      <c r="O240" s="177"/>
    </row>
    <row r="241" spans="1:15" ht="12.5">
      <c r="A241" s="178">
        <v>0</v>
      </c>
      <c r="B241" s="202">
        <v>0</v>
      </c>
      <c r="C241" s="208">
        <v>0</v>
      </c>
      <c r="D241" s="202" t="str">
        <f t="shared" si="4"/>
        <v/>
      </c>
      <c r="E241" s="203"/>
      <c r="I241" s="167" t="str">
        <v/>
      </c>
      <c r="L241" s="65" t="str">
        <f t="shared" ca="1" si="0"/>
        <v/>
      </c>
      <c r="M241" s="177"/>
      <c r="N241" s="205"/>
      <c r="O241" s="177"/>
    </row>
    <row r="242" spans="1:15" ht="12.5">
      <c r="A242" s="178">
        <v>0</v>
      </c>
      <c r="B242" s="202">
        <v>0</v>
      </c>
      <c r="C242" s="208">
        <v>0</v>
      </c>
      <c r="D242" s="202" t="str">
        <f t="shared" si="4"/>
        <v/>
      </c>
      <c r="E242" s="203"/>
      <c r="I242" s="167" t="str">
        <v/>
      </c>
      <c r="L242" s="65" t="str">
        <f t="shared" ca="1" si="0"/>
        <v/>
      </c>
      <c r="M242" s="177"/>
      <c r="N242" s="205"/>
      <c r="O242" s="177"/>
    </row>
    <row r="243" spans="1:15" ht="12.5">
      <c r="A243" s="178">
        <v>0</v>
      </c>
      <c r="B243" s="202">
        <v>0</v>
      </c>
      <c r="C243" s="208">
        <v>0</v>
      </c>
      <c r="D243" s="202" t="str">
        <f t="shared" si="4"/>
        <v/>
      </c>
      <c r="E243" s="203"/>
      <c r="I243" s="167" t="str">
        <v/>
      </c>
      <c r="L243" s="65" t="str">
        <f t="shared" ca="1" si="0"/>
        <v/>
      </c>
      <c r="M243" s="177"/>
      <c r="N243" s="205"/>
      <c r="O243" s="177"/>
    </row>
    <row r="244" spans="1:15" ht="12.5">
      <c r="A244" s="178">
        <v>0</v>
      </c>
      <c r="B244" s="202">
        <v>0</v>
      </c>
      <c r="C244" s="208">
        <v>0</v>
      </c>
      <c r="D244" s="202" t="str">
        <f t="shared" si="4"/>
        <v/>
      </c>
      <c r="E244" s="203"/>
      <c r="I244" s="167" t="str">
        <v/>
      </c>
      <c r="L244" s="65" t="str">
        <f t="shared" ca="1" si="0"/>
        <v/>
      </c>
      <c r="M244" s="177"/>
      <c r="N244" s="205"/>
      <c r="O244" s="177"/>
    </row>
    <row r="245" spans="1:15" ht="12.5">
      <c r="A245" s="178">
        <v>0</v>
      </c>
      <c r="B245" s="202">
        <v>0</v>
      </c>
      <c r="C245" s="208">
        <v>0</v>
      </c>
      <c r="D245" s="202" t="str">
        <f t="shared" si="4"/>
        <v/>
      </c>
      <c r="E245" s="203"/>
      <c r="I245" s="167" t="str">
        <v/>
      </c>
      <c r="L245" s="65" t="str">
        <f t="shared" ca="1" si="0"/>
        <v/>
      </c>
      <c r="M245" s="177"/>
      <c r="N245" s="205"/>
      <c r="O245" s="177"/>
    </row>
    <row r="246" spans="1:15" ht="12.5">
      <c r="A246" s="178">
        <v>0</v>
      </c>
      <c r="B246" s="202">
        <v>0</v>
      </c>
      <c r="C246" s="208">
        <v>0</v>
      </c>
      <c r="D246" s="202" t="str">
        <f t="shared" si="4"/>
        <v/>
      </c>
      <c r="E246" s="203"/>
      <c r="I246" s="167" t="str">
        <v/>
      </c>
      <c r="L246" s="65" t="str">
        <f t="shared" ca="1" si="0"/>
        <v/>
      </c>
      <c r="M246" s="177"/>
      <c r="N246" s="205"/>
      <c r="O246" s="177"/>
    </row>
    <row r="247" spans="1:15" ht="12.5">
      <c r="A247" s="178">
        <v>0</v>
      </c>
      <c r="B247" s="202">
        <v>0</v>
      </c>
      <c r="C247" s="208">
        <v>0</v>
      </c>
      <c r="D247" s="202" t="str">
        <f t="shared" si="4"/>
        <v/>
      </c>
      <c r="E247" s="203"/>
      <c r="I247" s="167" t="str">
        <v/>
      </c>
      <c r="L247" s="65" t="str">
        <f t="shared" ca="1" si="0"/>
        <v/>
      </c>
      <c r="M247" s="177"/>
      <c r="N247" s="205"/>
      <c r="O247" s="177"/>
    </row>
    <row r="248" spans="1:15" ht="12.5">
      <c r="A248" s="178">
        <v>0</v>
      </c>
      <c r="B248" s="202">
        <v>0</v>
      </c>
      <c r="C248" s="208">
        <v>0</v>
      </c>
      <c r="D248" s="202" t="str">
        <f t="shared" si="4"/>
        <v/>
      </c>
      <c r="E248" s="203"/>
      <c r="I248" s="167" t="str">
        <v/>
      </c>
      <c r="L248" s="65" t="str">
        <f t="shared" ca="1" si="0"/>
        <v/>
      </c>
      <c r="M248" s="177"/>
      <c r="N248" s="205"/>
      <c r="O248" s="177"/>
    </row>
    <row r="249" spans="1:15" ht="12.5">
      <c r="A249" s="178">
        <v>0</v>
      </c>
      <c r="B249" s="202">
        <v>0</v>
      </c>
      <c r="C249" s="208">
        <v>0</v>
      </c>
      <c r="D249" s="202" t="str">
        <f t="shared" si="4"/>
        <v/>
      </c>
      <c r="E249" s="203"/>
      <c r="I249" s="167" t="str">
        <v/>
      </c>
      <c r="L249" s="65" t="str">
        <f t="shared" ca="1" si="0"/>
        <v/>
      </c>
      <c r="M249" s="177"/>
      <c r="N249" s="205"/>
      <c r="O249" s="177"/>
    </row>
    <row r="250" spans="1:15" ht="12.5">
      <c r="A250" s="178">
        <v>0</v>
      </c>
      <c r="B250" s="202">
        <v>0</v>
      </c>
      <c r="C250" s="208">
        <v>0</v>
      </c>
      <c r="D250" s="202" t="str">
        <f t="shared" si="4"/>
        <v/>
      </c>
      <c r="E250" s="203"/>
      <c r="I250" s="167" t="str">
        <v/>
      </c>
      <c r="L250" s="65" t="str">
        <f t="shared" ca="1" si="0"/>
        <v/>
      </c>
      <c r="M250" s="177"/>
      <c r="N250" s="205"/>
      <c r="O250" s="177"/>
    </row>
    <row r="251" spans="1:15" ht="12.5">
      <c r="A251" s="178">
        <v>0</v>
      </c>
      <c r="B251" s="202">
        <v>0</v>
      </c>
      <c r="C251" s="208">
        <v>0</v>
      </c>
      <c r="D251" s="202" t="str">
        <f t="shared" si="4"/>
        <v/>
      </c>
      <c r="E251" s="203"/>
      <c r="I251" s="167" t="str">
        <v/>
      </c>
      <c r="L251" s="65" t="str">
        <f t="shared" ca="1" si="0"/>
        <v/>
      </c>
      <c r="M251" s="177"/>
      <c r="N251" s="205"/>
      <c r="O251" s="177"/>
    </row>
    <row r="252" spans="1:15" ht="12.5">
      <c r="A252" s="178">
        <v>0</v>
      </c>
      <c r="B252" s="202">
        <v>0</v>
      </c>
      <c r="C252" s="208">
        <v>0</v>
      </c>
      <c r="D252" s="202" t="str">
        <f t="shared" si="4"/>
        <v/>
      </c>
      <c r="E252" s="203"/>
      <c r="I252" s="167" t="str">
        <v/>
      </c>
      <c r="L252" s="65" t="str">
        <f t="shared" ca="1" si="0"/>
        <v/>
      </c>
      <c r="M252" s="177"/>
      <c r="N252" s="205"/>
      <c r="O252" s="177"/>
    </row>
    <row r="253" spans="1:15" ht="12.5">
      <c r="A253" s="178">
        <v>0</v>
      </c>
      <c r="B253" s="202">
        <v>0</v>
      </c>
      <c r="C253" s="208">
        <v>0</v>
      </c>
      <c r="D253" s="202" t="str">
        <f t="shared" si="4"/>
        <v/>
      </c>
      <c r="E253" s="203"/>
      <c r="I253" s="167" t="str">
        <v/>
      </c>
      <c r="L253" s="65" t="str">
        <f t="shared" ca="1" si="0"/>
        <v/>
      </c>
      <c r="M253" s="177"/>
      <c r="N253" s="205"/>
      <c r="O253" s="177"/>
    </row>
    <row r="254" spans="1:15" ht="12.5">
      <c r="A254" s="178">
        <v>0</v>
      </c>
      <c r="B254" s="202">
        <v>0</v>
      </c>
      <c r="C254" s="208">
        <v>0</v>
      </c>
      <c r="D254" s="202" t="str">
        <f t="shared" si="4"/>
        <v/>
      </c>
      <c r="E254" s="203"/>
      <c r="I254" s="167" t="str">
        <v/>
      </c>
      <c r="L254" s="65" t="str">
        <f t="shared" ca="1" si="0"/>
        <v/>
      </c>
      <c r="M254" s="177"/>
      <c r="N254" s="205"/>
      <c r="O254" s="177"/>
    </row>
    <row r="255" spans="1:15" ht="12.5">
      <c r="A255" s="178">
        <v>0</v>
      </c>
      <c r="B255" s="202">
        <v>0</v>
      </c>
      <c r="C255" s="208">
        <v>0</v>
      </c>
      <c r="D255" s="202" t="str">
        <f t="shared" si="4"/>
        <v/>
      </c>
      <c r="E255" s="203"/>
      <c r="I255" s="167" t="str">
        <v/>
      </c>
      <c r="L255" s="65" t="str">
        <f t="shared" ca="1" si="0"/>
        <v/>
      </c>
      <c r="M255" s="177"/>
      <c r="N255" s="205"/>
      <c r="O255" s="177"/>
    </row>
    <row r="256" spans="1:15" ht="12.5">
      <c r="A256" s="178">
        <v>0</v>
      </c>
      <c r="B256" s="202">
        <v>0</v>
      </c>
      <c r="C256" s="208">
        <v>0</v>
      </c>
      <c r="D256" s="202" t="str">
        <f t="shared" si="4"/>
        <v/>
      </c>
      <c r="E256" s="203"/>
      <c r="I256" s="167" t="str">
        <v/>
      </c>
      <c r="L256" s="65" t="str">
        <f t="shared" ca="1" si="0"/>
        <v/>
      </c>
      <c r="M256" s="177"/>
      <c r="N256" s="205"/>
      <c r="O256" s="177"/>
    </row>
    <row r="257" spans="1:15" ht="12.5">
      <c r="A257" s="178">
        <v>0</v>
      </c>
      <c r="B257" s="202">
        <v>0</v>
      </c>
      <c r="C257" s="208">
        <v>0</v>
      </c>
      <c r="D257" s="202" t="str">
        <f t="shared" si="4"/>
        <v/>
      </c>
      <c r="E257" s="203"/>
      <c r="I257" s="167" t="str">
        <v/>
      </c>
      <c r="L257" s="65" t="str">
        <f t="shared" ca="1" si="0"/>
        <v/>
      </c>
      <c r="M257" s="177"/>
      <c r="N257" s="205"/>
      <c r="O257" s="177"/>
    </row>
    <row r="258" spans="1:15" ht="12.5">
      <c r="A258" s="178">
        <v>0</v>
      </c>
      <c r="B258" s="202">
        <v>0</v>
      </c>
      <c r="C258" s="208">
        <v>0</v>
      </c>
      <c r="D258" s="202" t="str">
        <f t="shared" si="4"/>
        <v/>
      </c>
      <c r="E258" s="203"/>
      <c r="I258" s="167" t="str">
        <v/>
      </c>
      <c r="L258" s="65" t="str">
        <f t="shared" ref="L258:L370" ca="1" si="5">(IFERROR(_xludf.IFS(L257&lt;=0,0,K258&gt;0,L257-K258),""))</f>
        <v/>
      </c>
      <c r="M258" s="177"/>
      <c r="N258" s="205"/>
      <c r="O258" s="177"/>
    </row>
    <row r="259" spans="1:15" ht="12.5">
      <c r="A259" s="178">
        <v>0</v>
      </c>
      <c r="B259" s="202">
        <v>0</v>
      </c>
      <c r="C259" s="208">
        <v>0</v>
      </c>
      <c r="D259" s="202" t="str">
        <f t="shared" si="4"/>
        <v/>
      </c>
      <c r="E259" s="203"/>
      <c r="I259" s="167" t="str">
        <v/>
      </c>
      <c r="L259" s="65" t="str">
        <f t="shared" ca="1" si="5"/>
        <v/>
      </c>
      <c r="M259" s="177"/>
      <c r="N259" s="205"/>
      <c r="O259" s="177"/>
    </row>
    <row r="260" spans="1:15" ht="12.5">
      <c r="A260" s="178">
        <v>0</v>
      </c>
      <c r="B260" s="202">
        <v>0</v>
      </c>
      <c r="C260" s="208">
        <v>0</v>
      </c>
      <c r="D260" s="202" t="str">
        <f t="shared" si="4"/>
        <v/>
      </c>
      <c r="E260" s="203"/>
      <c r="I260" s="167" t="str">
        <v/>
      </c>
      <c r="L260" s="65" t="str">
        <f t="shared" ca="1" si="5"/>
        <v/>
      </c>
      <c r="M260" s="177"/>
      <c r="N260" s="205"/>
      <c r="O260" s="177"/>
    </row>
    <row r="261" spans="1:15" ht="12.5">
      <c r="A261" s="178">
        <v>0</v>
      </c>
      <c r="B261" s="202">
        <v>0</v>
      </c>
      <c r="C261" s="208">
        <v>0</v>
      </c>
      <c r="D261" s="202" t="str">
        <f t="shared" ref="D261:D324" si="6">_xlfn.IFS(A261&gt;0,A261/C261,B261&gt;0,B261/C261,AND(B261=0,C261&gt;0),0, AND(C261=0,A261=0),"")</f>
        <v/>
      </c>
      <c r="E261" s="203"/>
      <c r="I261" s="167" t="str">
        <v/>
      </c>
      <c r="L261" s="65" t="str">
        <f t="shared" ca="1" si="5"/>
        <v/>
      </c>
      <c r="M261" s="177"/>
      <c r="N261" s="205"/>
      <c r="O261" s="177"/>
    </row>
    <row r="262" spans="1:15" ht="12.5">
      <c r="A262" s="178">
        <v>0</v>
      </c>
      <c r="B262" s="202">
        <v>0</v>
      </c>
      <c r="C262" s="208">
        <v>0</v>
      </c>
      <c r="D262" s="202" t="str">
        <f t="shared" si="6"/>
        <v/>
      </c>
      <c r="E262" s="203"/>
      <c r="I262" s="167" t="str">
        <v/>
      </c>
      <c r="L262" s="65" t="str">
        <f t="shared" ca="1" si="5"/>
        <v/>
      </c>
      <c r="M262" s="177"/>
      <c r="N262" s="205"/>
      <c r="O262" s="177"/>
    </row>
    <row r="263" spans="1:15" ht="12.5">
      <c r="A263" s="178">
        <v>0</v>
      </c>
      <c r="B263" s="202">
        <v>0</v>
      </c>
      <c r="C263" s="208">
        <v>0</v>
      </c>
      <c r="D263" s="202" t="str">
        <f t="shared" si="6"/>
        <v/>
      </c>
      <c r="E263" s="203"/>
      <c r="I263" s="167" t="str">
        <v/>
      </c>
      <c r="L263" s="65" t="str">
        <f t="shared" ca="1" si="5"/>
        <v/>
      </c>
      <c r="M263" s="177"/>
      <c r="N263" s="205"/>
      <c r="O263" s="177"/>
    </row>
    <row r="264" spans="1:15" ht="12.5">
      <c r="A264" s="178">
        <v>0</v>
      </c>
      <c r="B264" s="202">
        <v>0</v>
      </c>
      <c r="C264" s="208">
        <v>0</v>
      </c>
      <c r="D264" s="202" t="str">
        <f t="shared" si="6"/>
        <v/>
      </c>
      <c r="E264" s="203"/>
      <c r="I264" s="167" t="str">
        <v/>
      </c>
      <c r="L264" s="65" t="str">
        <f t="shared" ca="1" si="5"/>
        <v/>
      </c>
      <c r="M264" s="177"/>
      <c r="N264" s="205"/>
      <c r="O264" s="177"/>
    </row>
    <row r="265" spans="1:15" ht="12.5">
      <c r="A265" s="178">
        <v>0</v>
      </c>
      <c r="B265" s="202">
        <v>0</v>
      </c>
      <c r="C265" s="208">
        <v>0</v>
      </c>
      <c r="D265" s="202" t="str">
        <f t="shared" si="6"/>
        <v/>
      </c>
      <c r="E265" s="203"/>
      <c r="I265" s="167" t="str">
        <v/>
      </c>
      <c r="L265" s="65" t="str">
        <f t="shared" ca="1" si="5"/>
        <v/>
      </c>
      <c r="M265" s="177"/>
      <c r="N265" s="205"/>
      <c r="O265" s="177"/>
    </row>
    <row r="266" spans="1:15" ht="12.5">
      <c r="A266" s="178">
        <v>0</v>
      </c>
      <c r="B266" s="202">
        <v>0</v>
      </c>
      <c r="C266" s="208">
        <v>0</v>
      </c>
      <c r="D266" s="202" t="str">
        <f t="shared" si="6"/>
        <v/>
      </c>
      <c r="E266" s="203"/>
      <c r="I266" s="167" t="str">
        <v/>
      </c>
      <c r="L266" s="65" t="str">
        <f t="shared" ca="1" si="5"/>
        <v/>
      </c>
      <c r="M266" s="177"/>
      <c r="N266" s="205"/>
      <c r="O266" s="177"/>
    </row>
    <row r="267" spans="1:15" ht="12.5">
      <c r="A267" s="178">
        <v>0</v>
      </c>
      <c r="B267" s="202">
        <v>0</v>
      </c>
      <c r="C267" s="208">
        <v>0</v>
      </c>
      <c r="D267" s="202" t="str">
        <f t="shared" si="6"/>
        <v/>
      </c>
      <c r="E267" s="203"/>
      <c r="I267" s="167" t="str">
        <v/>
      </c>
      <c r="L267" s="65" t="str">
        <f t="shared" ca="1" si="5"/>
        <v/>
      </c>
      <c r="M267" s="177"/>
      <c r="N267" s="205"/>
      <c r="O267" s="177"/>
    </row>
    <row r="268" spans="1:15" ht="12.5">
      <c r="A268" s="178">
        <v>0</v>
      </c>
      <c r="B268" s="202">
        <v>0</v>
      </c>
      <c r="C268" s="208">
        <v>0</v>
      </c>
      <c r="D268" s="202" t="str">
        <f t="shared" si="6"/>
        <v/>
      </c>
      <c r="E268" s="203"/>
      <c r="I268" s="167" t="str">
        <v/>
      </c>
      <c r="L268" s="65" t="str">
        <f t="shared" ca="1" si="5"/>
        <v/>
      </c>
      <c r="M268" s="177"/>
      <c r="N268" s="205"/>
      <c r="O268" s="177"/>
    </row>
    <row r="269" spans="1:15" ht="12.5">
      <c r="A269" s="178">
        <v>0</v>
      </c>
      <c r="B269" s="202">
        <v>0</v>
      </c>
      <c r="C269" s="208">
        <v>0</v>
      </c>
      <c r="D269" s="202" t="str">
        <f t="shared" si="6"/>
        <v/>
      </c>
      <c r="E269" s="203"/>
      <c r="I269" s="167" t="str">
        <v/>
      </c>
      <c r="L269" s="65" t="str">
        <f t="shared" ca="1" si="5"/>
        <v/>
      </c>
      <c r="M269" s="177"/>
      <c r="N269" s="205"/>
      <c r="O269" s="177"/>
    </row>
    <row r="270" spans="1:15" ht="12.5">
      <c r="A270" s="178">
        <v>0</v>
      </c>
      <c r="B270" s="202">
        <v>0</v>
      </c>
      <c r="C270" s="208">
        <v>0</v>
      </c>
      <c r="D270" s="202" t="str">
        <f t="shared" si="6"/>
        <v/>
      </c>
      <c r="E270" s="203"/>
      <c r="I270" s="167" t="str">
        <v/>
      </c>
      <c r="L270" s="65" t="str">
        <f t="shared" ca="1" si="5"/>
        <v/>
      </c>
      <c r="M270" s="177"/>
      <c r="N270" s="205"/>
      <c r="O270" s="177"/>
    </row>
    <row r="271" spans="1:15" ht="12.5">
      <c r="A271" s="178">
        <v>0</v>
      </c>
      <c r="B271" s="202">
        <v>0</v>
      </c>
      <c r="C271" s="208">
        <v>0</v>
      </c>
      <c r="D271" s="202" t="str">
        <f t="shared" si="6"/>
        <v/>
      </c>
      <c r="E271" s="203"/>
      <c r="I271" s="167" t="str">
        <v/>
      </c>
      <c r="L271" s="65" t="str">
        <f t="shared" ca="1" si="5"/>
        <v/>
      </c>
      <c r="M271" s="177"/>
      <c r="N271" s="205"/>
      <c r="O271" s="177"/>
    </row>
    <row r="272" spans="1:15" ht="12.5">
      <c r="A272" s="178">
        <v>0</v>
      </c>
      <c r="B272" s="202">
        <v>0</v>
      </c>
      <c r="C272" s="208">
        <v>0</v>
      </c>
      <c r="D272" s="202" t="str">
        <f t="shared" si="6"/>
        <v/>
      </c>
      <c r="E272" s="203"/>
      <c r="I272" s="167" t="str">
        <v/>
      </c>
      <c r="L272" s="65" t="str">
        <f t="shared" ca="1" si="5"/>
        <v/>
      </c>
      <c r="M272" s="177"/>
      <c r="N272" s="205"/>
      <c r="O272" s="177"/>
    </row>
    <row r="273" spans="1:15" ht="12.5">
      <c r="A273" s="178">
        <v>0</v>
      </c>
      <c r="B273" s="202">
        <v>0</v>
      </c>
      <c r="C273" s="208">
        <v>0</v>
      </c>
      <c r="D273" s="202" t="str">
        <f t="shared" si="6"/>
        <v/>
      </c>
      <c r="E273" s="203"/>
      <c r="I273" s="167" t="str">
        <v/>
      </c>
      <c r="L273" s="65" t="str">
        <f t="shared" ca="1" si="5"/>
        <v/>
      </c>
      <c r="M273" s="177"/>
      <c r="N273" s="205"/>
      <c r="O273" s="177"/>
    </row>
    <row r="274" spans="1:15" ht="12.5">
      <c r="A274" s="178">
        <v>0</v>
      </c>
      <c r="B274" s="202">
        <v>0</v>
      </c>
      <c r="C274" s="208">
        <v>0</v>
      </c>
      <c r="D274" s="202" t="str">
        <f t="shared" si="6"/>
        <v/>
      </c>
      <c r="E274" s="203"/>
      <c r="I274" s="167" t="str">
        <v/>
      </c>
      <c r="L274" s="65" t="str">
        <f t="shared" ca="1" si="5"/>
        <v/>
      </c>
      <c r="M274" s="177"/>
      <c r="N274" s="205"/>
      <c r="O274" s="177"/>
    </row>
    <row r="275" spans="1:15" ht="12.5">
      <c r="A275" s="178">
        <v>0</v>
      </c>
      <c r="B275" s="202">
        <v>0</v>
      </c>
      <c r="C275" s="208">
        <v>0</v>
      </c>
      <c r="D275" s="202" t="str">
        <f t="shared" si="6"/>
        <v/>
      </c>
      <c r="E275" s="203"/>
      <c r="I275" s="167" t="str">
        <v/>
      </c>
      <c r="L275" s="65" t="str">
        <f t="shared" ca="1" si="5"/>
        <v/>
      </c>
      <c r="M275" s="177"/>
      <c r="N275" s="205"/>
      <c r="O275" s="177"/>
    </row>
    <row r="276" spans="1:15" ht="12.5">
      <c r="A276" s="178">
        <v>0</v>
      </c>
      <c r="B276" s="202">
        <v>0</v>
      </c>
      <c r="C276" s="208">
        <v>0</v>
      </c>
      <c r="D276" s="202" t="str">
        <f t="shared" si="6"/>
        <v/>
      </c>
      <c r="E276" s="203"/>
      <c r="I276" s="167" t="str">
        <v/>
      </c>
      <c r="L276" s="65" t="str">
        <f t="shared" ca="1" si="5"/>
        <v/>
      </c>
      <c r="M276" s="177"/>
      <c r="N276" s="205"/>
      <c r="O276" s="177"/>
    </row>
    <row r="277" spans="1:15" ht="12.5">
      <c r="A277" s="178">
        <v>0</v>
      </c>
      <c r="B277" s="202">
        <v>0</v>
      </c>
      <c r="C277" s="208">
        <v>0</v>
      </c>
      <c r="D277" s="202" t="str">
        <f t="shared" si="6"/>
        <v/>
      </c>
      <c r="E277" s="203"/>
      <c r="I277" s="167" t="str">
        <v/>
      </c>
      <c r="L277" s="65" t="str">
        <f t="shared" ca="1" si="5"/>
        <v/>
      </c>
      <c r="M277" s="177"/>
      <c r="N277" s="205"/>
      <c r="O277" s="177"/>
    </row>
    <row r="278" spans="1:15" ht="12.5">
      <c r="A278" s="178">
        <v>0</v>
      </c>
      <c r="B278" s="202">
        <v>0</v>
      </c>
      <c r="C278" s="208">
        <v>0</v>
      </c>
      <c r="D278" s="202" t="str">
        <f t="shared" si="6"/>
        <v/>
      </c>
      <c r="E278" s="203"/>
      <c r="I278" s="167" t="str">
        <v/>
      </c>
      <c r="L278" s="65" t="str">
        <f t="shared" ca="1" si="5"/>
        <v/>
      </c>
      <c r="M278" s="177"/>
      <c r="N278" s="205"/>
      <c r="O278" s="177"/>
    </row>
    <row r="279" spans="1:15" ht="12.5">
      <c r="A279" s="178">
        <v>0</v>
      </c>
      <c r="B279" s="202">
        <v>0</v>
      </c>
      <c r="C279" s="208">
        <v>0</v>
      </c>
      <c r="D279" s="202" t="str">
        <f t="shared" si="6"/>
        <v/>
      </c>
      <c r="E279" s="203"/>
      <c r="I279" s="167" t="str">
        <v/>
      </c>
      <c r="L279" s="65" t="str">
        <f t="shared" ca="1" si="5"/>
        <v/>
      </c>
      <c r="M279" s="177"/>
      <c r="N279" s="205"/>
      <c r="O279" s="177"/>
    </row>
    <row r="280" spans="1:15" ht="12.5">
      <c r="A280" s="178">
        <v>0</v>
      </c>
      <c r="B280" s="202">
        <v>0</v>
      </c>
      <c r="C280" s="208">
        <v>0</v>
      </c>
      <c r="D280" s="202" t="str">
        <f t="shared" si="6"/>
        <v/>
      </c>
      <c r="E280" s="203"/>
      <c r="I280" s="167" t="str">
        <v/>
      </c>
      <c r="L280" s="65" t="str">
        <f t="shared" ca="1" si="5"/>
        <v/>
      </c>
      <c r="M280" s="177"/>
      <c r="N280" s="205"/>
      <c r="O280" s="177"/>
    </row>
    <row r="281" spans="1:15" ht="12.5">
      <c r="A281" s="178">
        <v>0</v>
      </c>
      <c r="B281" s="202">
        <v>0</v>
      </c>
      <c r="C281" s="208">
        <v>0</v>
      </c>
      <c r="D281" s="202" t="str">
        <f t="shared" si="6"/>
        <v/>
      </c>
      <c r="E281" s="203"/>
      <c r="I281" s="167" t="str">
        <v/>
      </c>
      <c r="L281" s="65" t="str">
        <f t="shared" ca="1" si="5"/>
        <v/>
      </c>
      <c r="M281" s="177"/>
      <c r="N281" s="205"/>
      <c r="O281" s="177"/>
    </row>
    <row r="282" spans="1:15" ht="12.5">
      <c r="A282" s="178">
        <v>0</v>
      </c>
      <c r="B282" s="202">
        <v>0</v>
      </c>
      <c r="C282" s="208">
        <v>0</v>
      </c>
      <c r="D282" s="202" t="str">
        <f t="shared" si="6"/>
        <v/>
      </c>
      <c r="E282" s="203"/>
      <c r="I282" s="167" t="str">
        <v/>
      </c>
      <c r="L282" s="65" t="str">
        <f t="shared" ca="1" si="5"/>
        <v/>
      </c>
      <c r="M282" s="177"/>
      <c r="N282" s="205"/>
      <c r="O282" s="177"/>
    </row>
    <row r="283" spans="1:15" ht="12.5">
      <c r="A283" s="178">
        <v>0</v>
      </c>
      <c r="B283" s="202">
        <v>0</v>
      </c>
      <c r="C283" s="208">
        <v>0</v>
      </c>
      <c r="D283" s="202" t="str">
        <f t="shared" si="6"/>
        <v/>
      </c>
      <c r="E283" s="203"/>
      <c r="I283" s="167" t="str">
        <v/>
      </c>
      <c r="L283" s="65" t="str">
        <f t="shared" ca="1" si="5"/>
        <v/>
      </c>
      <c r="M283" s="177"/>
      <c r="N283" s="205"/>
      <c r="O283" s="177"/>
    </row>
    <row r="284" spans="1:15" ht="12.5">
      <c r="A284" s="178">
        <v>0</v>
      </c>
      <c r="B284" s="202">
        <v>0</v>
      </c>
      <c r="C284" s="208">
        <v>0</v>
      </c>
      <c r="D284" s="202" t="str">
        <f t="shared" si="6"/>
        <v/>
      </c>
      <c r="E284" s="203"/>
      <c r="I284" s="167" t="str">
        <v/>
      </c>
      <c r="L284" s="65" t="str">
        <f t="shared" ca="1" si="5"/>
        <v/>
      </c>
      <c r="M284" s="177"/>
      <c r="N284" s="205"/>
      <c r="O284" s="177"/>
    </row>
    <row r="285" spans="1:15" ht="12.5">
      <c r="A285" s="178">
        <v>0</v>
      </c>
      <c r="B285" s="202">
        <v>0</v>
      </c>
      <c r="C285" s="208">
        <v>0</v>
      </c>
      <c r="D285" s="202" t="str">
        <f t="shared" si="6"/>
        <v/>
      </c>
      <c r="E285" s="203"/>
      <c r="I285" s="167" t="str">
        <v/>
      </c>
      <c r="L285" s="65" t="str">
        <f t="shared" ca="1" si="5"/>
        <v/>
      </c>
      <c r="M285" s="177"/>
      <c r="N285" s="205"/>
      <c r="O285" s="177"/>
    </row>
    <row r="286" spans="1:15" ht="12.5">
      <c r="A286" s="178">
        <v>0</v>
      </c>
      <c r="B286" s="202">
        <v>0</v>
      </c>
      <c r="C286" s="208">
        <v>0</v>
      </c>
      <c r="D286" s="202" t="str">
        <f t="shared" si="6"/>
        <v/>
      </c>
      <c r="E286" s="203"/>
      <c r="I286" s="167" t="str">
        <v/>
      </c>
      <c r="L286" s="65" t="str">
        <f t="shared" ca="1" si="5"/>
        <v/>
      </c>
      <c r="M286" s="177"/>
      <c r="N286" s="205"/>
      <c r="O286" s="177"/>
    </row>
    <row r="287" spans="1:15" ht="12.5">
      <c r="A287" s="178">
        <v>0</v>
      </c>
      <c r="B287" s="202">
        <v>0</v>
      </c>
      <c r="C287" s="208">
        <v>0</v>
      </c>
      <c r="D287" s="202" t="str">
        <f t="shared" si="6"/>
        <v/>
      </c>
      <c r="E287" s="203"/>
      <c r="I287" s="167" t="str">
        <v/>
      </c>
      <c r="L287" s="65" t="str">
        <f t="shared" ca="1" si="5"/>
        <v/>
      </c>
      <c r="M287" s="177"/>
      <c r="N287" s="205"/>
      <c r="O287" s="177"/>
    </row>
    <row r="288" spans="1:15" ht="12.5">
      <c r="A288" s="178">
        <v>0</v>
      </c>
      <c r="B288" s="202">
        <v>0</v>
      </c>
      <c r="C288" s="208">
        <v>0</v>
      </c>
      <c r="D288" s="202" t="str">
        <f t="shared" si="6"/>
        <v/>
      </c>
      <c r="E288" s="203"/>
      <c r="I288" s="167" t="str">
        <v/>
      </c>
      <c r="L288" s="65" t="str">
        <f t="shared" ca="1" si="5"/>
        <v/>
      </c>
      <c r="M288" s="177"/>
      <c r="N288" s="205"/>
      <c r="O288" s="177"/>
    </row>
    <row r="289" spans="1:15" ht="12.5">
      <c r="A289" s="178">
        <v>0</v>
      </c>
      <c r="B289" s="202">
        <v>0</v>
      </c>
      <c r="C289" s="208">
        <v>0</v>
      </c>
      <c r="D289" s="202" t="str">
        <f t="shared" si="6"/>
        <v/>
      </c>
      <c r="E289" s="203"/>
      <c r="I289" s="167" t="str">
        <v/>
      </c>
      <c r="L289" s="65" t="str">
        <f t="shared" ca="1" si="5"/>
        <v/>
      </c>
      <c r="M289" s="177"/>
      <c r="N289" s="205"/>
      <c r="O289" s="177"/>
    </row>
    <row r="290" spans="1:15" ht="12.5">
      <c r="A290" s="178">
        <v>0</v>
      </c>
      <c r="B290" s="202">
        <v>0</v>
      </c>
      <c r="C290" s="208">
        <v>0</v>
      </c>
      <c r="D290" s="202" t="str">
        <f t="shared" si="6"/>
        <v/>
      </c>
      <c r="E290" s="203"/>
      <c r="I290" s="167" t="str">
        <v/>
      </c>
      <c r="L290" s="65" t="str">
        <f t="shared" ca="1" si="5"/>
        <v/>
      </c>
      <c r="M290" s="177"/>
      <c r="N290" s="205"/>
      <c r="O290" s="177"/>
    </row>
    <row r="291" spans="1:15" ht="12.5">
      <c r="A291" s="178">
        <v>0</v>
      </c>
      <c r="B291" s="202">
        <v>0</v>
      </c>
      <c r="C291" s="208">
        <v>0</v>
      </c>
      <c r="D291" s="202" t="str">
        <f t="shared" si="6"/>
        <v/>
      </c>
      <c r="E291" s="203"/>
      <c r="I291" s="167" t="str">
        <v/>
      </c>
      <c r="L291" s="65" t="str">
        <f t="shared" ca="1" si="5"/>
        <v/>
      </c>
      <c r="M291" s="177"/>
      <c r="N291" s="205"/>
      <c r="O291" s="177"/>
    </row>
    <row r="292" spans="1:15" ht="12.5">
      <c r="A292" s="178">
        <v>0</v>
      </c>
      <c r="B292" s="202">
        <v>0</v>
      </c>
      <c r="C292" s="208">
        <v>0</v>
      </c>
      <c r="D292" s="202" t="str">
        <f t="shared" si="6"/>
        <v/>
      </c>
      <c r="E292" s="203"/>
      <c r="I292" s="167" t="str">
        <v/>
      </c>
      <c r="L292" s="65" t="str">
        <f t="shared" ca="1" si="5"/>
        <v/>
      </c>
      <c r="M292" s="177"/>
      <c r="N292" s="205"/>
      <c r="O292" s="177"/>
    </row>
    <row r="293" spans="1:15" ht="12.5">
      <c r="A293" s="178">
        <v>0</v>
      </c>
      <c r="B293" s="202">
        <v>0</v>
      </c>
      <c r="C293" s="208">
        <v>0</v>
      </c>
      <c r="D293" s="202" t="str">
        <f t="shared" si="6"/>
        <v/>
      </c>
      <c r="E293" s="203"/>
      <c r="I293" s="167" t="str">
        <v/>
      </c>
      <c r="L293" s="65" t="str">
        <f t="shared" ca="1" si="5"/>
        <v/>
      </c>
      <c r="M293" s="177"/>
      <c r="N293" s="205"/>
      <c r="O293" s="177"/>
    </row>
    <row r="294" spans="1:15" ht="12.5">
      <c r="A294" s="178">
        <v>0</v>
      </c>
      <c r="B294" s="202">
        <v>0</v>
      </c>
      <c r="C294" s="208">
        <v>0</v>
      </c>
      <c r="D294" s="202" t="str">
        <f t="shared" si="6"/>
        <v/>
      </c>
      <c r="E294" s="203"/>
      <c r="I294" s="167" t="str">
        <v/>
      </c>
      <c r="L294" s="65" t="str">
        <f t="shared" ca="1" si="5"/>
        <v/>
      </c>
      <c r="M294" s="177"/>
      <c r="N294" s="205"/>
      <c r="O294" s="177"/>
    </row>
    <row r="295" spans="1:15" ht="12.5">
      <c r="A295" s="178">
        <v>0</v>
      </c>
      <c r="B295" s="202">
        <v>0</v>
      </c>
      <c r="C295" s="208">
        <v>0</v>
      </c>
      <c r="D295" s="202" t="str">
        <f t="shared" si="6"/>
        <v/>
      </c>
      <c r="E295" s="203"/>
      <c r="I295" s="167" t="str">
        <v/>
      </c>
      <c r="L295" s="65" t="str">
        <f t="shared" ca="1" si="5"/>
        <v/>
      </c>
      <c r="M295" s="177"/>
      <c r="N295" s="205"/>
      <c r="O295" s="177"/>
    </row>
    <row r="296" spans="1:15" ht="12.5">
      <c r="A296" s="178">
        <v>0</v>
      </c>
      <c r="B296" s="202">
        <v>0</v>
      </c>
      <c r="C296" s="208">
        <v>0</v>
      </c>
      <c r="D296" s="202" t="str">
        <f t="shared" si="6"/>
        <v/>
      </c>
      <c r="E296" s="203"/>
      <c r="I296" s="167" t="str">
        <v/>
      </c>
      <c r="L296" s="65" t="str">
        <f t="shared" ca="1" si="5"/>
        <v/>
      </c>
      <c r="M296" s="177"/>
      <c r="N296" s="205"/>
      <c r="O296" s="177"/>
    </row>
    <row r="297" spans="1:15" ht="12.5">
      <c r="A297" s="178">
        <v>0</v>
      </c>
      <c r="B297" s="202">
        <v>0</v>
      </c>
      <c r="C297" s="208">
        <v>0</v>
      </c>
      <c r="D297" s="202" t="str">
        <f t="shared" si="6"/>
        <v/>
      </c>
      <c r="E297" s="203"/>
      <c r="I297" s="167" t="str">
        <v/>
      </c>
      <c r="L297" s="65" t="str">
        <f t="shared" ca="1" si="5"/>
        <v/>
      </c>
      <c r="M297" s="177"/>
      <c r="N297" s="205"/>
      <c r="O297" s="177"/>
    </row>
    <row r="298" spans="1:15" ht="12.5">
      <c r="A298" s="178">
        <v>0</v>
      </c>
      <c r="B298" s="202">
        <v>0</v>
      </c>
      <c r="C298" s="208">
        <v>0</v>
      </c>
      <c r="D298" s="202" t="str">
        <f t="shared" si="6"/>
        <v/>
      </c>
      <c r="E298" s="203"/>
      <c r="I298" s="167" t="str">
        <v/>
      </c>
      <c r="L298" s="65" t="str">
        <f t="shared" ca="1" si="5"/>
        <v/>
      </c>
      <c r="M298" s="177"/>
      <c r="N298" s="205"/>
      <c r="O298" s="177"/>
    </row>
    <row r="299" spans="1:15" ht="12.5">
      <c r="A299" s="178">
        <v>0</v>
      </c>
      <c r="B299" s="202">
        <v>0</v>
      </c>
      <c r="C299" s="208">
        <v>0</v>
      </c>
      <c r="D299" s="202" t="str">
        <f t="shared" si="6"/>
        <v/>
      </c>
      <c r="E299" s="203"/>
      <c r="I299" s="167" t="str">
        <v/>
      </c>
      <c r="L299" s="65" t="str">
        <f t="shared" ca="1" si="5"/>
        <v/>
      </c>
      <c r="M299" s="177"/>
      <c r="N299" s="205"/>
      <c r="O299" s="177"/>
    </row>
    <row r="300" spans="1:15" ht="12.5">
      <c r="A300" s="178">
        <v>0</v>
      </c>
      <c r="B300" s="202">
        <v>0</v>
      </c>
      <c r="C300" s="208">
        <v>0</v>
      </c>
      <c r="D300" s="202" t="str">
        <f t="shared" si="6"/>
        <v/>
      </c>
      <c r="E300" s="203"/>
      <c r="I300" s="167" t="str">
        <v/>
      </c>
      <c r="L300" s="65" t="str">
        <f t="shared" ca="1" si="5"/>
        <v/>
      </c>
      <c r="M300" s="177"/>
      <c r="N300" s="205"/>
      <c r="O300" s="177"/>
    </row>
    <row r="301" spans="1:15" ht="12.5">
      <c r="A301" s="178">
        <v>0</v>
      </c>
      <c r="B301" s="202">
        <v>0</v>
      </c>
      <c r="C301" s="208">
        <v>0</v>
      </c>
      <c r="D301" s="202" t="str">
        <f t="shared" si="6"/>
        <v/>
      </c>
      <c r="E301" s="203"/>
      <c r="I301" s="167" t="str">
        <v/>
      </c>
      <c r="L301" s="65" t="str">
        <f t="shared" ca="1" si="5"/>
        <v/>
      </c>
      <c r="M301" s="177"/>
      <c r="N301" s="205"/>
      <c r="O301" s="177"/>
    </row>
    <row r="302" spans="1:15" ht="12.5">
      <c r="A302" s="178">
        <v>0</v>
      </c>
      <c r="B302" s="202">
        <v>0</v>
      </c>
      <c r="C302" s="208">
        <v>0</v>
      </c>
      <c r="D302" s="202" t="str">
        <f t="shared" si="6"/>
        <v/>
      </c>
      <c r="E302" s="203"/>
      <c r="I302" s="167" t="str">
        <v/>
      </c>
      <c r="L302" s="65" t="str">
        <f t="shared" ca="1" si="5"/>
        <v/>
      </c>
      <c r="M302" s="177"/>
      <c r="N302" s="205"/>
      <c r="O302" s="177"/>
    </row>
    <row r="303" spans="1:15" ht="12.5">
      <c r="A303" s="178">
        <v>0</v>
      </c>
      <c r="B303" s="202">
        <v>0</v>
      </c>
      <c r="C303" s="208">
        <v>0</v>
      </c>
      <c r="D303" s="202" t="str">
        <f t="shared" si="6"/>
        <v/>
      </c>
      <c r="E303" s="203"/>
      <c r="I303" s="167" t="str">
        <v/>
      </c>
      <c r="L303" s="65" t="str">
        <f t="shared" ca="1" si="5"/>
        <v/>
      </c>
      <c r="M303" s="177"/>
      <c r="N303" s="205"/>
      <c r="O303" s="177"/>
    </row>
    <row r="304" spans="1:15" ht="12.5">
      <c r="A304" s="178">
        <v>0</v>
      </c>
      <c r="B304" s="202">
        <v>0</v>
      </c>
      <c r="C304" s="208">
        <v>0</v>
      </c>
      <c r="D304" s="202" t="str">
        <f t="shared" si="6"/>
        <v/>
      </c>
      <c r="E304" s="203"/>
      <c r="I304" s="167" t="str">
        <v/>
      </c>
      <c r="L304" s="65" t="str">
        <f t="shared" ca="1" si="5"/>
        <v/>
      </c>
      <c r="M304" s="177"/>
      <c r="N304" s="205"/>
      <c r="O304" s="177"/>
    </row>
    <row r="305" spans="1:15" ht="12.5">
      <c r="A305" s="178">
        <v>0</v>
      </c>
      <c r="B305" s="202">
        <v>0</v>
      </c>
      <c r="C305" s="208">
        <v>0</v>
      </c>
      <c r="D305" s="202" t="str">
        <f t="shared" si="6"/>
        <v/>
      </c>
      <c r="E305" s="203"/>
      <c r="I305" s="167" t="str">
        <v/>
      </c>
      <c r="L305" s="65" t="str">
        <f t="shared" ca="1" si="5"/>
        <v/>
      </c>
      <c r="M305" s="177"/>
      <c r="N305" s="205"/>
      <c r="O305" s="177"/>
    </row>
    <row r="306" spans="1:15" ht="12.5">
      <c r="A306" s="178">
        <v>0</v>
      </c>
      <c r="B306" s="202">
        <v>0</v>
      </c>
      <c r="C306" s="208">
        <v>0</v>
      </c>
      <c r="D306" s="202" t="str">
        <f t="shared" si="6"/>
        <v/>
      </c>
      <c r="E306" s="203"/>
      <c r="I306" s="167" t="str">
        <v/>
      </c>
      <c r="L306" s="65" t="str">
        <f t="shared" ca="1" si="5"/>
        <v/>
      </c>
      <c r="M306" s="177"/>
      <c r="N306" s="205"/>
      <c r="O306" s="177"/>
    </row>
    <row r="307" spans="1:15" ht="12.5">
      <c r="A307" s="178">
        <v>0</v>
      </c>
      <c r="B307" s="202">
        <v>0</v>
      </c>
      <c r="C307" s="208">
        <v>0</v>
      </c>
      <c r="D307" s="202" t="str">
        <f t="shared" si="6"/>
        <v/>
      </c>
      <c r="E307" s="203"/>
      <c r="I307" s="167" t="str">
        <v/>
      </c>
      <c r="L307" s="65" t="str">
        <f t="shared" ca="1" si="5"/>
        <v/>
      </c>
      <c r="M307" s="177"/>
      <c r="N307" s="205"/>
      <c r="O307" s="177"/>
    </row>
    <row r="308" spans="1:15" ht="12.5">
      <c r="A308" s="178">
        <v>0</v>
      </c>
      <c r="B308" s="202">
        <v>0</v>
      </c>
      <c r="C308" s="208">
        <v>0</v>
      </c>
      <c r="D308" s="202" t="str">
        <f t="shared" si="6"/>
        <v/>
      </c>
      <c r="E308" s="203"/>
      <c r="I308" s="167" t="str">
        <v/>
      </c>
      <c r="L308" s="65" t="str">
        <f t="shared" ca="1" si="5"/>
        <v/>
      </c>
      <c r="M308" s="177"/>
      <c r="N308" s="205"/>
      <c r="O308" s="177"/>
    </row>
    <row r="309" spans="1:15" ht="12.5">
      <c r="A309" s="178">
        <v>0</v>
      </c>
      <c r="B309" s="202">
        <v>0</v>
      </c>
      <c r="C309" s="208">
        <v>0</v>
      </c>
      <c r="D309" s="202" t="str">
        <f t="shared" si="6"/>
        <v/>
      </c>
      <c r="E309" s="203"/>
      <c r="I309" s="167" t="str">
        <v/>
      </c>
      <c r="L309" s="65" t="str">
        <f t="shared" ca="1" si="5"/>
        <v/>
      </c>
      <c r="M309" s="177"/>
      <c r="N309" s="205"/>
      <c r="O309" s="177"/>
    </row>
    <row r="310" spans="1:15" ht="12.5">
      <c r="A310" s="178">
        <v>0</v>
      </c>
      <c r="B310" s="202">
        <v>0</v>
      </c>
      <c r="C310" s="208">
        <v>0</v>
      </c>
      <c r="D310" s="202" t="str">
        <f t="shared" si="6"/>
        <v/>
      </c>
      <c r="E310" s="203"/>
      <c r="I310" s="167" t="str">
        <v/>
      </c>
      <c r="L310" s="65" t="str">
        <f t="shared" ca="1" si="5"/>
        <v/>
      </c>
      <c r="M310" s="177"/>
      <c r="N310" s="205"/>
      <c r="O310" s="177"/>
    </row>
    <row r="311" spans="1:15" ht="12.5">
      <c r="A311" s="178">
        <v>0</v>
      </c>
      <c r="B311" s="202">
        <v>0</v>
      </c>
      <c r="C311" s="208">
        <v>0</v>
      </c>
      <c r="D311" s="202" t="str">
        <f t="shared" si="6"/>
        <v/>
      </c>
      <c r="E311" s="203"/>
      <c r="I311" s="167" t="str">
        <v/>
      </c>
      <c r="L311" s="65" t="str">
        <f t="shared" ca="1" si="5"/>
        <v/>
      </c>
      <c r="M311" s="177"/>
      <c r="N311" s="205"/>
      <c r="O311" s="177"/>
    </row>
    <row r="312" spans="1:15" ht="12.5">
      <c r="A312" s="178">
        <v>0</v>
      </c>
      <c r="B312" s="202">
        <v>0</v>
      </c>
      <c r="C312" s="208">
        <v>0</v>
      </c>
      <c r="D312" s="202" t="str">
        <f t="shared" si="6"/>
        <v/>
      </c>
      <c r="E312" s="203"/>
      <c r="I312" s="167" t="str">
        <v/>
      </c>
      <c r="L312" s="65" t="str">
        <f t="shared" ca="1" si="5"/>
        <v/>
      </c>
      <c r="M312" s="177"/>
      <c r="N312" s="205"/>
      <c r="O312" s="177"/>
    </row>
    <row r="313" spans="1:15" ht="12.5">
      <c r="A313" s="178">
        <v>0</v>
      </c>
      <c r="B313" s="202">
        <v>0</v>
      </c>
      <c r="C313" s="208">
        <v>0</v>
      </c>
      <c r="D313" s="202" t="str">
        <f t="shared" si="6"/>
        <v/>
      </c>
      <c r="E313" s="203"/>
      <c r="I313" s="167" t="str">
        <v/>
      </c>
      <c r="L313" s="65" t="str">
        <f t="shared" ca="1" si="5"/>
        <v/>
      </c>
      <c r="M313" s="177"/>
      <c r="N313" s="205"/>
      <c r="O313" s="177"/>
    </row>
    <row r="314" spans="1:15" ht="12.5">
      <c r="A314" s="178">
        <v>0</v>
      </c>
      <c r="B314" s="202">
        <v>0</v>
      </c>
      <c r="C314" s="208">
        <v>0</v>
      </c>
      <c r="D314" s="202" t="str">
        <f t="shared" si="6"/>
        <v/>
      </c>
      <c r="E314" s="203"/>
      <c r="I314" s="167" t="str">
        <v/>
      </c>
      <c r="L314" s="65" t="str">
        <f t="shared" ca="1" si="5"/>
        <v/>
      </c>
      <c r="M314" s="177"/>
      <c r="N314" s="205"/>
      <c r="O314" s="177"/>
    </row>
    <row r="315" spans="1:15" ht="12.5">
      <c r="A315" s="178">
        <v>0</v>
      </c>
      <c r="B315" s="202">
        <v>0</v>
      </c>
      <c r="C315" s="208">
        <v>0</v>
      </c>
      <c r="D315" s="202" t="str">
        <f t="shared" si="6"/>
        <v/>
      </c>
      <c r="E315" s="203"/>
      <c r="I315" s="167" t="str">
        <v/>
      </c>
      <c r="L315" s="65" t="str">
        <f t="shared" ca="1" si="5"/>
        <v/>
      </c>
      <c r="M315" s="177"/>
      <c r="N315" s="205"/>
      <c r="O315" s="177"/>
    </row>
    <row r="316" spans="1:15" ht="12.5">
      <c r="A316" s="178">
        <v>0</v>
      </c>
      <c r="B316" s="202">
        <v>0</v>
      </c>
      <c r="C316" s="208">
        <v>0</v>
      </c>
      <c r="D316" s="202" t="str">
        <f t="shared" si="6"/>
        <v/>
      </c>
      <c r="E316" s="203"/>
      <c r="I316" s="167" t="str">
        <v/>
      </c>
      <c r="L316" s="65" t="str">
        <f t="shared" ca="1" si="5"/>
        <v/>
      </c>
      <c r="M316" s="177"/>
      <c r="N316" s="205"/>
      <c r="O316" s="177"/>
    </row>
    <row r="317" spans="1:15" ht="12.5">
      <c r="A317" s="178">
        <v>0</v>
      </c>
      <c r="B317" s="202">
        <v>0</v>
      </c>
      <c r="C317" s="208">
        <v>0</v>
      </c>
      <c r="D317" s="202" t="str">
        <f t="shared" si="6"/>
        <v/>
      </c>
      <c r="E317" s="203"/>
      <c r="I317" s="167" t="str">
        <v/>
      </c>
      <c r="L317" s="65" t="str">
        <f t="shared" ca="1" si="5"/>
        <v/>
      </c>
      <c r="M317" s="177"/>
      <c r="N317" s="205"/>
      <c r="O317" s="177"/>
    </row>
    <row r="318" spans="1:15" ht="12.5">
      <c r="A318" s="178">
        <v>0</v>
      </c>
      <c r="B318" s="202">
        <v>0</v>
      </c>
      <c r="C318" s="208">
        <v>0</v>
      </c>
      <c r="D318" s="202" t="str">
        <f t="shared" si="6"/>
        <v/>
      </c>
      <c r="E318" s="203"/>
      <c r="I318" s="167" t="str">
        <v/>
      </c>
      <c r="L318" s="65" t="str">
        <f t="shared" ca="1" si="5"/>
        <v/>
      </c>
      <c r="M318" s="177"/>
      <c r="N318" s="205"/>
      <c r="O318" s="177"/>
    </row>
    <row r="319" spans="1:15" ht="12.5">
      <c r="A319" s="178">
        <v>0</v>
      </c>
      <c r="B319" s="202">
        <v>0</v>
      </c>
      <c r="C319" s="208">
        <v>0</v>
      </c>
      <c r="D319" s="202" t="str">
        <f t="shared" si="6"/>
        <v/>
      </c>
      <c r="E319" s="203"/>
      <c r="I319" s="167" t="str">
        <v/>
      </c>
      <c r="L319" s="65" t="str">
        <f t="shared" ca="1" si="5"/>
        <v/>
      </c>
      <c r="M319" s="177"/>
      <c r="N319" s="205"/>
      <c r="O319" s="177"/>
    </row>
    <row r="320" spans="1:15" ht="12.5">
      <c r="A320" s="178">
        <v>0</v>
      </c>
      <c r="B320" s="202">
        <v>0</v>
      </c>
      <c r="C320" s="208">
        <v>0</v>
      </c>
      <c r="D320" s="202" t="str">
        <f t="shared" si="6"/>
        <v/>
      </c>
      <c r="E320" s="203"/>
      <c r="I320" s="167" t="str">
        <v/>
      </c>
      <c r="L320" s="65" t="str">
        <f t="shared" ca="1" si="5"/>
        <v/>
      </c>
      <c r="M320" s="177"/>
      <c r="N320" s="205"/>
      <c r="O320" s="177"/>
    </row>
    <row r="321" spans="1:15" ht="12.5">
      <c r="A321" s="178">
        <v>0</v>
      </c>
      <c r="B321" s="202">
        <v>0</v>
      </c>
      <c r="C321" s="208">
        <v>0</v>
      </c>
      <c r="D321" s="202" t="str">
        <f t="shared" si="6"/>
        <v/>
      </c>
      <c r="E321" s="203"/>
      <c r="I321" s="167" t="str">
        <v/>
      </c>
      <c r="L321" s="65" t="str">
        <f t="shared" ca="1" si="5"/>
        <v/>
      </c>
      <c r="M321" s="177"/>
      <c r="N321" s="205"/>
      <c r="O321" s="177"/>
    </row>
    <row r="322" spans="1:15" ht="12.5">
      <c r="A322" s="178">
        <v>0</v>
      </c>
      <c r="B322" s="202">
        <v>0</v>
      </c>
      <c r="C322" s="208">
        <v>0</v>
      </c>
      <c r="D322" s="202" t="str">
        <f t="shared" si="6"/>
        <v/>
      </c>
      <c r="E322" s="203"/>
      <c r="I322" s="167" t="str">
        <v/>
      </c>
      <c r="L322" s="65" t="str">
        <f t="shared" ca="1" si="5"/>
        <v/>
      </c>
      <c r="M322" s="177"/>
      <c r="N322" s="205"/>
      <c r="O322" s="177"/>
    </row>
    <row r="323" spans="1:15" ht="12.5">
      <c r="A323" s="178">
        <v>0</v>
      </c>
      <c r="B323" s="202">
        <v>0</v>
      </c>
      <c r="C323" s="208">
        <v>0</v>
      </c>
      <c r="D323" s="202" t="str">
        <f t="shared" si="6"/>
        <v/>
      </c>
      <c r="E323" s="203"/>
      <c r="I323" s="167" t="str">
        <v/>
      </c>
      <c r="L323" s="65" t="str">
        <f t="shared" ca="1" si="5"/>
        <v/>
      </c>
      <c r="M323" s="177"/>
      <c r="N323" s="205"/>
      <c r="O323" s="177"/>
    </row>
    <row r="324" spans="1:15" ht="12.5">
      <c r="A324" s="178">
        <v>0</v>
      </c>
      <c r="B324" s="202">
        <v>0</v>
      </c>
      <c r="C324" s="208">
        <v>0</v>
      </c>
      <c r="D324" s="202" t="str">
        <f t="shared" si="6"/>
        <v/>
      </c>
      <c r="E324" s="203"/>
      <c r="I324" s="167" t="str">
        <v/>
      </c>
      <c r="L324" s="65" t="str">
        <f t="shared" ca="1" si="5"/>
        <v/>
      </c>
      <c r="M324" s="177"/>
      <c r="N324" s="205"/>
      <c r="O324" s="177"/>
    </row>
    <row r="325" spans="1:15" ht="12.5">
      <c r="A325" s="178">
        <v>0</v>
      </c>
      <c r="B325" s="202">
        <v>0</v>
      </c>
      <c r="C325" s="208">
        <v>0</v>
      </c>
      <c r="D325" s="202" t="str">
        <f t="shared" ref="D325:D370" si="7">_xlfn.IFS(A325&gt;0,A325/C325,B325&gt;0,B325/C325,AND(B325=0,C325&gt;0),0, AND(C325=0,A325=0),"")</f>
        <v/>
      </c>
      <c r="E325" s="203"/>
      <c r="I325" s="167" t="str">
        <v/>
      </c>
      <c r="L325" s="65" t="str">
        <f t="shared" ca="1" si="5"/>
        <v/>
      </c>
      <c r="M325" s="177"/>
      <c r="N325" s="205"/>
      <c r="O325" s="177"/>
    </row>
    <row r="326" spans="1:15" ht="12.5">
      <c r="A326" s="178">
        <v>0</v>
      </c>
      <c r="B326" s="202">
        <v>0</v>
      </c>
      <c r="C326" s="208">
        <v>0</v>
      </c>
      <c r="D326" s="202" t="str">
        <f t="shared" si="7"/>
        <v/>
      </c>
      <c r="E326" s="203"/>
      <c r="I326" s="167" t="str">
        <v/>
      </c>
      <c r="L326" s="65" t="str">
        <f t="shared" ca="1" si="5"/>
        <v/>
      </c>
      <c r="M326" s="177"/>
      <c r="N326" s="205"/>
      <c r="O326" s="177"/>
    </row>
    <row r="327" spans="1:15" ht="12.5">
      <c r="A327" s="178">
        <v>0</v>
      </c>
      <c r="B327" s="202">
        <v>0</v>
      </c>
      <c r="C327" s="208">
        <v>0</v>
      </c>
      <c r="D327" s="202" t="str">
        <f t="shared" si="7"/>
        <v/>
      </c>
      <c r="E327" s="203"/>
      <c r="I327" s="167" t="str">
        <v/>
      </c>
      <c r="L327" s="65" t="str">
        <f t="shared" ca="1" si="5"/>
        <v/>
      </c>
      <c r="M327" s="177"/>
      <c r="N327" s="205"/>
      <c r="O327" s="177"/>
    </row>
    <row r="328" spans="1:15" ht="12.5">
      <c r="A328" s="178">
        <v>0</v>
      </c>
      <c r="B328" s="202">
        <v>0</v>
      </c>
      <c r="C328" s="208">
        <v>0</v>
      </c>
      <c r="D328" s="202" t="str">
        <f t="shared" si="7"/>
        <v/>
      </c>
      <c r="E328" s="203"/>
      <c r="I328" s="167" t="str">
        <v/>
      </c>
      <c r="L328" s="65" t="str">
        <f t="shared" ca="1" si="5"/>
        <v/>
      </c>
      <c r="M328" s="177"/>
      <c r="N328" s="205"/>
      <c r="O328" s="177"/>
    </row>
    <row r="329" spans="1:15" ht="12.5">
      <c r="A329" s="178">
        <v>0</v>
      </c>
      <c r="B329" s="202">
        <v>0</v>
      </c>
      <c r="C329" s="208">
        <v>0</v>
      </c>
      <c r="D329" s="202" t="str">
        <f t="shared" si="7"/>
        <v/>
      </c>
      <c r="E329" s="203"/>
      <c r="I329" s="167" t="str">
        <v/>
      </c>
      <c r="L329" s="65" t="str">
        <f t="shared" ca="1" si="5"/>
        <v/>
      </c>
      <c r="M329" s="177"/>
      <c r="N329" s="205"/>
      <c r="O329" s="177"/>
    </row>
    <row r="330" spans="1:15" ht="12.5">
      <c r="A330" s="178">
        <v>0</v>
      </c>
      <c r="B330" s="202">
        <v>0</v>
      </c>
      <c r="C330" s="208">
        <v>0</v>
      </c>
      <c r="D330" s="202" t="str">
        <f t="shared" si="7"/>
        <v/>
      </c>
      <c r="E330" s="203"/>
      <c r="I330" s="167" t="str">
        <v/>
      </c>
      <c r="L330" s="65" t="str">
        <f t="shared" ca="1" si="5"/>
        <v/>
      </c>
      <c r="M330" s="177"/>
      <c r="N330" s="205"/>
      <c r="O330" s="177"/>
    </row>
    <row r="331" spans="1:15" ht="12.5">
      <c r="A331" s="178">
        <v>0</v>
      </c>
      <c r="B331" s="202">
        <v>0</v>
      </c>
      <c r="C331" s="208">
        <v>0</v>
      </c>
      <c r="D331" s="202" t="str">
        <f t="shared" si="7"/>
        <v/>
      </c>
      <c r="E331" s="203"/>
      <c r="I331" s="167" t="str">
        <v/>
      </c>
      <c r="L331" s="65" t="str">
        <f t="shared" ca="1" si="5"/>
        <v/>
      </c>
      <c r="M331" s="177"/>
      <c r="N331" s="205"/>
      <c r="O331" s="177"/>
    </row>
    <row r="332" spans="1:15" ht="12.5">
      <c r="A332" s="178">
        <v>0</v>
      </c>
      <c r="B332" s="202">
        <v>0</v>
      </c>
      <c r="C332" s="208">
        <v>0</v>
      </c>
      <c r="D332" s="202" t="str">
        <f t="shared" si="7"/>
        <v/>
      </c>
      <c r="E332" s="203"/>
      <c r="I332" s="167" t="str">
        <v/>
      </c>
      <c r="L332" s="65" t="str">
        <f t="shared" ca="1" si="5"/>
        <v/>
      </c>
      <c r="M332" s="177"/>
      <c r="N332" s="205"/>
      <c r="O332" s="177"/>
    </row>
    <row r="333" spans="1:15" ht="12.5">
      <c r="A333" s="178">
        <v>0</v>
      </c>
      <c r="B333" s="202">
        <v>0</v>
      </c>
      <c r="C333" s="208">
        <v>0</v>
      </c>
      <c r="D333" s="202" t="str">
        <f t="shared" si="7"/>
        <v/>
      </c>
      <c r="E333" s="203"/>
      <c r="I333" s="167" t="str">
        <v/>
      </c>
      <c r="L333" s="65" t="str">
        <f t="shared" ca="1" si="5"/>
        <v/>
      </c>
      <c r="M333" s="177"/>
      <c r="N333" s="205"/>
      <c r="O333" s="177"/>
    </row>
    <row r="334" spans="1:15" ht="12.5">
      <c r="A334" s="178">
        <v>0</v>
      </c>
      <c r="B334" s="202">
        <v>0</v>
      </c>
      <c r="C334" s="208">
        <v>0</v>
      </c>
      <c r="D334" s="202" t="str">
        <f t="shared" si="7"/>
        <v/>
      </c>
      <c r="E334" s="203"/>
      <c r="I334" s="167" t="str">
        <v/>
      </c>
      <c r="L334" s="65" t="str">
        <f t="shared" ca="1" si="5"/>
        <v/>
      </c>
      <c r="M334" s="177"/>
      <c r="N334" s="205"/>
      <c r="O334" s="177"/>
    </row>
    <row r="335" spans="1:15" ht="12.5">
      <c r="A335" s="178">
        <v>0</v>
      </c>
      <c r="B335" s="202">
        <v>0</v>
      </c>
      <c r="C335" s="208">
        <v>0</v>
      </c>
      <c r="D335" s="202" t="str">
        <f t="shared" si="7"/>
        <v/>
      </c>
      <c r="E335" s="203"/>
      <c r="I335" s="167" t="str">
        <v/>
      </c>
      <c r="L335" s="65" t="str">
        <f t="shared" ca="1" si="5"/>
        <v/>
      </c>
      <c r="M335" s="177"/>
      <c r="N335" s="205"/>
      <c r="O335" s="177"/>
    </row>
    <row r="336" spans="1:15" ht="12.5">
      <c r="A336" s="178">
        <v>0</v>
      </c>
      <c r="B336" s="202">
        <v>0</v>
      </c>
      <c r="C336" s="208">
        <v>0</v>
      </c>
      <c r="D336" s="202" t="str">
        <f t="shared" si="7"/>
        <v/>
      </c>
      <c r="E336" s="203"/>
      <c r="I336" s="167" t="str">
        <v/>
      </c>
      <c r="L336" s="65" t="str">
        <f t="shared" ca="1" si="5"/>
        <v/>
      </c>
      <c r="M336" s="177"/>
      <c r="N336" s="205"/>
      <c r="O336" s="177"/>
    </row>
    <row r="337" spans="1:15" ht="12.5">
      <c r="A337" s="178">
        <v>0</v>
      </c>
      <c r="B337" s="202">
        <v>0</v>
      </c>
      <c r="C337" s="208">
        <v>0</v>
      </c>
      <c r="D337" s="202" t="str">
        <f t="shared" si="7"/>
        <v/>
      </c>
      <c r="E337" s="203"/>
      <c r="I337" s="167" t="str">
        <v/>
      </c>
      <c r="L337" s="65" t="str">
        <f t="shared" ca="1" si="5"/>
        <v/>
      </c>
      <c r="M337" s="177"/>
      <c r="N337" s="205"/>
      <c r="O337" s="177"/>
    </row>
    <row r="338" spans="1:15" ht="12.5">
      <c r="A338" s="178">
        <v>0</v>
      </c>
      <c r="B338" s="202">
        <v>0</v>
      </c>
      <c r="C338" s="208">
        <v>0</v>
      </c>
      <c r="D338" s="202" t="str">
        <f t="shared" si="7"/>
        <v/>
      </c>
      <c r="E338" s="203"/>
      <c r="I338" s="167" t="str">
        <v/>
      </c>
      <c r="L338" s="65" t="str">
        <f t="shared" ca="1" si="5"/>
        <v/>
      </c>
      <c r="M338" s="177"/>
      <c r="N338" s="205"/>
      <c r="O338" s="177"/>
    </row>
    <row r="339" spans="1:15" ht="12.5">
      <c r="A339" s="178">
        <v>0</v>
      </c>
      <c r="B339" s="202">
        <v>0</v>
      </c>
      <c r="C339" s="208">
        <v>0</v>
      </c>
      <c r="D339" s="202" t="str">
        <f t="shared" si="7"/>
        <v/>
      </c>
      <c r="E339" s="203"/>
      <c r="I339" s="167" t="str">
        <v/>
      </c>
      <c r="L339" s="65" t="str">
        <f t="shared" ca="1" si="5"/>
        <v/>
      </c>
      <c r="M339" s="177"/>
      <c r="N339" s="205"/>
      <c r="O339" s="177"/>
    </row>
    <row r="340" spans="1:15" ht="12.5">
      <c r="A340" s="178">
        <v>0</v>
      </c>
      <c r="B340" s="202">
        <v>0</v>
      </c>
      <c r="C340" s="208">
        <v>0</v>
      </c>
      <c r="D340" s="202" t="str">
        <f t="shared" si="7"/>
        <v/>
      </c>
      <c r="E340" s="203"/>
      <c r="I340" s="167" t="str">
        <v/>
      </c>
      <c r="L340" s="65" t="str">
        <f t="shared" ca="1" si="5"/>
        <v/>
      </c>
      <c r="M340" s="177"/>
      <c r="N340" s="205"/>
      <c r="O340" s="177"/>
    </row>
    <row r="341" spans="1:15" ht="12.5">
      <c r="A341" s="178">
        <v>0</v>
      </c>
      <c r="B341" s="202">
        <v>0</v>
      </c>
      <c r="C341" s="208">
        <v>0</v>
      </c>
      <c r="D341" s="202" t="str">
        <f t="shared" si="7"/>
        <v/>
      </c>
      <c r="E341" s="203"/>
      <c r="I341" s="167" t="str">
        <v/>
      </c>
      <c r="L341" s="65" t="str">
        <f t="shared" ca="1" si="5"/>
        <v/>
      </c>
      <c r="M341" s="177"/>
      <c r="N341" s="205"/>
      <c r="O341" s="177"/>
    </row>
    <row r="342" spans="1:15" ht="12.5">
      <c r="A342" s="178">
        <v>0</v>
      </c>
      <c r="B342" s="202">
        <v>0</v>
      </c>
      <c r="C342" s="208">
        <v>0</v>
      </c>
      <c r="D342" s="202" t="str">
        <f t="shared" si="7"/>
        <v/>
      </c>
      <c r="E342" s="203"/>
      <c r="I342" s="167" t="str">
        <v/>
      </c>
      <c r="L342" s="65" t="str">
        <f t="shared" ca="1" si="5"/>
        <v/>
      </c>
      <c r="M342" s="177"/>
      <c r="N342" s="205"/>
      <c r="O342" s="177"/>
    </row>
    <row r="343" spans="1:15" ht="12.5">
      <c r="A343" s="178">
        <v>0</v>
      </c>
      <c r="B343" s="202">
        <v>0</v>
      </c>
      <c r="C343" s="208">
        <v>0</v>
      </c>
      <c r="D343" s="202" t="str">
        <f t="shared" si="7"/>
        <v/>
      </c>
      <c r="E343" s="203"/>
      <c r="I343" s="167" t="str">
        <v/>
      </c>
      <c r="L343" s="65" t="str">
        <f t="shared" ca="1" si="5"/>
        <v/>
      </c>
      <c r="M343" s="177"/>
      <c r="N343" s="205"/>
      <c r="O343" s="177"/>
    </row>
    <row r="344" spans="1:15" ht="12.5">
      <c r="A344" s="178">
        <v>0</v>
      </c>
      <c r="B344" s="202">
        <v>0</v>
      </c>
      <c r="C344" s="208">
        <v>0</v>
      </c>
      <c r="D344" s="202" t="str">
        <f t="shared" si="7"/>
        <v/>
      </c>
      <c r="E344" s="203"/>
      <c r="I344" s="167" t="str">
        <v/>
      </c>
      <c r="L344" s="65" t="str">
        <f t="shared" ca="1" si="5"/>
        <v/>
      </c>
      <c r="M344" s="177"/>
      <c r="N344" s="205"/>
      <c r="O344" s="177"/>
    </row>
    <row r="345" spans="1:15" ht="12.5">
      <c r="A345" s="178">
        <v>0</v>
      </c>
      <c r="B345" s="202">
        <v>0</v>
      </c>
      <c r="C345" s="208">
        <v>0</v>
      </c>
      <c r="D345" s="202" t="str">
        <f t="shared" si="7"/>
        <v/>
      </c>
      <c r="E345" s="203"/>
      <c r="I345" s="167" t="str">
        <v/>
      </c>
      <c r="L345" s="65" t="str">
        <f t="shared" ca="1" si="5"/>
        <v/>
      </c>
      <c r="M345" s="177"/>
      <c r="N345" s="205"/>
      <c r="O345" s="177"/>
    </row>
    <row r="346" spans="1:15" ht="12.5">
      <c r="A346" s="178">
        <v>0</v>
      </c>
      <c r="B346" s="202">
        <v>0</v>
      </c>
      <c r="C346" s="208">
        <v>0</v>
      </c>
      <c r="D346" s="202" t="str">
        <f t="shared" si="7"/>
        <v/>
      </c>
      <c r="E346" s="203"/>
      <c r="I346" s="167" t="str">
        <v/>
      </c>
      <c r="L346" s="65" t="str">
        <f t="shared" ca="1" si="5"/>
        <v/>
      </c>
      <c r="M346" s="177"/>
      <c r="N346" s="205"/>
      <c r="O346" s="177"/>
    </row>
    <row r="347" spans="1:15" ht="12.5">
      <c r="A347" s="178">
        <v>0</v>
      </c>
      <c r="B347" s="202">
        <v>0</v>
      </c>
      <c r="C347" s="208">
        <v>0</v>
      </c>
      <c r="D347" s="202" t="str">
        <f t="shared" si="7"/>
        <v/>
      </c>
      <c r="E347" s="203"/>
      <c r="I347" s="167" t="str">
        <v/>
      </c>
      <c r="L347" s="65" t="str">
        <f t="shared" ca="1" si="5"/>
        <v/>
      </c>
      <c r="M347" s="177"/>
      <c r="N347" s="205"/>
      <c r="O347" s="177"/>
    </row>
    <row r="348" spans="1:15" ht="12.5">
      <c r="A348" s="178">
        <v>0</v>
      </c>
      <c r="B348" s="202">
        <v>0</v>
      </c>
      <c r="C348" s="208">
        <v>0</v>
      </c>
      <c r="D348" s="202" t="str">
        <f t="shared" si="7"/>
        <v/>
      </c>
      <c r="E348" s="203"/>
      <c r="I348" s="167" t="str">
        <v/>
      </c>
      <c r="L348" s="65" t="str">
        <f t="shared" ca="1" si="5"/>
        <v/>
      </c>
      <c r="M348" s="177"/>
      <c r="N348" s="205"/>
      <c r="O348" s="177"/>
    </row>
    <row r="349" spans="1:15" ht="12.5">
      <c r="A349" s="178">
        <v>0</v>
      </c>
      <c r="B349" s="202">
        <v>0</v>
      </c>
      <c r="C349" s="208">
        <v>0</v>
      </c>
      <c r="D349" s="202" t="str">
        <f t="shared" si="7"/>
        <v/>
      </c>
      <c r="E349" s="203"/>
      <c r="I349" s="167" t="str">
        <v/>
      </c>
      <c r="L349" s="65" t="str">
        <f t="shared" ca="1" si="5"/>
        <v/>
      </c>
      <c r="M349" s="177"/>
      <c r="N349" s="205"/>
      <c r="O349" s="177"/>
    </row>
    <row r="350" spans="1:15" ht="12.5">
      <c r="A350" s="178">
        <v>0</v>
      </c>
      <c r="B350" s="202">
        <v>0</v>
      </c>
      <c r="C350" s="208">
        <v>0</v>
      </c>
      <c r="D350" s="202" t="str">
        <f t="shared" si="7"/>
        <v/>
      </c>
      <c r="E350" s="203"/>
      <c r="I350" s="167" t="str">
        <v/>
      </c>
      <c r="L350" s="65" t="str">
        <f t="shared" ca="1" si="5"/>
        <v/>
      </c>
      <c r="M350" s="177"/>
      <c r="N350" s="205"/>
      <c r="O350" s="177"/>
    </row>
    <row r="351" spans="1:15" ht="12.5">
      <c r="A351" s="178">
        <v>0</v>
      </c>
      <c r="B351" s="202">
        <v>0</v>
      </c>
      <c r="C351" s="208">
        <v>0</v>
      </c>
      <c r="D351" s="202" t="str">
        <f t="shared" si="7"/>
        <v/>
      </c>
      <c r="E351" s="203"/>
      <c r="I351" s="167" t="str">
        <v/>
      </c>
      <c r="L351" s="65" t="str">
        <f t="shared" ca="1" si="5"/>
        <v/>
      </c>
      <c r="M351" s="177"/>
      <c r="N351" s="205"/>
      <c r="O351" s="177"/>
    </row>
    <row r="352" spans="1:15" ht="12.5">
      <c r="A352" s="178">
        <v>0</v>
      </c>
      <c r="B352" s="202">
        <v>0</v>
      </c>
      <c r="C352" s="208">
        <v>0</v>
      </c>
      <c r="D352" s="202" t="str">
        <f t="shared" si="7"/>
        <v/>
      </c>
      <c r="E352" s="203"/>
      <c r="I352" s="167" t="str">
        <v/>
      </c>
      <c r="L352" s="65" t="str">
        <f t="shared" ca="1" si="5"/>
        <v/>
      </c>
      <c r="M352" s="177"/>
      <c r="N352" s="205"/>
      <c r="O352" s="177"/>
    </row>
    <row r="353" spans="1:15" ht="12.5">
      <c r="A353" s="178">
        <v>0</v>
      </c>
      <c r="B353" s="202">
        <v>0</v>
      </c>
      <c r="C353" s="208">
        <v>0</v>
      </c>
      <c r="D353" s="202" t="str">
        <f t="shared" si="7"/>
        <v/>
      </c>
      <c r="E353" s="203"/>
      <c r="I353" s="167" t="str">
        <v/>
      </c>
      <c r="L353" s="65" t="str">
        <f t="shared" ca="1" si="5"/>
        <v/>
      </c>
      <c r="M353" s="177"/>
      <c r="N353" s="205"/>
      <c r="O353" s="177"/>
    </row>
    <row r="354" spans="1:15" ht="12.5">
      <c r="A354" s="178">
        <v>0</v>
      </c>
      <c r="B354" s="202">
        <v>0</v>
      </c>
      <c r="C354" s="208">
        <v>0</v>
      </c>
      <c r="D354" s="202" t="str">
        <f t="shared" si="7"/>
        <v/>
      </c>
      <c r="E354" s="203"/>
      <c r="I354" s="167" t="str">
        <v/>
      </c>
      <c r="L354" s="65" t="str">
        <f t="shared" ca="1" si="5"/>
        <v/>
      </c>
      <c r="M354" s="177"/>
      <c r="N354" s="205"/>
      <c r="O354" s="177"/>
    </row>
    <row r="355" spans="1:15" ht="12.5">
      <c r="A355" s="178">
        <v>0</v>
      </c>
      <c r="B355" s="202">
        <v>0</v>
      </c>
      <c r="C355" s="208">
        <v>0</v>
      </c>
      <c r="D355" s="202" t="str">
        <f t="shared" si="7"/>
        <v/>
      </c>
      <c r="E355" s="203"/>
      <c r="I355" s="167" t="str">
        <v/>
      </c>
      <c r="L355" s="65" t="str">
        <f t="shared" ca="1" si="5"/>
        <v/>
      </c>
      <c r="M355" s="177"/>
      <c r="N355" s="205"/>
      <c r="O355" s="177"/>
    </row>
    <row r="356" spans="1:15" ht="12.5">
      <c r="A356" s="178">
        <v>0</v>
      </c>
      <c r="B356" s="202">
        <v>0</v>
      </c>
      <c r="C356" s="208">
        <v>0</v>
      </c>
      <c r="D356" s="202" t="str">
        <f t="shared" si="7"/>
        <v/>
      </c>
      <c r="E356" s="203"/>
      <c r="I356" s="167" t="str">
        <v/>
      </c>
      <c r="L356" s="65" t="str">
        <f t="shared" ca="1" si="5"/>
        <v/>
      </c>
      <c r="M356" s="177"/>
      <c r="N356" s="205"/>
      <c r="O356" s="177"/>
    </row>
    <row r="357" spans="1:15" ht="12.5">
      <c r="A357" s="178">
        <v>0</v>
      </c>
      <c r="B357" s="202">
        <v>0</v>
      </c>
      <c r="C357" s="208">
        <v>0</v>
      </c>
      <c r="D357" s="202" t="str">
        <f t="shared" si="7"/>
        <v/>
      </c>
      <c r="E357" s="203"/>
      <c r="I357" s="167" t="str">
        <v/>
      </c>
      <c r="L357" s="65" t="str">
        <f t="shared" ca="1" si="5"/>
        <v/>
      </c>
      <c r="M357" s="177"/>
      <c r="N357" s="205"/>
      <c r="O357" s="177"/>
    </row>
    <row r="358" spans="1:15" ht="12.5">
      <c r="A358" s="178">
        <v>0</v>
      </c>
      <c r="B358" s="202">
        <v>0</v>
      </c>
      <c r="C358" s="208">
        <v>0</v>
      </c>
      <c r="D358" s="202" t="str">
        <f t="shared" si="7"/>
        <v/>
      </c>
      <c r="E358" s="203"/>
      <c r="I358" s="167" t="str">
        <v/>
      </c>
      <c r="L358" s="65" t="str">
        <f t="shared" ca="1" si="5"/>
        <v/>
      </c>
      <c r="M358" s="177"/>
      <c r="N358" s="205"/>
      <c r="O358" s="177"/>
    </row>
    <row r="359" spans="1:15" ht="12.5">
      <c r="A359" s="178">
        <v>0</v>
      </c>
      <c r="B359" s="202">
        <v>0</v>
      </c>
      <c r="C359" s="208">
        <v>0</v>
      </c>
      <c r="D359" s="202" t="str">
        <f t="shared" si="7"/>
        <v/>
      </c>
      <c r="E359" s="203"/>
      <c r="I359" s="167" t="str">
        <v/>
      </c>
      <c r="L359" s="65" t="str">
        <f t="shared" ca="1" si="5"/>
        <v/>
      </c>
      <c r="M359" s="177"/>
      <c r="N359" s="205"/>
      <c r="O359" s="177"/>
    </row>
    <row r="360" spans="1:15" ht="12.5">
      <c r="A360" s="178">
        <v>0</v>
      </c>
      <c r="B360" s="202">
        <v>0</v>
      </c>
      <c r="C360" s="208">
        <v>0</v>
      </c>
      <c r="D360" s="202" t="str">
        <f t="shared" si="7"/>
        <v/>
      </c>
      <c r="E360" s="203"/>
      <c r="I360" s="167" t="str">
        <v/>
      </c>
      <c r="L360" s="65" t="str">
        <f t="shared" ca="1" si="5"/>
        <v/>
      </c>
      <c r="M360" s="177"/>
      <c r="N360" s="205"/>
      <c r="O360" s="177"/>
    </row>
    <row r="361" spans="1:15" ht="12.5">
      <c r="A361" s="178">
        <v>0</v>
      </c>
      <c r="B361" s="202">
        <v>0</v>
      </c>
      <c r="C361" s="208">
        <v>0</v>
      </c>
      <c r="D361" s="202" t="str">
        <f t="shared" si="7"/>
        <v/>
      </c>
      <c r="E361" s="203"/>
      <c r="I361" s="167" t="str">
        <v/>
      </c>
      <c r="L361" s="65" t="str">
        <f t="shared" ca="1" si="5"/>
        <v/>
      </c>
      <c r="M361" s="177"/>
      <c r="N361" s="205"/>
      <c r="O361" s="177"/>
    </row>
    <row r="362" spans="1:15" ht="12.5">
      <c r="A362" s="178">
        <v>0</v>
      </c>
      <c r="B362" s="202">
        <v>0</v>
      </c>
      <c r="C362" s="208">
        <v>0</v>
      </c>
      <c r="D362" s="202" t="str">
        <f t="shared" si="7"/>
        <v/>
      </c>
      <c r="E362" s="203"/>
      <c r="I362" s="167" t="str">
        <v/>
      </c>
      <c r="L362" s="65" t="str">
        <f t="shared" ca="1" si="5"/>
        <v/>
      </c>
      <c r="M362" s="177"/>
      <c r="N362" s="205"/>
      <c r="O362" s="177"/>
    </row>
    <row r="363" spans="1:15" ht="12.5">
      <c r="A363" s="178">
        <v>0</v>
      </c>
      <c r="B363" s="202">
        <v>0</v>
      </c>
      <c r="C363" s="208">
        <v>0</v>
      </c>
      <c r="D363" s="202" t="str">
        <f t="shared" si="7"/>
        <v/>
      </c>
      <c r="E363" s="203"/>
      <c r="I363" s="167" t="str">
        <v/>
      </c>
      <c r="L363" s="65" t="str">
        <f t="shared" ca="1" si="5"/>
        <v/>
      </c>
      <c r="M363" s="177"/>
      <c r="N363" s="205"/>
      <c r="O363" s="177"/>
    </row>
    <row r="364" spans="1:15" ht="12.5">
      <c r="A364" s="178">
        <v>0</v>
      </c>
      <c r="B364" s="202">
        <v>0</v>
      </c>
      <c r="C364" s="208">
        <v>0</v>
      </c>
      <c r="D364" s="202" t="str">
        <f t="shared" si="7"/>
        <v/>
      </c>
      <c r="E364" s="203"/>
      <c r="I364" s="167" t="str">
        <v/>
      </c>
      <c r="L364" s="65" t="str">
        <f t="shared" ca="1" si="5"/>
        <v/>
      </c>
      <c r="M364" s="177"/>
      <c r="N364" s="205"/>
      <c r="O364" s="177"/>
    </row>
    <row r="365" spans="1:15" ht="12.5">
      <c r="A365" s="178">
        <v>0</v>
      </c>
      <c r="B365" s="202">
        <v>0</v>
      </c>
      <c r="C365" s="208">
        <v>0</v>
      </c>
      <c r="D365" s="202" t="str">
        <f t="shared" si="7"/>
        <v/>
      </c>
      <c r="E365" s="203"/>
      <c r="I365" s="167" t="str">
        <v/>
      </c>
      <c r="L365" s="65" t="str">
        <f t="shared" ca="1" si="5"/>
        <v/>
      </c>
      <c r="M365" s="177"/>
      <c r="N365" s="205"/>
      <c r="O365" s="177"/>
    </row>
    <row r="366" spans="1:15" ht="12.5">
      <c r="A366" s="178">
        <v>0</v>
      </c>
      <c r="B366" s="202">
        <v>0</v>
      </c>
      <c r="C366" s="208">
        <v>0</v>
      </c>
      <c r="D366" s="202" t="str">
        <f t="shared" si="7"/>
        <v/>
      </c>
      <c r="E366" s="203"/>
      <c r="I366" s="167" t="str">
        <v/>
      </c>
      <c r="L366" s="65" t="str">
        <f t="shared" ca="1" si="5"/>
        <v/>
      </c>
      <c r="M366" s="177"/>
      <c r="N366" s="205"/>
      <c r="O366" s="177"/>
    </row>
    <row r="367" spans="1:15" ht="12.5">
      <c r="A367" s="178">
        <v>0</v>
      </c>
      <c r="B367" s="202">
        <v>0</v>
      </c>
      <c r="C367" s="208">
        <v>0</v>
      </c>
      <c r="D367" s="202" t="str">
        <f t="shared" si="7"/>
        <v/>
      </c>
      <c r="E367" s="203"/>
      <c r="I367" s="167" t="str">
        <v/>
      </c>
      <c r="L367" s="65" t="str">
        <f t="shared" ca="1" si="5"/>
        <v/>
      </c>
      <c r="M367" s="177"/>
      <c r="N367" s="205"/>
      <c r="O367" s="177"/>
    </row>
    <row r="368" spans="1:15" ht="12.5">
      <c r="A368" s="178">
        <v>0</v>
      </c>
      <c r="B368" s="202">
        <v>0</v>
      </c>
      <c r="C368" s="208">
        <v>0</v>
      </c>
      <c r="D368" s="202" t="str">
        <f t="shared" si="7"/>
        <v/>
      </c>
      <c r="E368" s="203"/>
      <c r="I368" s="167" t="str">
        <v/>
      </c>
      <c r="L368" s="65" t="str">
        <f t="shared" ca="1" si="5"/>
        <v/>
      </c>
      <c r="M368" s="177"/>
      <c r="N368" s="205"/>
      <c r="O368" s="177"/>
    </row>
    <row r="369" spans="1:15" ht="12.5">
      <c r="A369" s="178">
        <v>0</v>
      </c>
      <c r="B369" s="202">
        <v>0</v>
      </c>
      <c r="C369" s="208">
        <v>0</v>
      </c>
      <c r="D369" s="202" t="str">
        <f t="shared" si="7"/>
        <v/>
      </c>
      <c r="E369" s="203"/>
      <c r="I369" s="167" t="str">
        <v/>
      </c>
      <c r="L369" s="65" t="str">
        <f t="shared" ca="1" si="5"/>
        <v/>
      </c>
      <c r="M369" s="177"/>
      <c r="N369" s="205"/>
      <c r="O369" s="177"/>
    </row>
    <row r="370" spans="1:15" ht="12.5">
      <c r="A370" s="178">
        <v>0</v>
      </c>
      <c r="B370" s="202">
        <v>0</v>
      </c>
      <c r="C370" s="208">
        <v>0</v>
      </c>
      <c r="D370" s="202" t="str">
        <f t="shared" si="7"/>
        <v/>
      </c>
      <c r="E370" s="203"/>
      <c r="I370" s="167" t="str">
        <v/>
      </c>
      <c r="L370" s="65" t="str">
        <f t="shared" ca="1" si="5"/>
        <v/>
      </c>
      <c r="M370" s="177"/>
      <c r="N370" s="205"/>
      <c r="O370" s="177"/>
    </row>
  </sheetData>
  <conditionalFormatting sqref="D1:D370">
    <cfRule type="cellIs" dxfId="12" priority="2" operator="equal">
      <formula>0</formula>
    </cfRule>
    <cfRule type="cellIs" dxfId="11" priority="3" operator="greaterThan">
      <formula>0</formula>
    </cfRule>
    <cfRule type="cellIs" dxfId="10" priority="4" operator="lessThan">
      <formula>0</formula>
    </cfRule>
    <cfRule type="containsBlanks" dxfId="9" priority="5">
      <formula>LEN(TRIM(D1))=0</formula>
    </cfRule>
  </conditionalFormatting>
  <conditionalFormatting sqref="I1:L1 A1:E370">
    <cfRule type="expression" dxfId="8" priority="1">
      <formula>$C1&lt;0</formula>
    </cfRule>
  </conditionalFormatting>
  <dataValidations count="1">
    <dataValidation type="custom" allowBlank="1" showDropDown="1" showErrorMessage="1" sqref="E2:E370" xr:uid="{00000000-0002-0000-0700-000000000000}">
      <formula1>OR(NOT(ISERROR(DATEVALUE(E2))), AND(ISNUMBER(E2), LEFT(CELL("format", E2))="D"))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AA84F"/>
    <outlinePr summaryBelow="0" summaryRight="0"/>
  </sheetPr>
  <dimension ref="A1:T370"/>
  <sheetViews>
    <sheetView workbookViewId="0">
      <selection activeCell="F11" sqref="F11"/>
    </sheetView>
  </sheetViews>
  <sheetFormatPr defaultColWidth="12.6328125" defaultRowHeight="15.75" customHeight="1"/>
  <cols>
    <col min="1" max="1" width="19.08984375" customWidth="1"/>
    <col min="2" max="2" width="16.90625" customWidth="1"/>
    <col min="3" max="3" width="19" customWidth="1"/>
    <col min="4" max="4" width="20.90625" customWidth="1"/>
    <col min="5" max="5" width="9.7265625" bestFit="1" customWidth="1"/>
    <col min="6" max="6" width="50" customWidth="1"/>
    <col min="7" max="7" width="36.7265625" customWidth="1"/>
    <col min="8" max="8" width="18" hidden="1" customWidth="1"/>
    <col min="9" max="10" width="12.6328125" hidden="1"/>
    <col min="11" max="11" width="23.36328125" hidden="1" customWidth="1"/>
    <col min="12" max="12" width="13.36328125" hidden="1" customWidth="1"/>
    <col min="13" max="13" width="17.36328125" hidden="1" customWidth="1"/>
    <col min="14" max="14" width="13.7265625" hidden="1" customWidth="1"/>
    <col min="15" max="15" width="12.6328125" hidden="1"/>
    <col min="16" max="16" width="24.6328125" hidden="1" customWidth="1"/>
    <col min="17" max="17" width="20.90625" hidden="1" customWidth="1"/>
    <col min="18" max="19" width="12.6328125" hidden="1"/>
  </cols>
  <sheetData>
    <row r="1" spans="1:20">
      <c r="A1" s="163" t="s">
        <v>123</v>
      </c>
      <c r="B1" s="163" t="s">
        <v>124</v>
      </c>
      <c r="C1" s="164" t="s">
        <v>177</v>
      </c>
      <c r="D1" s="163" t="s">
        <v>126</v>
      </c>
      <c r="E1" s="163" t="s">
        <v>127</v>
      </c>
      <c r="F1" s="166" t="s">
        <v>128</v>
      </c>
      <c r="G1" s="166"/>
      <c r="H1" s="74" t="s">
        <v>178</v>
      </c>
      <c r="I1" s="167" t="s">
        <v>179</v>
      </c>
      <c r="J1" s="67" t="s">
        <v>131</v>
      </c>
      <c r="K1" s="67" t="s">
        <v>180</v>
      </c>
      <c r="L1" s="211" t="s">
        <v>181</v>
      </c>
      <c r="M1" s="177" t="s">
        <v>134</v>
      </c>
      <c r="N1" s="212" t="s">
        <v>182</v>
      </c>
      <c r="O1" s="177" t="s">
        <v>183</v>
      </c>
    </row>
    <row r="2" spans="1:20">
      <c r="A2" s="170">
        <v>0</v>
      </c>
      <c r="B2" s="171">
        <v>71.599999999999994</v>
      </c>
      <c r="C2" s="213">
        <v>1.0597639218109568E-3</v>
      </c>
      <c r="D2" s="207">
        <f>_xlfn.IFS(A2&gt;0,A2/C2,B2&gt;0,B2/C2,AND(B2=0,C2&gt;0),0, AND(C2=0,A2=0),"")</f>
        <v>67562.216948891539</v>
      </c>
      <c r="E2" s="174">
        <v>44562</v>
      </c>
      <c r="F2" s="89"/>
      <c r="G2" s="175" t="s">
        <v>184</v>
      </c>
      <c r="H2" s="214">
        <f>SUMIF(A2:A370, "&gt;0", C2:C370)*-1</f>
        <v>0</v>
      </c>
      <c r="I2" s="167">
        <f t="array" ref="I2:I370" ca="1">IFERROR(J2:J370/K2:K370,"")</f>
        <v>43735.778361653123</v>
      </c>
      <c r="J2" s="167">
        <f ca="1">IFERROR(__xludf.DUMMYFUNCTION("QUERY(B2:D370, ""SELECT B,C WHERE C&gt;0 ORDER BY D ASC"")"),50.38)</f>
        <v>50.38</v>
      </c>
      <c r="K2" s="214">
        <f ca="1">IFERROR(__xludf.DUMMYFUNCTION("""COMPUTED_VALUE"""),0.00115191730631625)</f>
        <v>1.1519173063162501E-3</v>
      </c>
      <c r="L2" s="214">
        <f ca="1">$H$2-K2</f>
        <v>-1.1519173063162501E-3</v>
      </c>
      <c r="M2" s="177">
        <f ca="1">IFERROR(OFFSET(J2,H4, 0,H10-H4, 1),0)</f>
        <v>50.38</v>
      </c>
      <c r="N2" s="212">
        <f ca="1">IFERROR(OFFSET(K2,H4, 0,H10-H4, 1),0)</f>
        <v>1.1519173063162501E-3</v>
      </c>
      <c r="O2" s="177">
        <f ca="1">IFERROR(OFFSET(I2,H4, 0,H10-H4, 1),0)</f>
        <v>43735.778361653123</v>
      </c>
    </row>
    <row r="3" spans="1:20">
      <c r="A3" s="178">
        <v>0</v>
      </c>
      <c r="B3" s="179">
        <v>118.125</v>
      </c>
      <c r="C3" s="215">
        <v>1.308996938995747E-3</v>
      </c>
      <c r="D3" s="202">
        <f>_xlfn.IFS(A3&gt;0,A3/C3,B3&gt;0,B3/C3,AND(B3=0,C3&gt;0),0, AND(C3=0,A3=0),"")</f>
        <v>90240.852733104664</v>
      </c>
      <c r="E3" s="182">
        <v>44576</v>
      </c>
      <c r="F3" s="89"/>
      <c r="G3" s="216">
        <f>SUM(C2:C370)</f>
        <v>2.0714110553991544E-2</v>
      </c>
      <c r="H3" s="74" t="s">
        <v>138</v>
      </c>
      <c r="I3" s="167">
        <f ca="1"/>
        <v>46409.581405596691</v>
      </c>
      <c r="J3" s="167">
        <f ca="1">IFERROR(__xludf.DUMMYFUNCTION("""COMPUTED_VALUE"""),27)</f>
        <v>27</v>
      </c>
      <c r="K3" s="214">
        <f ca="1">IFERROR(__xludf.DUMMYFUNCTION("""COMPUTED_VALUE"""),0.000581776417331443)</f>
        <v>5.8177641733144305E-4</v>
      </c>
      <c r="L3" s="214" t="str">
        <f t="shared" ref="L3:L257" ca="1" si="0">(IFERROR(_xludf.IFS(L2&lt;=0,0,K3&gt;0,L2-K3),""))</f>
        <v/>
      </c>
      <c r="M3" s="177">
        <v>27</v>
      </c>
      <c r="N3" s="212">
        <v>5.8177641733144305E-4</v>
      </c>
      <c r="O3" s="177">
        <v>46409.581405596691</v>
      </c>
    </row>
    <row r="4" spans="1:20">
      <c r="A4" s="178">
        <v>0</v>
      </c>
      <c r="B4" s="179">
        <v>85.5</v>
      </c>
      <c r="C4" s="215">
        <v>7.8539816339744822E-4</v>
      </c>
      <c r="D4" s="202">
        <f>_xlfn.IFS(A4&gt;0,A4/C4,B4&gt;0,B4/C4,AND(B4=0,C4&gt;0),0, AND(C4=0,A4=0),"")</f>
        <v>108861.98107485642</v>
      </c>
      <c r="E4" s="184">
        <v>44593</v>
      </c>
      <c r="F4" s="89"/>
      <c r="G4" s="175" t="s">
        <v>185</v>
      </c>
      <c r="H4" s="67">
        <f>IF(H2&gt;0.00000001,COUNTIF(L2:L370, "&gt;0,00000001")+1,0)</f>
        <v>0</v>
      </c>
      <c r="I4" s="167">
        <f ca="1"/>
        <v>51179.455050060838</v>
      </c>
      <c r="J4" s="167">
        <f ca="1">IFERROR(__xludf.DUMMYFUNCTION("""COMPUTED_VALUE"""),49.625)</f>
        <v>49.625</v>
      </c>
      <c r="K4" s="214">
        <f ca="1">IFERROR(__xludf.DUMMYFUNCTION("""COMPUTED_VALUE"""),0.000969627362219071)</f>
        <v>9.6962736221907096E-4</v>
      </c>
      <c r="L4" s="214" t="str">
        <f t="shared" ca="1" si="0"/>
        <v/>
      </c>
      <c r="M4" s="177">
        <v>49.625</v>
      </c>
      <c r="N4" s="212">
        <v>9.6962736221907183E-4</v>
      </c>
      <c r="O4" s="177">
        <v>51179.455050060795</v>
      </c>
    </row>
    <row r="5" spans="1:20">
      <c r="A5" s="178">
        <v>0</v>
      </c>
      <c r="B5" s="179">
        <v>155.05000000000001</v>
      </c>
      <c r="C5" s="215">
        <v>1.8325957145940463E-3</v>
      </c>
      <c r="D5" s="202">
        <f t="shared" ref="D5:D68" si="1">_xlfn.IFS(A5&gt;0,A5/C5,B5&gt;0,B5/C5,AND(B5=0,C5&gt;0),0, AND(C5=0,A5=0),"")</f>
        <v>84606.767747651553</v>
      </c>
      <c r="E5" s="182">
        <v>44607</v>
      </c>
      <c r="G5" s="185">
        <f ca="1">$P$27/$G$3</f>
        <v>72355.991153633557</v>
      </c>
      <c r="H5" s="74" t="s">
        <v>140</v>
      </c>
      <c r="I5" s="167">
        <f ca="1"/>
        <v>60160.568488736695</v>
      </c>
      <c r="J5" s="167">
        <f ca="1">IFERROR(__xludf.DUMMYFUNCTION("""COMPUTED_VALUE"""),94.5)</f>
        <v>94.5</v>
      </c>
      <c r="K5" s="214">
        <f ca="1">IFERROR(__xludf.DUMMYFUNCTION("""COMPUTED_VALUE"""),0.00157079632679489)</f>
        <v>1.5707963267948899E-3</v>
      </c>
      <c r="L5" s="214" t="str">
        <f t="shared" ca="1" si="0"/>
        <v/>
      </c>
      <c r="M5" s="177">
        <v>94.5</v>
      </c>
      <c r="N5" s="212">
        <v>1.5707963267948964E-3</v>
      </c>
      <c r="O5" s="177">
        <v>60160.56848873644</v>
      </c>
      <c r="P5" s="186" t="s">
        <v>141</v>
      </c>
      <c r="Q5" s="217"/>
      <c r="R5" s="187"/>
      <c r="S5" s="187"/>
    </row>
    <row r="6" spans="1:20">
      <c r="A6" s="178">
        <v>0</v>
      </c>
      <c r="B6" s="179">
        <v>94.5</v>
      </c>
      <c r="C6" s="215">
        <v>1.5707963267948964E-3</v>
      </c>
      <c r="D6" s="202">
        <f t="shared" si="1"/>
        <v>60160.56848873644</v>
      </c>
      <c r="E6" s="184">
        <v>44621</v>
      </c>
      <c r="G6" s="188" t="s">
        <v>186</v>
      </c>
      <c r="H6" s="79">
        <v>43735.778359999997</v>
      </c>
      <c r="I6" s="167">
        <f ca="1"/>
        <v>61879.441874129036</v>
      </c>
      <c r="J6" s="167">
        <f ca="1">IFERROR(__xludf.DUMMYFUNCTION("""COMPUTED_VALUE"""),30)</f>
        <v>30</v>
      </c>
      <c r="K6" s="214">
        <f ca="1">IFERROR(__xludf.DUMMYFUNCTION("""COMPUTED_VALUE"""),0.000484813681109535)</f>
        <v>4.8481368110953499E-4</v>
      </c>
      <c r="L6" s="214" t="str">
        <f t="shared" ca="1" si="0"/>
        <v/>
      </c>
      <c r="M6" s="177">
        <v>30</v>
      </c>
      <c r="N6" s="212">
        <v>4.8481368110953591E-4</v>
      </c>
      <c r="O6" s="177">
        <v>61879.441874128919</v>
      </c>
      <c r="P6" s="189" t="s">
        <v>143</v>
      </c>
      <c r="Q6" s="218" t="s">
        <v>187</v>
      </c>
      <c r="R6" s="191"/>
      <c r="S6" s="191" t="s">
        <v>145</v>
      </c>
      <c r="T6" s="219"/>
    </row>
    <row r="7" spans="1:20">
      <c r="A7" s="178">
        <v>0</v>
      </c>
      <c r="B7" s="179">
        <v>91.98</v>
      </c>
      <c r="C7" s="215">
        <v>1.4660765716752371E-3</v>
      </c>
      <c r="D7" s="202">
        <f t="shared" si="1"/>
        <v>62738.878566825137</v>
      </c>
      <c r="E7" s="182">
        <v>44635</v>
      </c>
      <c r="G7" s="192" t="str">
        <f ca="1">IFERROR(TEXT(Q7,"0.00000000 BTC")&amp;" (Preço médio: "&amp;TEXT(P7/Q7,"R$0,00")&amp;")","Insira pelo menos uma compra")</f>
        <v>Insira pelo menos uma compra</v>
      </c>
      <c r="H7" s="74" t="s">
        <v>146</v>
      </c>
      <c r="I7" s="167">
        <f ca="1"/>
        <v>62738.878566825442</v>
      </c>
      <c r="J7" s="167">
        <f ca="1">IFERROR(__xludf.DUMMYFUNCTION("""COMPUTED_VALUE"""),91.98)</f>
        <v>91.98</v>
      </c>
      <c r="K7" s="214">
        <f ca="1">IFERROR(__xludf.DUMMYFUNCTION("""COMPUTED_VALUE"""),0.00146607657167523)</f>
        <v>1.4660765716752299E-3</v>
      </c>
      <c r="L7" s="214" t="str">
        <f t="shared" ca="1" si="0"/>
        <v/>
      </c>
      <c r="M7" s="177">
        <v>91.98</v>
      </c>
      <c r="N7" s="212">
        <v>1.4660765716752371E-3</v>
      </c>
      <c r="O7" s="177">
        <v>62738.878566825137</v>
      </c>
      <c r="P7" s="193">
        <f ca="1">SUMIF($O$2:$O370,"&lt;="&amp;S7,M2:M370)+(H8*H6)</f>
        <v>251.505</v>
      </c>
      <c r="Q7" s="220">
        <f ca="1">SUMIF(O2:O370, "&lt;="&amp;$S$7, N2:N370)+H8</f>
        <v>4.7589310937711966E-3</v>
      </c>
      <c r="R7" s="191"/>
      <c r="S7" s="83">
        <f ca="1">QUARTILE(O2:O370,1)</f>
        <v>62524.019393651084</v>
      </c>
      <c r="T7" s="219"/>
    </row>
    <row r="8" spans="1:20">
      <c r="A8" s="178">
        <v>0</v>
      </c>
      <c r="B8" s="179">
        <v>50.38</v>
      </c>
      <c r="C8" s="215">
        <v>1.1519173063162572E-3</v>
      </c>
      <c r="D8" s="202">
        <f t="shared" si="1"/>
        <v>43735.778361652854</v>
      </c>
      <c r="E8" s="184">
        <v>44652</v>
      </c>
      <c r="G8" s="188" t="s">
        <v>188</v>
      </c>
      <c r="H8" s="214">
        <f t="array" ref="H8">IFERROR(ABS(INDEX(L:L,H4+1,1)),0)</f>
        <v>0</v>
      </c>
      <c r="I8" s="167">
        <f ca="1"/>
        <v>67562.216948891975</v>
      </c>
      <c r="J8" s="167">
        <f ca="1">IFERROR(__xludf.DUMMYFUNCTION("""COMPUTED_VALUE"""),71.6)</f>
        <v>71.599999999999994</v>
      </c>
      <c r="K8" s="214">
        <f ca="1">IFERROR(__xludf.DUMMYFUNCTION("""COMPUTED_VALUE"""),0.00105976392181095)</f>
        <v>1.0597639218109501E-3</v>
      </c>
      <c r="L8" s="214" t="str">
        <f t="shared" ca="1" si="0"/>
        <v/>
      </c>
      <c r="M8" s="177">
        <v>71.599999999999994</v>
      </c>
      <c r="N8" s="212">
        <v>1.0597639218109568E-3</v>
      </c>
      <c r="O8" s="177">
        <v>67562.216948891539</v>
      </c>
      <c r="P8" s="189" t="s">
        <v>148</v>
      </c>
      <c r="Q8" s="221" t="s">
        <v>187</v>
      </c>
      <c r="R8" s="191"/>
      <c r="S8" s="191" t="s">
        <v>149</v>
      </c>
      <c r="T8" s="219"/>
    </row>
    <row r="9" spans="1:20">
      <c r="A9" s="178">
        <v>0</v>
      </c>
      <c r="B9" s="179">
        <v>95.025000000000006</v>
      </c>
      <c r="C9" s="215">
        <v>1.3574783071067008E-3</v>
      </c>
      <c r="D9" s="202">
        <f t="shared" si="1"/>
        <v>70001.118620108333</v>
      </c>
      <c r="E9" s="182">
        <v>44666</v>
      </c>
      <c r="G9" s="192" t="str">
        <f ca="1">IFERROR(TEXT(Q9,"0.00000000 BTC")&amp;" (Preço médio: "&amp;TEXT(P9/Q9,"R$0,00")&amp;")","Falta de moedas disponíveis para o cálculo")</f>
        <v>Falta de moedas disponíveis para o cálculo</v>
      </c>
      <c r="H9" s="74" t="s">
        <v>150</v>
      </c>
      <c r="I9" s="167">
        <f ca="1"/>
        <v>68840.879084968416</v>
      </c>
      <c r="J9" s="167">
        <f ca="1">IFERROR(__xludf.DUMMYFUNCTION("""COMPUTED_VALUE"""),40.05)</f>
        <v>40.049999999999997</v>
      </c>
      <c r="K9" s="214">
        <f ca="1">IFERROR(__xludf.DUMMYFUNCTION("""COMPUTED_VALUE"""),0.000581776417331443)</f>
        <v>5.8177641733144305E-4</v>
      </c>
      <c r="L9" s="214" t="str">
        <f t="shared" ca="1" si="0"/>
        <v/>
      </c>
      <c r="M9" s="177">
        <v>40.049999999999997</v>
      </c>
      <c r="N9" s="212">
        <v>5.8177641733144305E-4</v>
      </c>
      <c r="O9" s="177">
        <v>68840.879084968416</v>
      </c>
      <c r="P9" s="193">
        <f ca="1">SUMIF($O$2:$O370,"&lt;="&amp;S9,M2:M370)-P7+(H8*H6)</f>
        <v>420.83000000000004</v>
      </c>
      <c r="Q9" s="220">
        <f ca="1">SUMIF(O2:O370, "&lt;="&amp;$S$9, N2:N370)-Q7+H8</f>
        <v>6.2104244699186656E-3</v>
      </c>
      <c r="R9" s="191"/>
      <c r="S9" s="83">
        <f ca="1">QUARTILE(O2:O370,2)</f>
        <v>70452.322883773857</v>
      </c>
      <c r="T9" s="219"/>
    </row>
    <row r="10" spans="1:20">
      <c r="A10" s="178">
        <v>0</v>
      </c>
      <c r="B10" s="179">
        <v>61</v>
      </c>
      <c r="C10" s="215">
        <v>7.7570188977525766E-4</v>
      </c>
      <c r="D10" s="202">
        <f t="shared" si="1"/>
        <v>78638.457381705477</v>
      </c>
      <c r="E10" s="196">
        <v>44682</v>
      </c>
      <c r="G10" s="188" t="s">
        <v>189</v>
      </c>
      <c r="H10" s="67">
        <f ca="1">COUNTIF(J:J, "&gt;0")</f>
        <v>20</v>
      </c>
      <c r="I10" s="167">
        <f ca="1"/>
        <v>70001.118620108376</v>
      </c>
      <c r="J10" s="167">
        <f ca="1">IFERROR(__xludf.DUMMYFUNCTION("""COMPUTED_VALUE"""),95.025)</f>
        <v>95.025000000000006</v>
      </c>
      <c r="K10" s="214">
        <f ca="1">IFERROR(__xludf.DUMMYFUNCTION("""COMPUTED_VALUE"""),0.0013574783071067)</f>
        <v>1.3574783071066999E-3</v>
      </c>
      <c r="L10" s="214" t="str">
        <f t="shared" ca="1" si="0"/>
        <v/>
      </c>
      <c r="M10" s="177">
        <v>95.025000000000006</v>
      </c>
      <c r="N10" s="212">
        <v>1.3574783071067008E-3</v>
      </c>
      <c r="O10" s="177">
        <v>70001.118620108333</v>
      </c>
      <c r="P10" s="189" t="s">
        <v>152</v>
      </c>
      <c r="Q10" s="221" t="s">
        <v>187</v>
      </c>
      <c r="R10" s="191"/>
      <c r="S10" s="191" t="s">
        <v>153</v>
      </c>
      <c r="T10" s="219"/>
    </row>
    <row r="11" spans="1:20" ht="15.75" customHeight="1">
      <c r="A11" s="178">
        <v>0</v>
      </c>
      <c r="B11" s="179">
        <v>49.625</v>
      </c>
      <c r="C11" s="215">
        <v>9.6962736221907183E-4</v>
      </c>
      <c r="D11" s="202">
        <f t="shared" si="1"/>
        <v>51179.455050060795</v>
      </c>
      <c r="E11" s="197">
        <v>44696</v>
      </c>
      <c r="G11" s="192" t="str">
        <f ca="1">IFERROR(TEXT(Q7,"0.00000000 BTC")&amp;" (Preço médio: "&amp;TEXT(P11/Q11,"R$0,00")&amp;")","Falta de moedas disponíveis para o cálculo")</f>
        <v>Falta de moedas disponíveis para o cálculo</v>
      </c>
      <c r="I11" s="167">
        <f ca="1"/>
        <v>70001.118620108711</v>
      </c>
      <c r="J11" s="167">
        <f ca="1">IFERROR(__xludf.DUMMYFUNCTION("""COMPUTED_VALUE"""),122.175)</f>
        <v>122.175</v>
      </c>
      <c r="K11" s="214">
        <f ca="1">IFERROR(__xludf.DUMMYFUNCTION("""COMPUTED_VALUE"""),0.00174532925199432)</f>
        <v>1.74532925199432E-3</v>
      </c>
      <c r="L11" s="214" t="str">
        <f t="shared" ca="1" si="0"/>
        <v/>
      </c>
      <c r="M11" s="177">
        <v>122.175</v>
      </c>
      <c r="N11" s="212">
        <v>1.7453292519943294E-3</v>
      </c>
      <c r="O11" s="177">
        <v>70001.118620108333</v>
      </c>
      <c r="P11" s="193">
        <f ca="1">SUMIF($O$2:$O370,"&lt;="&amp;S11,M2:M370)-P9-P7+(H8*H6)</f>
        <v>354.59999999999991</v>
      </c>
      <c r="Q11" s="220">
        <f ca="1">SUMIF(O2:O370, "&lt;="&amp;$S$11, N2:N370)-Q7-Q9+H8</f>
        <v>4.6542113386515462E-3</v>
      </c>
      <c r="R11" s="191"/>
      <c r="S11" s="83">
        <f ca="1">QUARTILE(O2:O370,3)</f>
        <v>82064.267531758553</v>
      </c>
      <c r="T11" s="219"/>
    </row>
    <row r="12" spans="1:20">
      <c r="A12" s="178">
        <v>0</v>
      </c>
      <c r="B12" s="179">
        <v>27</v>
      </c>
      <c r="C12" s="215">
        <v>5.8177641733144305E-4</v>
      </c>
      <c r="D12" s="202">
        <f t="shared" si="1"/>
        <v>46409.581405596691</v>
      </c>
      <c r="E12" s="184">
        <v>44713</v>
      </c>
      <c r="G12" s="188" t="s">
        <v>190</v>
      </c>
      <c r="I12" s="167">
        <f ca="1"/>
        <v>70903.52714743957</v>
      </c>
      <c r="J12" s="167">
        <f ca="1">IFERROR(__xludf.DUMMYFUNCTION("""COMPUTED_VALUE"""),89.375)</f>
        <v>89.375</v>
      </c>
      <c r="K12" s="214">
        <f ca="1">IFERROR(__xludf.DUMMYFUNCTION("""COMPUTED_VALUE"""),0.00126051557088479)</f>
        <v>1.26051557088479E-3</v>
      </c>
      <c r="L12" s="214" t="str">
        <f t="shared" ca="1" si="0"/>
        <v/>
      </c>
      <c r="M12" s="177">
        <v>89.375</v>
      </c>
      <c r="N12" s="212">
        <v>1.2605155708847937E-3</v>
      </c>
      <c r="O12" s="177">
        <v>70903.527147439367</v>
      </c>
      <c r="P12" s="189" t="s">
        <v>155</v>
      </c>
      <c r="Q12" s="221" t="s">
        <v>187</v>
      </c>
      <c r="R12" s="191"/>
      <c r="S12" s="191" t="s">
        <v>156</v>
      </c>
      <c r="T12" s="219"/>
    </row>
    <row r="13" spans="1:20" ht="15.75" customHeight="1">
      <c r="A13" s="178">
        <v>0</v>
      </c>
      <c r="B13" s="179">
        <v>122.175</v>
      </c>
      <c r="C13" s="215">
        <v>1.7453292519943294E-3</v>
      </c>
      <c r="D13" s="202">
        <f t="shared" si="1"/>
        <v>70001.118620108333</v>
      </c>
      <c r="E13" s="182">
        <v>44727</v>
      </c>
      <c r="G13" s="192" t="str">
        <f ca="1">IFERROR(TEXT(Q7,"0.00000000 BTC")&amp;" (Preço médio: "&amp;TEXT(P13/Q13,"R$0,00")&amp;")","Falta de moedas disponíveis para o cálculo")</f>
        <v>Falta de moedas disponíveis para o cálculo</v>
      </c>
      <c r="I13" s="167">
        <f ca="1"/>
        <v>75544.485287999094</v>
      </c>
      <c r="J13" s="167">
        <f ca="1">IFERROR(__xludf.DUMMYFUNCTION("""COMPUTED_VALUE"""),58.6)</f>
        <v>58.6</v>
      </c>
      <c r="K13" s="214">
        <f ca="1">IFERROR(__xludf.DUMMYFUNCTION("""COMPUTED_VALUE"""),0.000775701889775257)</f>
        <v>7.7570188977525701E-4</v>
      </c>
      <c r="L13" s="214" t="str">
        <f t="shared" ca="1" si="0"/>
        <v/>
      </c>
      <c r="M13" s="177">
        <v>58.6</v>
      </c>
      <c r="N13" s="212">
        <v>7.7570188977525766E-4</v>
      </c>
      <c r="O13" s="177">
        <v>75544.485287999036</v>
      </c>
      <c r="P13" s="193">
        <f ca="1">SUMIF($O$2:$O370,"&gt;"&amp;S11,M2:M370)</f>
        <v>471.85500000000002</v>
      </c>
      <c r="Q13" s="220">
        <f ca="1">SUMIF(O2:O370, "&gt;"&amp;$S$11, N2:N370)</f>
        <v>5.0905436516501274E-3</v>
      </c>
      <c r="R13" s="191"/>
      <c r="S13" s="83">
        <f ca="1">QUARTILE(O2:O370,4)</f>
        <v>108861.98107485642</v>
      </c>
      <c r="T13" s="219"/>
    </row>
    <row r="14" spans="1:20" ht="15.75" customHeight="1">
      <c r="A14" s="178">
        <v>0</v>
      </c>
      <c r="B14" s="179">
        <v>122</v>
      </c>
      <c r="C14" s="215">
        <v>1.5514037795505153E-3</v>
      </c>
      <c r="D14" s="202">
        <f t="shared" si="1"/>
        <v>78638.457381705477</v>
      </c>
      <c r="E14" s="184">
        <v>44743</v>
      </c>
      <c r="G14" s="198"/>
      <c r="I14" s="167">
        <f ca="1"/>
        <v>78638.45738170555</v>
      </c>
      <c r="J14" s="167">
        <f ca="1">IFERROR(__xludf.DUMMYFUNCTION("""COMPUTED_VALUE"""),61)</f>
        <v>61</v>
      </c>
      <c r="K14" s="214">
        <f ca="1">IFERROR(__xludf.DUMMYFUNCTION("""COMPUTED_VALUE"""),0.000775701889775257)</f>
        <v>7.7570188977525701E-4</v>
      </c>
      <c r="L14" s="214" t="str">
        <f t="shared" ca="1" si="0"/>
        <v/>
      </c>
      <c r="M14" s="177">
        <v>61</v>
      </c>
      <c r="N14" s="212">
        <v>7.7570188977525766E-4</v>
      </c>
      <c r="O14" s="177">
        <v>78638.457381705477</v>
      </c>
    </row>
    <row r="15" spans="1:20" ht="15.75" customHeight="1">
      <c r="A15" s="178">
        <v>0</v>
      </c>
      <c r="B15" s="179">
        <v>55.580000000000005</v>
      </c>
      <c r="C15" s="215">
        <v>5.4299132284268037E-4</v>
      </c>
      <c r="D15" s="202">
        <f t="shared" si="1"/>
        <v>102358.91010012156</v>
      </c>
      <c r="E15" s="182">
        <v>44757</v>
      </c>
      <c r="I15" s="167">
        <f ca="1"/>
        <v>78638.457381705739</v>
      </c>
      <c r="J15" s="167">
        <f ca="1">IFERROR(__xludf.DUMMYFUNCTION("""COMPUTED_VALUE"""),122)</f>
        <v>122</v>
      </c>
      <c r="K15" s="214">
        <f ca="1">IFERROR(__xludf.DUMMYFUNCTION("""COMPUTED_VALUE"""),0.00155140377955051)</f>
        <v>1.5514037795505101E-3</v>
      </c>
      <c r="L15" s="214" t="str">
        <f t="shared" ca="1" si="0"/>
        <v/>
      </c>
      <c r="M15" s="177">
        <v>122</v>
      </c>
      <c r="N15" s="212">
        <v>1.5514037795505153E-3</v>
      </c>
      <c r="O15" s="177">
        <v>78638.457381705477</v>
      </c>
    </row>
    <row r="16" spans="1:20">
      <c r="A16" s="178">
        <v>0</v>
      </c>
      <c r="B16" s="179">
        <v>57.6</v>
      </c>
      <c r="C16" s="215">
        <v>6.2056151182020606E-4</v>
      </c>
      <c r="D16" s="202">
        <f t="shared" si="1"/>
        <v>92819.162811193368</v>
      </c>
      <c r="E16" s="184">
        <v>44774</v>
      </c>
      <c r="I16" s="167">
        <f ca="1"/>
        <v>81216.767459794355</v>
      </c>
      <c r="J16" s="167">
        <f ca="1">IFERROR(__xludf.DUMMYFUNCTION("""COMPUTED_VALUE"""),23.625)</f>
        <v>23.625</v>
      </c>
      <c r="K16" s="214">
        <f ca="1">IFERROR(__xludf.DUMMYFUNCTION("""COMPUTED_VALUE"""),0.000290888208665721)</f>
        <v>2.9088820866572098E-4</v>
      </c>
      <c r="L16" s="214" t="str">
        <f t="shared" ca="1" si="0"/>
        <v/>
      </c>
      <c r="M16" s="177">
        <v>23.625</v>
      </c>
      <c r="N16" s="212">
        <v>2.9088820866572153E-4</v>
      </c>
      <c r="O16" s="177">
        <v>81216.76745979421</v>
      </c>
      <c r="P16" s="67" t="s">
        <v>157</v>
      </c>
      <c r="Q16" s="67" t="s">
        <v>191</v>
      </c>
      <c r="S16" s="199"/>
    </row>
    <row r="17" spans="1:19">
      <c r="A17" s="178">
        <v>0</v>
      </c>
      <c r="B17" s="179">
        <v>89.375</v>
      </c>
      <c r="C17" s="215">
        <v>1.2605155708847937E-3</v>
      </c>
      <c r="D17" s="202">
        <f t="shared" si="1"/>
        <v>70903.527147439367</v>
      </c>
      <c r="E17" s="182">
        <v>44788</v>
      </c>
      <c r="I17" s="167">
        <f ca="1"/>
        <v>84606.767747651844</v>
      </c>
      <c r="J17" s="167">
        <f ca="1">IFERROR(__xludf.DUMMYFUNCTION("""COMPUTED_VALUE"""),155.05)</f>
        <v>155.05000000000001</v>
      </c>
      <c r="K17" s="214">
        <f ca="1">IFERROR(__xludf.DUMMYFUNCTION("""COMPUTED_VALUE"""),0.00183259571459404)</f>
        <v>1.83259571459404E-3</v>
      </c>
      <c r="L17" s="214" t="str">
        <f t="shared" ca="1" si="0"/>
        <v/>
      </c>
      <c r="M17" s="177">
        <v>155.05000000000001</v>
      </c>
      <c r="N17" s="212">
        <v>1.8325957145940463E-3</v>
      </c>
      <c r="O17" s="177">
        <v>84606.767747651553</v>
      </c>
      <c r="P17" s="167">
        <f ca="1">SUM(P6:P13)</f>
        <v>1498.79</v>
      </c>
      <c r="Q17" s="222">
        <f ca="1">SUM(Q6:Q13)</f>
        <v>2.0714110553991534E-2</v>
      </c>
      <c r="S17" s="199"/>
    </row>
    <row r="18" spans="1:19">
      <c r="A18" s="178">
        <v>0</v>
      </c>
      <c r="B18" s="179">
        <v>23.625</v>
      </c>
      <c r="C18" s="215">
        <v>2.9088820866572153E-4</v>
      </c>
      <c r="D18" s="202">
        <f t="shared" si="1"/>
        <v>81216.76745979421</v>
      </c>
      <c r="E18" s="184">
        <v>44805</v>
      </c>
      <c r="F18" s="89"/>
      <c r="I18" s="167">
        <f ca="1"/>
        <v>90240.852733105145</v>
      </c>
      <c r="J18" s="167">
        <f ca="1">IFERROR(__xludf.DUMMYFUNCTION("""COMPUTED_VALUE"""),118.125)</f>
        <v>118.125</v>
      </c>
      <c r="K18" s="214">
        <f ca="1">IFERROR(__xludf.DUMMYFUNCTION("""COMPUTED_VALUE"""),0.00130899693899574)</f>
        <v>1.3089969389957401E-3</v>
      </c>
      <c r="L18" s="214" t="str">
        <f t="shared" ca="1" si="0"/>
        <v/>
      </c>
      <c r="M18" s="177">
        <v>118.125</v>
      </c>
      <c r="N18" s="212">
        <v>1.308996938995747E-3</v>
      </c>
      <c r="O18" s="177">
        <v>90240.852733104664</v>
      </c>
      <c r="S18" s="199"/>
    </row>
    <row r="19" spans="1:19" ht="15.75" customHeight="1">
      <c r="A19" s="178">
        <v>0</v>
      </c>
      <c r="B19" s="179">
        <v>40.049999999999997</v>
      </c>
      <c r="C19" s="215">
        <v>5.8177641733144305E-4</v>
      </c>
      <c r="D19" s="202">
        <f t="shared" si="1"/>
        <v>68840.879084968416</v>
      </c>
      <c r="E19" s="182">
        <v>44819</v>
      </c>
      <c r="F19" s="89"/>
      <c r="I19" s="167">
        <f ca="1"/>
        <v>92819.162811193382</v>
      </c>
      <c r="J19" s="167">
        <f ca="1">IFERROR(__xludf.DUMMYFUNCTION("""COMPUTED_VALUE"""),57.6)</f>
        <v>57.6</v>
      </c>
      <c r="K19" s="214">
        <f ca="1">IFERROR(__xludf.DUMMYFUNCTION("""COMPUTED_VALUE"""),0.000620561511820206)</f>
        <v>6.2056151182020595E-4</v>
      </c>
      <c r="L19" s="214" t="str">
        <f t="shared" ca="1" si="0"/>
        <v/>
      </c>
      <c r="M19" s="177">
        <v>57.6</v>
      </c>
      <c r="N19" s="212">
        <v>6.2056151182020606E-4</v>
      </c>
      <c r="O19" s="177">
        <v>92819.162811193368</v>
      </c>
      <c r="S19" s="167"/>
    </row>
    <row r="20" spans="1:19" ht="15.75" customHeight="1">
      <c r="A20" s="178">
        <v>0</v>
      </c>
      <c r="B20" s="179">
        <v>30</v>
      </c>
      <c r="C20" s="215">
        <v>4.8481368110953591E-4</v>
      </c>
      <c r="D20" s="202">
        <f t="shared" si="1"/>
        <v>61879.441874128919</v>
      </c>
      <c r="E20" s="184">
        <v>44835</v>
      </c>
      <c r="F20" s="89"/>
      <c r="G20" s="201"/>
      <c r="I20" s="167">
        <f ca="1"/>
        <v>102358.91010012162</v>
      </c>
      <c r="J20" s="167">
        <f ca="1">IFERROR(__xludf.DUMMYFUNCTION("""COMPUTED_VALUE"""),55.58)</f>
        <v>55.58</v>
      </c>
      <c r="K20" s="214">
        <f ca="1">IFERROR(__xludf.DUMMYFUNCTION("""COMPUTED_VALUE"""),0.00054299132284268)</f>
        <v>5.4299132284268004E-4</v>
      </c>
      <c r="L20" s="214" t="str">
        <f t="shared" ca="1" si="0"/>
        <v/>
      </c>
      <c r="M20" s="177">
        <v>55.580000000000005</v>
      </c>
      <c r="N20" s="212">
        <v>5.4299132284268037E-4</v>
      </c>
      <c r="O20" s="177">
        <v>102358.91010012156</v>
      </c>
      <c r="S20" s="167"/>
    </row>
    <row r="21" spans="1:19" ht="15.75" customHeight="1">
      <c r="A21" s="178">
        <v>0</v>
      </c>
      <c r="B21" s="179">
        <v>58.6</v>
      </c>
      <c r="C21" s="215">
        <v>7.7570188977525766E-4</v>
      </c>
      <c r="D21" s="202">
        <f t="shared" si="1"/>
        <v>75544.485287999036</v>
      </c>
      <c r="E21" s="182">
        <v>44849</v>
      </c>
      <c r="F21" s="89"/>
      <c r="G21" s="89"/>
      <c r="I21" s="167">
        <f ca="1"/>
        <v>108861.98107485645</v>
      </c>
      <c r="J21" s="167">
        <f ca="1">IFERROR(__xludf.DUMMYFUNCTION("""COMPUTED_VALUE"""),85.5)</f>
        <v>85.5</v>
      </c>
      <c r="K21" s="214">
        <f ca="1">IFERROR(__xludf.DUMMYFUNCTION("""COMPUTED_VALUE"""),0.000785398163397448)</f>
        <v>7.85398163397448E-4</v>
      </c>
      <c r="L21" s="214" t="str">
        <f t="shared" ca="1" si="0"/>
        <v/>
      </c>
      <c r="M21" s="177">
        <v>85.5</v>
      </c>
      <c r="N21" s="212">
        <v>7.8539816339744822E-4</v>
      </c>
      <c r="O21" s="177">
        <v>108861.98107485642</v>
      </c>
      <c r="S21" s="167"/>
    </row>
    <row r="22" spans="1:19">
      <c r="A22" s="178">
        <v>0</v>
      </c>
      <c r="B22" s="202">
        <v>0</v>
      </c>
      <c r="C22" s="215">
        <v>0</v>
      </c>
      <c r="D22" s="202" t="str">
        <f t="shared" si="1"/>
        <v/>
      </c>
      <c r="E22" s="203"/>
      <c r="F22" s="89"/>
      <c r="G22" s="201"/>
      <c r="I22" s="167" t="str">
        <v/>
      </c>
      <c r="L22" s="214" t="str">
        <f t="shared" ca="1" si="0"/>
        <v/>
      </c>
      <c r="M22" s="177"/>
      <c r="N22" s="212"/>
      <c r="O22" s="177"/>
      <c r="P22" s="67" t="s">
        <v>159</v>
      </c>
      <c r="S22" s="199"/>
    </row>
    <row r="23" spans="1:19">
      <c r="A23" s="178">
        <v>0</v>
      </c>
      <c r="B23" s="202">
        <v>0</v>
      </c>
      <c r="C23" s="215">
        <v>0</v>
      </c>
      <c r="D23" s="202" t="str">
        <f t="shared" si="1"/>
        <v/>
      </c>
      <c r="E23" s="203"/>
      <c r="F23" s="89"/>
      <c r="G23" s="89"/>
      <c r="I23" s="167" t="str">
        <v/>
      </c>
      <c r="L23" s="214" t="str">
        <f t="shared" ca="1" si="0"/>
        <v/>
      </c>
      <c r="M23" s="177"/>
      <c r="N23" s="212"/>
      <c r="O23" s="177"/>
      <c r="P23" s="167">
        <f ca="1">P17/Q17</f>
        <v>72355.9911536336</v>
      </c>
      <c r="S23" s="199"/>
    </row>
    <row r="24" spans="1:19">
      <c r="A24" s="178">
        <v>0</v>
      </c>
      <c r="B24" s="202">
        <v>0</v>
      </c>
      <c r="C24" s="215">
        <v>0</v>
      </c>
      <c r="D24" s="202" t="str">
        <f t="shared" si="1"/>
        <v/>
      </c>
      <c r="E24" s="203"/>
      <c r="F24" s="89"/>
      <c r="G24" s="89"/>
      <c r="I24" s="167" t="str">
        <v/>
      </c>
      <c r="L24" s="214" t="str">
        <f t="shared" ca="1" si="0"/>
        <v/>
      </c>
      <c r="M24" s="177"/>
      <c r="N24" s="212"/>
      <c r="O24" s="177"/>
      <c r="S24" s="199"/>
    </row>
    <row r="25" spans="1:19" ht="15.75" customHeight="1">
      <c r="A25" s="178">
        <v>0</v>
      </c>
      <c r="B25" s="202">
        <v>0</v>
      </c>
      <c r="C25" s="215">
        <v>0</v>
      </c>
      <c r="D25" s="202" t="str">
        <f t="shared" si="1"/>
        <v/>
      </c>
      <c r="E25" s="203"/>
      <c r="F25" s="89"/>
      <c r="G25" s="89"/>
      <c r="I25" s="167" t="str">
        <v/>
      </c>
      <c r="L25" s="214" t="str">
        <f t="shared" ca="1" si="0"/>
        <v/>
      </c>
      <c r="M25" s="177"/>
      <c r="N25" s="212"/>
      <c r="O25" s="177"/>
      <c r="S25" s="167"/>
    </row>
    <row r="26" spans="1:19" ht="15.75" customHeight="1">
      <c r="A26" s="178">
        <v>0</v>
      </c>
      <c r="B26" s="202">
        <v>0</v>
      </c>
      <c r="C26" s="215">
        <v>0</v>
      </c>
      <c r="D26" s="202" t="str">
        <f t="shared" si="1"/>
        <v/>
      </c>
      <c r="E26" s="203"/>
      <c r="F26" s="89"/>
      <c r="G26" s="89"/>
      <c r="I26" s="167" t="str">
        <v/>
      </c>
      <c r="L26" s="214" t="str">
        <f t="shared" ca="1" si="0"/>
        <v/>
      </c>
      <c r="M26" s="177"/>
      <c r="N26" s="212"/>
      <c r="O26" s="177"/>
      <c r="P26" s="67" t="s">
        <v>160</v>
      </c>
      <c r="S26" s="167"/>
    </row>
    <row r="27" spans="1:19" ht="15.75" customHeight="1">
      <c r="A27" s="178">
        <v>0</v>
      </c>
      <c r="B27" s="202">
        <v>0</v>
      </c>
      <c r="C27" s="215">
        <v>0</v>
      </c>
      <c r="D27" s="202" t="str">
        <f t="shared" si="1"/>
        <v/>
      </c>
      <c r="E27" s="203"/>
      <c r="F27" s="89"/>
      <c r="G27" s="89"/>
      <c r="I27" s="167" t="str">
        <v/>
      </c>
      <c r="L27" s="214" t="str">
        <f t="shared" ca="1" si="0"/>
        <v/>
      </c>
      <c r="M27" s="177"/>
      <c r="N27" s="212"/>
      <c r="O27" s="177"/>
      <c r="P27" s="223">
        <f ca="1">SUM(M2:M370)+(H8*H6)</f>
        <v>1498.7899999999997</v>
      </c>
      <c r="S27" s="167"/>
    </row>
    <row r="28" spans="1:19" ht="15.75" customHeight="1">
      <c r="A28" s="178">
        <v>0</v>
      </c>
      <c r="B28" s="202">
        <v>0</v>
      </c>
      <c r="C28" s="215">
        <v>0</v>
      </c>
      <c r="D28" s="202" t="str">
        <f t="shared" si="1"/>
        <v/>
      </c>
      <c r="E28" s="203"/>
      <c r="F28" s="89"/>
      <c r="G28" s="89"/>
      <c r="I28" s="167" t="str">
        <v/>
      </c>
      <c r="L28" s="214" t="str">
        <f t="shared" ca="1" si="0"/>
        <v/>
      </c>
      <c r="M28" s="177"/>
      <c r="N28" s="212"/>
      <c r="O28" s="177"/>
      <c r="S28" s="167"/>
    </row>
    <row r="29" spans="1:19" ht="15.75" customHeight="1">
      <c r="A29" s="178">
        <v>0</v>
      </c>
      <c r="B29" s="202">
        <v>0</v>
      </c>
      <c r="C29" s="215">
        <v>0</v>
      </c>
      <c r="D29" s="202" t="str">
        <f t="shared" si="1"/>
        <v/>
      </c>
      <c r="E29" s="203"/>
      <c r="F29" s="89"/>
      <c r="G29" s="89"/>
      <c r="I29" s="167" t="str">
        <v/>
      </c>
      <c r="J29" s="89"/>
      <c r="L29" s="214" t="str">
        <f t="shared" ca="1" si="0"/>
        <v/>
      </c>
      <c r="M29" s="177"/>
      <c r="N29" s="212"/>
      <c r="O29" s="177"/>
    </row>
    <row r="30" spans="1:19" ht="15.75" customHeight="1">
      <c r="A30" s="178">
        <v>0</v>
      </c>
      <c r="B30" s="202">
        <v>0</v>
      </c>
      <c r="C30" s="215">
        <v>0</v>
      </c>
      <c r="D30" s="202" t="str">
        <f t="shared" si="1"/>
        <v/>
      </c>
      <c r="E30" s="203"/>
      <c r="H30" s="89"/>
      <c r="I30" s="167" t="str">
        <v/>
      </c>
      <c r="J30" s="89"/>
      <c r="L30" s="214" t="str">
        <f t="shared" ca="1" si="0"/>
        <v/>
      </c>
      <c r="M30" s="177"/>
      <c r="N30" s="212"/>
      <c r="O30" s="177"/>
      <c r="P30" s="67" t="s">
        <v>161</v>
      </c>
    </row>
    <row r="31" spans="1:19" ht="15.75" customHeight="1">
      <c r="A31" s="178">
        <v>0</v>
      </c>
      <c r="B31" s="202">
        <v>0</v>
      </c>
      <c r="C31" s="215">
        <v>0</v>
      </c>
      <c r="D31" s="202" t="str">
        <f t="shared" si="1"/>
        <v/>
      </c>
      <c r="E31" s="203"/>
      <c r="H31" s="89"/>
      <c r="I31" s="167" t="str">
        <v/>
      </c>
      <c r="J31" s="89"/>
      <c r="L31" s="214" t="str">
        <f t="shared" ca="1" si="0"/>
        <v/>
      </c>
      <c r="M31" s="177"/>
      <c r="N31" s="212"/>
      <c r="O31" s="177"/>
      <c r="P31" s="167">
        <f>H6*H8</f>
        <v>0</v>
      </c>
    </row>
    <row r="32" spans="1:19" ht="15.75" customHeight="1">
      <c r="A32" s="178">
        <v>0</v>
      </c>
      <c r="B32" s="202">
        <v>0</v>
      </c>
      <c r="C32" s="215">
        <v>0</v>
      </c>
      <c r="D32" s="202" t="str">
        <f t="shared" si="1"/>
        <v/>
      </c>
      <c r="E32" s="203"/>
      <c r="H32" s="89"/>
      <c r="I32" s="167" t="str">
        <v/>
      </c>
      <c r="J32" s="89"/>
      <c r="L32" s="214" t="str">
        <f t="shared" ca="1" si="0"/>
        <v/>
      </c>
      <c r="M32" s="177"/>
      <c r="N32" s="212"/>
      <c r="O32" s="177"/>
    </row>
    <row r="33" spans="1:16" ht="15.75" customHeight="1">
      <c r="A33" s="178">
        <v>0</v>
      </c>
      <c r="B33" s="202">
        <v>0</v>
      </c>
      <c r="C33" s="215">
        <v>0</v>
      </c>
      <c r="D33" s="202" t="str">
        <f t="shared" si="1"/>
        <v/>
      </c>
      <c r="E33" s="203"/>
      <c r="H33" s="89"/>
      <c r="I33" s="167" t="str">
        <v/>
      </c>
      <c r="J33" s="89"/>
      <c r="L33" s="214" t="str">
        <f t="shared" ca="1" si="0"/>
        <v/>
      </c>
      <c r="M33" s="177"/>
      <c r="N33" s="212"/>
      <c r="O33" s="177"/>
    </row>
    <row r="34" spans="1:16" ht="15.75" customHeight="1">
      <c r="A34" s="178">
        <v>0</v>
      </c>
      <c r="B34" s="202">
        <v>0</v>
      </c>
      <c r="C34" s="215">
        <v>0</v>
      </c>
      <c r="D34" s="202" t="str">
        <f t="shared" si="1"/>
        <v/>
      </c>
      <c r="E34" s="203"/>
      <c r="H34" s="89"/>
      <c r="I34" s="167" t="str">
        <v/>
      </c>
      <c r="J34" s="89"/>
      <c r="L34" s="214" t="str">
        <f t="shared" ca="1" si="0"/>
        <v/>
      </c>
      <c r="M34" s="177"/>
      <c r="N34" s="212"/>
      <c r="O34" s="177"/>
    </row>
    <row r="35" spans="1:16" ht="15.75" customHeight="1">
      <c r="A35" s="178">
        <v>0</v>
      </c>
      <c r="B35" s="202">
        <v>0</v>
      </c>
      <c r="C35" s="215">
        <v>0</v>
      </c>
      <c r="D35" s="202" t="str">
        <f t="shared" si="1"/>
        <v/>
      </c>
      <c r="E35" s="203"/>
      <c r="H35" s="89"/>
      <c r="I35" s="167" t="str">
        <v/>
      </c>
      <c r="J35" s="89"/>
      <c r="L35" s="214" t="str">
        <f t="shared" ca="1" si="0"/>
        <v/>
      </c>
      <c r="M35" s="177"/>
      <c r="N35" s="212"/>
      <c r="O35" s="177"/>
      <c r="P35" s="167"/>
    </row>
    <row r="36" spans="1:16" ht="15.75" customHeight="1">
      <c r="A36" s="178">
        <v>0</v>
      </c>
      <c r="B36" s="202">
        <v>0</v>
      </c>
      <c r="C36" s="215">
        <v>0</v>
      </c>
      <c r="D36" s="202" t="str">
        <f t="shared" si="1"/>
        <v/>
      </c>
      <c r="E36" s="203"/>
      <c r="H36" s="89"/>
      <c r="I36" s="167" t="str">
        <v/>
      </c>
      <c r="L36" s="214" t="str">
        <f t="shared" ca="1" si="0"/>
        <v/>
      </c>
      <c r="M36" s="177"/>
      <c r="N36" s="212"/>
      <c r="O36" s="177"/>
    </row>
    <row r="37" spans="1:16" ht="12.5">
      <c r="A37" s="178">
        <v>0</v>
      </c>
      <c r="B37" s="202">
        <v>0</v>
      </c>
      <c r="C37" s="215">
        <v>0</v>
      </c>
      <c r="D37" s="202" t="str">
        <f t="shared" si="1"/>
        <v/>
      </c>
      <c r="E37" s="203"/>
      <c r="H37" s="89"/>
      <c r="I37" s="167" t="str">
        <v/>
      </c>
      <c r="L37" s="214" t="str">
        <f t="shared" ca="1" si="0"/>
        <v/>
      </c>
      <c r="M37" s="177"/>
      <c r="N37" s="212"/>
      <c r="O37" s="177"/>
    </row>
    <row r="38" spans="1:16" ht="12.5">
      <c r="A38" s="178">
        <v>0</v>
      </c>
      <c r="B38" s="202">
        <v>0</v>
      </c>
      <c r="C38" s="215">
        <v>0</v>
      </c>
      <c r="D38" s="202" t="str">
        <f t="shared" si="1"/>
        <v/>
      </c>
      <c r="E38" s="203"/>
      <c r="H38" s="89"/>
      <c r="I38" s="167" t="str">
        <v/>
      </c>
      <c r="L38" s="214" t="str">
        <f t="shared" ca="1" si="0"/>
        <v/>
      </c>
      <c r="M38" s="177"/>
      <c r="N38" s="212"/>
      <c r="O38" s="177"/>
    </row>
    <row r="39" spans="1:16" ht="12.5">
      <c r="A39" s="178">
        <v>0</v>
      </c>
      <c r="B39" s="202">
        <v>0</v>
      </c>
      <c r="C39" s="215">
        <v>0</v>
      </c>
      <c r="D39" s="202" t="str">
        <f t="shared" si="1"/>
        <v/>
      </c>
      <c r="E39" s="203"/>
      <c r="H39" s="89"/>
      <c r="I39" s="167" t="str">
        <v/>
      </c>
      <c r="L39" s="214" t="str">
        <f t="shared" ca="1" si="0"/>
        <v/>
      </c>
      <c r="M39" s="177"/>
      <c r="N39" s="212"/>
      <c r="O39" s="177"/>
    </row>
    <row r="40" spans="1:16" ht="12.5">
      <c r="A40" s="178">
        <v>0</v>
      </c>
      <c r="B40" s="202">
        <v>0</v>
      </c>
      <c r="C40" s="215">
        <v>0</v>
      </c>
      <c r="D40" s="202" t="str">
        <f t="shared" si="1"/>
        <v/>
      </c>
      <c r="E40" s="203"/>
      <c r="H40" s="89"/>
      <c r="I40" s="167" t="str">
        <v/>
      </c>
      <c r="L40" s="214" t="str">
        <f t="shared" ca="1" si="0"/>
        <v/>
      </c>
      <c r="M40" s="177"/>
      <c r="N40" s="212"/>
      <c r="O40" s="177"/>
    </row>
    <row r="41" spans="1:16" ht="12.5">
      <c r="A41" s="178">
        <v>0</v>
      </c>
      <c r="B41" s="202">
        <v>0</v>
      </c>
      <c r="C41" s="215">
        <v>0</v>
      </c>
      <c r="D41" s="202" t="str">
        <f t="shared" si="1"/>
        <v/>
      </c>
      <c r="E41" s="203"/>
      <c r="H41" s="89"/>
      <c r="I41" s="167" t="str">
        <v/>
      </c>
      <c r="L41" s="214" t="str">
        <f t="shared" ca="1" si="0"/>
        <v/>
      </c>
      <c r="M41" s="177"/>
      <c r="N41" s="212"/>
      <c r="O41" s="177"/>
    </row>
    <row r="42" spans="1:16" ht="12.5">
      <c r="A42" s="178">
        <v>0</v>
      </c>
      <c r="B42" s="202">
        <v>0</v>
      </c>
      <c r="C42" s="215">
        <v>0</v>
      </c>
      <c r="D42" s="202" t="str">
        <f t="shared" si="1"/>
        <v/>
      </c>
      <c r="E42" s="203"/>
      <c r="H42" s="89"/>
      <c r="I42" s="167" t="str">
        <v/>
      </c>
      <c r="L42" s="214" t="str">
        <f t="shared" ca="1" si="0"/>
        <v/>
      </c>
      <c r="M42" s="177"/>
      <c r="N42" s="212"/>
      <c r="O42" s="177"/>
    </row>
    <row r="43" spans="1:16" ht="12.5">
      <c r="A43" s="178">
        <v>0</v>
      </c>
      <c r="B43" s="202">
        <v>0</v>
      </c>
      <c r="C43" s="215">
        <v>0</v>
      </c>
      <c r="D43" s="202" t="str">
        <f t="shared" si="1"/>
        <v/>
      </c>
      <c r="E43" s="203"/>
      <c r="H43" s="89"/>
      <c r="I43" s="167" t="str">
        <v/>
      </c>
      <c r="J43" s="89"/>
      <c r="L43" s="214" t="str">
        <f t="shared" ca="1" si="0"/>
        <v/>
      </c>
      <c r="M43" s="177"/>
      <c r="N43" s="212"/>
      <c r="O43" s="177"/>
    </row>
    <row r="44" spans="1:16" ht="12.5">
      <c r="A44" s="178">
        <v>0</v>
      </c>
      <c r="B44" s="202">
        <v>0</v>
      </c>
      <c r="C44" s="215">
        <v>0</v>
      </c>
      <c r="D44" s="202" t="str">
        <f t="shared" si="1"/>
        <v/>
      </c>
      <c r="E44" s="203"/>
      <c r="H44" s="89"/>
      <c r="I44" s="167" t="str">
        <v/>
      </c>
      <c r="J44" s="89"/>
      <c r="L44" s="214" t="str">
        <f t="shared" ca="1" si="0"/>
        <v/>
      </c>
      <c r="M44" s="177"/>
      <c r="N44" s="212"/>
      <c r="O44" s="177"/>
    </row>
    <row r="45" spans="1:16" ht="12.5">
      <c r="A45" s="178">
        <v>0</v>
      </c>
      <c r="B45" s="202">
        <v>0</v>
      </c>
      <c r="C45" s="215">
        <v>0</v>
      </c>
      <c r="D45" s="202" t="str">
        <f t="shared" si="1"/>
        <v/>
      </c>
      <c r="E45" s="203"/>
      <c r="H45" s="89"/>
      <c r="I45" s="167" t="str">
        <v/>
      </c>
      <c r="J45" s="89"/>
      <c r="L45" s="214" t="str">
        <f t="shared" ca="1" si="0"/>
        <v/>
      </c>
      <c r="M45" s="177"/>
      <c r="N45" s="212"/>
      <c r="O45" s="177"/>
    </row>
    <row r="46" spans="1:16" ht="12.5">
      <c r="A46" s="178">
        <v>0</v>
      </c>
      <c r="B46" s="202">
        <v>0</v>
      </c>
      <c r="C46" s="215">
        <v>0</v>
      </c>
      <c r="D46" s="202" t="str">
        <f t="shared" si="1"/>
        <v/>
      </c>
      <c r="E46" s="203"/>
      <c r="F46" s="89"/>
      <c r="G46" s="89"/>
      <c r="I46" s="167" t="str">
        <v/>
      </c>
      <c r="L46" s="214" t="str">
        <f t="shared" ca="1" si="0"/>
        <v/>
      </c>
      <c r="M46" s="177"/>
      <c r="N46" s="212"/>
      <c r="O46" s="177"/>
    </row>
    <row r="47" spans="1:16" ht="12.5">
      <c r="A47" s="178">
        <v>0</v>
      </c>
      <c r="B47" s="202">
        <v>0</v>
      </c>
      <c r="C47" s="215">
        <v>0</v>
      </c>
      <c r="D47" s="202" t="str">
        <f t="shared" si="1"/>
        <v/>
      </c>
      <c r="E47" s="203"/>
      <c r="F47" s="89"/>
      <c r="G47" s="89"/>
      <c r="I47" s="167" t="str">
        <v/>
      </c>
      <c r="L47" s="214" t="str">
        <f t="shared" ca="1" si="0"/>
        <v/>
      </c>
      <c r="M47" s="177"/>
      <c r="N47" s="212"/>
      <c r="O47" s="177"/>
    </row>
    <row r="48" spans="1:16" ht="12.5">
      <c r="A48" s="178">
        <v>0</v>
      </c>
      <c r="B48" s="202">
        <v>0</v>
      </c>
      <c r="C48" s="215">
        <v>0</v>
      </c>
      <c r="D48" s="202" t="str">
        <f t="shared" si="1"/>
        <v/>
      </c>
      <c r="E48" s="203"/>
      <c r="F48" s="89"/>
      <c r="G48" s="89"/>
      <c r="I48" s="167" t="str">
        <v/>
      </c>
      <c r="L48" s="214" t="str">
        <f t="shared" ca="1" si="0"/>
        <v/>
      </c>
      <c r="M48" s="177"/>
      <c r="N48" s="212"/>
      <c r="O48" s="177"/>
    </row>
    <row r="49" spans="1:15" ht="12.5">
      <c r="A49" s="178">
        <v>0</v>
      </c>
      <c r="B49" s="202">
        <v>0</v>
      </c>
      <c r="C49" s="215">
        <v>0</v>
      </c>
      <c r="D49" s="202" t="str">
        <f t="shared" si="1"/>
        <v/>
      </c>
      <c r="E49" s="203"/>
      <c r="F49" s="89"/>
      <c r="G49" s="89"/>
      <c r="I49" s="167" t="str">
        <v/>
      </c>
      <c r="L49" s="214" t="str">
        <f t="shared" ca="1" si="0"/>
        <v/>
      </c>
      <c r="M49" s="177"/>
      <c r="N49" s="212"/>
      <c r="O49" s="177"/>
    </row>
    <row r="50" spans="1:15" ht="12.5">
      <c r="A50" s="178">
        <v>0</v>
      </c>
      <c r="B50" s="202">
        <v>0</v>
      </c>
      <c r="C50" s="215">
        <v>0</v>
      </c>
      <c r="D50" s="202" t="str">
        <f t="shared" si="1"/>
        <v/>
      </c>
      <c r="E50" s="203"/>
      <c r="F50" s="89"/>
      <c r="G50" s="89"/>
      <c r="I50" s="167" t="str">
        <v/>
      </c>
      <c r="L50" s="214" t="str">
        <f t="shared" ca="1" si="0"/>
        <v/>
      </c>
      <c r="M50" s="177"/>
      <c r="N50" s="212"/>
      <c r="O50" s="177"/>
    </row>
    <row r="51" spans="1:15" ht="12.5">
      <c r="A51" s="178">
        <v>0</v>
      </c>
      <c r="B51" s="202">
        <v>0</v>
      </c>
      <c r="C51" s="215">
        <v>0</v>
      </c>
      <c r="D51" s="202" t="str">
        <f t="shared" si="1"/>
        <v/>
      </c>
      <c r="E51" s="203"/>
      <c r="F51" s="89"/>
      <c r="G51" s="89"/>
      <c r="I51" s="167" t="str">
        <v/>
      </c>
      <c r="L51" s="214" t="str">
        <f t="shared" ca="1" si="0"/>
        <v/>
      </c>
      <c r="M51" s="177"/>
      <c r="N51" s="212"/>
      <c r="O51" s="177"/>
    </row>
    <row r="52" spans="1:15" ht="12.5">
      <c r="A52" s="178">
        <v>0</v>
      </c>
      <c r="B52" s="202">
        <v>0</v>
      </c>
      <c r="C52" s="215">
        <v>0</v>
      </c>
      <c r="D52" s="202" t="str">
        <f t="shared" si="1"/>
        <v/>
      </c>
      <c r="E52" s="203"/>
      <c r="F52" s="89"/>
      <c r="G52" s="89"/>
      <c r="I52" s="167" t="str">
        <v/>
      </c>
      <c r="L52" s="214" t="str">
        <f t="shared" ca="1" si="0"/>
        <v/>
      </c>
      <c r="M52" s="177"/>
      <c r="N52" s="212"/>
      <c r="O52" s="177"/>
    </row>
    <row r="53" spans="1:15" ht="12.5">
      <c r="A53" s="178">
        <v>0</v>
      </c>
      <c r="B53" s="202">
        <v>0</v>
      </c>
      <c r="C53" s="215">
        <v>0</v>
      </c>
      <c r="D53" s="202" t="str">
        <f t="shared" si="1"/>
        <v/>
      </c>
      <c r="E53" s="203"/>
      <c r="F53" s="89"/>
      <c r="G53" s="89"/>
      <c r="I53" s="167" t="str">
        <v/>
      </c>
      <c r="L53" s="214" t="str">
        <f t="shared" ca="1" si="0"/>
        <v/>
      </c>
      <c r="M53" s="177"/>
      <c r="N53" s="212"/>
      <c r="O53" s="177"/>
    </row>
    <row r="54" spans="1:15" ht="12.5">
      <c r="A54" s="178">
        <v>0</v>
      </c>
      <c r="B54" s="202">
        <v>0</v>
      </c>
      <c r="C54" s="215">
        <v>0</v>
      </c>
      <c r="D54" s="202" t="str">
        <f t="shared" si="1"/>
        <v/>
      </c>
      <c r="E54" s="203"/>
      <c r="F54" s="89"/>
      <c r="G54" s="89"/>
      <c r="I54" s="167" t="str">
        <v/>
      </c>
      <c r="L54" s="214" t="str">
        <f t="shared" ca="1" si="0"/>
        <v/>
      </c>
      <c r="M54" s="177"/>
      <c r="N54" s="212"/>
      <c r="O54" s="177"/>
    </row>
    <row r="55" spans="1:15" ht="12.5">
      <c r="A55" s="178">
        <v>0</v>
      </c>
      <c r="B55" s="202">
        <v>0</v>
      </c>
      <c r="C55" s="215">
        <v>0</v>
      </c>
      <c r="D55" s="202" t="str">
        <f t="shared" si="1"/>
        <v/>
      </c>
      <c r="E55" s="203"/>
      <c r="F55" s="89"/>
      <c r="G55" s="89"/>
      <c r="I55" s="167" t="str">
        <v/>
      </c>
      <c r="L55" s="214" t="str">
        <f t="shared" ca="1" si="0"/>
        <v/>
      </c>
      <c r="M55" s="177"/>
      <c r="N55" s="212"/>
      <c r="O55" s="177"/>
    </row>
    <row r="56" spans="1:15" ht="12.5">
      <c r="A56" s="178">
        <v>0</v>
      </c>
      <c r="B56" s="202">
        <v>0</v>
      </c>
      <c r="C56" s="215">
        <v>0</v>
      </c>
      <c r="D56" s="202" t="str">
        <f t="shared" si="1"/>
        <v/>
      </c>
      <c r="E56" s="203"/>
      <c r="F56" s="89"/>
      <c r="G56" s="89"/>
      <c r="I56" s="167" t="str">
        <v/>
      </c>
      <c r="L56" s="214" t="str">
        <f t="shared" ca="1" si="0"/>
        <v/>
      </c>
      <c r="M56" s="177"/>
      <c r="N56" s="212"/>
      <c r="O56" s="177"/>
    </row>
    <row r="57" spans="1:15" ht="12.5">
      <c r="A57" s="178">
        <v>0</v>
      </c>
      <c r="B57" s="202">
        <v>0</v>
      </c>
      <c r="C57" s="215">
        <v>0</v>
      </c>
      <c r="D57" s="202" t="str">
        <f t="shared" si="1"/>
        <v/>
      </c>
      <c r="E57" s="203"/>
      <c r="F57" s="89"/>
      <c r="G57" s="89"/>
      <c r="I57" s="167" t="str">
        <v/>
      </c>
      <c r="L57" s="214" t="str">
        <f t="shared" ca="1" si="0"/>
        <v/>
      </c>
      <c r="M57" s="177"/>
      <c r="N57" s="212"/>
      <c r="O57" s="177"/>
    </row>
    <row r="58" spans="1:15" ht="12.5">
      <c r="A58" s="178">
        <v>0</v>
      </c>
      <c r="B58" s="202">
        <v>0</v>
      </c>
      <c r="C58" s="215">
        <v>0</v>
      </c>
      <c r="D58" s="202" t="str">
        <f t="shared" si="1"/>
        <v/>
      </c>
      <c r="E58" s="203"/>
      <c r="F58" s="89"/>
      <c r="G58" s="89"/>
      <c r="I58" s="167" t="str">
        <v/>
      </c>
      <c r="L58" s="214" t="str">
        <f t="shared" ca="1" si="0"/>
        <v/>
      </c>
      <c r="M58" s="177"/>
      <c r="N58" s="212"/>
      <c r="O58" s="177"/>
    </row>
    <row r="59" spans="1:15" ht="12.5">
      <c r="A59" s="178">
        <v>0</v>
      </c>
      <c r="B59" s="202">
        <v>0</v>
      </c>
      <c r="C59" s="215">
        <v>0</v>
      </c>
      <c r="D59" s="202" t="str">
        <f t="shared" si="1"/>
        <v/>
      </c>
      <c r="E59" s="203"/>
      <c r="F59" s="89"/>
      <c r="G59" s="89"/>
      <c r="I59" s="167" t="str">
        <v/>
      </c>
      <c r="L59" s="214" t="str">
        <f t="shared" ca="1" si="0"/>
        <v/>
      </c>
      <c r="M59" s="177"/>
      <c r="N59" s="212"/>
      <c r="O59" s="177"/>
    </row>
    <row r="60" spans="1:15" ht="12.5">
      <c r="A60" s="178">
        <v>0</v>
      </c>
      <c r="B60" s="202">
        <v>0</v>
      </c>
      <c r="C60" s="215">
        <v>0</v>
      </c>
      <c r="D60" s="202" t="str">
        <f t="shared" si="1"/>
        <v/>
      </c>
      <c r="E60" s="203"/>
      <c r="F60" s="89"/>
      <c r="G60" s="89"/>
      <c r="I60" s="167" t="str">
        <v/>
      </c>
      <c r="L60" s="214" t="str">
        <f t="shared" ca="1" si="0"/>
        <v/>
      </c>
      <c r="M60" s="177"/>
      <c r="N60" s="212"/>
      <c r="O60" s="177"/>
    </row>
    <row r="61" spans="1:15" ht="12.5">
      <c r="A61" s="178">
        <v>0</v>
      </c>
      <c r="B61" s="202">
        <v>0</v>
      </c>
      <c r="C61" s="215">
        <v>0</v>
      </c>
      <c r="D61" s="202" t="str">
        <f t="shared" si="1"/>
        <v/>
      </c>
      <c r="E61" s="203"/>
      <c r="F61" s="89"/>
      <c r="G61" s="89"/>
      <c r="I61" s="167" t="str">
        <v/>
      </c>
      <c r="L61" s="214" t="str">
        <f t="shared" ca="1" si="0"/>
        <v/>
      </c>
      <c r="M61" s="177"/>
      <c r="N61" s="212"/>
      <c r="O61" s="177"/>
    </row>
    <row r="62" spans="1:15" ht="12.5">
      <c r="A62" s="178">
        <v>0</v>
      </c>
      <c r="B62" s="202">
        <v>0</v>
      </c>
      <c r="C62" s="215">
        <v>0</v>
      </c>
      <c r="D62" s="202" t="str">
        <f t="shared" si="1"/>
        <v/>
      </c>
      <c r="E62" s="203"/>
      <c r="F62" s="89"/>
      <c r="G62" s="89"/>
      <c r="I62" s="167" t="str">
        <v/>
      </c>
      <c r="L62" s="214" t="str">
        <f t="shared" ca="1" si="0"/>
        <v/>
      </c>
      <c r="M62" s="177"/>
      <c r="N62" s="212"/>
      <c r="O62" s="177"/>
    </row>
    <row r="63" spans="1:15" ht="12.5">
      <c r="A63" s="178">
        <v>0</v>
      </c>
      <c r="B63" s="202">
        <v>0</v>
      </c>
      <c r="C63" s="215">
        <v>0</v>
      </c>
      <c r="D63" s="202" t="str">
        <f t="shared" si="1"/>
        <v/>
      </c>
      <c r="E63" s="203"/>
      <c r="F63" s="89"/>
      <c r="G63" s="89"/>
      <c r="I63" s="167" t="str">
        <v/>
      </c>
      <c r="L63" s="214" t="str">
        <f t="shared" ca="1" si="0"/>
        <v/>
      </c>
      <c r="M63" s="177"/>
      <c r="N63" s="212"/>
      <c r="O63" s="177"/>
    </row>
    <row r="64" spans="1:15" ht="12.5">
      <c r="A64" s="178">
        <v>0</v>
      </c>
      <c r="B64" s="202">
        <v>0</v>
      </c>
      <c r="C64" s="215">
        <v>0</v>
      </c>
      <c r="D64" s="202" t="str">
        <f t="shared" si="1"/>
        <v/>
      </c>
      <c r="E64" s="203"/>
      <c r="F64" s="89"/>
      <c r="G64" s="89"/>
      <c r="I64" s="167" t="str">
        <v/>
      </c>
      <c r="L64" s="214" t="str">
        <f t="shared" ca="1" si="0"/>
        <v/>
      </c>
      <c r="M64" s="177"/>
      <c r="N64" s="212"/>
      <c r="O64" s="177"/>
    </row>
    <row r="65" spans="1:15" ht="12.5">
      <c r="A65" s="178">
        <v>0</v>
      </c>
      <c r="B65" s="202">
        <v>0</v>
      </c>
      <c r="C65" s="215">
        <v>0</v>
      </c>
      <c r="D65" s="202" t="str">
        <f t="shared" si="1"/>
        <v/>
      </c>
      <c r="E65" s="203"/>
      <c r="F65" s="89"/>
      <c r="G65" s="89"/>
      <c r="I65" s="167" t="str">
        <v/>
      </c>
      <c r="L65" s="214" t="str">
        <f t="shared" ca="1" si="0"/>
        <v/>
      </c>
      <c r="M65" s="177"/>
      <c r="N65" s="212"/>
      <c r="O65" s="177"/>
    </row>
    <row r="66" spans="1:15" ht="12.5">
      <c r="A66" s="178">
        <v>0</v>
      </c>
      <c r="B66" s="202">
        <v>0</v>
      </c>
      <c r="C66" s="215">
        <v>0</v>
      </c>
      <c r="D66" s="202" t="str">
        <f t="shared" si="1"/>
        <v/>
      </c>
      <c r="E66" s="203"/>
      <c r="F66" s="89"/>
      <c r="G66" s="89"/>
      <c r="I66" s="167" t="str">
        <v/>
      </c>
      <c r="L66" s="214" t="str">
        <f t="shared" ca="1" si="0"/>
        <v/>
      </c>
      <c r="M66" s="177"/>
      <c r="N66" s="212"/>
      <c r="O66" s="177"/>
    </row>
    <row r="67" spans="1:15" ht="12.5">
      <c r="A67" s="178">
        <v>0</v>
      </c>
      <c r="B67" s="202">
        <v>0</v>
      </c>
      <c r="C67" s="215">
        <v>0</v>
      </c>
      <c r="D67" s="202" t="str">
        <f t="shared" si="1"/>
        <v/>
      </c>
      <c r="E67" s="203"/>
      <c r="F67" s="89"/>
      <c r="G67" s="89"/>
      <c r="I67" s="167" t="str">
        <v/>
      </c>
      <c r="L67" s="214" t="str">
        <f t="shared" ca="1" si="0"/>
        <v/>
      </c>
      <c r="M67" s="177"/>
      <c r="N67" s="212"/>
      <c r="O67" s="177"/>
    </row>
    <row r="68" spans="1:15" ht="12.5">
      <c r="A68" s="178">
        <v>0</v>
      </c>
      <c r="B68" s="202">
        <v>0</v>
      </c>
      <c r="C68" s="215">
        <v>0</v>
      </c>
      <c r="D68" s="202" t="str">
        <f t="shared" si="1"/>
        <v/>
      </c>
      <c r="E68" s="203"/>
      <c r="F68" s="89"/>
      <c r="G68" s="89"/>
      <c r="I68" s="167" t="str">
        <v/>
      </c>
      <c r="L68" s="214" t="str">
        <f t="shared" ca="1" si="0"/>
        <v/>
      </c>
      <c r="M68" s="177"/>
      <c r="N68" s="212"/>
      <c r="O68" s="177"/>
    </row>
    <row r="69" spans="1:15" ht="12.5">
      <c r="A69" s="178">
        <v>0</v>
      </c>
      <c r="B69" s="202">
        <v>0</v>
      </c>
      <c r="C69" s="215">
        <v>0</v>
      </c>
      <c r="D69" s="202" t="str">
        <f t="shared" ref="D69:D132" si="2">_xlfn.IFS(A69&gt;0,A69/C69,B69&gt;0,B69/C69,AND(B69=0,C69&gt;0),0, AND(C69=0,A69=0),"")</f>
        <v/>
      </c>
      <c r="E69" s="203"/>
      <c r="F69" s="89"/>
      <c r="G69" s="89"/>
      <c r="I69" s="167" t="str">
        <v/>
      </c>
      <c r="L69" s="214" t="str">
        <f t="shared" ca="1" si="0"/>
        <v/>
      </c>
      <c r="M69" s="177"/>
      <c r="N69" s="212"/>
      <c r="O69" s="177"/>
    </row>
    <row r="70" spans="1:15" ht="12.5">
      <c r="A70" s="178">
        <v>0</v>
      </c>
      <c r="B70" s="202">
        <v>0</v>
      </c>
      <c r="C70" s="215">
        <v>0</v>
      </c>
      <c r="D70" s="202" t="str">
        <f t="shared" si="2"/>
        <v/>
      </c>
      <c r="E70" s="203"/>
      <c r="F70" s="89"/>
      <c r="G70" s="89"/>
      <c r="I70" s="167" t="str">
        <v/>
      </c>
      <c r="L70" s="214" t="str">
        <f t="shared" ca="1" si="0"/>
        <v/>
      </c>
      <c r="M70" s="177"/>
      <c r="N70" s="212"/>
      <c r="O70" s="177"/>
    </row>
    <row r="71" spans="1:15" ht="12.5">
      <c r="A71" s="178">
        <v>0</v>
      </c>
      <c r="B71" s="202">
        <v>0</v>
      </c>
      <c r="C71" s="215">
        <v>0</v>
      </c>
      <c r="D71" s="202" t="str">
        <f t="shared" si="2"/>
        <v/>
      </c>
      <c r="E71" s="203"/>
      <c r="F71" s="89"/>
      <c r="G71" s="89"/>
      <c r="I71" s="167" t="str">
        <v/>
      </c>
      <c r="L71" s="214" t="str">
        <f t="shared" ca="1" si="0"/>
        <v/>
      </c>
      <c r="M71" s="177"/>
      <c r="N71" s="212"/>
      <c r="O71" s="177"/>
    </row>
    <row r="72" spans="1:15" ht="12.5">
      <c r="A72" s="178">
        <v>0</v>
      </c>
      <c r="B72" s="202">
        <v>0</v>
      </c>
      <c r="C72" s="215">
        <v>0</v>
      </c>
      <c r="D72" s="202" t="str">
        <f t="shared" si="2"/>
        <v/>
      </c>
      <c r="E72" s="203"/>
      <c r="F72" s="89"/>
      <c r="G72" s="89"/>
      <c r="I72" s="167" t="str">
        <v/>
      </c>
      <c r="L72" s="214" t="str">
        <f t="shared" ca="1" si="0"/>
        <v/>
      </c>
      <c r="M72" s="177"/>
      <c r="N72" s="212"/>
      <c r="O72" s="177"/>
    </row>
    <row r="73" spans="1:15" ht="12.5">
      <c r="A73" s="178">
        <v>0</v>
      </c>
      <c r="B73" s="202">
        <v>0</v>
      </c>
      <c r="C73" s="215">
        <v>0</v>
      </c>
      <c r="D73" s="202" t="str">
        <f t="shared" si="2"/>
        <v/>
      </c>
      <c r="E73" s="203"/>
      <c r="F73" s="89"/>
      <c r="G73" s="89"/>
      <c r="I73" s="167" t="str">
        <v/>
      </c>
      <c r="L73" s="214" t="str">
        <f t="shared" ca="1" si="0"/>
        <v/>
      </c>
      <c r="M73" s="177"/>
      <c r="N73" s="212"/>
      <c r="O73" s="177"/>
    </row>
    <row r="74" spans="1:15" ht="12.5">
      <c r="A74" s="178">
        <v>0</v>
      </c>
      <c r="B74" s="202">
        <v>0</v>
      </c>
      <c r="C74" s="215">
        <v>0</v>
      </c>
      <c r="D74" s="202" t="str">
        <f t="shared" si="2"/>
        <v/>
      </c>
      <c r="E74" s="203"/>
      <c r="F74" s="89"/>
      <c r="G74" s="89"/>
      <c r="I74" s="167" t="str">
        <v/>
      </c>
      <c r="L74" s="214" t="str">
        <f t="shared" ca="1" si="0"/>
        <v/>
      </c>
      <c r="M74" s="177"/>
      <c r="N74" s="212"/>
      <c r="O74" s="177"/>
    </row>
    <row r="75" spans="1:15" ht="12.5">
      <c r="A75" s="178">
        <v>0</v>
      </c>
      <c r="B75" s="202">
        <v>0</v>
      </c>
      <c r="C75" s="215">
        <v>0</v>
      </c>
      <c r="D75" s="202" t="str">
        <f t="shared" si="2"/>
        <v/>
      </c>
      <c r="E75" s="203"/>
      <c r="F75" s="89"/>
      <c r="G75" s="89"/>
      <c r="I75" s="167" t="str">
        <v/>
      </c>
      <c r="L75" s="214" t="str">
        <f t="shared" ca="1" si="0"/>
        <v/>
      </c>
      <c r="M75" s="177"/>
      <c r="N75" s="212"/>
      <c r="O75" s="177"/>
    </row>
    <row r="76" spans="1:15" ht="12.5">
      <c r="A76" s="178">
        <v>0</v>
      </c>
      <c r="B76" s="202">
        <v>0</v>
      </c>
      <c r="C76" s="215">
        <v>0</v>
      </c>
      <c r="D76" s="202" t="str">
        <f t="shared" si="2"/>
        <v/>
      </c>
      <c r="E76" s="203"/>
      <c r="F76" s="89"/>
      <c r="G76" s="89"/>
      <c r="I76" s="167" t="str">
        <v/>
      </c>
      <c r="L76" s="214" t="str">
        <f t="shared" ca="1" si="0"/>
        <v/>
      </c>
      <c r="M76" s="177"/>
      <c r="N76" s="212"/>
      <c r="O76" s="177"/>
    </row>
    <row r="77" spans="1:15" ht="12.5">
      <c r="A77" s="178">
        <v>0</v>
      </c>
      <c r="B77" s="202">
        <v>0</v>
      </c>
      <c r="C77" s="215">
        <v>0</v>
      </c>
      <c r="D77" s="202" t="str">
        <f t="shared" si="2"/>
        <v/>
      </c>
      <c r="E77" s="203"/>
      <c r="F77" s="89"/>
      <c r="G77" s="89"/>
      <c r="I77" s="167" t="str">
        <v/>
      </c>
      <c r="L77" s="214" t="str">
        <f t="shared" ca="1" si="0"/>
        <v/>
      </c>
      <c r="M77" s="177"/>
      <c r="N77" s="212"/>
      <c r="O77" s="177"/>
    </row>
    <row r="78" spans="1:15" ht="12.5">
      <c r="A78" s="178">
        <v>0</v>
      </c>
      <c r="B78" s="202">
        <v>0</v>
      </c>
      <c r="C78" s="215">
        <v>0</v>
      </c>
      <c r="D78" s="202" t="str">
        <f t="shared" si="2"/>
        <v/>
      </c>
      <c r="E78" s="203"/>
      <c r="F78" s="89"/>
      <c r="G78" s="89"/>
      <c r="I78" s="167" t="str">
        <v/>
      </c>
      <c r="L78" s="214" t="str">
        <f t="shared" ca="1" si="0"/>
        <v/>
      </c>
      <c r="M78" s="177"/>
      <c r="N78" s="212"/>
      <c r="O78" s="177"/>
    </row>
    <row r="79" spans="1:15" ht="12.5">
      <c r="A79" s="178">
        <v>0</v>
      </c>
      <c r="B79" s="202">
        <v>0</v>
      </c>
      <c r="C79" s="215">
        <v>0</v>
      </c>
      <c r="D79" s="202" t="str">
        <f t="shared" si="2"/>
        <v/>
      </c>
      <c r="E79" s="203"/>
      <c r="F79" s="89"/>
      <c r="G79" s="89"/>
      <c r="I79" s="167" t="str">
        <v/>
      </c>
      <c r="L79" s="214" t="str">
        <f t="shared" ca="1" si="0"/>
        <v/>
      </c>
      <c r="M79" s="177"/>
      <c r="N79" s="212"/>
      <c r="O79" s="177"/>
    </row>
    <row r="80" spans="1:15" ht="12.5">
      <c r="A80" s="178">
        <v>0</v>
      </c>
      <c r="B80" s="202">
        <v>0</v>
      </c>
      <c r="C80" s="215">
        <v>0</v>
      </c>
      <c r="D80" s="202" t="str">
        <f t="shared" si="2"/>
        <v/>
      </c>
      <c r="E80" s="203"/>
      <c r="F80" s="89"/>
      <c r="G80" s="89"/>
      <c r="I80" s="167" t="str">
        <v/>
      </c>
      <c r="L80" s="214" t="str">
        <f t="shared" ca="1" si="0"/>
        <v/>
      </c>
      <c r="M80" s="177"/>
      <c r="N80" s="212"/>
      <c r="O80" s="177"/>
    </row>
    <row r="81" spans="1:15" ht="12.5">
      <c r="A81" s="178">
        <v>0</v>
      </c>
      <c r="B81" s="202">
        <v>0</v>
      </c>
      <c r="C81" s="215">
        <v>0</v>
      </c>
      <c r="D81" s="202" t="str">
        <f t="shared" si="2"/>
        <v/>
      </c>
      <c r="E81" s="203"/>
      <c r="F81" s="89"/>
      <c r="G81" s="89"/>
      <c r="I81" s="167" t="str">
        <v/>
      </c>
      <c r="L81" s="214" t="str">
        <f t="shared" ca="1" si="0"/>
        <v/>
      </c>
      <c r="M81" s="177"/>
      <c r="N81" s="212"/>
      <c r="O81" s="177"/>
    </row>
    <row r="82" spans="1:15" ht="12.5">
      <c r="A82" s="178">
        <v>0</v>
      </c>
      <c r="B82" s="202">
        <v>0</v>
      </c>
      <c r="C82" s="215">
        <v>0</v>
      </c>
      <c r="D82" s="202" t="str">
        <f t="shared" si="2"/>
        <v/>
      </c>
      <c r="E82" s="203"/>
      <c r="F82" s="89"/>
      <c r="G82" s="89"/>
      <c r="I82" s="167" t="str">
        <v/>
      </c>
      <c r="L82" s="214" t="str">
        <f t="shared" ca="1" si="0"/>
        <v/>
      </c>
      <c r="M82" s="177"/>
      <c r="N82" s="212"/>
      <c r="O82" s="177"/>
    </row>
    <row r="83" spans="1:15" ht="12.5">
      <c r="A83" s="178">
        <v>0</v>
      </c>
      <c r="B83" s="202">
        <v>0</v>
      </c>
      <c r="C83" s="215">
        <v>0</v>
      </c>
      <c r="D83" s="202" t="str">
        <f t="shared" si="2"/>
        <v/>
      </c>
      <c r="E83" s="203"/>
      <c r="F83" s="89"/>
      <c r="G83" s="89"/>
      <c r="I83" s="167" t="str">
        <v/>
      </c>
      <c r="L83" s="214" t="str">
        <f t="shared" ca="1" si="0"/>
        <v/>
      </c>
      <c r="M83" s="177"/>
      <c r="N83" s="212"/>
      <c r="O83" s="177"/>
    </row>
    <row r="84" spans="1:15" ht="12.5">
      <c r="A84" s="178">
        <v>0</v>
      </c>
      <c r="B84" s="202">
        <v>0</v>
      </c>
      <c r="C84" s="215">
        <v>0</v>
      </c>
      <c r="D84" s="202" t="str">
        <f t="shared" si="2"/>
        <v/>
      </c>
      <c r="E84" s="203"/>
      <c r="F84" s="89"/>
      <c r="G84" s="89"/>
      <c r="I84" s="167" t="str">
        <v/>
      </c>
      <c r="L84" s="214" t="str">
        <f t="shared" ca="1" si="0"/>
        <v/>
      </c>
      <c r="M84" s="177"/>
      <c r="N84" s="212"/>
      <c r="O84" s="177"/>
    </row>
    <row r="85" spans="1:15" ht="12.5">
      <c r="A85" s="178">
        <v>0</v>
      </c>
      <c r="B85" s="202">
        <v>0</v>
      </c>
      <c r="C85" s="215">
        <v>0</v>
      </c>
      <c r="D85" s="202" t="str">
        <f t="shared" si="2"/>
        <v/>
      </c>
      <c r="E85" s="203"/>
      <c r="F85" s="89"/>
      <c r="G85" s="89"/>
      <c r="I85" s="167" t="str">
        <v/>
      </c>
      <c r="L85" s="214" t="str">
        <f t="shared" ca="1" si="0"/>
        <v/>
      </c>
      <c r="M85" s="177"/>
      <c r="N85" s="212"/>
      <c r="O85" s="177"/>
    </row>
    <row r="86" spans="1:15" ht="12.5">
      <c r="A86" s="178">
        <v>0</v>
      </c>
      <c r="B86" s="202">
        <v>0</v>
      </c>
      <c r="C86" s="215">
        <v>0</v>
      </c>
      <c r="D86" s="202" t="str">
        <f t="shared" si="2"/>
        <v/>
      </c>
      <c r="E86" s="203"/>
      <c r="F86" s="89"/>
      <c r="G86" s="89"/>
      <c r="I86" s="167" t="str">
        <v/>
      </c>
      <c r="L86" s="214" t="str">
        <f t="shared" ca="1" si="0"/>
        <v/>
      </c>
      <c r="M86" s="177"/>
      <c r="N86" s="212"/>
      <c r="O86" s="177"/>
    </row>
    <row r="87" spans="1:15" ht="12.5">
      <c r="A87" s="178">
        <v>0</v>
      </c>
      <c r="B87" s="202">
        <v>0</v>
      </c>
      <c r="C87" s="215">
        <v>0</v>
      </c>
      <c r="D87" s="202" t="str">
        <f t="shared" si="2"/>
        <v/>
      </c>
      <c r="E87" s="203"/>
      <c r="F87" s="89"/>
      <c r="G87" s="89"/>
      <c r="I87" s="167" t="str">
        <v/>
      </c>
      <c r="L87" s="214" t="str">
        <f t="shared" ca="1" si="0"/>
        <v/>
      </c>
      <c r="M87" s="177"/>
      <c r="N87" s="212"/>
      <c r="O87" s="177"/>
    </row>
    <row r="88" spans="1:15" ht="12.5">
      <c r="A88" s="178">
        <v>0</v>
      </c>
      <c r="B88" s="202">
        <v>0</v>
      </c>
      <c r="C88" s="215">
        <v>0</v>
      </c>
      <c r="D88" s="202" t="str">
        <f t="shared" si="2"/>
        <v/>
      </c>
      <c r="E88" s="203"/>
      <c r="F88" s="89"/>
      <c r="G88" s="89"/>
      <c r="I88" s="167" t="str">
        <v/>
      </c>
      <c r="L88" s="214" t="str">
        <f t="shared" ca="1" si="0"/>
        <v/>
      </c>
      <c r="M88" s="177"/>
      <c r="N88" s="212"/>
      <c r="O88" s="177"/>
    </row>
    <row r="89" spans="1:15" ht="12.5">
      <c r="A89" s="178">
        <v>0</v>
      </c>
      <c r="B89" s="202">
        <v>0</v>
      </c>
      <c r="C89" s="215">
        <v>0</v>
      </c>
      <c r="D89" s="202" t="str">
        <f t="shared" si="2"/>
        <v/>
      </c>
      <c r="E89" s="203"/>
      <c r="F89" s="89"/>
      <c r="G89" s="89"/>
      <c r="I89" s="167" t="str">
        <v/>
      </c>
      <c r="L89" s="214" t="str">
        <f t="shared" ca="1" si="0"/>
        <v/>
      </c>
      <c r="M89" s="177"/>
      <c r="N89" s="212"/>
      <c r="O89" s="177"/>
    </row>
    <row r="90" spans="1:15" ht="12.5">
      <c r="A90" s="178">
        <v>0</v>
      </c>
      <c r="B90" s="202">
        <v>0</v>
      </c>
      <c r="C90" s="215">
        <v>0</v>
      </c>
      <c r="D90" s="202" t="str">
        <f t="shared" si="2"/>
        <v/>
      </c>
      <c r="E90" s="203"/>
      <c r="F90" s="89"/>
      <c r="G90" s="89"/>
      <c r="I90" s="167" t="str">
        <v/>
      </c>
      <c r="L90" s="214" t="str">
        <f t="shared" ca="1" si="0"/>
        <v/>
      </c>
      <c r="M90" s="177"/>
      <c r="N90" s="212"/>
      <c r="O90" s="177"/>
    </row>
    <row r="91" spans="1:15" ht="12.5">
      <c r="A91" s="178">
        <v>0</v>
      </c>
      <c r="B91" s="202">
        <v>0</v>
      </c>
      <c r="C91" s="215">
        <v>0</v>
      </c>
      <c r="D91" s="202" t="str">
        <f t="shared" si="2"/>
        <v/>
      </c>
      <c r="E91" s="203"/>
      <c r="F91" s="89"/>
      <c r="G91" s="89"/>
      <c r="I91" s="167" t="str">
        <v/>
      </c>
      <c r="L91" s="214" t="str">
        <f t="shared" ca="1" si="0"/>
        <v/>
      </c>
      <c r="M91" s="177"/>
      <c r="N91" s="212"/>
      <c r="O91" s="177"/>
    </row>
    <row r="92" spans="1:15" ht="12.5">
      <c r="A92" s="178">
        <v>0</v>
      </c>
      <c r="B92" s="202">
        <v>0</v>
      </c>
      <c r="C92" s="215">
        <v>0</v>
      </c>
      <c r="D92" s="202" t="str">
        <f t="shared" si="2"/>
        <v/>
      </c>
      <c r="E92" s="203"/>
      <c r="F92" s="89"/>
      <c r="G92" s="89"/>
      <c r="I92" s="167" t="str">
        <v/>
      </c>
      <c r="L92" s="214" t="str">
        <f t="shared" ca="1" si="0"/>
        <v/>
      </c>
      <c r="M92" s="177"/>
      <c r="N92" s="212"/>
      <c r="O92" s="177"/>
    </row>
    <row r="93" spans="1:15" ht="12.5">
      <c r="A93" s="178">
        <v>0</v>
      </c>
      <c r="B93" s="202">
        <v>0</v>
      </c>
      <c r="C93" s="215">
        <v>0</v>
      </c>
      <c r="D93" s="202" t="str">
        <f t="shared" si="2"/>
        <v/>
      </c>
      <c r="E93" s="203"/>
      <c r="F93" s="89"/>
      <c r="G93" s="89"/>
      <c r="I93" s="167" t="str">
        <v/>
      </c>
      <c r="L93" s="214" t="str">
        <f t="shared" ca="1" si="0"/>
        <v/>
      </c>
      <c r="M93" s="177"/>
      <c r="N93" s="212"/>
      <c r="O93" s="177"/>
    </row>
    <row r="94" spans="1:15" ht="12.5">
      <c r="A94" s="178">
        <v>0</v>
      </c>
      <c r="B94" s="202">
        <v>0</v>
      </c>
      <c r="C94" s="215">
        <v>0</v>
      </c>
      <c r="D94" s="202" t="str">
        <f t="shared" si="2"/>
        <v/>
      </c>
      <c r="E94" s="203"/>
      <c r="F94" s="89"/>
      <c r="G94" s="89"/>
      <c r="I94" s="167" t="str">
        <v/>
      </c>
      <c r="L94" s="214" t="str">
        <f t="shared" ca="1" si="0"/>
        <v/>
      </c>
      <c r="M94" s="177"/>
      <c r="N94" s="212"/>
      <c r="O94" s="177"/>
    </row>
    <row r="95" spans="1:15" ht="12.5">
      <c r="A95" s="178">
        <v>0</v>
      </c>
      <c r="B95" s="202">
        <v>0</v>
      </c>
      <c r="C95" s="215">
        <v>0</v>
      </c>
      <c r="D95" s="202" t="str">
        <f t="shared" si="2"/>
        <v/>
      </c>
      <c r="E95" s="203"/>
      <c r="F95" s="89"/>
      <c r="G95" s="89"/>
      <c r="I95" s="167" t="str">
        <v/>
      </c>
      <c r="L95" s="214" t="str">
        <f t="shared" ca="1" si="0"/>
        <v/>
      </c>
      <c r="M95" s="177"/>
      <c r="N95" s="212"/>
      <c r="O95" s="177"/>
    </row>
    <row r="96" spans="1:15" ht="12.5">
      <c r="A96" s="178">
        <v>0</v>
      </c>
      <c r="B96" s="202">
        <v>0</v>
      </c>
      <c r="C96" s="215">
        <v>0</v>
      </c>
      <c r="D96" s="202" t="str">
        <f t="shared" si="2"/>
        <v/>
      </c>
      <c r="E96" s="203"/>
      <c r="F96" s="89"/>
      <c r="G96" s="89"/>
      <c r="I96" s="167" t="str">
        <v/>
      </c>
      <c r="L96" s="214" t="str">
        <f t="shared" ca="1" si="0"/>
        <v/>
      </c>
      <c r="M96" s="177"/>
      <c r="N96" s="212"/>
      <c r="O96" s="177"/>
    </row>
    <row r="97" spans="1:15" ht="12.5">
      <c r="A97" s="178">
        <v>0</v>
      </c>
      <c r="B97" s="202">
        <v>0</v>
      </c>
      <c r="C97" s="215">
        <v>0</v>
      </c>
      <c r="D97" s="202" t="str">
        <f t="shared" si="2"/>
        <v/>
      </c>
      <c r="E97" s="203"/>
      <c r="F97" s="89"/>
      <c r="G97" s="89"/>
      <c r="I97" s="167" t="str">
        <v/>
      </c>
      <c r="L97" s="214" t="str">
        <f t="shared" ca="1" si="0"/>
        <v/>
      </c>
      <c r="M97" s="177"/>
      <c r="N97" s="212"/>
      <c r="O97" s="177"/>
    </row>
    <row r="98" spans="1:15" ht="12.5">
      <c r="A98" s="178">
        <v>0</v>
      </c>
      <c r="B98" s="202">
        <v>0</v>
      </c>
      <c r="C98" s="215">
        <v>0</v>
      </c>
      <c r="D98" s="202" t="str">
        <f t="shared" si="2"/>
        <v/>
      </c>
      <c r="E98" s="203"/>
      <c r="F98" s="89"/>
      <c r="G98" s="89"/>
      <c r="I98" s="167" t="str">
        <v/>
      </c>
      <c r="L98" s="214" t="str">
        <f t="shared" ca="1" si="0"/>
        <v/>
      </c>
      <c r="M98" s="177"/>
      <c r="N98" s="212"/>
      <c r="O98" s="177"/>
    </row>
    <row r="99" spans="1:15" ht="12.5">
      <c r="A99" s="178">
        <v>0</v>
      </c>
      <c r="B99" s="202">
        <v>0</v>
      </c>
      <c r="C99" s="215">
        <v>0</v>
      </c>
      <c r="D99" s="202" t="str">
        <f t="shared" si="2"/>
        <v/>
      </c>
      <c r="E99" s="203"/>
      <c r="F99" s="89"/>
      <c r="G99" s="89"/>
      <c r="I99" s="167" t="str">
        <v/>
      </c>
      <c r="L99" s="214" t="str">
        <f t="shared" ca="1" si="0"/>
        <v/>
      </c>
      <c r="M99" s="177"/>
      <c r="N99" s="212"/>
      <c r="O99" s="177"/>
    </row>
    <row r="100" spans="1:15" ht="12.5">
      <c r="A100" s="178">
        <v>0</v>
      </c>
      <c r="B100" s="202">
        <v>0</v>
      </c>
      <c r="C100" s="215">
        <v>0</v>
      </c>
      <c r="D100" s="202" t="str">
        <f t="shared" si="2"/>
        <v/>
      </c>
      <c r="E100" s="203"/>
      <c r="F100" s="89"/>
      <c r="G100" s="89"/>
      <c r="I100" s="167" t="str">
        <v/>
      </c>
      <c r="L100" s="214" t="str">
        <f t="shared" ca="1" si="0"/>
        <v/>
      </c>
      <c r="M100" s="177"/>
      <c r="N100" s="212"/>
      <c r="O100" s="177"/>
    </row>
    <row r="101" spans="1:15" ht="12.5">
      <c r="A101" s="178">
        <v>0</v>
      </c>
      <c r="B101" s="202">
        <v>0</v>
      </c>
      <c r="C101" s="215">
        <v>0</v>
      </c>
      <c r="D101" s="202" t="str">
        <f t="shared" si="2"/>
        <v/>
      </c>
      <c r="E101" s="203"/>
      <c r="I101" s="167" t="str">
        <v/>
      </c>
      <c r="L101" s="214" t="str">
        <f t="shared" ca="1" si="0"/>
        <v/>
      </c>
      <c r="M101" s="177"/>
      <c r="N101" s="212"/>
      <c r="O101" s="177"/>
    </row>
    <row r="102" spans="1:15" ht="12.5">
      <c r="A102" s="178">
        <v>0</v>
      </c>
      <c r="B102" s="202">
        <v>0</v>
      </c>
      <c r="C102" s="215">
        <v>0</v>
      </c>
      <c r="D102" s="202" t="str">
        <f t="shared" si="2"/>
        <v/>
      </c>
      <c r="E102" s="203"/>
      <c r="I102" s="167" t="str">
        <v/>
      </c>
      <c r="L102" s="214" t="str">
        <f t="shared" ca="1" si="0"/>
        <v/>
      </c>
      <c r="M102" s="177"/>
      <c r="N102" s="212"/>
      <c r="O102" s="177"/>
    </row>
    <row r="103" spans="1:15" ht="12.5">
      <c r="A103" s="178">
        <v>0</v>
      </c>
      <c r="B103" s="202">
        <v>0</v>
      </c>
      <c r="C103" s="215">
        <v>0</v>
      </c>
      <c r="D103" s="202" t="str">
        <f t="shared" si="2"/>
        <v/>
      </c>
      <c r="E103" s="203"/>
      <c r="I103" s="167" t="str">
        <v/>
      </c>
      <c r="L103" s="214" t="str">
        <f t="shared" ca="1" si="0"/>
        <v/>
      </c>
      <c r="M103" s="177"/>
      <c r="N103" s="212"/>
      <c r="O103" s="177"/>
    </row>
    <row r="104" spans="1:15" ht="12.5">
      <c r="A104" s="178">
        <v>0</v>
      </c>
      <c r="B104" s="202">
        <v>0</v>
      </c>
      <c r="C104" s="215">
        <v>0</v>
      </c>
      <c r="D104" s="202" t="str">
        <f t="shared" si="2"/>
        <v/>
      </c>
      <c r="E104" s="203"/>
      <c r="I104" s="167" t="str">
        <v/>
      </c>
      <c r="L104" s="214" t="str">
        <f t="shared" ca="1" si="0"/>
        <v/>
      </c>
      <c r="M104" s="177"/>
      <c r="N104" s="212"/>
      <c r="O104" s="177"/>
    </row>
    <row r="105" spans="1:15" ht="12.5">
      <c r="A105" s="178">
        <v>0</v>
      </c>
      <c r="B105" s="202">
        <v>0</v>
      </c>
      <c r="C105" s="215">
        <v>0</v>
      </c>
      <c r="D105" s="202" t="str">
        <f t="shared" si="2"/>
        <v/>
      </c>
      <c r="E105" s="203"/>
      <c r="I105" s="167" t="str">
        <v/>
      </c>
      <c r="L105" s="214" t="str">
        <f t="shared" ca="1" si="0"/>
        <v/>
      </c>
      <c r="M105" s="177"/>
      <c r="N105" s="212"/>
      <c r="O105" s="177"/>
    </row>
    <row r="106" spans="1:15" ht="12.5">
      <c r="A106" s="178">
        <v>0</v>
      </c>
      <c r="B106" s="202">
        <v>0</v>
      </c>
      <c r="C106" s="215">
        <v>0</v>
      </c>
      <c r="D106" s="202" t="str">
        <f t="shared" si="2"/>
        <v/>
      </c>
      <c r="E106" s="203"/>
      <c r="I106" s="167" t="str">
        <v/>
      </c>
      <c r="L106" s="214" t="str">
        <f t="shared" ca="1" si="0"/>
        <v/>
      </c>
      <c r="M106" s="177"/>
      <c r="N106" s="212"/>
      <c r="O106" s="177"/>
    </row>
    <row r="107" spans="1:15" ht="12.5">
      <c r="A107" s="178">
        <v>0</v>
      </c>
      <c r="B107" s="202">
        <v>0</v>
      </c>
      <c r="C107" s="215">
        <v>0</v>
      </c>
      <c r="D107" s="202" t="str">
        <f t="shared" si="2"/>
        <v/>
      </c>
      <c r="E107" s="203"/>
      <c r="I107" s="167" t="str">
        <v/>
      </c>
      <c r="L107" s="214" t="str">
        <f t="shared" ca="1" si="0"/>
        <v/>
      </c>
      <c r="M107" s="177"/>
      <c r="N107" s="212"/>
      <c r="O107" s="177"/>
    </row>
    <row r="108" spans="1:15" ht="12.5">
      <c r="A108" s="178">
        <v>0</v>
      </c>
      <c r="B108" s="202">
        <v>0</v>
      </c>
      <c r="C108" s="215">
        <v>0</v>
      </c>
      <c r="D108" s="202" t="str">
        <f t="shared" si="2"/>
        <v/>
      </c>
      <c r="E108" s="203"/>
      <c r="I108" s="167" t="str">
        <v/>
      </c>
      <c r="L108" s="214" t="str">
        <f t="shared" ca="1" si="0"/>
        <v/>
      </c>
      <c r="M108" s="177"/>
      <c r="N108" s="212"/>
      <c r="O108" s="177"/>
    </row>
    <row r="109" spans="1:15" ht="12.5">
      <c r="A109" s="178">
        <v>0</v>
      </c>
      <c r="B109" s="202">
        <v>0</v>
      </c>
      <c r="C109" s="215">
        <v>0</v>
      </c>
      <c r="D109" s="202" t="str">
        <f t="shared" si="2"/>
        <v/>
      </c>
      <c r="E109" s="203"/>
      <c r="I109" s="167" t="str">
        <v/>
      </c>
      <c r="L109" s="214" t="str">
        <f t="shared" ca="1" si="0"/>
        <v/>
      </c>
      <c r="M109" s="177"/>
      <c r="N109" s="212"/>
      <c r="O109" s="177"/>
    </row>
    <row r="110" spans="1:15" ht="12.5">
      <c r="A110" s="178">
        <v>0</v>
      </c>
      <c r="B110" s="202">
        <v>0</v>
      </c>
      <c r="C110" s="215">
        <v>0</v>
      </c>
      <c r="D110" s="202" t="str">
        <f t="shared" si="2"/>
        <v/>
      </c>
      <c r="E110" s="203"/>
      <c r="I110" s="167" t="str">
        <v/>
      </c>
      <c r="L110" s="214" t="str">
        <f t="shared" ca="1" si="0"/>
        <v/>
      </c>
      <c r="M110" s="177"/>
      <c r="N110" s="212"/>
      <c r="O110" s="177"/>
    </row>
    <row r="111" spans="1:15" ht="12.5">
      <c r="A111" s="178">
        <v>0</v>
      </c>
      <c r="B111" s="202">
        <v>0</v>
      </c>
      <c r="C111" s="215">
        <v>0</v>
      </c>
      <c r="D111" s="202" t="str">
        <f t="shared" si="2"/>
        <v/>
      </c>
      <c r="E111" s="203"/>
      <c r="I111" s="167" t="str">
        <v/>
      </c>
      <c r="L111" s="214" t="str">
        <f t="shared" ca="1" si="0"/>
        <v/>
      </c>
      <c r="M111" s="177"/>
      <c r="N111" s="212"/>
      <c r="O111" s="177"/>
    </row>
    <row r="112" spans="1:15" ht="12.5">
      <c r="A112" s="178">
        <v>0</v>
      </c>
      <c r="B112" s="202">
        <v>0</v>
      </c>
      <c r="C112" s="215">
        <v>0</v>
      </c>
      <c r="D112" s="202" t="str">
        <f t="shared" si="2"/>
        <v/>
      </c>
      <c r="E112" s="203"/>
      <c r="I112" s="167" t="str">
        <v/>
      </c>
      <c r="L112" s="214" t="str">
        <f t="shared" ca="1" si="0"/>
        <v/>
      </c>
      <c r="M112" s="177"/>
      <c r="N112" s="212"/>
      <c r="O112" s="177"/>
    </row>
    <row r="113" spans="1:15" ht="12.5">
      <c r="A113" s="178">
        <v>0</v>
      </c>
      <c r="B113" s="202">
        <v>0</v>
      </c>
      <c r="C113" s="215">
        <v>0</v>
      </c>
      <c r="D113" s="202" t="str">
        <f t="shared" si="2"/>
        <v/>
      </c>
      <c r="E113" s="203"/>
      <c r="I113" s="167" t="str">
        <v/>
      </c>
      <c r="L113" s="214" t="str">
        <f t="shared" ca="1" si="0"/>
        <v/>
      </c>
      <c r="M113" s="177"/>
      <c r="N113" s="212"/>
      <c r="O113" s="177"/>
    </row>
    <row r="114" spans="1:15" ht="12.5">
      <c r="A114" s="178">
        <v>0</v>
      </c>
      <c r="B114" s="202">
        <v>0</v>
      </c>
      <c r="C114" s="215">
        <v>0</v>
      </c>
      <c r="D114" s="202" t="str">
        <f t="shared" si="2"/>
        <v/>
      </c>
      <c r="E114" s="203"/>
      <c r="I114" s="167" t="str">
        <v/>
      </c>
      <c r="L114" s="214" t="str">
        <f t="shared" ca="1" si="0"/>
        <v/>
      </c>
      <c r="M114" s="177"/>
      <c r="N114" s="212"/>
      <c r="O114" s="177"/>
    </row>
    <row r="115" spans="1:15" ht="12.5">
      <c r="A115" s="178">
        <v>0</v>
      </c>
      <c r="B115" s="202">
        <v>0</v>
      </c>
      <c r="C115" s="215">
        <v>0</v>
      </c>
      <c r="D115" s="202" t="str">
        <f t="shared" si="2"/>
        <v/>
      </c>
      <c r="E115" s="203"/>
      <c r="I115" s="167" t="str">
        <v/>
      </c>
      <c r="L115" s="214" t="str">
        <f t="shared" ca="1" si="0"/>
        <v/>
      </c>
      <c r="M115" s="177"/>
      <c r="N115" s="212"/>
      <c r="O115" s="177"/>
    </row>
    <row r="116" spans="1:15" ht="12.5">
      <c r="A116" s="178">
        <v>0</v>
      </c>
      <c r="B116" s="202">
        <v>0</v>
      </c>
      <c r="C116" s="215">
        <v>0</v>
      </c>
      <c r="D116" s="202" t="str">
        <f t="shared" si="2"/>
        <v/>
      </c>
      <c r="E116" s="203"/>
      <c r="I116" s="167" t="str">
        <v/>
      </c>
      <c r="L116" s="214" t="str">
        <f t="shared" ca="1" si="0"/>
        <v/>
      </c>
      <c r="M116" s="177"/>
      <c r="N116" s="212"/>
      <c r="O116" s="177"/>
    </row>
    <row r="117" spans="1:15" ht="12.5">
      <c r="A117" s="178">
        <v>0</v>
      </c>
      <c r="B117" s="202">
        <v>0</v>
      </c>
      <c r="C117" s="215">
        <v>0</v>
      </c>
      <c r="D117" s="202" t="str">
        <f t="shared" si="2"/>
        <v/>
      </c>
      <c r="E117" s="203"/>
      <c r="I117" s="167" t="str">
        <v/>
      </c>
      <c r="L117" s="214" t="str">
        <f t="shared" ca="1" si="0"/>
        <v/>
      </c>
      <c r="M117" s="177"/>
      <c r="N117" s="212"/>
      <c r="O117" s="177"/>
    </row>
    <row r="118" spans="1:15" ht="12.5">
      <c r="A118" s="178">
        <v>0</v>
      </c>
      <c r="B118" s="202">
        <v>0</v>
      </c>
      <c r="C118" s="215">
        <v>0</v>
      </c>
      <c r="D118" s="202" t="str">
        <f t="shared" si="2"/>
        <v/>
      </c>
      <c r="E118" s="203"/>
      <c r="I118" s="167" t="str">
        <v/>
      </c>
      <c r="L118" s="214" t="str">
        <f t="shared" ca="1" si="0"/>
        <v/>
      </c>
      <c r="M118" s="177"/>
      <c r="N118" s="212"/>
      <c r="O118" s="177"/>
    </row>
    <row r="119" spans="1:15" ht="12.5">
      <c r="A119" s="178">
        <v>0</v>
      </c>
      <c r="B119" s="202">
        <v>0</v>
      </c>
      <c r="C119" s="215">
        <v>0</v>
      </c>
      <c r="D119" s="202" t="str">
        <f t="shared" si="2"/>
        <v/>
      </c>
      <c r="E119" s="203"/>
      <c r="I119" s="167" t="str">
        <v/>
      </c>
      <c r="L119" s="214" t="str">
        <f t="shared" ca="1" si="0"/>
        <v/>
      </c>
      <c r="M119" s="177"/>
      <c r="N119" s="212"/>
      <c r="O119" s="177"/>
    </row>
    <row r="120" spans="1:15" ht="12.5">
      <c r="A120" s="178">
        <v>0</v>
      </c>
      <c r="B120" s="202">
        <v>0</v>
      </c>
      <c r="C120" s="215">
        <v>0</v>
      </c>
      <c r="D120" s="202" t="str">
        <f t="shared" si="2"/>
        <v/>
      </c>
      <c r="E120" s="203"/>
      <c r="I120" s="167" t="str">
        <v/>
      </c>
      <c r="L120" s="214" t="str">
        <f t="shared" ca="1" si="0"/>
        <v/>
      </c>
      <c r="M120" s="177"/>
      <c r="N120" s="212"/>
      <c r="O120" s="177"/>
    </row>
    <row r="121" spans="1:15" ht="12.5">
      <c r="A121" s="178">
        <v>0</v>
      </c>
      <c r="B121" s="202">
        <v>0</v>
      </c>
      <c r="C121" s="215">
        <v>0</v>
      </c>
      <c r="D121" s="202" t="str">
        <f t="shared" si="2"/>
        <v/>
      </c>
      <c r="E121" s="203"/>
      <c r="I121" s="167" t="str">
        <v/>
      </c>
      <c r="L121" s="214" t="str">
        <f t="shared" ca="1" si="0"/>
        <v/>
      </c>
      <c r="M121" s="177"/>
      <c r="N121" s="212"/>
      <c r="O121" s="177"/>
    </row>
    <row r="122" spans="1:15" ht="12.5">
      <c r="A122" s="178">
        <v>0</v>
      </c>
      <c r="B122" s="202">
        <v>0</v>
      </c>
      <c r="C122" s="215">
        <v>0</v>
      </c>
      <c r="D122" s="202" t="str">
        <f t="shared" si="2"/>
        <v/>
      </c>
      <c r="E122" s="203"/>
      <c r="I122" s="167" t="str">
        <v/>
      </c>
      <c r="L122" s="214" t="str">
        <f t="shared" ca="1" si="0"/>
        <v/>
      </c>
      <c r="M122" s="177"/>
      <c r="N122" s="212"/>
      <c r="O122" s="177"/>
    </row>
    <row r="123" spans="1:15" ht="12.5">
      <c r="A123" s="178">
        <v>0</v>
      </c>
      <c r="B123" s="202">
        <v>0</v>
      </c>
      <c r="C123" s="215">
        <v>0</v>
      </c>
      <c r="D123" s="202" t="str">
        <f t="shared" si="2"/>
        <v/>
      </c>
      <c r="E123" s="203"/>
      <c r="I123" s="167" t="str">
        <v/>
      </c>
      <c r="L123" s="214" t="str">
        <f t="shared" ca="1" si="0"/>
        <v/>
      </c>
      <c r="M123" s="177"/>
      <c r="N123" s="212"/>
      <c r="O123" s="177"/>
    </row>
    <row r="124" spans="1:15" ht="12.5">
      <c r="A124" s="178">
        <v>0</v>
      </c>
      <c r="B124" s="202">
        <v>0</v>
      </c>
      <c r="C124" s="215">
        <v>0</v>
      </c>
      <c r="D124" s="202" t="str">
        <f t="shared" si="2"/>
        <v/>
      </c>
      <c r="E124" s="203"/>
      <c r="I124" s="167" t="str">
        <v/>
      </c>
      <c r="L124" s="214" t="str">
        <f t="shared" ca="1" si="0"/>
        <v/>
      </c>
      <c r="M124" s="177"/>
      <c r="N124" s="212"/>
      <c r="O124" s="177"/>
    </row>
    <row r="125" spans="1:15" ht="12.5">
      <c r="A125" s="178">
        <v>0</v>
      </c>
      <c r="B125" s="202">
        <v>0</v>
      </c>
      <c r="C125" s="215">
        <v>0</v>
      </c>
      <c r="D125" s="202" t="str">
        <f t="shared" si="2"/>
        <v/>
      </c>
      <c r="E125" s="203"/>
      <c r="I125" s="167" t="str">
        <v/>
      </c>
      <c r="L125" s="214" t="str">
        <f t="shared" ca="1" si="0"/>
        <v/>
      </c>
      <c r="M125" s="177"/>
      <c r="N125" s="212"/>
      <c r="O125" s="177"/>
    </row>
    <row r="126" spans="1:15" ht="12.5">
      <c r="A126" s="178">
        <v>0</v>
      </c>
      <c r="B126" s="202">
        <v>0</v>
      </c>
      <c r="C126" s="215">
        <v>0</v>
      </c>
      <c r="D126" s="202" t="str">
        <f t="shared" si="2"/>
        <v/>
      </c>
      <c r="E126" s="203"/>
      <c r="I126" s="167" t="str">
        <v/>
      </c>
      <c r="L126" s="214" t="str">
        <f t="shared" ca="1" si="0"/>
        <v/>
      </c>
      <c r="M126" s="177"/>
      <c r="N126" s="212"/>
      <c r="O126" s="177"/>
    </row>
    <row r="127" spans="1:15" ht="12.5">
      <c r="A127" s="178">
        <v>0</v>
      </c>
      <c r="B127" s="202">
        <v>0</v>
      </c>
      <c r="C127" s="215">
        <v>0</v>
      </c>
      <c r="D127" s="202" t="str">
        <f t="shared" si="2"/>
        <v/>
      </c>
      <c r="E127" s="203"/>
      <c r="I127" s="167" t="str">
        <v/>
      </c>
      <c r="L127" s="214" t="str">
        <f t="shared" ca="1" si="0"/>
        <v/>
      </c>
      <c r="M127" s="177"/>
      <c r="N127" s="212"/>
      <c r="O127" s="177"/>
    </row>
    <row r="128" spans="1:15" ht="12.5">
      <c r="A128" s="178">
        <v>0</v>
      </c>
      <c r="B128" s="202">
        <v>0</v>
      </c>
      <c r="C128" s="215">
        <v>0</v>
      </c>
      <c r="D128" s="202" t="str">
        <f t="shared" si="2"/>
        <v/>
      </c>
      <c r="E128" s="203"/>
      <c r="I128" s="167" t="str">
        <v/>
      </c>
      <c r="L128" s="214" t="str">
        <f t="shared" ca="1" si="0"/>
        <v/>
      </c>
      <c r="M128" s="177"/>
      <c r="N128" s="212"/>
      <c r="O128" s="177"/>
    </row>
    <row r="129" spans="1:15" ht="12.5">
      <c r="A129" s="178">
        <v>0</v>
      </c>
      <c r="B129" s="202">
        <v>0</v>
      </c>
      <c r="C129" s="215">
        <v>0</v>
      </c>
      <c r="D129" s="202" t="str">
        <f t="shared" si="2"/>
        <v/>
      </c>
      <c r="E129" s="203"/>
      <c r="I129" s="167" t="str">
        <v/>
      </c>
      <c r="L129" s="214" t="str">
        <f t="shared" ca="1" si="0"/>
        <v/>
      </c>
      <c r="M129" s="177"/>
      <c r="N129" s="212"/>
      <c r="O129" s="177"/>
    </row>
    <row r="130" spans="1:15" ht="12.5">
      <c r="A130" s="178">
        <v>0</v>
      </c>
      <c r="B130" s="202">
        <v>0</v>
      </c>
      <c r="C130" s="215">
        <v>0</v>
      </c>
      <c r="D130" s="202" t="str">
        <f t="shared" si="2"/>
        <v/>
      </c>
      <c r="E130" s="203"/>
      <c r="I130" s="167" t="str">
        <v/>
      </c>
      <c r="L130" s="214" t="str">
        <f t="shared" ca="1" si="0"/>
        <v/>
      </c>
      <c r="M130" s="177"/>
      <c r="N130" s="212"/>
      <c r="O130" s="177"/>
    </row>
    <row r="131" spans="1:15" ht="12.5">
      <c r="A131" s="178">
        <v>0</v>
      </c>
      <c r="B131" s="202">
        <v>0</v>
      </c>
      <c r="C131" s="215">
        <v>0</v>
      </c>
      <c r="D131" s="202" t="str">
        <f t="shared" si="2"/>
        <v/>
      </c>
      <c r="E131" s="203"/>
      <c r="I131" s="167" t="str">
        <v/>
      </c>
      <c r="L131" s="214" t="str">
        <f t="shared" ca="1" si="0"/>
        <v/>
      </c>
      <c r="M131" s="177"/>
      <c r="N131" s="212"/>
      <c r="O131" s="177"/>
    </row>
    <row r="132" spans="1:15" ht="12.5">
      <c r="A132" s="178">
        <v>0</v>
      </c>
      <c r="B132" s="202">
        <v>0</v>
      </c>
      <c r="C132" s="215">
        <v>0</v>
      </c>
      <c r="D132" s="202" t="str">
        <f t="shared" si="2"/>
        <v/>
      </c>
      <c r="E132" s="203"/>
      <c r="I132" s="167" t="str">
        <v/>
      </c>
      <c r="L132" s="214" t="str">
        <f t="shared" ca="1" si="0"/>
        <v/>
      </c>
      <c r="M132" s="177"/>
      <c r="N132" s="212"/>
      <c r="O132" s="177"/>
    </row>
    <row r="133" spans="1:15" ht="12.5">
      <c r="A133" s="178">
        <v>0</v>
      </c>
      <c r="B133" s="202">
        <v>0</v>
      </c>
      <c r="C133" s="215">
        <v>0</v>
      </c>
      <c r="D133" s="202" t="str">
        <f t="shared" ref="D133:D196" si="3">_xlfn.IFS(A133&gt;0,A133/C133,B133&gt;0,B133/C133,AND(B133=0,C133&gt;0),0, AND(C133=0,A133=0),"")</f>
        <v/>
      </c>
      <c r="E133" s="203"/>
      <c r="I133" s="167" t="str">
        <v/>
      </c>
      <c r="L133" s="214" t="str">
        <f t="shared" ca="1" si="0"/>
        <v/>
      </c>
      <c r="M133" s="177"/>
      <c r="N133" s="212"/>
      <c r="O133" s="177"/>
    </row>
    <row r="134" spans="1:15" ht="12.5">
      <c r="A134" s="178">
        <v>0</v>
      </c>
      <c r="B134" s="202">
        <v>0</v>
      </c>
      <c r="C134" s="215">
        <v>0</v>
      </c>
      <c r="D134" s="202" t="str">
        <f t="shared" si="3"/>
        <v/>
      </c>
      <c r="E134" s="203"/>
      <c r="I134" s="167" t="str">
        <v/>
      </c>
      <c r="L134" s="214" t="str">
        <f t="shared" ca="1" si="0"/>
        <v/>
      </c>
      <c r="M134" s="177"/>
      <c r="N134" s="212"/>
      <c r="O134" s="177"/>
    </row>
    <row r="135" spans="1:15" ht="12.5">
      <c r="A135" s="178">
        <v>0</v>
      </c>
      <c r="B135" s="202">
        <v>0</v>
      </c>
      <c r="C135" s="215">
        <v>0</v>
      </c>
      <c r="D135" s="202" t="str">
        <f t="shared" si="3"/>
        <v/>
      </c>
      <c r="E135" s="203"/>
      <c r="I135" s="167" t="str">
        <v/>
      </c>
      <c r="L135" s="214" t="str">
        <f t="shared" ca="1" si="0"/>
        <v/>
      </c>
      <c r="M135" s="177"/>
      <c r="N135" s="212"/>
      <c r="O135" s="177"/>
    </row>
    <row r="136" spans="1:15" ht="12.5">
      <c r="A136" s="178">
        <v>0</v>
      </c>
      <c r="B136" s="202">
        <v>0</v>
      </c>
      <c r="C136" s="215">
        <v>0</v>
      </c>
      <c r="D136" s="202" t="str">
        <f t="shared" si="3"/>
        <v/>
      </c>
      <c r="E136" s="203"/>
      <c r="I136" s="167" t="str">
        <v/>
      </c>
      <c r="L136" s="214" t="str">
        <f t="shared" ca="1" si="0"/>
        <v/>
      </c>
      <c r="M136" s="177"/>
      <c r="N136" s="212"/>
      <c r="O136" s="177"/>
    </row>
    <row r="137" spans="1:15" ht="12.5">
      <c r="A137" s="178">
        <v>0</v>
      </c>
      <c r="B137" s="202">
        <v>0</v>
      </c>
      <c r="C137" s="215">
        <v>0</v>
      </c>
      <c r="D137" s="202" t="str">
        <f t="shared" si="3"/>
        <v/>
      </c>
      <c r="E137" s="203"/>
      <c r="I137" s="167" t="str">
        <v/>
      </c>
      <c r="L137" s="214" t="str">
        <f t="shared" ca="1" si="0"/>
        <v/>
      </c>
      <c r="M137" s="177"/>
      <c r="N137" s="212"/>
      <c r="O137" s="177"/>
    </row>
    <row r="138" spans="1:15" ht="12.5">
      <c r="A138" s="178">
        <v>0</v>
      </c>
      <c r="B138" s="202">
        <v>0</v>
      </c>
      <c r="C138" s="215">
        <v>0</v>
      </c>
      <c r="D138" s="202" t="str">
        <f t="shared" si="3"/>
        <v/>
      </c>
      <c r="E138" s="203"/>
      <c r="I138" s="167" t="str">
        <v/>
      </c>
      <c r="L138" s="214" t="str">
        <f t="shared" ca="1" si="0"/>
        <v/>
      </c>
      <c r="M138" s="177"/>
      <c r="N138" s="212"/>
      <c r="O138" s="177"/>
    </row>
    <row r="139" spans="1:15" ht="12.5">
      <c r="A139" s="178">
        <v>0</v>
      </c>
      <c r="B139" s="202">
        <v>0</v>
      </c>
      <c r="C139" s="215">
        <v>0</v>
      </c>
      <c r="D139" s="202" t="str">
        <f t="shared" si="3"/>
        <v/>
      </c>
      <c r="E139" s="203"/>
      <c r="I139" s="167" t="str">
        <v/>
      </c>
      <c r="L139" s="214" t="str">
        <f t="shared" ca="1" si="0"/>
        <v/>
      </c>
      <c r="M139" s="177"/>
      <c r="N139" s="212"/>
      <c r="O139" s="177"/>
    </row>
    <row r="140" spans="1:15" ht="12.5">
      <c r="A140" s="178">
        <v>0</v>
      </c>
      <c r="B140" s="202">
        <v>0</v>
      </c>
      <c r="C140" s="215">
        <v>0</v>
      </c>
      <c r="D140" s="202" t="str">
        <f t="shared" si="3"/>
        <v/>
      </c>
      <c r="E140" s="203"/>
      <c r="I140" s="167" t="str">
        <v/>
      </c>
      <c r="L140" s="214" t="str">
        <f t="shared" ca="1" si="0"/>
        <v/>
      </c>
      <c r="M140" s="177"/>
      <c r="N140" s="212"/>
      <c r="O140" s="177"/>
    </row>
    <row r="141" spans="1:15" ht="12.5">
      <c r="A141" s="178">
        <v>0</v>
      </c>
      <c r="B141" s="202">
        <v>0</v>
      </c>
      <c r="C141" s="215">
        <v>0</v>
      </c>
      <c r="D141" s="202" t="str">
        <f t="shared" si="3"/>
        <v/>
      </c>
      <c r="E141" s="203"/>
      <c r="I141" s="167" t="str">
        <v/>
      </c>
      <c r="L141" s="214" t="str">
        <f t="shared" ca="1" si="0"/>
        <v/>
      </c>
      <c r="M141" s="177"/>
      <c r="N141" s="212"/>
      <c r="O141" s="177"/>
    </row>
    <row r="142" spans="1:15" ht="12.5">
      <c r="A142" s="178">
        <v>0</v>
      </c>
      <c r="B142" s="202">
        <v>0</v>
      </c>
      <c r="C142" s="215">
        <v>0</v>
      </c>
      <c r="D142" s="202" t="str">
        <f t="shared" si="3"/>
        <v/>
      </c>
      <c r="E142" s="203"/>
      <c r="I142" s="167" t="str">
        <v/>
      </c>
      <c r="L142" s="214" t="str">
        <f t="shared" ca="1" si="0"/>
        <v/>
      </c>
      <c r="M142" s="177"/>
      <c r="N142" s="212"/>
      <c r="O142" s="177"/>
    </row>
    <row r="143" spans="1:15" ht="12.5">
      <c r="A143" s="178">
        <v>0</v>
      </c>
      <c r="B143" s="202">
        <v>0</v>
      </c>
      <c r="C143" s="215">
        <v>0</v>
      </c>
      <c r="D143" s="202" t="str">
        <f t="shared" si="3"/>
        <v/>
      </c>
      <c r="E143" s="203"/>
      <c r="I143" s="167" t="str">
        <v/>
      </c>
      <c r="L143" s="214" t="str">
        <f t="shared" ca="1" si="0"/>
        <v/>
      </c>
      <c r="M143" s="177"/>
      <c r="N143" s="212"/>
      <c r="O143" s="177"/>
    </row>
    <row r="144" spans="1:15" ht="12.5">
      <c r="A144" s="178">
        <v>0</v>
      </c>
      <c r="B144" s="202">
        <v>0</v>
      </c>
      <c r="C144" s="215">
        <v>0</v>
      </c>
      <c r="D144" s="202" t="str">
        <f t="shared" si="3"/>
        <v/>
      </c>
      <c r="E144" s="203"/>
      <c r="I144" s="167" t="str">
        <v/>
      </c>
      <c r="L144" s="214" t="str">
        <f t="shared" ca="1" si="0"/>
        <v/>
      </c>
      <c r="M144" s="177"/>
      <c r="N144" s="212"/>
      <c r="O144" s="177"/>
    </row>
    <row r="145" spans="1:15" ht="12.5">
      <c r="A145" s="178">
        <v>0</v>
      </c>
      <c r="B145" s="202">
        <v>0</v>
      </c>
      <c r="C145" s="215">
        <v>0</v>
      </c>
      <c r="D145" s="202" t="str">
        <f t="shared" si="3"/>
        <v/>
      </c>
      <c r="E145" s="203"/>
      <c r="I145" s="167" t="str">
        <v/>
      </c>
      <c r="L145" s="214" t="str">
        <f t="shared" ca="1" si="0"/>
        <v/>
      </c>
      <c r="M145" s="177"/>
      <c r="N145" s="212"/>
      <c r="O145" s="177"/>
    </row>
    <row r="146" spans="1:15" ht="12.5">
      <c r="A146" s="178">
        <v>0</v>
      </c>
      <c r="B146" s="202">
        <v>0</v>
      </c>
      <c r="C146" s="215">
        <v>0</v>
      </c>
      <c r="D146" s="202" t="str">
        <f t="shared" si="3"/>
        <v/>
      </c>
      <c r="E146" s="203"/>
      <c r="I146" s="167" t="str">
        <v/>
      </c>
      <c r="L146" s="214" t="str">
        <f t="shared" ca="1" si="0"/>
        <v/>
      </c>
      <c r="M146" s="177"/>
      <c r="N146" s="212"/>
      <c r="O146" s="177"/>
    </row>
    <row r="147" spans="1:15" ht="12.5">
      <c r="A147" s="178">
        <v>0</v>
      </c>
      <c r="B147" s="202">
        <v>0</v>
      </c>
      <c r="C147" s="215">
        <v>0</v>
      </c>
      <c r="D147" s="202" t="str">
        <f t="shared" si="3"/>
        <v/>
      </c>
      <c r="E147" s="203"/>
      <c r="I147" s="167" t="str">
        <v/>
      </c>
      <c r="L147" s="214" t="str">
        <f t="shared" ca="1" si="0"/>
        <v/>
      </c>
      <c r="M147" s="177"/>
      <c r="N147" s="212"/>
      <c r="O147" s="177"/>
    </row>
    <row r="148" spans="1:15" ht="12.5">
      <c r="A148" s="178">
        <v>0</v>
      </c>
      <c r="B148" s="202">
        <v>0</v>
      </c>
      <c r="C148" s="215">
        <v>0</v>
      </c>
      <c r="D148" s="202" t="str">
        <f t="shared" si="3"/>
        <v/>
      </c>
      <c r="E148" s="203"/>
      <c r="I148" s="167" t="str">
        <v/>
      </c>
      <c r="L148" s="214" t="str">
        <f t="shared" ca="1" si="0"/>
        <v/>
      </c>
      <c r="M148" s="177"/>
      <c r="N148" s="212"/>
      <c r="O148" s="177"/>
    </row>
    <row r="149" spans="1:15" ht="12.5">
      <c r="A149" s="178">
        <v>0</v>
      </c>
      <c r="B149" s="202">
        <v>0</v>
      </c>
      <c r="C149" s="215">
        <v>0</v>
      </c>
      <c r="D149" s="202" t="str">
        <f t="shared" si="3"/>
        <v/>
      </c>
      <c r="E149" s="203"/>
      <c r="I149" s="167" t="str">
        <v/>
      </c>
      <c r="L149" s="214" t="str">
        <f t="shared" ca="1" si="0"/>
        <v/>
      </c>
      <c r="M149" s="177"/>
      <c r="N149" s="212"/>
      <c r="O149" s="177"/>
    </row>
    <row r="150" spans="1:15" ht="12.5">
      <c r="A150" s="178">
        <v>0</v>
      </c>
      <c r="B150" s="202">
        <v>0</v>
      </c>
      <c r="C150" s="215">
        <v>0</v>
      </c>
      <c r="D150" s="202" t="str">
        <f t="shared" si="3"/>
        <v/>
      </c>
      <c r="E150" s="203"/>
      <c r="I150" s="167" t="str">
        <v/>
      </c>
      <c r="L150" s="214" t="str">
        <f t="shared" ca="1" si="0"/>
        <v/>
      </c>
      <c r="M150" s="177"/>
      <c r="N150" s="212"/>
      <c r="O150" s="177"/>
    </row>
    <row r="151" spans="1:15" ht="12.5">
      <c r="A151" s="178">
        <v>0</v>
      </c>
      <c r="B151" s="202">
        <v>0</v>
      </c>
      <c r="C151" s="215">
        <v>0</v>
      </c>
      <c r="D151" s="202" t="str">
        <f t="shared" si="3"/>
        <v/>
      </c>
      <c r="E151" s="203"/>
      <c r="I151" s="167" t="str">
        <v/>
      </c>
      <c r="L151" s="214" t="str">
        <f t="shared" ca="1" si="0"/>
        <v/>
      </c>
      <c r="M151" s="177"/>
      <c r="N151" s="212"/>
      <c r="O151" s="177"/>
    </row>
    <row r="152" spans="1:15" ht="12.5">
      <c r="A152" s="178">
        <v>0</v>
      </c>
      <c r="B152" s="202">
        <v>0</v>
      </c>
      <c r="C152" s="215">
        <v>0</v>
      </c>
      <c r="D152" s="202" t="str">
        <f t="shared" si="3"/>
        <v/>
      </c>
      <c r="E152" s="203"/>
      <c r="I152" s="167" t="str">
        <v/>
      </c>
      <c r="L152" s="214" t="str">
        <f t="shared" ca="1" si="0"/>
        <v/>
      </c>
      <c r="M152" s="177"/>
      <c r="N152" s="212"/>
      <c r="O152" s="177"/>
    </row>
    <row r="153" spans="1:15" ht="12.5">
      <c r="A153" s="178">
        <v>0</v>
      </c>
      <c r="B153" s="202">
        <v>0</v>
      </c>
      <c r="C153" s="215">
        <v>0</v>
      </c>
      <c r="D153" s="202" t="str">
        <f t="shared" si="3"/>
        <v/>
      </c>
      <c r="E153" s="203"/>
      <c r="I153" s="167" t="str">
        <v/>
      </c>
      <c r="L153" s="214" t="str">
        <f t="shared" ca="1" si="0"/>
        <v/>
      </c>
      <c r="M153" s="177"/>
      <c r="N153" s="212"/>
      <c r="O153" s="177"/>
    </row>
    <row r="154" spans="1:15" ht="12.5">
      <c r="A154" s="178">
        <v>0</v>
      </c>
      <c r="B154" s="202">
        <v>0</v>
      </c>
      <c r="C154" s="215">
        <v>0</v>
      </c>
      <c r="D154" s="202" t="str">
        <f t="shared" si="3"/>
        <v/>
      </c>
      <c r="E154" s="203"/>
      <c r="I154" s="167" t="str">
        <v/>
      </c>
      <c r="L154" s="214" t="str">
        <f t="shared" ca="1" si="0"/>
        <v/>
      </c>
      <c r="M154" s="177"/>
      <c r="N154" s="212"/>
      <c r="O154" s="177"/>
    </row>
    <row r="155" spans="1:15" ht="12.5">
      <c r="A155" s="178">
        <v>0</v>
      </c>
      <c r="B155" s="202">
        <v>0</v>
      </c>
      <c r="C155" s="215">
        <v>0</v>
      </c>
      <c r="D155" s="202" t="str">
        <f t="shared" si="3"/>
        <v/>
      </c>
      <c r="E155" s="203"/>
      <c r="I155" s="167" t="str">
        <v/>
      </c>
      <c r="L155" s="214" t="str">
        <f t="shared" ca="1" si="0"/>
        <v/>
      </c>
      <c r="M155" s="177"/>
      <c r="N155" s="212"/>
      <c r="O155" s="177"/>
    </row>
    <row r="156" spans="1:15" ht="12.5">
      <c r="A156" s="178">
        <v>0</v>
      </c>
      <c r="B156" s="202">
        <v>0</v>
      </c>
      <c r="C156" s="215">
        <v>0</v>
      </c>
      <c r="D156" s="202" t="str">
        <f t="shared" si="3"/>
        <v/>
      </c>
      <c r="E156" s="203"/>
      <c r="I156" s="167" t="str">
        <v/>
      </c>
      <c r="L156" s="214" t="str">
        <f t="shared" ca="1" si="0"/>
        <v/>
      </c>
      <c r="M156" s="177"/>
      <c r="N156" s="212"/>
      <c r="O156" s="177"/>
    </row>
    <row r="157" spans="1:15" ht="12.5">
      <c r="A157" s="178">
        <v>0</v>
      </c>
      <c r="B157" s="202">
        <v>0</v>
      </c>
      <c r="C157" s="215">
        <v>0</v>
      </c>
      <c r="D157" s="202" t="str">
        <f t="shared" si="3"/>
        <v/>
      </c>
      <c r="E157" s="203"/>
      <c r="I157" s="167" t="str">
        <v/>
      </c>
      <c r="L157" s="214" t="str">
        <f t="shared" ca="1" si="0"/>
        <v/>
      </c>
      <c r="M157" s="177"/>
      <c r="N157" s="212"/>
      <c r="O157" s="177"/>
    </row>
    <row r="158" spans="1:15" ht="12.5">
      <c r="A158" s="178">
        <v>0</v>
      </c>
      <c r="B158" s="202">
        <v>0</v>
      </c>
      <c r="C158" s="215">
        <v>0</v>
      </c>
      <c r="D158" s="202" t="str">
        <f t="shared" si="3"/>
        <v/>
      </c>
      <c r="E158" s="203"/>
      <c r="I158" s="167" t="str">
        <v/>
      </c>
      <c r="L158" s="214" t="str">
        <f t="shared" ca="1" si="0"/>
        <v/>
      </c>
      <c r="M158" s="177"/>
      <c r="N158" s="212"/>
      <c r="O158" s="177"/>
    </row>
    <row r="159" spans="1:15" ht="12.5">
      <c r="A159" s="178">
        <v>0</v>
      </c>
      <c r="B159" s="202">
        <v>0</v>
      </c>
      <c r="C159" s="215">
        <v>0</v>
      </c>
      <c r="D159" s="202" t="str">
        <f t="shared" si="3"/>
        <v/>
      </c>
      <c r="E159" s="203"/>
      <c r="I159" s="167" t="str">
        <v/>
      </c>
      <c r="L159" s="214" t="str">
        <f t="shared" ca="1" si="0"/>
        <v/>
      </c>
      <c r="M159" s="177"/>
      <c r="N159" s="212"/>
      <c r="O159" s="177"/>
    </row>
    <row r="160" spans="1:15" ht="12.5">
      <c r="A160" s="178">
        <v>0</v>
      </c>
      <c r="B160" s="202">
        <v>0</v>
      </c>
      <c r="C160" s="215">
        <v>0</v>
      </c>
      <c r="D160" s="202" t="str">
        <f t="shared" si="3"/>
        <v/>
      </c>
      <c r="E160" s="203"/>
      <c r="I160" s="167" t="str">
        <v/>
      </c>
      <c r="L160" s="214" t="str">
        <f t="shared" ca="1" si="0"/>
        <v/>
      </c>
      <c r="M160" s="177"/>
      <c r="N160" s="212"/>
      <c r="O160" s="177"/>
    </row>
    <row r="161" spans="1:15" ht="12.5">
      <c r="A161" s="178">
        <v>0</v>
      </c>
      <c r="B161" s="202">
        <v>0</v>
      </c>
      <c r="C161" s="215">
        <v>0</v>
      </c>
      <c r="D161" s="202" t="str">
        <f t="shared" si="3"/>
        <v/>
      </c>
      <c r="E161" s="203"/>
      <c r="I161" s="167" t="str">
        <v/>
      </c>
      <c r="L161" s="214" t="str">
        <f t="shared" ca="1" si="0"/>
        <v/>
      </c>
      <c r="M161" s="177"/>
      <c r="N161" s="212"/>
      <c r="O161" s="177"/>
    </row>
    <row r="162" spans="1:15" ht="12.5">
      <c r="A162" s="178">
        <v>0</v>
      </c>
      <c r="B162" s="202">
        <v>0</v>
      </c>
      <c r="C162" s="215">
        <v>0</v>
      </c>
      <c r="D162" s="202" t="str">
        <f t="shared" si="3"/>
        <v/>
      </c>
      <c r="E162" s="203"/>
      <c r="I162" s="167" t="str">
        <v/>
      </c>
      <c r="L162" s="214" t="str">
        <f t="shared" ca="1" si="0"/>
        <v/>
      </c>
      <c r="M162" s="177"/>
      <c r="N162" s="212"/>
      <c r="O162" s="177"/>
    </row>
    <row r="163" spans="1:15" ht="12.5">
      <c r="A163" s="178">
        <v>0</v>
      </c>
      <c r="B163" s="202">
        <v>0</v>
      </c>
      <c r="C163" s="215">
        <v>0</v>
      </c>
      <c r="D163" s="202" t="str">
        <f t="shared" si="3"/>
        <v/>
      </c>
      <c r="E163" s="203"/>
      <c r="I163" s="167" t="str">
        <v/>
      </c>
      <c r="L163" s="214" t="str">
        <f t="shared" ca="1" si="0"/>
        <v/>
      </c>
      <c r="M163" s="177"/>
      <c r="N163" s="212"/>
      <c r="O163" s="177"/>
    </row>
    <row r="164" spans="1:15" ht="12.5">
      <c r="A164" s="178">
        <v>0</v>
      </c>
      <c r="B164" s="202">
        <v>0</v>
      </c>
      <c r="C164" s="215">
        <v>0</v>
      </c>
      <c r="D164" s="202" t="str">
        <f t="shared" si="3"/>
        <v/>
      </c>
      <c r="E164" s="203"/>
      <c r="I164" s="167" t="str">
        <v/>
      </c>
      <c r="L164" s="214" t="str">
        <f t="shared" ca="1" si="0"/>
        <v/>
      </c>
      <c r="M164" s="177"/>
      <c r="N164" s="212"/>
      <c r="O164" s="177"/>
    </row>
    <row r="165" spans="1:15" ht="12.5">
      <c r="A165" s="178">
        <v>0</v>
      </c>
      <c r="B165" s="202">
        <v>0</v>
      </c>
      <c r="C165" s="215">
        <v>0</v>
      </c>
      <c r="D165" s="202" t="str">
        <f t="shared" si="3"/>
        <v/>
      </c>
      <c r="E165" s="203"/>
      <c r="I165" s="167" t="str">
        <v/>
      </c>
      <c r="L165" s="214" t="str">
        <f t="shared" ca="1" si="0"/>
        <v/>
      </c>
      <c r="M165" s="177"/>
      <c r="N165" s="212"/>
      <c r="O165" s="177"/>
    </row>
    <row r="166" spans="1:15" ht="12.5">
      <c r="A166" s="178">
        <v>0</v>
      </c>
      <c r="B166" s="202">
        <v>0</v>
      </c>
      <c r="C166" s="215">
        <v>0</v>
      </c>
      <c r="D166" s="202" t="str">
        <f t="shared" si="3"/>
        <v/>
      </c>
      <c r="E166" s="203"/>
      <c r="I166" s="167" t="str">
        <v/>
      </c>
      <c r="L166" s="214" t="str">
        <f t="shared" ca="1" si="0"/>
        <v/>
      </c>
      <c r="M166" s="177"/>
      <c r="N166" s="212"/>
      <c r="O166" s="177"/>
    </row>
    <row r="167" spans="1:15" ht="12.5">
      <c r="A167" s="178">
        <v>0</v>
      </c>
      <c r="B167" s="202">
        <v>0</v>
      </c>
      <c r="C167" s="215">
        <v>0</v>
      </c>
      <c r="D167" s="202" t="str">
        <f t="shared" si="3"/>
        <v/>
      </c>
      <c r="E167" s="203"/>
      <c r="I167" s="167" t="str">
        <v/>
      </c>
      <c r="L167" s="214" t="str">
        <f t="shared" ca="1" si="0"/>
        <v/>
      </c>
      <c r="M167" s="177"/>
      <c r="N167" s="212"/>
      <c r="O167" s="177"/>
    </row>
    <row r="168" spans="1:15" ht="12.5">
      <c r="A168" s="178">
        <v>0</v>
      </c>
      <c r="B168" s="202">
        <v>0</v>
      </c>
      <c r="C168" s="215">
        <v>0</v>
      </c>
      <c r="D168" s="202" t="str">
        <f t="shared" si="3"/>
        <v/>
      </c>
      <c r="E168" s="203"/>
      <c r="I168" s="167" t="str">
        <v/>
      </c>
      <c r="L168" s="214" t="str">
        <f t="shared" ca="1" si="0"/>
        <v/>
      </c>
      <c r="M168" s="177"/>
      <c r="N168" s="212"/>
      <c r="O168" s="177"/>
    </row>
    <row r="169" spans="1:15" ht="12.5">
      <c r="A169" s="178">
        <v>0</v>
      </c>
      <c r="B169" s="202">
        <v>0</v>
      </c>
      <c r="C169" s="215">
        <v>0</v>
      </c>
      <c r="D169" s="202" t="str">
        <f t="shared" si="3"/>
        <v/>
      </c>
      <c r="E169" s="203"/>
      <c r="I169" s="167" t="str">
        <v/>
      </c>
      <c r="L169" s="214" t="str">
        <f t="shared" ca="1" si="0"/>
        <v/>
      </c>
      <c r="M169" s="177"/>
      <c r="N169" s="212"/>
      <c r="O169" s="177"/>
    </row>
    <row r="170" spans="1:15" ht="12.5">
      <c r="A170" s="178">
        <v>0</v>
      </c>
      <c r="B170" s="202">
        <v>0</v>
      </c>
      <c r="C170" s="215">
        <v>0</v>
      </c>
      <c r="D170" s="202" t="str">
        <f t="shared" si="3"/>
        <v/>
      </c>
      <c r="E170" s="203"/>
      <c r="I170" s="167" t="str">
        <v/>
      </c>
      <c r="L170" s="214" t="str">
        <f t="shared" ca="1" si="0"/>
        <v/>
      </c>
      <c r="M170" s="177"/>
      <c r="N170" s="212"/>
      <c r="O170" s="177"/>
    </row>
    <row r="171" spans="1:15" ht="12.5">
      <c r="A171" s="178">
        <v>0</v>
      </c>
      <c r="B171" s="202">
        <v>0</v>
      </c>
      <c r="C171" s="215">
        <v>0</v>
      </c>
      <c r="D171" s="202" t="str">
        <f t="shared" si="3"/>
        <v/>
      </c>
      <c r="E171" s="203"/>
      <c r="I171" s="167" t="str">
        <v/>
      </c>
      <c r="L171" s="214" t="str">
        <f t="shared" ca="1" si="0"/>
        <v/>
      </c>
      <c r="M171" s="177"/>
      <c r="N171" s="212"/>
      <c r="O171" s="177"/>
    </row>
    <row r="172" spans="1:15" ht="12.5">
      <c r="A172" s="178">
        <v>0</v>
      </c>
      <c r="B172" s="202">
        <v>0</v>
      </c>
      <c r="C172" s="215">
        <v>0</v>
      </c>
      <c r="D172" s="202" t="str">
        <f t="shared" si="3"/>
        <v/>
      </c>
      <c r="E172" s="203"/>
      <c r="I172" s="167" t="str">
        <v/>
      </c>
      <c r="L172" s="214" t="str">
        <f t="shared" ca="1" si="0"/>
        <v/>
      </c>
      <c r="M172" s="177"/>
      <c r="N172" s="212"/>
      <c r="O172" s="177"/>
    </row>
    <row r="173" spans="1:15" ht="12.5">
      <c r="A173" s="178">
        <v>0</v>
      </c>
      <c r="B173" s="202">
        <v>0</v>
      </c>
      <c r="C173" s="215">
        <v>0</v>
      </c>
      <c r="D173" s="202" t="str">
        <f t="shared" si="3"/>
        <v/>
      </c>
      <c r="E173" s="203"/>
      <c r="I173" s="167" t="str">
        <v/>
      </c>
      <c r="L173" s="214" t="str">
        <f t="shared" ca="1" si="0"/>
        <v/>
      </c>
      <c r="M173" s="177"/>
      <c r="N173" s="212"/>
      <c r="O173" s="177"/>
    </row>
    <row r="174" spans="1:15" ht="12.5">
      <c r="A174" s="178">
        <v>0</v>
      </c>
      <c r="B174" s="202">
        <v>0</v>
      </c>
      <c r="C174" s="215">
        <v>0</v>
      </c>
      <c r="D174" s="202" t="str">
        <f t="shared" si="3"/>
        <v/>
      </c>
      <c r="E174" s="203"/>
      <c r="I174" s="167" t="str">
        <v/>
      </c>
      <c r="L174" s="214" t="str">
        <f t="shared" ca="1" si="0"/>
        <v/>
      </c>
      <c r="M174" s="177"/>
      <c r="N174" s="212"/>
      <c r="O174" s="177"/>
    </row>
    <row r="175" spans="1:15" ht="12.5">
      <c r="A175" s="178">
        <v>0</v>
      </c>
      <c r="B175" s="202">
        <v>0</v>
      </c>
      <c r="C175" s="215">
        <v>0</v>
      </c>
      <c r="D175" s="202" t="str">
        <f t="shared" si="3"/>
        <v/>
      </c>
      <c r="E175" s="203"/>
      <c r="I175" s="167" t="str">
        <v/>
      </c>
      <c r="L175" s="214" t="str">
        <f t="shared" ca="1" si="0"/>
        <v/>
      </c>
      <c r="M175" s="177"/>
      <c r="N175" s="212"/>
      <c r="O175" s="177"/>
    </row>
    <row r="176" spans="1:15" ht="12.5">
      <c r="A176" s="178">
        <v>0</v>
      </c>
      <c r="B176" s="202">
        <v>0</v>
      </c>
      <c r="C176" s="215">
        <v>0</v>
      </c>
      <c r="D176" s="202" t="str">
        <f t="shared" si="3"/>
        <v/>
      </c>
      <c r="E176" s="203"/>
      <c r="I176" s="167" t="str">
        <v/>
      </c>
      <c r="L176" s="214" t="str">
        <f t="shared" ca="1" si="0"/>
        <v/>
      </c>
      <c r="M176" s="177"/>
      <c r="N176" s="212"/>
      <c r="O176" s="177"/>
    </row>
    <row r="177" spans="1:15" ht="12.5">
      <c r="A177" s="178">
        <v>0</v>
      </c>
      <c r="B177" s="202">
        <v>0</v>
      </c>
      <c r="C177" s="215">
        <v>0</v>
      </c>
      <c r="D177" s="202" t="str">
        <f t="shared" si="3"/>
        <v/>
      </c>
      <c r="E177" s="203"/>
      <c r="I177" s="167" t="str">
        <v/>
      </c>
      <c r="L177" s="214" t="str">
        <f t="shared" ca="1" si="0"/>
        <v/>
      </c>
      <c r="M177" s="177"/>
      <c r="N177" s="212"/>
      <c r="O177" s="177"/>
    </row>
    <row r="178" spans="1:15" ht="12.5">
      <c r="A178" s="178">
        <v>0</v>
      </c>
      <c r="B178" s="202">
        <v>0</v>
      </c>
      <c r="C178" s="215">
        <v>0</v>
      </c>
      <c r="D178" s="202" t="str">
        <f t="shared" si="3"/>
        <v/>
      </c>
      <c r="E178" s="203"/>
      <c r="I178" s="167" t="str">
        <v/>
      </c>
      <c r="L178" s="214" t="str">
        <f t="shared" ca="1" si="0"/>
        <v/>
      </c>
      <c r="M178" s="177"/>
      <c r="N178" s="212"/>
      <c r="O178" s="177"/>
    </row>
    <row r="179" spans="1:15" ht="12.5">
      <c r="A179" s="178">
        <v>0</v>
      </c>
      <c r="B179" s="202">
        <v>0</v>
      </c>
      <c r="C179" s="215">
        <v>0</v>
      </c>
      <c r="D179" s="202" t="str">
        <f t="shared" si="3"/>
        <v/>
      </c>
      <c r="E179" s="203"/>
      <c r="I179" s="167" t="str">
        <v/>
      </c>
      <c r="L179" s="214" t="str">
        <f t="shared" ca="1" si="0"/>
        <v/>
      </c>
      <c r="M179" s="177"/>
      <c r="N179" s="212"/>
      <c r="O179" s="177"/>
    </row>
    <row r="180" spans="1:15" ht="12.5">
      <c r="A180" s="178">
        <v>0</v>
      </c>
      <c r="B180" s="202">
        <v>0</v>
      </c>
      <c r="C180" s="215">
        <v>0</v>
      </c>
      <c r="D180" s="202" t="str">
        <f t="shared" si="3"/>
        <v/>
      </c>
      <c r="E180" s="203"/>
      <c r="I180" s="167" t="str">
        <v/>
      </c>
      <c r="L180" s="214" t="str">
        <f t="shared" ca="1" si="0"/>
        <v/>
      </c>
      <c r="M180" s="177"/>
      <c r="N180" s="212"/>
      <c r="O180" s="177"/>
    </row>
    <row r="181" spans="1:15" ht="12.5">
      <c r="A181" s="178">
        <v>0</v>
      </c>
      <c r="B181" s="202">
        <v>0</v>
      </c>
      <c r="C181" s="215">
        <v>0</v>
      </c>
      <c r="D181" s="202" t="str">
        <f t="shared" si="3"/>
        <v/>
      </c>
      <c r="E181" s="203"/>
      <c r="I181" s="167" t="str">
        <v/>
      </c>
      <c r="L181" s="214" t="str">
        <f t="shared" ca="1" si="0"/>
        <v/>
      </c>
      <c r="M181" s="177"/>
      <c r="N181" s="212"/>
      <c r="O181" s="177"/>
    </row>
    <row r="182" spans="1:15" ht="12.5">
      <c r="A182" s="178">
        <v>0</v>
      </c>
      <c r="B182" s="202">
        <v>0</v>
      </c>
      <c r="C182" s="215">
        <v>0</v>
      </c>
      <c r="D182" s="202" t="str">
        <f t="shared" si="3"/>
        <v/>
      </c>
      <c r="E182" s="203"/>
      <c r="I182" s="167" t="str">
        <v/>
      </c>
      <c r="L182" s="214" t="str">
        <f t="shared" ca="1" si="0"/>
        <v/>
      </c>
      <c r="M182" s="177"/>
      <c r="N182" s="212"/>
      <c r="O182" s="177"/>
    </row>
    <row r="183" spans="1:15" ht="12.5">
      <c r="A183" s="178">
        <v>0</v>
      </c>
      <c r="B183" s="202">
        <v>0</v>
      </c>
      <c r="C183" s="215">
        <v>0</v>
      </c>
      <c r="D183" s="202" t="str">
        <f t="shared" si="3"/>
        <v/>
      </c>
      <c r="E183" s="203"/>
      <c r="I183" s="167" t="str">
        <v/>
      </c>
      <c r="L183" s="214" t="str">
        <f t="shared" ca="1" si="0"/>
        <v/>
      </c>
      <c r="M183" s="177"/>
      <c r="N183" s="212"/>
      <c r="O183" s="177"/>
    </row>
    <row r="184" spans="1:15" ht="12.5">
      <c r="A184" s="178">
        <v>0</v>
      </c>
      <c r="B184" s="202">
        <v>0</v>
      </c>
      <c r="C184" s="215">
        <v>0</v>
      </c>
      <c r="D184" s="202" t="str">
        <f t="shared" si="3"/>
        <v/>
      </c>
      <c r="E184" s="203"/>
      <c r="I184" s="167" t="str">
        <v/>
      </c>
      <c r="L184" s="214" t="str">
        <f t="shared" ca="1" si="0"/>
        <v/>
      </c>
      <c r="M184" s="177"/>
      <c r="N184" s="212"/>
      <c r="O184" s="177"/>
    </row>
    <row r="185" spans="1:15" ht="12.5">
      <c r="A185" s="178">
        <v>0</v>
      </c>
      <c r="B185" s="202">
        <v>0</v>
      </c>
      <c r="C185" s="215">
        <v>0</v>
      </c>
      <c r="D185" s="202" t="str">
        <f t="shared" si="3"/>
        <v/>
      </c>
      <c r="E185" s="203"/>
      <c r="I185" s="167" t="str">
        <v/>
      </c>
      <c r="L185" s="214" t="str">
        <f t="shared" ca="1" si="0"/>
        <v/>
      </c>
      <c r="M185" s="177"/>
      <c r="N185" s="212"/>
      <c r="O185" s="177"/>
    </row>
    <row r="186" spans="1:15" ht="12.5">
      <c r="A186" s="178">
        <v>0</v>
      </c>
      <c r="B186" s="202">
        <v>0</v>
      </c>
      <c r="C186" s="215">
        <v>0</v>
      </c>
      <c r="D186" s="202" t="str">
        <f t="shared" si="3"/>
        <v/>
      </c>
      <c r="E186" s="203"/>
      <c r="I186" s="167" t="str">
        <v/>
      </c>
      <c r="L186" s="214" t="str">
        <f t="shared" ca="1" si="0"/>
        <v/>
      </c>
      <c r="M186" s="177"/>
      <c r="N186" s="212"/>
      <c r="O186" s="177"/>
    </row>
    <row r="187" spans="1:15" ht="12.5">
      <c r="A187" s="178">
        <v>0</v>
      </c>
      <c r="B187" s="202">
        <v>0</v>
      </c>
      <c r="C187" s="215">
        <v>0</v>
      </c>
      <c r="D187" s="202" t="str">
        <f t="shared" si="3"/>
        <v/>
      </c>
      <c r="E187" s="203"/>
      <c r="I187" s="167" t="str">
        <v/>
      </c>
      <c r="L187" s="214" t="str">
        <f t="shared" ca="1" si="0"/>
        <v/>
      </c>
      <c r="M187" s="177"/>
      <c r="N187" s="212"/>
      <c r="O187" s="177"/>
    </row>
    <row r="188" spans="1:15" ht="12.5">
      <c r="A188" s="178">
        <v>0</v>
      </c>
      <c r="B188" s="202">
        <v>0</v>
      </c>
      <c r="C188" s="215">
        <v>0</v>
      </c>
      <c r="D188" s="202" t="str">
        <f t="shared" si="3"/>
        <v/>
      </c>
      <c r="E188" s="203"/>
      <c r="I188" s="167" t="str">
        <v/>
      </c>
      <c r="L188" s="214" t="str">
        <f t="shared" ca="1" si="0"/>
        <v/>
      </c>
      <c r="M188" s="177"/>
      <c r="N188" s="212"/>
      <c r="O188" s="177"/>
    </row>
    <row r="189" spans="1:15" ht="12.5">
      <c r="A189" s="178">
        <v>0</v>
      </c>
      <c r="B189" s="202">
        <v>0</v>
      </c>
      <c r="C189" s="215">
        <v>0</v>
      </c>
      <c r="D189" s="202" t="str">
        <f t="shared" si="3"/>
        <v/>
      </c>
      <c r="E189" s="203"/>
      <c r="I189" s="167" t="str">
        <v/>
      </c>
      <c r="L189" s="214" t="str">
        <f t="shared" ca="1" si="0"/>
        <v/>
      </c>
      <c r="M189" s="177"/>
      <c r="N189" s="212"/>
      <c r="O189" s="177"/>
    </row>
    <row r="190" spans="1:15" ht="12.5">
      <c r="A190" s="178">
        <v>0</v>
      </c>
      <c r="B190" s="202">
        <v>0</v>
      </c>
      <c r="C190" s="215">
        <v>0</v>
      </c>
      <c r="D190" s="202" t="str">
        <f t="shared" si="3"/>
        <v/>
      </c>
      <c r="E190" s="203"/>
      <c r="I190" s="167" t="str">
        <v/>
      </c>
      <c r="L190" s="214" t="str">
        <f t="shared" ca="1" si="0"/>
        <v/>
      </c>
      <c r="M190" s="177"/>
      <c r="N190" s="212"/>
      <c r="O190" s="177"/>
    </row>
    <row r="191" spans="1:15" ht="12.5">
      <c r="A191" s="178">
        <v>0</v>
      </c>
      <c r="B191" s="202">
        <v>0</v>
      </c>
      <c r="C191" s="215">
        <v>0</v>
      </c>
      <c r="D191" s="202" t="str">
        <f t="shared" si="3"/>
        <v/>
      </c>
      <c r="E191" s="203"/>
      <c r="I191" s="167" t="str">
        <v/>
      </c>
      <c r="L191" s="214" t="str">
        <f t="shared" ca="1" si="0"/>
        <v/>
      </c>
      <c r="M191" s="177"/>
      <c r="N191" s="212"/>
      <c r="O191" s="177"/>
    </row>
    <row r="192" spans="1:15" ht="12.5">
      <c r="A192" s="178">
        <v>0</v>
      </c>
      <c r="B192" s="202">
        <v>0</v>
      </c>
      <c r="C192" s="215">
        <v>0</v>
      </c>
      <c r="D192" s="202" t="str">
        <f t="shared" si="3"/>
        <v/>
      </c>
      <c r="E192" s="203"/>
      <c r="I192" s="167" t="str">
        <v/>
      </c>
      <c r="L192" s="214" t="str">
        <f t="shared" ca="1" si="0"/>
        <v/>
      </c>
      <c r="M192" s="177"/>
      <c r="N192" s="212"/>
      <c r="O192" s="177"/>
    </row>
    <row r="193" spans="1:15" ht="12.5">
      <c r="A193" s="178">
        <v>0</v>
      </c>
      <c r="B193" s="202">
        <v>0</v>
      </c>
      <c r="C193" s="215">
        <v>0</v>
      </c>
      <c r="D193" s="202" t="str">
        <f t="shared" si="3"/>
        <v/>
      </c>
      <c r="E193" s="203"/>
      <c r="I193" s="167" t="str">
        <v/>
      </c>
      <c r="L193" s="214" t="str">
        <f t="shared" ca="1" si="0"/>
        <v/>
      </c>
      <c r="M193" s="177"/>
      <c r="N193" s="212"/>
      <c r="O193" s="177"/>
    </row>
    <row r="194" spans="1:15" ht="12.5">
      <c r="A194" s="178">
        <v>0</v>
      </c>
      <c r="B194" s="202">
        <v>0</v>
      </c>
      <c r="C194" s="215">
        <v>0</v>
      </c>
      <c r="D194" s="202" t="str">
        <f t="shared" si="3"/>
        <v/>
      </c>
      <c r="E194" s="203"/>
      <c r="I194" s="167" t="str">
        <v/>
      </c>
      <c r="L194" s="214" t="str">
        <f t="shared" ca="1" si="0"/>
        <v/>
      </c>
      <c r="M194" s="177"/>
      <c r="N194" s="212"/>
      <c r="O194" s="177"/>
    </row>
    <row r="195" spans="1:15" ht="12.5">
      <c r="A195" s="178">
        <v>0</v>
      </c>
      <c r="B195" s="202">
        <v>0</v>
      </c>
      <c r="C195" s="215">
        <v>0</v>
      </c>
      <c r="D195" s="202" t="str">
        <f t="shared" si="3"/>
        <v/>
      </c>
      <c r="E195" s="203"/>
      <c r="I195" s="167" t="str">
        <v/>
      </c>
      <c r="L195" s="214" t="str">
        <f t="shared" ca="1" si="0"/>
        <v/>
      </c>
      <c r="M195" s="177"/>
      <c r="N195" s="212"/>
      <c r="O195" s="177"/>
    </row>
    <row r="196" spans="1:15" ht="12.5">
      <c r="A196" s="178">
        <v>0</v>
      </c>
      <c r="B196" s="202">
        <v>0</v>
      </c>
      <c r="C196" s="215">
        <v>0</v>
      </c>
      <c r="D196" s="202" t="str">
        <f t="shared" si="3"/>
        <v/>
      </c>
      <c r="E196" s="203"/>
      <c r="I196" s="167" t="str">
        <v/>
      </c>
      <c r="L196" s="214" t="str">
        <f t="shared" ca="1" si="0"/>
        <v/>
      </c>
      <c r="M196" s="177"/>
      <c r="N196" s="212"/>
      <c r="O196" s="177"/>
    </row>
    <row r="197" spans="1:15" ht="12.5">
      <c r="A197" s="178">
        <v>0</v>
      </c>
      <c r="B197" s="202">
        <v>0</v>
      </c>
      <c r="C197" s="215">
        <v>0</v>
      </c>
      <c r="D197" s="202" t="str">
        <f t="shared" ref="D197:D260" si="4">_xlfn.IFS(A197&gt;0,A197/C197,B197&gt;0,B197/C197,AND(B197=0,C197&gt;0),0, AND(C197=0,A197=0),"")</f>
        <v/>
      </c>
      <c r="E197" s="203"/>
      <c r="I197" s="167" t="str">
        <v/>
      </c>
      <c r="L197" s="214" t="str">
        <f t="shared" ca="1" si="0"/>
        <v/>
      </c>
      <c r="M197" s="177"/>
      <c r="N197" s="212"/>
      <c r="O197" s="177"/>
    </row>
    <row r="198" spans="1:15" ht="12.5">
      <c r="A198" s="178">
        <v>0</v>
      </c>
      <c r="B198" s="202">
        <v>0</v>
      </c>
      <c r="C198" s="215">
        <v>0</v>
      </c>
      <c r="D198" s="202" t="str">
        <f t="shared" si="4"/>
        <v/>
      </c>
      <c r="E198" s="203"/>
      <c r="I198" s="167" t="str">
        <v/>
      </c>
      <c r="L198" s="214" t="str">
        <f t="shared" ca="1" si="0"/>
        <v/>
      </c>
      <c r="M198" s="177"/>
      <c r="N198" s="212"/>
      <c r="O198" s="177"/>
    </row>
    <row r="199" spans="1:15" ht="12.5">
      <c r="A199" s="178">
        <v>0</v>
      </c>
      <c r="B199" s="202">
        <v>0</v>
      </c>
      <c r="C199" s="215">
        <v>0</v>
      </c>
      <c r="D199" s="202" t="str">
        <f t="shared" si="4"/>
        <v/>
      </c>
      <c r="E199" s="203"/>
      <c r="I199" s="167" t="str">
        <v/>
      </c>
      <c r="L199" s="214" t="str">
        <f t="shared" ca="1" si="0"/>
        <v/>
      </c>
      <c r="M199" s="177"/>
      <c r="N199" s="212"/>
      <c r="O199" s="177"/>
    </row>
    <row r="200" spans="1:15" ht="12.5">
      <c r="A200" s="178">
        <v>0</v>
      </c>
      <c r="B200" s="202">
        <v>0</v>
      </c>
      <c r="C200" s="215">
        <v>0</v>
      </c>
      <c r="D200" s="202" t="str">
        <f t="shared" si="4"/>
        <v/>
      </c>
      <c r="E200" s="203"/>
      <c r="I200" s="167" t="str">
        <v/>
      </c>
      <c r="L200" s="214" t="str">
        <f t="shared" ca="1" si="0"/>
        <v/>
      </c>
      <c r="M200" s="177"/>
      <c r="N200" s="212"/>
      <c r="O200" s="177"/>
    </row>
    <row r="201" spans="1:15" ht="12.5">
      <c r="A201" s="178">
        <v>0</v>
      </c>
      <c r="B201" s="202">
        <v>0</v>
      </c>
      <c r="C201" s="215">
        <v>0</v>
      </c>
      <c r="D201" s="202" t="str">
        <f t="shared" si="4"/>
        <v/>
      </c>
      <c r="E201" s="203"/>
      <c r="I201" s="167" t="str">
        <v/>
      </c>
      <c r="L201" s="214" t="str">
        <f t="shared" ca="1" si="0"/>
        <v/>
      </c>
      <c r="M201" s="177"/>
      <c r="N201" s="212"/>
      <c r="O201" s="177"/>
    </row>
    <row r="202" spans="1:15" ht="12.5">
      <c r="A202" s="178">
        <v>0</v>
      </c>
      <c r="B202" s="202">
        <v>0</v>
      </c>
      <c r="C202" s="215">
        <v>0</v>
      </c>
      <c r="D202" s="202" t="str">
        <f t="shared" si="4"/>
        <v/>
      </c>
      <c r="E202" s="203"/>
      <c r="I202" s="167" t="str">
        <v/>
      </c>
      <c r="L202" s="214" t="str">
        <f t="shared" ca="1" si="0"/>
        <v/>
      </c>
      <c r="M202" s="177"/>
      <c r="N202" s="212"/>
      <c r="O202" s="177"/>
    </row>
    <row r="203" spans="1:15" ht="12.5">
      <c r="A203" s="178">
        <v>0</v>
      </c>
      <c r="B203" s="202">
        <v>0</v>
      </c>
      <c r="C203" s="215">
        <v>0</v>
      </c>
      <c r="D203" s="202" t="str">
        <f t="shared" si="4"/>
        <v/>
      </c>
      <c r="E203" s="203"/>
      <c r="I203" s="167" t="str">
        <v/>
      </c>
      <c r="L203" s="214" t="str">
        <f t="shared" ca="1" si="0"/>
        <v/>
      </c>
      <c r="M203" s="177"/>
      <c r="N203" s="212"/>
      <c r="O203" s="177"/>
    </row>
    <row r="204" spans="1:15" ht="12.5">
      <c r="A204" s="178">
        <v>0</v>
      </c>
      <c r="B204" s="202">
        <v>0</v>
      </c>
      <c r="C204" s="215">
        <v>0</v>
      </c>
      <c r="D204" s="202" t="str">
        <f t="shared" si="4"/>
        <v/>
      </c>
      <c r="E204" s="203"/>
      <c r="I204" s="167" t="str">
        <v/>
      </c>
      <c r="L204" s="214" t="str">
        <f t="shared" ca="1" si="0"/>
        <v/>
      </c>
      <c r="M204" s="177"/>
      <c r="N204" s="212"/>
      <c r="O204" s="177"/>
    </row>
    <row r="205" spans="1:15" ht="12.5">
      <c r="A205" s="178">
        <v>0</v>
      </c>
      <c r="B205" s="202">
        <v>0</v>
      </c>
      <c r="C205" s="215">
        <v>0</v>
      </c>
      <c r="D205" s="202" t="str">
        <f t="shared" si="4"/>
        <v/>
      </c>
      <c r="E205" s="203"/>
      <c r="I205" s="167" t="str">
        <v/>
      </c>
      <c r="L205" s="214" t="str">
        <f t="shared" ca="1" si="0"/>
        <v/>
      </c>
      <c r="M205" s="177"/>
      <c r="N205" s="212"/>
      <c r="O205" s="177"/>
    </row>
    <row r="206" spans="1:15" ht="12.5">
      <c r="A206" s="178">
        <v>0</v>
      </c>
      <c r="B206" s="202">
        <v>0</v>
      </c>
      <c r="C206" s="215">
        <v>0</v>
      </c>
      <c r="D206" s="202" t="str">
        <f t="shared" si="4"/>
        <v/>
      </c>
      <c r="E206" s="203"/>
      <c r="I206" s="167" t="str">
        <v/>
      </c>
      <c r="L206" s="214" t="str">
        <f t="shared" ca="1" si="0"/>
        <v/>
      </c>
      <c r="M206" s="177"/>
      <c r="N206" s="212"/>
      <c r="O206" s="177"/>
    </row>
    <row r="207" spans="1:15" ht="12.5">
      <c r="A207" s="178">
        <v>0</v>
      </c>
      <c r="B207" s="202">
        <v>0</v>
      </c>
      <c r="C207" s="215">
        <v>0</v>
      </c>
      <c r="D207" s="202" t="str">
        <f t="shared" si="4"/>
        <v/>
      </c>
      <c r="E207" s="203"/>
      <c r="I207" s="167" t="str">
        <v/>
      </c>
      <c r="L207" s="214" t="str">
        <f t="shared" ca="1" si="0"/>
        <v/>
      </c>
      <c r="M207" s="177"/>
      <c r="N207" s="212"/>
      <c r="O207" s="177"/>
    </row>
    <row r="208" spans="1:15" ht="12.5">
      <c r="A208" s="178">
        <v>0</v>
      </c>
      <c r="B208" s="202">
        <v>0</v>
      </c>
      <c r="C208" s="215">
        <v>0</v>
      </c>
      <c r="D208" s="202" t="str">
        <f t="shared" si="4"/>
        <v/>
      </c>
      <c r="E208" s="203"/>
      <c r="I208" s="167" t="str">
        <v/>
      </c>
      <c r="L208" s="214" t="str">
        <f t="shared" ca="1" si="0"/>
        <v/>
      </c>
      <c r="M208" s="177"/>
      <c r="N208" s="212"/>
      <c r="O208" s="177"/>
    </row>
    <row r="209" spans="1:15" ht="12.5">
      <c r="A209" s="178">
        <v>0</v>
      </c>
      <c r="B209" s="202">
        <v>0</v>
      </c>
      <c r="C209" s="215">
        <v>0</v>
      </c>
      <c r="D209" s="202" t="str">
        <f t="shared" si="4"/>
        <v/>
      </c>
      <c r="E209" s="203"/>
      <c r="I209" s="167" t="str">
        <v/>
      </c>
      <c r="L209" s="214" t="str">
        <f t="shared" ca="1" si="0"/>
        <v/>
      </c>
      <c r="M209" s="177"/>
      <c r="N209" s="212"/>
      <c r="O209" s="177"/>
    </row>
    <row r="210" spans="1:15" ht="12.5">
      <c r="A210" s="178">
        <v>0</v>
      </c>
      <c r="B210" s="202">
        <v>0</v>
      </c>
      <c r="C210" s="215">
        <v>0</v>
      </c>
      <c r="D210" s="202" t="str">
        <f t="shared" si="4"/>
        <v/>
      </c>
      <c r="E210" s="203"/>
      <c r="I210" s="167" t="str">
        <v/>
      </c>
      <c r="L210" s="214" t="str">
        <f t="shared" ca="1" si="0"/>
        <v/>
      </c>
      <c r="M210" s="177"/>
      <c r="N210" s="212"/>
      <c r="O210" s="177"/>
    </row>
    <row r="211" spans="1:15" ht="12.5">
      <c r="A211" s="178">
        <v>0</v>
      </c>
      <c r="B211" s="202">
        <v>0</v>
      </c>
      <c r="C211" s="215">
        <v>0</v>
      </c>
      <c r="D211" s="202" t="str">
        <f t="shared" si="4"/>
        <v/>
      </c>
      <c r="E211" s="203"/>
      <c r="I211" s="167" t="str">
        <v/>
      </c>
      <c r="L211" s="214" t="str">
        <f t="shared" ca="1" si="0"/>
        <v/>
      </c>
      <c r="M211" s="177"/>
      <c r="N211" s="212"/>
      <c r="O211" s="177"/>
    </row>
    <row r="212" spans="1:15" ht="12.5">
      <c r="A212" s="178">
        <v>0</v>
      </c>
      <c r="B212" s="202">
        <v>0</v>
      </c>
      <c r="C212" s="215">
        <v>0</v>
      </c>
      <c r="D212" s="202" t="str">
        <f t="shared" si="4"/>
        <v/>
      </c>
      <c r="E212" s="203"/>
      <c r="I212" s="167" t="str">
        <v/>
      </c>
      <c r="L212" s="214" t="str">
        <f t="shared" ca="1" si="0"/>
        <v/>
      </c>
      <c r="M212" s="177"/>
      <c r="N212" s="212"/>
      <c r="O212" s="177"/>
    </row>
    <row r="213" spans="1:15" ht="12.5">
      <c r="A213" s="178">
        <v>0</v>
      </c>
      <c r="B213" s="202">
        <v>0</v>
      </c>
      <c r="C213" s="215">
        <v>0</v>
      </c>
      <c r="D213" s="202" t="str">
        <f t="shared" si="4"/>
        <v/>
      </c>
      <c r="E213" s="203"/>
      <c r="I213" s="167" t="str">
        <v/>
      </c>
      <c r="L213" s="214" t="str">
        <f t="shared" ca="1" si="0"/>
        <v/>
      </c>
      <c r="M213" s="177"/>
      <c r="N213" s="212"/>
      <c r="O213" s="177"/>
    </row>
    <row r="214" spans="1:15" ht="12.5">
      <c r="A214" s="178">
        <v>0</v>
      </c>
      <c r="B214" s="202">
        <v>0</v>
      </c>
      <c r="C214" s="215">
        <v>0</v>
      </c>
      <c r="D214" s="202" t="str">
        <f t="shared" si="4"/>
        <v/>
      </c>
      <c r="E214" s="203"/>
      <c r="I214" s="167" t="str">
        <v/>
      </c>
      <c r="L214" s="214" t="str">
        <f t="shared" ca="1" si="0"/>
        <v/>
      </c>
      <c r="M214" s="177"/>
      <c r="N214" s="212"/>
      <c r="O214" s="177"/>
    </row>
    <row r="215" spans="1:15" ht="12.5">
      <c r="A215" s="178">
        <v>0</v>
      </c>
      <c r="B215" s="202">
        <v>0</v>
      </c>
      <c r="C215" s="215">
        <v>0</v>
      </c>
      <c r="D215" s="202" t="str">
        <f t="shared" si="4"/>
        <v/>
      </c>
      <c r="E215" s="203"/>
      <c r="I215" s="167" t="str">
        <v/>
      </c>
      <c r="L215" s="214" t="str">
        <f t="shared" ca="1" si="0"/>
        <v/>
      </c>
      <c r="M215" s="177"/>
      <c r="N215" s="212"/>
      <c r="O215" s="177"/>
    </row>
    <row r="216" spans="1:15" ht="12.5">
      <c r="A216" s="178">
        <v>0</v>
      </c>
      <c r="B216" s="202">
        <v>0</v>
      </c>
      <c r="C216" s="215">
        <v>0</v>
      </c>
      <c r="D216" s="202" t="str">
        <f t="shared" si="4"/>
        <v/>
      </c>
      <c r="E216" s="203"/>
      <c r="I216" s="167" t="str">
        <v/>
      </c>
      <c r="L216" s="214" t="str">
        <f t="shared" ca="1" si="0"/>
        <v/>
      </c>
      <c r="M216" s="177"/>
      <c r="N216" s="212"/>
      <c r="O216" s="177"/>
    </row>
    <row r="217" spans="1:15" ht="12.5">
      <c r="A217" s="178">
        <v>0</v>
      </c>
      <c r="B217" s="202">
        <v>0</v>
      </c>
      <c r="C217" s="215">
        <v>0</v>
      </c>
      <c r="D217" s="202" t="str">
        <f t="shared" si="4"/>
        <v/>
      </c>
      <c r="E217" s="203"/>
      <c r="I217" s="167" t="str">
        <v/>
      </c>
      <c r="L217" s="214" t="str">
        <f t="shared" ca="1" si="0"/>
        <v/>
      </c>
      <c r="M217" s="177"/>
      <c r="N217" s="212"/>
      <c r="O217" s="177"/>
    </row>
    <row r="218" spans="1:15" ht="12.5">
      <c r="A218" s="178">
        <v>0</v>
      </c>
      <c r="B218" s="202">
        <v>0</v>
      </c>
      <c r="C218" s="215">
        <v>0</v>
      </c>
      <c r="D218" s="202" t="str">
        <f t="shared" si="4"/>
        <v/>
      </c>
      <c r="E218" s="203"/>
      <c r="I218" s="167" t="str">
        <v/>
      </c>
      <c r="L218" s="214" t="str">
        <f t="shared" ca="1" si="0"/>
        <v/>
      </c>
      <c r="M218" s="177"/>
      <c r="N218" s="212"/>
      <c r="O218" s="177"/>
    </row>
    <row r="219" spans="1:15" ht="12.5">
      <c r="A219" s="178">
        <v>0</v>
      </c>
      <c r="B219" s="202">
        <v>0</v>
      </c>
      <c r="C219" s="215">
        <v>0</v>
      </c>
      <c r="D219" s="202" t="str">
        <f t="shared" si="4"/>
        <v/>
      </c>
      <c r="E219" s="203"/>
      <c r="I219" s="167" t="str">
        <v/>
      </c>
      <c r="L219" s="214" t="str">
        <f t="shared" ca="1" si="0"/>
        <v/>
      </c>
      <c r="M219" s="177"/>
      <c r="N219" s="212"/>
      <c r="O219" s="177"/>
    </row>
    <row r="220" spans="1:15" ht="12.5">
      <c r="A220" s="178">
        <v>0</v>
      </c>
      <c r="B220" s="202">
        <v>0</v>
      </c>
      <c r="C220" s="215">
        <v>0</v>
      </c>
      <c r="D220" s="202" t="str">
        <f t="shared" si="4"/>
        <v/>
      </c>
      <c r="E220" s="203"/>
      <c r="I220" s="167" t="str">
        <v/>
      </c>
      <c r="L220" s="214" t="str">
        <f t="shared" ca="1" si="0"/>
        <v/>
      </c>
      <c r="M220" s="177"/>
      <c r="N220" s="212"/>
      <c r="O220" s="177"/>
    </row>
    <row r="221" spans="1:15" ht="12.5">
      <c r="A221" s="178">
        <v>0</v>
      </c>
      <c r="B221" s="202">
        <v>0</v>
      </c>
      <c r="C221" s="215">
        <v>0</v>
      </c>
      <c r="D221" s="202" t="str">
        <f t="shared" si="4"/>
        <v/>
      </c>
      <c r="E221" s="203"/>
      <c r="I221" s="167" t="str">
        <v/>
      </c>
      <c r="L221" s="214" t="str">
        <f t="shared" ca="1" si="0"/>
        <v/>
      </c>
      <c r="M221" s="177"/>
      <c r="N221" s="212"/>
      <c r="O221" s="177"/>
    </row>
    <row r="222" spans="1:15" ht="12.5">
      <c r="A222" s="178">
        <v>0</v>
      </c>
      <c r="B222" s="202">
        <v>0</v>
      </c>
      <c r="C222" s="215">
        <v>0</v>
      </c>
      <c r="D222" s="202" t="str">
        <f t="shared" si="4"/>
        <v/>
      </c>
      <c r="E222" s="203"/>
      <c r="I222" s="167" t="str">
        <v/>
      </c>
      <c r="L222" s="214" t="str">
        <f t="shared" ca="1" si="0"/>
        <v/>
      </c>
      <c r="M222" s="177"/>
      <c r="N222" s="212"/>
      <c r="O222" s="177"/>
    </row>
    <row r="223" spans="1:15" ht="12.5">
      <c r="A223" s="178">
        <v>0</v>
      </c>
      <c r="B223" s="202">
        <v>0</v>
      </c>
      <c r="C223" s="215">
        <v>0</v>
      </c>
      <c r="D223" s="202" t="str">
        <f t="shared" si="4"/>
        <v/>
      </c>
      <c r="E223" s="203"/>
      <c r="I223" s="167" t="str">
        <v/>
      </c>
      <c r="L223" s="214" t="str">
        <f t="shared" ca="1" si="0"/>
        <v/>
      </c>
      <c r="M223" s="177"/>
      <c r="N223" s="212"/>
      <c r="O223" s="177"/>
    </row>
    <row r="224" spans="1:15" ht="12.5">
      <c r="A224" s="178">
        <v>0</v>
      </c>
      <c r="B224" s="202">
        <v>0</v>
      </c>
      <c r="C224" s="215">
        <v>0</v>
      </c>
      <c r="D224" s="202" t="str">
        <f t="shared" si="4"/>
        <v/>
      </c>
      <c r="E224" s="203"/>
      <c r="I224" s="167" t="str">
        <v/>
      </c>
      <c r="L224" s="214" t="str">
        <f t="shared" ca="1" si="0"/>
        <v/>
      </c>
      <c r="M224" s="177"/>
      <c r="N224" s="212"/>
      <c r="O224" s="177"/>
    </row>
    <row r="225" spans="1:15" ht="12.5">
      <c r="A225" s="178">
        <v>0</v>
      </c>
      <c r="B225" s="202">
        <v>0</v>
      </c>
      <c r="C225" s="215">
        <v>0</v>
      </c>
      <c r="D225" s="202" t="str">
        <f t="shared" si="4"/>
        <v/>
      </c>
      <c r="E225" s="203"/>
      <c r="I225" s="167" t="str">
        <v/>
      </c>
      <c r="L225" s="214" t="str">
        <f t="shared" ca="1" si="0"/>
        <v/>
      </c>
      <c r="M225" s="177"/>
      <c r="N225" s="212"/>
      <c r="O225" s="177"/>
    </row>
    <row r="226" spans="1:15" ht="12.5">
      <c r="A226" s="178">
        <v>0</v>
      </c>
      <c r="B226" s="202">
        <v>0</v>
      </c>
      <c r="C226" s="215">
        <v>0</v>
      </c>
      <c r="D226" s="202" t="str">
        <f t="shared" si="4"/>
        <v/>
      </c>
      <c r="E226" s="203"/>
      <c r="I226" s="167" t="str">
        <v/>
      </c>
      <c r="L226" s="214" t="str">
        <f t="shared" ca="1" si="0"/>
        <v/>
      </c>
      <c r="M226" s="177"/>
      <c r="N226" s="212"/>
      <c r="O226" s="177"/>
    </row>
    <row r="227" spans="1:15" ht="12.5">
      <c r="A227" s="178">
        <v>0</v>
      </c>
      <c r="B227" s="202">
        <v>0</v>
      </c>
      <c r="C227" s="215">
        <v>0</v>
      </c>
      <c r="D227" s="202" t="str">
        <f t="shared" si="4"/>
        <v/>
      </c>
      <c r="E227" s="203"/>
      <c r="I227" s="167" t="str">
        <v/>
      </c>
      <c r="L227" s="214" t="str">
        <f t="shared" ca="1" si="0"/>
        <v/>
      </c>
      <c r="M227" s="177"/>
      <c r="N227" s="212"/>
      <c r="O227" s="177"/>
    </row>
    <row r="228" spans="1:15" ht="12.5">
      <c r="A228" s="178">
        <v>0</v>
      </c>
      <c r="B228" s="202">
        <v>0</v>
      </c>
      <c r="C228" s="215">
        <v>0</v>
      </c>
      <c r="D228" s="202" t="str">
        <f t="shared" si="4"/>
        <v/>
      </c>
      <c r="E228" s="203"/>
      <c r="I228" s="167" t="str">
        <v/>
      </c>
      <c r="L228" s="214" t="str">
        <f t="shared" ca="1" si="0"/>
        <v/>
      </c>
      <c r="M228" s="177"/>
      <c r="N228" s="212"/>
      <c r="O228" s="177"/>
    </row>
    <row r="229" spans="1:15" ht="12.5">
      <c r="A229" s="178">
        <v>0</v>
      </c>
      <c r="B229" s="202">
        <v>0</v>
      </c>
      <c r="C229" s="215">
        <v>0</v>
      </c>
      <c r="D229" s="202" t="str">
        <f t="shared" si="4"/>
        <v/>
      </c>
      <c r="E229" s="203"/>
      <c r="I229" s="167" t="str">
        <v/>
      </c>
      <c r="L229" s="214" t="str">
        <f t="shared" ca="1" si="0"/>
        <v/>
      </c>
      <c r="M229" s="177"/>
      <c r="N229" s="212"/>
      <c r="O229" s="177"/>
    </row>
    <row r="230" spans="1:15" ht="12.5">
      <c r="A230" s="178">
        <v>0</v>
      </c>
      <c r="B230" s="202">
        <v>0</v>
      </c>
      <c r="C230" s="215">
        <v>0</v>
      </c>
      <c r="D230" s="202" t="str">
        <f t="shared" si="4"/>
        <v/>
      </c>
      <c r="E230" s="203"/>
      <c r="I230" s="167" t="str">
        <v/>
      </c>
      <c r="L230" s="214" t="str">
        <f t="shared" ca="1" si="0"/>
        <v/>
      </c>
      <c r="M230" s="177"/>
      <c r="N230" s="212"/>
      <c r="O230" s="177"/>
    </row>
    <row r="231" spans="1:15" ht="12.5">
      <c r="A231" s="178">
        <v>0</v>
      </c>
      <c r="B231" s="202">
        <v>0</v>
      </c>
      <c r="C231" s="215">
        <v>0</v>
      </c>
      <c r="D231" s="202" t="str">
        <f t="shared" si="4"/>
        <v/>
      </c>
      <c r="E231" s="203"/>
      <c r="I231" s="167" t="str">
        <v/>
      </c>
      <c r="L231" s="214" t="str">
        <f t="shared" ca="1" si="0"/>
        <v/>
      </c>
      <c r="M231" s="177"/>
      <c r="N231" s="212"/>
      <c r="O231" s="177"/>
    </row>
    <row r="232" spans="1:15" ht="12.5">
      <c r="A232" s="178">
        <v>0</v>
      </c>
      <c r="B232" s="202">
        <v>0</v>
      </c>
      <c r="C232" s="215">
        <v>0</v>
      </c>
      <c r="D232" s="202" t="str">
        <f t="shared" si="4"/>
        <v/>
      </c>
      <c r="E232" s="203"/>
      <c r="I232" s="167" t="str">
        <v/>
      </c>
      <c r="L232" s="214" t="str">
        <f t="shared" ca="1" si="0"/>
        <v/>
      </c>
      <c r="M232" s="177"/>
      <c r="N232" s="212"/>
      <c r="O232" s="177"/>
    </row>
    <row r="233" spans="1:15" ht="12.5">
      <c r="A233" s="178">
        <v>0</v>
      </c>
      <c r="B233" s="202">
        <v>0</v>
      </c>
      <c r="C233" s="215">
        <v>0</v>
      </c>
      <c r="D233" s="202" t="str">
        <f t="shared" si="4"/>
        <v/>
      </c>
      <c r="E233" s="203"/>
      <c r="I233" s="167" t="str">
        <v/>
      </c>
      <c r="L233" s="214" t="str">
        <f t="shared" ca="1" si="0"/>
        <v/>
      </c>
      <c r="M233" s="177"/>
      <c r="N233" s="212"/>
      <c r="O233" s="177"/>
    </row>
    <row r="234" spans="1:15" ht="12.5">
      <c r="A234" s="178">
        <v>0</v>
      </c>
      <c r="B234" s="202">
        <v>0</v>
      </c>
      <c r="C234" s="215">
        <v>0</v>
      </c>
      <c r="D234" s="202" t="str">
        <f t="shared" si="4"/>
        <v/>
      </c>
      <c r="E234" s="203"/>
      <c r="I234" s="167" t="str">
        <v/>
      </c>
      <c r="L234" s="214" t="str">
        <f t="shared" ca="1" si="0"/>
        <v/>
      </c>
      <c r="M234" s="177"/>
      <c r="N234" s="212"/>
      <c r="O234" s="177"/>
    </row>
    <row r="235" spans="1:15" ht="12.5">
      <c r="A235" s="178">
        <v>0</v>
      </c>
      <c r="B235" s="202">
        <v>0</v>
      </c>
      <c r="C235" s="215">
        <v>0</v>
      </c>
      <c r="D235" s="202" t="str">
        <f t="shared" si="4"/>
        <v/>
      </c>
      <c r="E235" s="203"/>
      <c r="I235" s="167" t="str">
        <v/>
      </c>
      <c r="L235" s="214" t="str">
        <f t="shared" ca="1" si="0"/>
        <v/>
      </c>
      <c r="M235" s="177"/>
      <c r="N235" s="212"/>
      <c r="O235" s="177"/>
    </row>
    <row r="236" spans="1:15" ht="12.5">
      <c r="A236" s="178">
        <v>0</v>
      </c>
      <c r="B236" s="202">
        <v>0</v>
      </c>
      <c r="C236" s="215">
        <v>0</v>
      </c>
      <c r="D236" s="202" t="str">
        <f t="shared" si="4"/>
        <v/>
      </c>
      <c r="E236" s="203"/>
      <c r="I236" s="167" t="str">
        <v/>
      </c>
      <c r="L236" s="214" t="str">
        <f t="shared" ca="1" si="0"/>
        <v/>
      </c>
      <c r="M236" s="177"/>
      <c r="N236" s="212"/>
      <c r="O236" s="177"/>
    </row>
    <row r="237" spans="1:15" ht="12.5">
      <c r="A237" s="178">
        <v>0</v>
      </c>
      <c r="B237" s="202">
        <v>0</v>
      </c>
      <c r="C237" s="215">
        <v>0</v>
      </c>
      <c r="D237" s="202" t="str">
        <f t="shared" si="4"/>
        <v/>
      </c>
      <c r="E237" s="203"/>
      <c r="I237" s="167" t="str">
        <v/>
      </c>
      <c r="L237" s="214" t="str">
        <f t="shared" ca="1" si="0"/>
        <v/>
      </c>
      <c r="M237" s="177"/>
      <c r="N237" s="212"/>
      <c r="O237" s="177"/>
    </row>
    <row r="238" spans="1:15" ht="12.5">
      <c r="A238" s="178">
        <v>0</v>
      </c>
      <c r="B238" s="202">
        <v>0</v>
      </c>
      <c r="C238" s="215">
        <v>0</v>
      </c>
      <c r="D238" s="202" t="str">
        <f t="shared" si="4"/>
        <v/>
      </c>
      <c r="E238" s="203"/>
      <c r="I238" s="167" t="str">
        <v/>
      </c>
      <c r="L238" s="214" t="str">
        <f t="shared" ca="1" si="0"/>
        <v/>
      </c>
      <c r="M238" s="177"/>
      <c r="N238" s="212"/>
      <c r="O238" s="177"/>
    </row>
    <row r="239" spans="1:15" ht="12.5">
      <c r="A239" s="178">
        <v>0</v>
      </c>
      <c r="B239" s="202">
        <v>0</v>
      </c>
      <c r="C239" s="215">
        <v>0</v>
      </c>
      <c r="D239" s="202" t="str">
        <f t="shared" si="4"/>
        <v/>
      </c>
      <c r="E239" s="203"/>
      <c r="I239" s="167" t="str">
        <v/>
      </c>
      <c r="L239" s="214" t="str">
        <f t="shared" ca="1" si="0"/>
        <v/>
      </c>
      <c r="M239" s="177"/>
      <c r="N239" s="212"/>
      <c r="O239" s="177"/>
    </row>
    <row r="240" spans="1:15" ht="12.5">
      <c r="A240" s="178">
        <v>0</v>
      </c>
      <c r="B240" s="202">
        <v>0</v>
      </c>
      <c r="C240" s="215">
        <v>0</v>
      </c>
      <c r="D240" s="202" t="str">
        <f t="shared" si="4"/>
        <v/>
      </c>
      <c r="E240" s="203"/>
      <c r="I240" s="167" t="str">
        <v/>
      </c>
      <c r="L240" s="214" t="str">
        <f t="shared" ca="1" si="0"/>
        <v/>
      </c>
      <c r="M240" s="177"/>
      <c r="N240" s="212"/>
      <c r="O240" s="177"/>
    </row>
    <row r="241" spans="1:15" ht="12.5">
      <c r="A241" s="178">
        <v>0</v>
      </c>
      <c r="B241" s="202">
        <v>0</v>
      </c>
      <c r="C241" s="215">
        <v>0</v>
      </c>
      <c r="D241" s="202" t="str">
        <f t="shared" si="4"/>
        <v/>
      </c>
      <c r="E241" s="203"/>
      <c r="I241" s="167" t="str">
        <v/>
      </c>
      <c r="L241" s="214" t="str">
        <f t="shared" ca="1" si="0"/>
        <v/>
      </c>
      <c r="M241" s="177"/>
      <c r="N241" s="212"/>
      <c r="O241" s="177"/>
    </row>
    <row r="242" spans="1:15" ht="12.5">
      <c r="A242" s="178">
        <v>0</v>
      </c>
      <c r="B242" s="202">
        <v>0</v>
      </c>
      <c r="C242" s="215">
        <v>0</v>
      </c>
      <c r="D242" s="202" t="str">
        <f t="shared" si="4"/>
        <v/>
      </c>
      <c r="E242" s="203"/>
      <c r="I242" s="167" t="str">
        <v/>
      </c>
      <c r="L242" s="214" t="str">
        <f t="shared" ca="1" si="0"/>
        <v/>
      </c>
      <c r="M242" s="177"/>
      <c r="N242" s="212"/>
      <c r="O242" s="177"/>
    </row>
    <row r="243" spans="1:15" ht="12.5">
      <c r="A243" s="178">
        <v>0</v>
      </c>
      <c r="B243" s="202">
        <v>0</v>
      </c>
      <c r="C243" s="215">
        <v>0</v>
      </c>
      <c r="D243" s="202" t="str">
        <f t="shared" si="4"/>
        <v/>
      </c>
      <c r="E243" s="203"/>
      <c r="I243" s="167" t="str">
        <v/>
      </c>
      <c r="L243" s="214" t="str">
        <f t="shared" ca="1" si="0"/>
        <v/>
      </c>
      <c r="M243" s="177"/>
      <c r="N243" s="212"/>
      <c r="O243" s="177"/>
    </row>
    <row r="244" spans="1:15" ht="12.5">
      <c r="A244" s="178">
        <v>0</v>
      </c>
      <c r="B244" s="202">
        <v>0</v>
      </c>
      <c r="C244" s="215">
        <v>0</v>
      </c>
      <c r="D244" s="202" t="str">
        <f t="shared" si="4"/>
        <v/>
      </c>
      <c r="E244" s="203"/>
      <c r="I244" s="167" t="str">
        <v/>
      </c>
      <c r="L244" s="214" t="str">
        <f t="shared" ca="1" si="0"/>
        <v/>
      </c>
      <c r="M244" s="177"/>
      <c r="N244" s="212"/>
      <c r="O244" s="177"/>
    </row>
    <row r="245" spans="1:15" ht="12.5">
      <c r="A245" s="178">
        <v>0</v>
      </c>
      <c r="B245" s="202">
        <v>0</v>
      </c>
      <c r="C245" s="215">
        <v>0</v>
      </c>
      <c r="D245" s="202" t="str">
        <f t="shared" si="4"/>
        <v/>
      </c>
      <c r="E245" s="203"/>
      <c r="I245" s="167" t="str">
        <v/>
      </c>
      <c r="L245" s="214" t="str">
        <f t="shared" ca="1" si="0"/>
        <v/>
      </c>
      <c r="M245" s="177"/>
      <c r="N245" s="212"/>
      <c r="O245" s="177"/>
    </row>
    <row r="246" spans="1:15" ht="12.5">
      <c r="A246" s="178">
        <v>0</v>
      </c>
      <c r="B246" s="202">
        <v>0</v>
      </c>
      <c r="C246" s="215">
        <v>0</v>
      </c>
      <c r="D246" s="202" t="str">
        <f t="shared" si="4"/>
        <v/>
      </c>
      <c r="E246" s="203"/>
      <c r="I246" s="167" t="str">
        <v/>
      </c>
      <c r="L246" s="214" t="str">
        <f t="shared" ca="1" si="0"/>
        <v/>
      </c>
      <c r="M246" s="177"/>
      <c r="N246" s="212"/>
      <c r="O246" s="177"/>
    </row>
    <row r="247" spans="1:15" ht="12.5">
      <c r="A247" s="178">
        <v>0</v>
      </c>
      <c r="B247" s="202">
        <v>0</v>
      </c>
      <c r="C247" s="215">
        <v>0</v>
      </c>
      <c r="D247" s="202" t="str">
        <f t="shared" si="4"/>
        <v/>
      </c>
      <c r="E247" s="203"/>
      <c r="I247" s="167" t="str">
        <v/>
      </c>
      <c r="L247" s="214" t="str">
        <f t="shared" ca="1" si="0"/>
        <v/>
      </c>
      <c r="M247" s="177"/>
      <c r="N247" s="212"/>
      <c r="O247" s="177"/>
    </row>
    <row r="248" spans="1:15" ht="12.5">
      <c r="A248" s="178">
        <v>0</v>
      </c>
      <c r="B248" s="202">
        <v>0</v>
      </c>
      <c r="C248" s="215">
        <v>0</v>
      </c>
      <c r="D248" s="202" t="str">
        <f t="shared" si="4"/>
        <v/>
      </c>
      <c r="E248" s="203"/>
      <c r="I248" s="167" t="str">
        <v/>
      </c>
      <c r="L248" s="214" t="str">
        <f t="shared" ca="1" si="0"/>
        <v/>
      </c>
      <c r="M248" s="177"/>
      <c r="N248" s="212"/>
      <c r="O248" s="177"/>
    </row>
    <row r="249" spans="1:15" ht="12.5">
      <c r="A249" s="178">
        <v>0</v>
      </c>
      <c r="B249" s="202">
        <v>0</v>
      </c>
      <c r="C249" s="215">
        <v>0</v>
      </c>
      <c r="D249" s="202" t="str">
        <f t="shared" si="4"/>
        <v/>
      </c>
      <c r="E249" s="203"/>
      <c r="I249" s="167" t="str">
        <v/>
      </c>
      <c r="L249" s="214" t="str">
        <f t="shared" ca="1" si="0"/>
        <v/>
      </c>
      <c r="M249" s="177"/>
      <c r="N249" s="212"/>
      <c r="O249" s="177"/>
    </row>
    <row r="250" spans="1:15" ht="12.5">
      <c r="A250" s="178">
        <v>0</v>
      </c>
      <c r="B250" s="202">
        <v>0</v>
      </c>
      <c r="C250" s="215">
        <v>0</v>
      </c>
      <c r="D250" s="202" t="str">
        <f t="shared" si="4"/>
        <v/>
      </c>
      <c r="E250" s="203"/>
      <c r="I250" s="167" t="str">
        <v/>
      </c>
      <c r="L250" s="214" t="str">
        <f t="shared" ca="1" si="0"/>
        <v/>
      </c>
      <c r="M250" s="177"/>
      <c r="N250" s="212"/>
      <c r="O250" s="177"/>
    </row>
    <row r="251" spans="1:15" ht="12.5">
      <c r="A251" s="178">
        <v>0</v>
      </c>
      <c r="B251" s="202">
        <v>0</v>
      </c>
      <c r="C251" s="215">
        <v>0</v>
      </c>
      <c r="D251" s="202" t="str">
        <f t="shared" si="4"/>
        <v/>
      </c>
      <c r="E251" s="203"/>
      <c r="I251" s="167" t="str">
        <v/>
      </c>
      <c r="L251" s="214" t="str">
        <f t="shared" ca="1" si="0"/>
        <v/>
      </c>
      <c r="M251" s="177"/>
      <c r="N251" s="212"/>
      <c r="O251" s="177"/>
    </row>
    <row r="252" spans="1:15" ht="12.5">
      <c r="A252" s="178">
        <v>0</v>
      </c>
      <c r="B252" s="202">
        <v>0</v>
      </c>
      <c r="C252" s="215">
        <v>0</v>
      </c>
      <c r="D252" s="202" t="str">
        <f t="shared" si="4"/>
        <v/>
      </c>
      <c r="E252" s="203"/>
      <c r="I252" s="167" t="str">
        <v/>
      </c>
      <c r="L252" s="214" t="str">
        <f t="shared" ca="1" si="0"/>
        <v/>
      </c>
      <c r="M252" s="177"/>
      <c r="N252" s="212"/>
      <c r="O252" s="177"/>
    </row>
    <row r="253" spans="1:15" ht="12.5">
      <c r="A253" s="178">
        <v>0</v>
      </c>
      <c r="B253" s="202">
        <v>0</v>
      </c>
      <c r="C253" s="215">
        <v>0</v>
      </c>
      <c r="D253" s="202" t="str">
        <f t="shared" si="4"/>
        <v/>
      </c>
      <c r="E253" s="203"/>
      <c r="I253" s="167" t="str">
        <v/>
      </c>
      <c r="L253" s="214" t="str">
        <f t="shared" ca="1" si="0"/>
        <v/>
      </c>
      <c r="M253" s="177"/>
      <c r="N253" s="212"/>
      <c r="O253" s="177"/>
    </row>
    <row r="254" spans="1:15" ht="12.5">
      <c r="A254" s="178">
        <v>0</v>
      </c>
      <c r="B254" s="202">
        <v>0</v>
      </c>
      <c r="C254" s="215">
        <v>0</v>
      </c>
      <c r="D254" s="202" t="str">
        <f t="shared" si="4"/>
        <v/>
      </c>
      <c r="E254" s="203"/>
      <c r="I254" s="167" t="str">
        <v/>
      </c>
      <c r="L254" s="214" t="str">
        <f t="shared" ca="1" si="0"/>
        <v/>
      </c>
      <c r="M254" s="177"/>
      <c r="N254" s="212"/>
      <c r="O254" s="177"/>
    </row>
    <row r="255" spans="1:15" ht="12.5">
      <c r="A255" s="178">
        <v>0</v>
      </c>
      <c r="B255" s="202">
        <v>0</v>
      </c>
      <c r="C255" s="215">
        <v>0</v>
      </c>
      <c r="D255" s="202" t="str">
        <f t="shared" si="4"/>
        <v/>
      </c>
      <c r="E255" s="203"/>
      <c r="I255" s="167" t="str">
        <v/>
      </c>
      <c r="L255" s="214" t="str">
        <f t="shared" ca="1" si="0"/>
        <v/>
      </c>
      <c r="M255" s="177"/>
      <c r="N255" s="212"/>
      <c r="O255" s="177"/>
    </row>
    <row r="256" spans="1:15" ht="12.5">
      <c r="A256" s="178">
        <v>0</v>
      </c>
      <c r="B256" s="202">
        <v>0</v>
      </c>
      <c r="C256" s="215">
        <v>0</v>
      </c>
      <c r="D256" s="202" t="str">
        <f t="shared" si="4"/>
        <v/>
      </c>
      <c r="E256" s="203"/>
      <c r="I256" s="167" t="str">
        <v/>
      </c>
      <c r="L256" s="214" t="str">
        <f t="shared" ca="1" si="0"/>
        <v/>
      </c>
      <c r="M256" s="177"/>
      <c r="N256" s="212"/>
      <c r="O256" s="177"/>
    </row>
    <row r="257" spans="1:15" ht="12.5">
      <c r="A257" s="178">
        <v>0</v>
      </c>
      <c r="B257" s="202">
        <v>0</v>
      </c>
      <c r="C257" s="215">
        <v>0</v>
      </c>
      <c r="D257" s="202" t="str">
        <f t="shared" si="4"/>
        <v/>
      </c>
      <c r="E257" s="203"/>
      <c r="I257" s="167" t="str">
        <v/>
      </c>
      <c r="L257" s="214" t="str">
        <f t="shared" ca="1" si="0"/>
        <v/>
      </c>
      <c r="M257" s="177"/>
      <c r="N257" s="212"/>
      <c r="O257" s="177"/>
    </row>
    <row r="258" spans="1:15" ht="12.5">
      <c r="A258" s="178">
        <v>0</v>
      </c>
      <c r="B258" s="202">
        <v>0</v>
      </c>
      <c r="C258" s="215">
        <v>0</v>
      </c>
      <c r="D258" s="202" t="str">
        <f t="shared" si="4"/>
        <v/>
      </c>
      <c r="E258" s="203"/>
      <c r="I258" s="167" t="str">
        <v/>
      </c>
      <c r="L258" s="214" t="str">
        <f t="shared" ref="L258:L370" ca="1" si="5">(IFERROR(_xludf.IFS(L257&lt;=0,0,K258&gt;0,L257-K258),""))</f>
        <v/>
      </c>
      <c r="M258" s="177"/>
      <c r="N258" s="212"/>
      <c r="O258" s="177"/>
    </row>
    <row r="259" spans="1:15" ht="12.5">
      <c r="A259" s="178">
        <v>0</v>
      </c>
      <c r="B259" s="202">
        <v>0</v>
      </c>
      <c r="C259" s="215">
        <v>0</v>
      </c>
      <c r="D259" s="202" t="str">
        <f t="shared" si="4"/>
        <v/>
      </c>
      <c r="E259" s="203"/>
      <c r="I259" s="167" t="str">
        <v/>
      </c>
      <c r="L259" s="214" t="str">
        <f t="shared" ca="1" si="5"/>
        <v/>
      </c>
      <c r="M259" s="177"/>
      <c r="N259" s="212"/>
      <c r="O259" s="177"/>
    </row>
    <row r="260" spans="1:15" ht="12.5">
      <c r="A260" s="178">
        <v>0</v>
      </c>
      <c r="B260" s="202">
        <v>0</v>
      </c>
      <c r="C260" s="215">
        <v>0</v>
      </c>
      <c r="D260" s="202" t="str">
        <f t="shared" si="4"/>
        <v/>
      </c>
      <c r="E260" s="203"/>
      <c r="I260" s="167" t="str">
        <v/>
      </c>
      <c r="L260" s="214" t="str">
        <f t="shared" ca="1" si="5"/>
        <v/>
      </c>
      <c r="M260" s="177"/>
      <c r="N260" s="212"/>
      <c r="O260" s="177"/>
    </row>
    <row r="261" spans="1:15" ht="12.5">
      <c r="A261" s="178">
        <v>0</v>
      </c>
      <c r="B261" s="202">
        <v>0</v>
      </c>
      <c r="C261" s="215">
        <v>0</v>
      </c>
      <c r="D261" s="202" t="str">
        <f t="shared" ref="D261:D324" si="6">_xlfn.IFS(A261&gt;0,A261/C261,B261&gt;0,B261/C261,AND(B261=0,C261&gt;0),0, AND(C261=0,A261=0),"")</f>
        <v/>
      </c>
      <c r="E261" s="203"/>
      <c r="I261" s="167" t="str">
        <v/>
      </c>
      <c r="L261" s="214" t="str">
        <f t="shared" ca="1" si="5"/>
        <v/>
      </c>
      <c r="M261" s="177"/>
      <c r="N261" s="212"/>
      <c r="O261" s="177"/>
    </row>
    <row r="262" spans="1:15" ht="12.5">
      <c r="A262" s="178">
        <v>0</v>
      </c>
      <c r="B262" s="202">
        <v>0</v>
      </c>
      <c r="C262" s="215">
        <v>0</v>
      </c>
      <c r="D262" s="202" t="str">
        <f t="shared" si="6"/>
        <v/>
      </c>
      <c r="E262" s="203"/>
      <c r="I262" s="167" t="str">
        <v/>
      </c>
      <c r="L262" s="214" t="str">
        <f t="shared" ca="1" si="5"/>
        <v/>
      </c>
      <c r="M262" s="177"/>
      <c r="N262" s="212"/>
      <c r="O262" s="177"/>
    </row>
    <row r="263" spans="1:15" ht="12.5">
      <c r="A263" s="178">
        <v>0</v>
      </c>
      <c r="B263" s="202">
        <v>0</v>
      </c>
      <c r="C263" s="215">
        <v>0</v>
      </c>
      <c r="D263" s="202" t="str">
        <f t="shared" si="6"/>
        <v/>
      </c>
      <c r="E263" s="203"/>
      <c r="I263" s="167" t="str">
        <v/>
      </c>
      <c r="L263" s="214" t="str">
        <f t="shared" ca="1" si="5"/>
        <v/>
      </c>
      <c r="M263" s="177"/>
      <c r="N263" s="212"/>
      <c r="O263" s="177"/>
    </row>
    <row r="264" spans="1:15" ht="12.5">
      <c r="A264" s="178">
        <v>0</v>
      </c>
      <c r="B264" s="202">
        <v>0</v>
      </c>
      <c r="C264" s="215">
        <v>0</v>
      </c>
      <c r="D264" s="202" t="str">
        <f t="shared" si="6"/>
        <v/>
      </c>
      <c r="E264" s="203"/>
      <c r="I264" s="167" t="str">
        <v/>
      </c>
      <c r="L264" s="214" t="str">
        <f t="shared" ca="1" si="5"/>
        <v/>
      </c>
      <c r="M264" s="177"/>
      <c r="N264" s="212"/>
      <c r="O264" s="177"/>
    </row>
    <row r="265" spans="1:15" ht="12.5">
      <c r="A265" s="178">
        <v>0</v>
      </c>
      <c r="B265" s="202">
        <v>0</v>
      </c>
      <c r="C265" s="215">
        <v>0</v>
      </c>
      <c r="D265" s="202" t="str">
        <f t="shared" si="6"/>
        <v/>
      </c>
      <c r="E265" s="203"/>
      <c r="I265" s="167" t="str">
        <v/>
      </c>
      <c r="L265" s="214" t="str">
        <f t="shared" ca="1" si="5"/>
        <v/>
      </c>
      <c r="M265" s="177"/>
      <c r="N265" s="212"/>
      <c r="O265" s="177"/>
    </row>
    <row r="266" spans="1:15" ht="12.5">
      <c r="A266" s="178">
        <v>0</v>
      </c>
      <c r="B266" s="202">
        <v>0</v>
      </c>
      <c r="C266" s="215">
        <v>0</v>
      </c>
      <c r="D266" s="202" t="str">
        <f t="shared" si="6"/>
        <v/>
      </c>
      <c r="E266" s="203"/>
      <c r="I266" s="167" t="str">
        <v/>
      </c>
      <c r="L266" s="214" t="str">
        <f t="shared" ca="1" si="5"/>
        <v/>
      </c>
      <c r="M266" s="177"/>
      <c r="N266" s="212"/>
      <c r="O266" s="177"/>
    </row>
    <row r="267" spans="1:15" ht="12.5">
      <c r="A267" s="178">
        <v>0</v>
      </c>
      <c r="B267" s="202">
        <v>0</v>
      </c>
      <c r="C267" s="215">
        <v>0</v>
      </c>
      <c r="D267" s="202" t="str">
        <f t="shared" si="6"/>
        <v/>
      </c>
      <c r="E267" s="203"/>
      <c r="I267" s="167" t="str">
        <v/>
      </c>
      <c r="L267" s="214" t="str">
        <f t="shared" ca="1" si="5"/>
        <v/>
      </c>
      <c r="M267" s="177"/>
      <c r="N267" s="212"/>
      <c r="O267" s="177"/>
    </row>
    <row r="268" spans="1:15" ht="12.5">
      <c r="A268" s="178">
        <v>0</v>
      </c>
      <c r="B268" s="202">
        <v>0</v>
      </c>
      <c r="C268" s="215">
        <v>0</v>
      </c>
      <c r="D268" s="202" t="str">
        <f t="shared" si="6"/>
        <v/>
      </c>
      <c r="E268" s="203"/>
      <c r="I268" s="167" t="str">
        <v/>
      </c>
      <c r="L268" s="214" t="str">
        <f t="shared" ca="1" si="5"/>
        <v/>
      </c>
      <c r="M268" s="177"/>
      <c r="N268" s="212"/>
      <c r="O268" s="177"/>
    </row>
    <row r="269" spans="1:15" ht="12.5">
      <c r="A269" s="178">
        <v>0</v>
      </c>
      <c r="B269" s="202">
        <v>0</v>
      </c>
      <c r="C269" s="215">
        <v>0</v>
      </c>
      <c r="D269" s="202" t="str">
        <f t="shared" si="6"/>
        <v/>
      </c>
      <c r="E269" s="203"/>
      <c r="I269" s="167" t="str">
        <v/>
      </c>
      <c r="L269" s="214" t="str">
        <f t="shared" ca="1" si="5"/>
        <v/>
      </c>
      <c r="M269" s="177"/>
      <c r="N269" s="212"/>
      <c r="O269" s="177"/>
    </row>
    <row r="270" spans="1:15" ht="12.5">
      <c r="A270" s="178">
        <v>0</v>
      </c>
      <c r="B270" s="202">
        <v>0</v>
      </c>
      <c r="C270" s="215">
        <v>0</v>
      </c>
      <c r="D270" s="202" t="str">
        <f t="shared" si="6"/>
        <v/>
      </c>
      <c r="E270" s="203"/>
      <c r="I270" s="167" t="str">
        <v/>
      </c>
      <c r="L270" s="214" t="str">
        <f t="shared" ca="1" si="5"/>
        <v/>
      </c>
      <c r="M270" s="177"/>
      <c r="N270" s="212"/>
      <c r="O270" s="177"/>
    </row>
    <row r="271" spans="1:15" ht="12.5">
      <c r="A271" s="178">
        <v>0</v>
      </c>
      <c r="B271" s="202">
        <v>0</v>
      </c>
      <c r="C271" s="215">
        <v>0</v>
      </c>
      <c r="D271" s="202" t="str">
        <f t="shared" si="6"/>
        <v/>
      </c>
      <c r="E271" s="203"/>
      <c r="I271" s="167" t="str">
        <v/>
      </c>
      <c r="L271" s="214" t="str">
        <f t="shared" ca="1" si="5"/>
        <v/>
      </c>
      <c r="M271" s="177"/>
      <c r="N271" s="212"/>
      <c r="O271" s="177"/>
    </row>
    <row r="272" spans="1:15" ht="12.5">
      <c r="A272" s="178">
        <v>0</v>
      </c>
      <c r="B272" s="202">
        <v>0</v>
      </c>
      <c r="C272" s="215">
        <v>0</v>
      </c>
      <c r="D272" s="202" t="str">
        <f t="shared" si="6"/>
        <v/>
      </c>
      <c r="E272" s="203"/>
      <c r="I272" s="167" t="str">
        <v/>
      </c>
      <c r="L272" s="214" t="str">
        <f t="shared" ca="1" si="5"/>
        <v/>
      </c>
      <c r="M272" s="177"/>
      <c r="N272" s="212"/>
      <c r="O272" s="177"/>
    </row>
    <row r="273" spans="1:15" ht="12.5">
      <c r="A273" s="178">
        <v>0</v>
      </c>
      <c r="B273" s="202">
        <v>0</v>
      </c>
      <c r="C273" s="215">
        <v>0</v>
      </c>
      <c r="D273" s="202" t="str">
        <f t="shared" si="6"/>
        <v/>
      </c>
      <c r="E273" s="203"/>
      <c r="I273" s="167" t="str">
        <v/>
      </c>
      <c r="L273" s="214" t="str">
        <f t="shared" ca="1" si="5"/>
        <v/>
      </c>
      <c r="M273" s="177"/>
      <c r="N273" s="212"/>
      <c r="O273" s="177"/>
    </row>
    <row r="274" spans="1:15" ht="12.5">
      <c r="A274" s="178">
        <v>0</v>
      </c>
      <c r="B274" s="202">
        <v>0</v>
      </c>
      <c r="C274" s="215">
        <v>0</v>
      </c>
      <c r="D274" s="202" t="str">
        <f t="shared" si="6"/>
        <v/>
      </c>
      <c r="E274" s="203"/>
      <c r="I274" s="167" t="str">
        <v/>
      </c>
      <c r="L274" s="214" t="str">
        <f t="shared" ca="1" si="5"/>
        <v/>
      </c>
      <c r="M274" s="177"/>
      <c r="N274" s="212"/>
      <c r="O274" s="177"/>
    </row>
    <row r="275" spans="1:15" ht="12.5">
      <c r="A275" s="178">
        <v>0</v>
      </c>
      <c r="B275" s="202">
        <v>0</v>
      </c>
      <c r="C275" s="215">
        <v>0</v>
      </c>
      <c r="D275" s="202" t="str">
        <f t="shared" si="6"/>
        <v/>
      </c>
      <c r="E275" s="203"/>
      <c r="I275" s="167" t="str">
        <v/>
      </c>
      <c r="L275" s="214" t="str">
        <f t="shared" ca="1" si="5"/>
        <v/>
      </c>
      <c r="M275" s="177"/>
      <c r="N275" s="212"/>
      <c r="O275" s="177"/>
    </row>
    <row r="276" spans="1:15" ht="12.5">
      <c r="A276" s="178">
        <v>0</v>
      </c>
      <c r="B276" s="202">
        <v>0</v>
      </c>
      <c r="C276" s="215">
        <v>0</v>
      </c>
      <c r="D276" s="202" t="str">
        <f t="shared" si="6"/>
        <v/>
      </c>
      <c r="E276" s="203"/>
      <c r="I276" s="167" t="str">
        <v/>
      </c>
      <c r="L276" s="214" t="str">
        <f t="shared" ca="1" si="5"/>
        <v/>
      </c>
      <c r="M276" s="177"/>
      <c r="N276" s="212"/>
      <c r="O276" s="177"/>
    </row>
    <row r="277" spans="1:15" ht="12.5">
      <c r="A277" s="178">
        <v>0</v>
      </c>
      <c r="B277" s="202">
        <v>0</v>
      </c>
      <c r="C277" s="215">
        <v>0</v>
      </c>
      <c r="D277" s="202" t="str">
        <f t="shared" si="6"/>
        <v/>
      </c>
      <c r="E277" s="203"/>
      <c r="I277" s="167" t="str">
        <v/>
      </c>
      <c r="L277" s="214" t="str">
        <f t="shared" ca="1" si="5"/>
        <v/>
      </c>
      <c r="M277" s="177"/>
      <c r="N277" s="212"/>
      <c r="O277" s="177"/>
    </row>
    <row r="278" spans="1:15" ht="12.5">
      <c r="A278" s="178">
        <v>0</v>
      </c>
      <c r="B278" s="202">
        <v>0</v>
      </c>
      <c r="C278" s="215">
        <v>0</v>
      </c>
      <c r="D278" s="202" t="str">
        <f t="shared" si="6"/>
        <v/>
      </c>
      <c r="E278" s="203"/>
      <c r="I278" s="167" t="str">
        <v/>
      </c>
      <c r="L278" s="214" t="str">
        <f t="shared" ca="1" si="5"/>
        <v/>
      </c>
      <c r="M278" s="177"/>
      <c r="N278" s="212"/>
      <c r="O278" s="177"/>
    </row>
    <row r="279" spans="1:15" ht="12.5">
      <c r="A279" s="178">
        <v>0</v>
      </c>
      <c r="B279" s="202">
        <v>0</v>
      </c>
      <c r="C279" s="215">
        <v>0</v>
      </c>
      <c r="D279" s="202" t="str">
        <f t="shared" si="6"/>
        <v/>
      </c>
      <c r="E279" s="203"/>
      <c r="I279" s="167" t="str">
        <v/>
      </c>
      <c r="L279" s="214" t="str">
        <f t="shared" ca="1" si="5"/>
        <v/>
      </c>
      <c r="M279" s="177"/>
      <c r="N279" s="212"/>
      <c r="O279" s="177"/>
    </row>
    <row r="280" spans="1:15" ht="12.5">
      <c r="A280" s="178">
        <v>0</v>
      </c>
      <c r="B280" s="202">
        <v>0</v>
      </c>
      <c r="C280" s="215">
        <v>0</v>
      </c>
      <c r="D280" s="202" t="str">
        <f t="shared" si="6"/>
        <v/>
      </c>
      <c r="E280" s="203"/>
      <c r="I280" s="167" t="str">
        <v/>
      </c>
      <c r="L280" s="214" t="str">
        <f t="shared" ca="1" si="5"/>
        <v/>
      </c>
      <c r="M280" s="177"/>
      <c r="N280" s="212"/>
      <c r="O280" s="177"/>
    </row>
    <row r="281" spans="1:15" ht="12.5">
      <c r="A281" s="178">
        <v>0</v>
      </c>
      <c r="B281" s="202">
        <v>0</v>
      </c>
      <c r="C281" s="215">
        <v>0</v>
      </c>
      <c r="D281" s="202" t="str">
        <f t="shared" si="6"/>
        <v/>
      </c>
      <c r="E281" s="203"/>
      <c r="I281" s="167" t="str">
        <v/>
      </c>
      <c r="L281" s="214" t="str">
        <f t="shared" ca="1" si="5"/>
        <v/>
      </c>
      <c r="M281" s="177"/>
      <c r="N281" s="212"/>
      <c r="O281" s="177"/>
    </row>
    <row r="282" spans="1:15" ht="12.5">
      <c r="A282" s="178">
        <v>0</v>
      </c>
      <c r="B282" s="202">
        <v>0</v>
      </c>
      <c r="C282" s="215">
        <v>0</v>
      </c>
      <c r="D282" s="202" t="str">
        <f t="shared" si="6"/>
        <v/>
      </c>
      <c r="E282" s="203"/>
      <c r="I282" s="167" t="str">
        <v/>
      </c>
      <c r="L282" s="214" t="str">
        <f t="shared" ca="1" si="5"/>
        <v/>
      </c>
      <c r="M282" s="177"/>
      <c r="N282" s="212"/>
      <c r="O282" s="177"/>
    </row>
    <row r="283" spans="1:15" ht="12.5">
      <c r="A283" s="178">
        <v>0</v>
      </c>
      <c r="B283" s="202">
        <v>0</v>
      </c>
      <c r="C283" s="215">
        <v>0</v>
      </c>
      <c r="D283" s="202" t="str">
        <f t="shared" si="6"/>
        <v/>
      </c>
      <c r="E283" s="203"/>
      <c r="I283" s="167" t="str">
        <v/>
      </c>
      <c r="L283" s="214" t="str">
        <f t="shared" ca="1" si="5"/>
        <v/>
      </c>
      <c r="M283" s="177"/>
      <c r="N283" s="212"/>
      <c r="O283" s="177"/>
    </row>
    <row r="284" spans="1:15" ht="12.5">
      <c r="A284" s="178">
        <v>0</v>
      </c>
      <c r="B284" s="202">
        <v>0</v>
      </c>
      <c r="C284" s="215">
        <v>0</v>
      </c>
      <c r="D284" s="202" t="str">
        <f t="shared" si="6"/>
        <v/>
      </c>
      <c r="E284" s="203"/>
      <c r="I284" s="167" t="str">
        <v/>
      </c>
      <c r="L284" s="214" t="str">
        <f t="shared" ca="1" si="5"/>
        <v/>
      </c>
      <c r="M284" s="177"/>
      <c r="N284" s="212"/>
      <c r="O284" s="177"/>
    </row>
    <row r="285" spans="1:15" ht="12.5">
      <c r="A285" s="178">
        <v>0</v>
      </c>
      <c r="B285" s="202">
        <v>0</v>
      </c>
      <c r="C285" s="215">
        <v>0</v>
      </c>
      <c r="D285" s="202" t="str">
        <f t="shared" si="6"/>
        <v/>
      </c>
      <c r="E285" s="203"/>
      <c r="I285" s="167" t="str">
        <v/>
      </c>
      <c r="L285" s="214" t="str">
        <f t="shared" ca="1" si="5"/>
        <v/>
      </c>
      <c r="M285" s="177"/>
      <c r="N285" s="212"/>
      <c r="O285" s="177"/>
    </row>
    <row r="286" spans="1:15" ht="12.5">
      <c r="A286" s="178">
        <v>0</v>
      </c>
      <c r="B286" s="202">
        <v>0</v>
      </c>
      <c r="C286" s="215">
        <v>0</v>
      </c>
      <c r="D286" s="202" t="str">
        <f t="shared" si="6"/>
        <v/>
      </c>
      <c r="E286" s="203"/>
      <c r="I286" s="167" t="str">
        <v/>
      </c>
      <c r="L286" s="214" t="str">
        <f t="shared" ca="1" si="5"/>
        <v/>
      </c>
      <c r="M286" s="177"/>
      <c r="N286" s="212"/>
      <c r="O286" s="177"/>
    </row>
    <row r="287" spans="1:15" ht="12.5">
      <c r="A287" s="178">
        <v>0</v>
      </c>
      <c r="B287" s="202">
        <v>0</v>
      </c>
      <c r="C287" s="215">
        <v>0</v>
      </c>
      <c r="D287" s="202" t="str">
        <f t="shared" si="6"/>
        <v/>
      </c>
      <c r="E287" s="203"/>
      <c r="I287" s="167" t="str">
        <v/>
      </c>
      <c r="L287" s="214" t="str">
        <f t="shared" ca="1" si="5"/>
        <v/>
      </c>
      <c r="M287" s="177"/>
      <c r="N287" s="212"/>
      <c r="O287" s="177"/>
    </row>
    <row r="288" spans="1:15" ht="12.5">
      <c r="A288" s="178">
        <v>0</v>
      </c>
      <c r="B288" s="202">
        <v>0</v>
      </c>
      <c r="C288" s="215">
        <v>0</v>
      </c>
      <c r="D288" s="202" t="str">
        <f t="shared" si="6"/>
        <v/>
      </c>
      <c r="E288" s="203"/>
      <c r="I288" s="167" t="str">
        <v/>
      </c>
      <c r="L288" s="214" t="str">
        <f t="shared" ca="1" si="5"/>
        <v/>
      </c>
      <c r="M288" s="177"/>
      <c r="N288" s="212"/>
      <c r="O288" s="177"/>
    </row>
    <row r="289" spans="1:15" ht="12.5">
      <c r="A289" s="178">
        <v>0</v>
      </c>
      <c r="B289" s="202">
        <v>0</v>
      </c>
      <c r="C289" s="215">
        <v>0</v>
      </c>
      <c r="D289" s="202" t="str">
        <f t="shared" si="6"/>
        <v/>
      </c>
      <c r="E289" s="203"/>
      <c r="I289" s="167" t="str">
        <v/>
      </c>
      <c r="L289" s="214" t="str">
        <f t="shared" ca="1" si="5"/>
        <v/>
      </c>
      <c r="M289" s="177"/>
      <c r="N289" s="212"/>
      <c r="O289" s="177"/>
    </row>
    <row r="290" spans="1:15" ht="12.5">
      <c r="A290" s="178">
        <v>0</v>
      </c>
      <c r="B290" s="202">
        <v>0</v>
      </c>
      <c r="C290" s="215">
        <v>0</v>
      </c>
      <c r="D290" s="202" t="str">
        <f t="shared" si="6"/>
        <v/>
      </c>
      <c r="E290" s="203"/>
      <c r="I290" s="167" t="str">
        <v/>
      </c>
      <c r="L290" s="214" t="str">
        <f t="shared" ca="1" si="5"/>
        <v/>
      </c>
      <c r="M290" s="177"/>
      <c r="N290" s="212"/>
      <c r="O290" s="177"/>
    </row>
    <row r="291" spans="1:15" ht="12.5">
      <c r="A291" s="178">
        <v>0</v>
      </c>
      <c r="B291" s="202">
        <v>0</v>
      </c>
      <c r="C291" s="215">
        <v>0</v>
      </c>
      <c r="D291" s="202" t="str">
        <f t="shared" si="6"/>
        <v/>
      </c>
      <c r="E291" s="203"/>
      <c r="I291" s="167" t="str">
        <v/>
      </c>
      <c r="L291" s="214" t="str">
        <f t="shared" ca="1" si="5"/>
        <v/>
      </c>
      <c r="M291" s="177"/>
      <c r="N291" s="212"/>
      <c r="O291" s="177"/>
    </row>
    <row r="292" spans="1:15" ht="12.5">
      <c r="A292" s="178">
        <v>0</v>
      </c>
      <c r="B292" s="202">
        <v>0</v>
      </c>
      <c r="C292" s="215">
        <v>0</v>
      </c>
      <c r="D292" s="202" t="str">
        <f t="shared" si="6"/>
        <v/>
      </c>
      <c r="E292" s="203"/>
      <c r="I292" s="167" t="str">
        <v/>
      </c>
      <c r="L292" s="214" t="str">
        <f t="shared" ca="1" si="5"/>
        <v/>
      </c>
      <c r="M292" s="177"/>
      <c r="N292" s="212"/>
      <c r="O292" s="177"/>
    </row>
    <row r="293" spans="1:15" ht="12.5">
      <c r="A293" s="178">
        <v>0</v>
      </c>
      <c r="B293" s="202">
        <v>0</v>
      </c>
      <c r="C293" s="215">
        <v>0</v>
      </c>
      <c r="D293" s="202" t="str">
        <f t="shared" si="6"/>
        <v/>
      </c>
      <c r="E293" s="203"/>
      <c r="I293" s="167" t="str">
        <v/>
      </c>
      <c r="L293" s="214" t="str">
        <f t="shared" ca="1" si="5"/>
        <v/>
      </c>
      <c r="M293" s="177"/>
      <c r="N293" s="212"/>
      <c r="O293" s="177"/>
    </row>
    <row r="294" spans="1:15" ht="12.5">
      <c r="A294" s="178">
        <v>0</v>
      </c>
      <c r="B294" s="202">
        <v>0</v>
      </c>
      <c r="C294" s="215">
        <v>0</v>
      </c>
      <c r="D294" s="202" t="str">
        <f t="shared" si="6"/>
        <v/>
      </c>
      <c r="E294" s="203"/>
      <c r="I294" s="167" t="str">
        <v/>
      </c>
      <c r="L294" s="214" t="str">
        <f t="shared" ca="1" si="5"/>
        <v/>
      </c>
      <c r="M294" s="177"/>
      <c r="N294" s="212"/>
      <c r="O294" s="177"/>
    </row>
    <row r="295" spans="1:15" ht="12.5">
      <c r="A295" s="178">
        <v>0</v>
      </c>
      <c r="B295" s="202">
        <v>0</v>
      </c>
      <c r="C295" s="215">
        <v>0</v>
      </c>
      <c r="D295" s="202" t="str">
        <f t="shared" si="6"/>
        <v/>
      </c>
      <c r="E295" s="203"/>
      <c r="I295" s="167" t="str">
        <v/>
      </c>
      <c r="L295" s="214" t="str">
        <f t="shared" ca="1" si="5"/>
        <v/>
      </c>
      <c r="M295" s="177"/>
      <c r="N295" s="212"/>
      <c r="O295" s="177"/>
    </row>
    <row r="296" spans="1:15" ht="12.5">
      <c r="A296" s="178">
        <v>0</v>
      </c>
      <c r="B296" s="202">
        <v>0</v>
      </c>
      <c r="C296" s="215">
        <v>0</v>
      </c>
      <c r="D296" s="202" t="str">
        <f t="shared" si="6"/>
        <v/>
      </c>
      <c r="E296" s="203"/>
      <c r="I296" s="167" t="str">
        <v/>
      </c>
      <c r="L296" s="214" t="str">
        <f t="shared" ca="1" si="5"/>
        <v/>
      </c>
      <c r="M296" s="177"/>
      <c r="N296" s="212"/>
      <c r="O296" s="177"/>
    </row>
    <row r="297" spans="1:15" ht="12.5">
      <c r="A297" s="178">
        <v>0</v>
      </c>
      <c r="B297" s="202">
        <v>0</v>
      </c>
      <c r="C297" s="215">
        <v>0</v>
      </c>
      <c r="D297" s="202" t="str">
        <f t="shared" si="6"/>
        <v/>
      </c>
      <c r="E297" s="203"/>
      <c r="I297" s="167" t="str">
        <v/>
      </c>
      <c r="L297" s="214" t="str">
        <f t="shared" ca="1" si="5"/>
        <v/>
      </c>
      <c r="M297" s="177"/>
      <c r="N297" s="212"/>
      <c r="O297" s="177"/>
    </row>
    <row r="298" spans="1:15" ht="12.5">
      <c r="A298" s="178">
        <v>0</v>
      </c>
      <c r="B298" s="202">
        <v>0</v>
      </c>
      <c r="C298" s="215">
        <v>0</v>
      </c>
      <c r="D298" s="202" t="str">
        <f t="shared" si="6"/>
        <v/>
      </c>
      <c r="E298" s="203"/>
      <c r="I298" s="167" t="str">
        <v/>
      </c>
      <c r="L298" s="214" t="str">
        <f t="shared" ca="1" si="5"/>
        <v/>
      </c>
      <c r="M298" s="177"/>
      <c r="N298" s="212"/>
      <c r="O298" s="177"/>
    </row>
    <row r="299" spans="1:15" ht="12.5">
      <c r="A299" s="178">
        <v>0</v>
      </c>
      <c r="B299" s="202">
        <v>0</v>
      </c>
      <c r="C299" s="215">
        <v>0</v>
      </c>
      <c r="D299" s="202" t="str">
        <f t="shared" si="6"/>
        <v/>
      </c>
      <c r="E299" s="203"/>
      <c r="I299" s="167" t="str">
        <v/>
      </c>
      <c r="L299" s="214" t="str">
        <f t="shared" ca="1" si="5"/>
        <v/>
      </c>
      <c r="M299" s="177"/>
      <c r="N299" s="212"/>
      <c r="O299" s="177"/>
    </row>
    <row r="300" spans="1:15" ht="12.5">
      <c r="A300" s="178">
        <v>0</v>
      </c>
      <c r="B300" s="202">
        <v>0</v>
      </c>
      <c r="C300" s="215">
        <v>0</v>
      </c>
      <c r="D300" s="202" t="str">
        <f t="shared" si="6"/>
        <v/>
      </c>
      <c r="E300" s="203"/>
      <c r="I300" s="167" t="str">
        <v/>
      </c>
      <c r="L300" s="214" t="str">
        <f t="shared" ca="1" si="5"/>
        <v/>
      </c>
      <c r="M300" s="177"/>
      <c r="N300" s="212"/>
      <c r="O300" s="177"/>
    </row>
    <row r="301" spans="1:15" ht="12.5">
      <c r="A301" s="178">
        <v>0</v>
      </c>
      <c r="B301" s="202">
        <v>0</v>
      </c>
      <c r="C301" s="215">
        <v>0</v>
      </c>
      <c r="D301" s="202" t="str">
        <f t="shared" si="6"/>
        <v/>
      </c>
      <c r="E301" s="203"/>
      <c r="I301" s="167" t="str">
        <v/>
      </c>
      <c r="L301" s="214" t="str">
        <f t="shared" ca="1" si="5"/>
        <v/>
      </c>
      <c r="M301" s="177"/>
      <c r="N301" s="212"/>
      <c r="O301" s="177"/>
    </row>
    <row r="302" spans="1:15" ht="12.5">
      <c r="A302" s="178">
        <v>0</v>
      </c>
      <c r="B302" s="202">
        <v>0</v>
      </c>
      <c r="C302" s="215">
        <v>0</v>
      </c>
      <c r="D302" s="202" t="str">
        <f t="shared" si="6"/>
        <v/>
      </c>
      <c r="E302" s="203"/>
      <c r="I302" s="167" t="str">
        <v/>
      </c>
      <c r="L302" s="214" t="str">
        <f t="shared" ca="1" si="5"/>
        <v/>
      </c>
      <c r="M302" s="177"/>
      <c r="N302" s="212"/>
      <c r="O302" s="177"/>
    </row>
    <row r="303" spans="1:15" ht="12.5">
      <c r="A303" s="178">
        <v>0</v>
      </c>
      <c r="B303" s="202">
        <v>0</v>
      </c>
      <c r="C303" s="215">
        <v>0</v>
      </c>
      <c r="D303" s="202" t="str">
        <f t="shared" si="6"/>
        <v/>
      </c>
      <c r="E303" s="203"/>
      <c r="I303" s="167" t="str">
        <v/>
      </c>
      <c r="L303" s="214" t="str">
        <f t="shared" ca="1" si="5"/>
        <v/>
      </c>
      <c r="M303" s="177"/>
      <c r="N303" s="212"/>
      <c r="O303" s="177"/>
    </row>
    <row r="304" spans="1:15" ht="12.5">
      <c r="A304" s="178">
        <v>0</v>
      </c>
      <c r="B304" s="202">
        <v>0</v>
      </c>
      <c r="C304" s="215">
        <v>0</v>
      </c>
      <c r="D304" s="202" t="str">
        <f t="shared" si="6"/>
        <v/>
      </c>
      <c r="E304" s="203"/>
      <c r="I304" s="167" t="str">
        <v/>
      </c>
      <c r="L304" s="214" t="str">
        <f t="shared" ca="1" si="5"/>
        <v/>
      </c>
      <c r="M304" s="177"/>
      <c r="N304" s="212"/>
      <c r="O304" s="177"/>
    </row>
    <row r="305" spans="1:15" ht="12.5">
      <c r="A305" s="178">
        <v>0</v>
      </c>
      <c r="B305" s="202">
        <v>0</v>
      </c>
      <c r="C305" s="215">
        <v>0</v>
      </c>
      <c r="D305" s="202" t="str">
        <f t="shared" si="6"/>
        <v/>
      </c>
      <c r="E305" s="203"/>
      <c r="I305" s="167" t="str">
        <v/>
      </c>
      <c r="L305" s="214" t="str">
        <f t="shared" ca="1" si="5"/>
        <v/>
      </c>
      <c r="M305" s="177"/>
      <c r="N305" s="212"/>
      <c r="O305" s="177"/>
    </row>
    <row r="306" spans="1:15" ht="12.5">
      <c r="A306" s="178">
        <v>0</v>
      </c>
      <c r="B306" s="202">
        <v>0</v>
      </c>
      <c r="C306" s="215">
        <v>0</v>
      </c>
      <c r="D306" s="202" t="str">
        <f t="shared" si="6"/>
        <v/>
      </c>
      <c r="E306" s="203"/>
      <c r="I306" s="167" t="str">
        <v/>
      </c>
      <c r="L306" s="214" t="str">
        <f t="shared" ca="1" si="5"/>
        <v/>
      </c>
      <c r="M306" s="177"/>
      <c r="N306" s="212"/>
      <c r="O306" s="177"/>
    </row>
    <row r="307" spans="1:15" ht="12.5">
      <c r="A307" s="178">
        <v>0</v>
      </c>
      <c r="B307" s="202">
        <v>0</v>
      </c>
      <c r="C307" s="215">
        <v>0</v>
      </c>
      <c r="D307" s="202" t="str">
        <f t="shared" si="6"/>
        <v/>
      </c>
      <c r="E307" s="203"/>
      <c r="I307" s="167" t="str">
        <v/>
      </c>
      <c r="L307" s="214" t="str">
        <f t="shared" ca="1" si="5"/>
        <v/>
      </c>
      <c r="M307" s="177"/>
      <c r="N307" s="212"/>
      <c r="O307" s="177"/>
    </row>
    <row r="308" spans="1:15" ht="12.5">
      <c r="A308" s="178">
        <v>0</v>
      </c>
      <c r="B308" s="202">
        <v>0</v>
      </c>
      <c r="C308" s="215">
        <v>0</v>
      </c>
      <c r="D308" s="202" t="str">
        <f t="shared" si="6"/>
        <v/>
      </c>
      <c r="E308" s="203"/>
      <c r="I308" s="167" t="str">
        <v/>
      </c>
      <c r="L308" s="214" t="str">
        <f t="shared" ca="1" si="5"/>
        <v/>
      </c>
      <c r="M308" s="177"/>
      <c r="N308" s="212"/>
      <c r="O308" s="177"/>
    </row>
    <row r="309" spans="1:15" ht="12.5">
      <c r="A309" s="178">
        <v>0</v>
      </c>
      <c r="B309" s="202">
        <v>0</v>
      </c>
      <c r="C309" s="215">
        <v>0</v>
      </c>
      <c r="D309" s="202" t="str">
        <f t="shared" si="6"/>
        <v/>
      </c>
      <c r="E309" s="203"/>
      <c r="I309" s="167" t="str">
        <v/>
      </c>
      <c r="L309" s="214" t="str">
        <f t="shared" ca="1" si="5"/>
        <v/>
      </c>
      <c r="M309" s="177"/>
      <c r="N309" s="212"/>
      <c r="O309" s="177"/>
    </row>
    <row r="310" spans="1:15" ht="12.5">
      <c r="A310" s="178">
        <v>0</v>
      </c>
      <c r="B310" s="202">
        <v>0</v>
      </c>
      <c r="C310" s="215">
        <v>0</v>
      </c>
      <c r="D310" s="202" t="str">
        <f t="shared" si="6"/>
        <v/>
      </c>
      <c r="E310" s="203"/>
      <c r="I310" s="167" t="str">
        <v/>
      </c>
      <c r="L310" s="214" t="str">
        <f t="shared" ca="1" si="5"/>
        <v/>
      </c>
      <c r="M310" s="177"/>
      <c r="N310" s="212"/>
      <c r="O310" s="177"/>
    </row>
    <row r="311" spans="1:15" ht="12.5">
      <c r="A311" s="178">
        <v>0</v>
      </c>
      <c r="B311" s="202">
        <v>0</v>
      </c>
      <c r="C311" s="215">
        <v>0</v>
      </c>
      <c r="D311" s="202" t="str">
        <f t="shared" si="6"/>
        <v/>
      </c>
      <c r="E311" s="203"/>
      <c r="I311" s="167" t="str">
        <v/>
      </c>
      <c r="L311" s="214" t="str">
        <f t="shared" ca="1" si="5"/>
        <v/>
      </c>
      <c r="M311" s="177"/>
      <c r="N311" s="212"/>
      <c r="O311" s="177"/>
    </row>
    <row r="312" spans="1:15" ht="12.5">
      <c r="A312" s="178">
        <v>0</v>
      </c>
      <c r="B312" s="202">
        <v>0</v>
      </c>
      <c r="C312" s="215">
        <v>0</v>
      </c>
      <c r="D312" s="202" t="str">
        <f t="shared" si="6"/>
        <v/>
      </c>
      <c r="E312" s="203"/>
      <c r="I312" s="167" t="str">
        <v/>
      </c>
      <c r="L312" s="214" t="str">
        <f t="shared" ca="1" si="5"/>
        <v/>
      </c>
      <c r="M312" s="177"/>
      <c r="N312" s="212"/>
      <c r="O312" s="177"/>
    </row>
    <row r="313" spans="1:15" ht="12.5">
      <c r="A313" s="178">
        <v>0</v>
      </c>
      <c r="B313" s="202">
        <v>0</v>
      </c>
      <c r="C313" s="215">
        <v>0</v>
      </c>
      <c r="D313" s="202" t="str">
        <f t="shared" si="6"/>
        <v/>
      </c>
      <c r="E313" s="203"/>
      <c r="I313" s="167" t="str">
        <v/>
      </c>
      <c r="L313" s="214" t="str">
        <f t="shared" ca="1" si="5"/>
        <v/>
      </c>
      <c r="M313" s="177"/>
      <c r="N313" s="212"/>
      <c r="O313" s="177"/>
    </row>
    <row r="314" spans="1:15" ht="12.5">
      <c r="A314" s="178">
        <v>0</v>
      </c>
      <c r="B314" s="202">
        <v>0</v>
      </c>
      <c r="C314" s="215">
        <v>0</v>
      </c>
      <c r="D314" s="202" t="str">
        <f t="shared" si="6"/>
        <v/>
      </c>
      <c r="E314" s="203"/>
      <c r="I314" s="167" t="str">
        <v/>
      </c>
      <c r="L314" s="214" t="str">
        <f t="shared" ca="1" si="5"/>
        <v/>
      </c>
      <c r="M314" s="177"/>
      <c r="N314" s="212"/>
      <c r="O314" s="177"/>
    </row>
    <row r="315" spans="1:15" ht="12.5">
      <c r="A315" s="178">
        <v>0</v>
      </c>
      <c r="B315" s="202">
        <v>0</v>
      </c>
      <c r="C315" s="215">
        <v>0</v>
      </c>
      <c r="D315" s="202" t="str">
        <f t="shared" si="6"/>
        <v/>
      </c>
      <c r="E315" s="203"/>
      <c r="I315" s="167" t="str">
        <v/>
      </c>
      <c r="L315" s="214" t="str">
        <f t="shared" ca="1" si="5"/>
        <v/>
      </c>
      <c r="M315" s="177"/>
      <c r="N315" s="212"/>
      <c r="O315" s="177"/>
    </row>
    <row r="316" spans="1:15" ht="12.5">
      <c r="A316" s="178">
        <v>0</v>
      </c>
      <c r="B316" s="202">
        <v>0</v>
      </c>
      <c r="C316" s="215">
        <v>0</v>
      </c>
      <c r="D316" s="202" t="str">
        <f t="shared" si="6"/>
        <v/>
      </c>
      <c r="E316" s="203"/>
      <c r="I316" s="167" t="str">
        <v/>
      </c>
      <c r="L316" s="214" t="str">
        <f t="shared" ca="1" si="5"/>
        <v/>
      </c>
      <c r="M316" s="177"/>
      <c r="N316" s="212"/>
      <c r="O316" s="177"/>
    </row>
    <row r="317" spans="1:15" ht="12.5">
      <c r="A317" s="178">
        <v>0</v>
      </c>
      <c r="B317" s="202">
        <v>0</v>
      </c>
      <c r="C317" s="215">
        <v>0</v>
      </c>
      <c r="D317" s="202" t="str">
        <f t="shared" si="6"/>
        <v/>
      </c>
      <c r="E317" s="203"/>
      <c r="I317" s="167" t="str">
        <v/>
      </c>
      <c r="L317" s="214" t="str">
        <f t="shared" ca="1" si="5"/>
        <v/>
      </c>
      <c r="M317" s="177"/>
      <c r="N317" s="212"/>
      <c r="O317" s="177"/>
    </row>
    <row r="318" spans="1:15" ht="12.5">
      <c r="A318" s="178">
        <v>0</v>
      </c>
      <c r="B318" s="202">
        <v>0</v>
      </c>
      <c r="C318" s="215">
        <v>0</v>
      </c>
      <c r="D318" s="202" t="str">
        <f t="shared" si="6"/>
        <v/>
      </c>
      <c r="E318" s="203"/>
      <c r="I318" s="167" t="str">
        <v/>
      </c>
      <c r="L318" s="214" t="str">
        <f t="shared" ca="1" si="5"/>
        <v/>
      </c>
      <c r="M318" s="177"/>
      <c r="N318" s="212"/>
      <c r="O318" s="177"/>
    </row>
    <row r="319" spans="1:15" ht="12.5">
      <c r="A319" s="178">
        <v>0</v>
      </c>
      <c r="B319" s="202">
        <v>0</v>
      </c>
      <c r="C319" s="215">
        <v>0</v>
      </c>
      <c r="D319" s="202" t="str">
        <f t="shared" si="6"/>
        <v/>
      </c>
      <c r="E319" s="203"/>
      <c r="I319" s="167" t="str">
        <v/>
      </c>
      <c r="L319" s="214" t="str">
        <f t="shared" ca="1" si="5"/>
        <v/>
      </c>
      <c r="M319" s="177"/>
      <c r="N319" s="212"/>
      <c r="O319" s="177"/>
    </row>
    <row r="320" spans="1:15" ht="12.5">
      <c r="A320" s="178">
        <v>0</v>
      </c>
      <c r="B320" s="202">
        <v>0</v>
      </c>
      <c r="C320" s="215">
        <v>0</v>
      </c>
      <c r="D320" s="202" t="str">
        <f t="shared" si="6"/>
        <v/>
      </c>
      <c r="E320" s="203"/>
      <c r="I320" s="167" t="str">
        <v/>
      </c>
      <c r="L320" s="214" t="str">
        <f t="shared" ca="1" si="5"/>
        <v/>
      </c>
      <c r="M320" s="177"/>
      <c r="N320" s="212"/>
      <c r="O320" s="177"/>
    </row>
    <row r="321" spans="1:15" ht="12.5">
      <c r="A321" s="178">
        <v>0</v>
      </c>
      <c r="B321" s="202">
        <v>0</v>
      </c>
      <c r="C321" s="215">
        <v>0</v>
      </c>
      <c r="D321" s="202" t="str">
        <f t="shared" si="6"/>
        <v/>
      </c>
      <c r="E321" s="203"/>
      <c r="I321" s="167" t="str">
        <v/>
      </c>
      <c r="L321" s="214" t="str">
        <f t="shared" ca="1" si="5"/>
        <v/>
      </c>
      <c r="M321" s="177"/>
      <c r="N321" s="212"/>
      <c r="O321" s="177"/>
    </row>
    <row r="322" spans="1:15" ht="12.5">
      <c r="A322" s="178">
        <v>0</v>
      </c>
      <c r="B322" s="202">
        <v>0</v>
      </c>
      <c r="C322" s="215">
        <v>0</v>
      </c>
      <c r="D322" s="202" t="str">
        <f t="shared" si="6"/>
        <v/>
      </c>
      <c r="E322" s="203"/>
      <c r="I322" s="167" t="str">
        <v/>
      </c>
      <c r="L322" s="214" t="str">
        <f t="shared" ca="1" si="5"/>
        <v/>
      </c>
      <c r="M322" s="177"/>
      <c r="N322" s="212"/>
      <c r="O322" s="177"/>
    </row>
    <row r="323" spans="1:15" ht="12.5">
      <c r="A323" s="178">
        <v>0</v>
      </c>
      <c r="B323" s="202">
        <v>0</v>
      </c>
      <c r="C323" s="215">
        <v>0</v>
      </c>
      <c r="D323" s="202" t="str">
        <f t="shared" si="6"/>
        <v/>
      </c>
      <c r="E323" s="203"/>
      <c r="I323" s="167" t="str">
        <v/>
      </c>
      <c r="L323" s="214" t="str">
        <f t="shared" ca="1" si="5"/>
        <v/>
      </c>
      <c r="M323" s="177"/>
      <c r="N323" s="212"/>
      <c r="O323" s="177"/>
    </row>
    <row r="324" spans="1:15" ht="12.5">
      <c r="A324" s="178">
        <v>0</v>
      </c>
      <c r="B324" s="202">
        <v>0</v>
      </c>
      <c r="C324" s="215">
        <v>0</v>
      </c>
      <c r="D324" s="202" t="str">
        <f t="shared" si="6"/>
        <v/>
      </c>
      <c r="E324" s="203"/>
      <c r="I324" s="167" t="str">
        <v/>
      </c>
      <c r="L324" s="214" t="str">
        <f t="shared" ca="1" si="5"/>
        <v/>
      </c>
      <c r="M324" s="177"/>
      <c r="N324" s="212"/>
      <c r="O324" s="177"/>
    </row>
    <row r="325" spans="1:15" ht="12.5">
      <c r="A325" s="178">
        <v>0</v>
      </c>
      <c r="B325" s="202">
        <v>0</v>
      </c>
      <c r="C325" s="215">
        <v>0</v>
      </c>
      <c r="D325" s="202" t="str">
        <f t="shared" ref="D325:D370" si="7">_xlfn.IFS(A325&gt;0,A325/C325,B325&gt;0,B325/C325,AND(B325=0,C325&gt;0),0, AND(C325=0,A325=0),"")</f>
        <v/>
      </c>
      <c r="E325" s="203"/>
      <c r="I325" s="167" t="str">
        <v/>
      </c>
      <c r="L325" s="214" t="str">
        <f t="shared" ca="1" si="5"/>
        <v/>
      </c>
      <c r="M325" s="177"/>
      <c r="N325" s="212"/>
      <c r="O325" s="177"/>
    </row>
    <row r="326" spans="1:15" ht="12.5">
      <c r="A326" s="178">
        <v>0</v>
      </c>
      <c r="B326" s="202">
        <v>0</v>
      </c>
      <c r="C326" s="215">
        <v>0</v>
      </c>
      <c r="D326" s="202" t="str">
        <f t="shared" si="7"/>
        <v/>
      </c>
      <c r="E326" s="203"/>
      <c r="I326" s="167" t="str">
        <v/>
      </c>
      <c r="L326" s="214" t="str">
        <f t="shared" ca="1" si="5"/>
        <v/>
      </c>
      <c r="M326" s="177"/>
      <c r="N326" s="212"/>
      <c r="O326" s="177"/>
    </row>
    <row r="327" spans="1:15" ht="12.5">
      <c r="A327" s="178">
        <v>0</v>
      </c>
      <c r="B327" s="202">
        <v>0</v>
      </c>
      <c r="C327" s="215">
        <v>0</v>
      </c>
      <c r="D327" s="202" t="str">
        <f t="shared" si="7"/>
        <v/>
      </c>
      <c r="E327" s="203"/>
      <c r="I327" s="167" t="str">
        <v/>
      </c>
      <c r="L327" s="214" t="str">
        <f t="shared" ca="1" si="5"/>
        <v/>
      </c>
      <c r="M327" s="177"/>
      <c r="N327" s="212"/>
      <c r="O327" s="177"/>
    </row>
    <row r="328" spans="1:15" ht="12.5">
      <c r="A328" s="178">
        <v>0</v>
      </c>
      <c r="B328" s="202">
        <v>0</v>
      </c>
      <c r="C328" s="215">
        <v>0</v>
      </c>
      <c r="D328" s="202" t="str">
        <f t="shared" si="7"/>
        <v/>
      </c>
      <c r="E328" s="203"/>
      <c r="I328" s="167" t="str">
        <v/>
      </c>
      <c r="L328" s="214" t="str">
        <f t="shared" ca="1" si="5"/>
        <v/>
      </c>
      <c r="M328" s="177"/>
      <c r="N328" s="212"/>
      <c r="O328" s="177"/>
    </row>
    <row r="329" spans="1:15" ht="12.5">
      <c r="A329" s="178">
        <v>0</v>
      </c>
      <c r="B329" s="202">
        <v>0</v>
      </c>
      <c r="C329" s="215">
        <v>0</v>
      </c>
      <c r="D329" s="202" t="str">
        <f t="shared" si="7"/>
        <v/>
      </c>
      <c r="E329" s="203"/>
      <c r="I329" s="167" t="str">
        <v/>
      </c>
      <c r="L329" s="214" t="str">
        <f t="shared" ca="1" si="5"/>
        <v/>
      </c>
      <c r="M329" s="177"/>
      <c r="N329" s="212"/>
      <c r="O329" s="177"/>
    </row>
    <row r="330" spans="1:15" ht="12.5">
      <c r="A330" s="178">
        <v>0</v>
      </c>
      <c r="B330" s="202">
        <v>0</v>
      </c>
      <c r="C330" s="215">
        <v>0</v>
      </c>
      <c r="D330" s="202" t="str">
        <f t="shared" si="7"/>
        <v/>
      </c>
      <c r="E330" s="203"/>
      <c r="I330" s="167" t="str">
        <v/>
      </c>
      <c r="L330" s="214" t="str">
        <f t="shared" ca="1" si="5"/>
        <v/>
      </c>
      <c r="M330" s="177"/>
      <c r="N330" s="212"/>
      <c r="O330" s="177"/>
    </row>
    <row r="331" spans="1:15" ht="12.5">
      <c r="A331" s="178">
        <v>0</v>
      </c>
      <c r="B331" s="202">
        <v>0</v>
      </c>
      <c r="C331" s="215">
        <v>0</v>
      </c>
      <c r="D331" s="202" t="str">
        <f t="shared" si="7"/>
        <v/>
      </c>
      <c r="E331" s="203"/>
      <c r="I331" s="167" t="str">
        <v/>
      </c>
      <c r="L331" s="214" t="str">
        <f t="shared" ca="1" si="5"/>
        <v/>
      </c>
      <c r="M331" s="177"/>
      <c r="N331" s="212"/>
      <c r="O331" s="177"/>
    </row>
    <row r="332" spans="1:15" ht="12.5">
      <c r="A332" s="178">
        <v>0</v>
      </c>
      <c r="B332" s="202">
        <v>0</v>
      </c>
      <c r="C332" s="215">
        <v>0</v>
      </c>
      <c r="D332" s="202" t="str">
        <f t="shared" si="7"/>
        <v/>
      </c>
      <c r="E332" s="203"/>
      <c r="I332" s="167" t="str">
        <v/>
      </c>
      <c r="L332" s="214" t="str">
        <f t="shared" ca="1" si="5"/>
        <v/>
      </c>
      <c r="M332" s="177"/>
      <c r="N332" s="212"/>
      <c r="O332" s="177"/>
    </row>
    <row r="333" spans="1:15" ht="12.5">
      <c r="A333" s="178">
        <v>0</v>
      </c>
      <c r="B333" s="202">
        <v>0</v>
      </c>
      <c r="C333" s="215">
        <v>0</v>
      </c>
      <c r="D333" s="202" t="str">
        <f t="shared" si="7"/>
        <v/>
      </c>
      <c r="E333" s="203"/>
      <c r="I333" s="167" t="str">
        <v/>
      </c>
      <c r="L333" s="214" t="str">
        <f t="shared" ca="1" si="5"/>
        <v/>
      </c>
      <c r="M333" s="177"/>
      <c r="N333" s="212"/>
      <c r="O333" s="177"/>
    </row>
    <row r="334" spans="1:15" ht="12.5">
      <c r="A334" s="178">
        <v>0</v>
      </c>
      <c r="B334" s="202">
        <v>0</v>
      </c>
      <c r="C334" s="215">
        <v>0</v>
      </c>
      <c r="D334" s="202" t="str">
        <f t="shared" si="7"/>
        <v/>
      </c>
      <c r="E334" s="203"/>
      <c r="I334" s="167" t="str">
        <v/>
      </c>
      <c r="L334" s="214" t="str">
        <f t="shared" ca="1" si="5"/>
        <v/>
      </c>
      <c r="M334" s="177"/>
      <c r="N334" s="212"/>
      <c r="O334" s="177"/>
    </row>
    <row r="335" spans="1:15" ht="12.5">
      <c r="A335" s="178">
        <v>0</v>
      </c>
      <c r="B335" s="202">
        <v>0</v>
      </c>
      <c r="C335" s="215">
        <v>0</v>
      </c>
      <c r="D335" s="202" t="str">
        <f t="shared" si="7"/>
        <v/>
      </c>
      <c r="E335" s="203"/>
      <c r="I335" s="167" t="str">
        <v/>
      </c>
      <c r="L335" s="214" t="str">
        <f t="shared" ca="1" si="5"/>
        <v/>
      </c>
      <c r="M335" s="177"/>
      <c r="N335" s="212"/>
      <c r="O335" s="177"/>
    </row>
    <row r="336" spans="1:15" ht="12.5">
      <c r="A336" s="178">
        <v>0</v>
      </c>
      <c r="B336" s="202">
        <v>0</v>
      </c>
      <c r="C336" s="215">
        <v>0</v>
      </c>
      <c r="D336" s="202" t="str">
        <f t="shared" si="7"/>
        <v/>
      </c>
      <c r="E336" s="203"/>
      <c r="I336" s="167" t="str">
        <v/>
      </c>
      <c r="L336" s="214" t="str">
        <f t="shared" ca="1" si="5"/>
        <v/>
      </c>
      <c r="M336" s="177"/>
      <c r="N336" s="212"/>
      <c r="O336" s="177"/>
    </row>
    <row r="337" spans="1:15" ht="12.5">
      <c r="A337" s="178">
        <v>0</v>
      </c>
      <c r="B337" s="202">
        <v>0</v>
      </c>
      <c r="C337" s="215">
        <v>0</v>
      </c>
      <c r="D337" s="202" t="str">
        <f t="shared" si="7"/>
        <v/>
      </c>
      <c r="E337" s="203"/>
      <c r="I337" s="167" t="str">
        <v/>
      </c>
      <c r="L337" s="214" t="str">
        <f t="shared" ca="1" si="5"/>
        <v/>
      </c>
      <c r="M337" s="177"/>
      <c r="N337" s="212"/>
      <c r="O337" s="177"/>
    </row>
    <row r="338" spans="1:15" ht="12.5">
      <c r="A338" s="178">
        <v>0</v>
      </c>
      <c r="B338" s="202">
        <v>0</v>
      </c>
      <c r="C338" s="215">
        <v>0</v>
      </c>
      <c r="D338" s="202" t="str">
        <f t="shared" si="7"/>
        <v/>
      </c>
      <c r="E338" s="203"/>
      <c r="I338" s="167" t="str">
        <v/>
      </c>
      <c r="L338" s="214" t="str">
        <f t="shared" ca="1" si="5"/>
        <v/>
      </c>
      <c r="M338" s="177"/>
      <c r="N338" s="212"/>
      <c r="O338" s="177"/>
    </row>
    <row r="339" spans="1:15" ht="12.5">
      <c r="A339" s="178">
        <v>0</v>
      </c>
      <c r="B339" s="202">
        <v>0</v>
      </c>
      <c r="C339" s="215">
        <v>0</v>
      </c>
      <c r="D339" s="202" t="str">
        <f t="shared" si="7"/>
        <v/>
      </c>
      <c r="E339" s="203"/>
      <c r="I339" s="167" t="str">
        <v/>
      </c>
      <c r="L339" s="214" t="str">
        <f t="shared" ca="1" si="5"/>
        <v/>
      </c>
      <c r="M339" s="177"/>
      <c r="N339" s="212"/>
      <c r="O339" s="177"/>
    </row>
    <row r="340" spans="1:15" ht="12.5">
      <c r="A340" s="178">
        <v>0</v>
      </c>
      <c r="B340" s="202">
        <v>0</v>
      </c>
      <c r="C340" s="215">
        <v>0</v>
      </c>
      <c r="D340" s="202" t="str">
        <f t="shared" si="7"/>
        <v/>
      </c>
      <c r="E340" s="203"/>
      <c r="I340" s="167" t="str">
        <v/>
      </c>
      <c r="L340" s="214" t="str">
        <f t="shared" ca="1" si="5"/>
        <v/>
      </c>
      <c r="M340" s="177"/>
      <c r="N340" s="212"/>
      <c r="O340" s="177"/>
    </row>
    <row r="341" spans="1:15" ht="12.5">
      <c r="A341" s="178">
        <v>0</v>
      </c>
      <c r="B341" s="202">
        <v>0</v>
      </c>
      <c r="C341" s="215">
        <v>0</v>
      </c>
      <c r="D341" s="202" t="str">
        <f t="shared" si="7"/>
        <v/>
      </c>
      <c r="E341" s="203"/>
      <c r="I341" s="167" t="str">
        <v/>
      </c>
      <c r="L341" s="214" t="str">
        <f t="shared" ca="1" si="5"/>
        <v/>
      </c>
      <c r="M341" s="177"/>
      <c r="N341" s="212"/>
      <c r="O341" s="177"/>
    </row>
    <row r="342" spans="1:15" ht="12.5">
      <c r="A342" s="178">
        <v>0</v>
      </c>
      <c r="B342" s="202">
        <v>0</v>
      </c>
      <c r="C342" s="215">
        <v>0</v>
      </c>
      <c r="D342" s="202" t="str">
        <f t="shared" si="7"/>
        <v/>
      </c>
      <c r="E342" s="203"/>
      <c r="I342" s="167" t="str">
        <v/>
      </c>
      <c r="L342" s="214" t="str">
        <f t="shared" ca="1" si="5"/>
        <v/>
      </c>
      <c r="M342" s="177"/>
      <c r="N342" s="212"/>
      <c r="O342" s="177"/>
    </row>
    <row r="343" spans="1:15" ht="12.5">
      <c r="A343" s="178">
        <v>0</v>
      </c>
      <c r="B343" s="202">
        <v>0</v>
      </c>
      <c r="C343" s="215">
        <v>0</v>
      </c>
      <c r="D343" s="202" t="str">
        <f t="shared" si="7"/>
        <v/>
      </c>
      <c r="E343" s="203"/>
      <c r="I343" s="167" t="str">
        <v/>
      </c>
      <c r="L343" s="214" t="str">
        <f t="shared" ca="1" si="5"/>
        <v/>
      </c>
      <c r="M343" s="177"/>
      <c r="N343" s="212"/>
      <c r="O343" s="177"/>
    </row>
    <row r="344" spans="1:15" ht="12.5">
      <c r="A344" s="178">
        <v>0</v>
      </c>
      <c r="B344" s="202">
        <v>0</v>
      </c>
      <c r="C344" s="215">
        <v>0</v>
      </c>
      <c r="D344" s="202" t="str">
        <f t="shared" si="7"/>
        <v/>
      </c>
      <c r="E344" s="203"/>
      <c r="I344" s="167" t="str">
        <v/>
      </c>
      <c r="L344" s="214" t="str">
        <f t="shared" ca="1" si="5"/>
        <v/>
      </c>
      <c r="M344" s="177"/>
      <c r="N344" s="212"/>
      <c r="O344" s="177"/>
    </row>
    <row r="345" spans="1:15" ht="12.5">
      <c r="A345" s="178">
        <v>0</v>
      </c>
      <c r="B345" s="202">
        <v>0</v>
      </c>
      <c r="C345" s="215">
        <v>0</v>
      </c>
      <c r="D345" s="202" t="str">
        <f t="shared" si="7"/>
        <v/>
      </c>
      <c r="E345" s="203"/>
      <c r="I345" s="167" t="str">
        <v/>
      </c>
      <c r="L345" s="214" t="str">
        <f t="shared" ca="1" si="5"/>
        <v/>
      </c>
      <c r="M345" s="177"/>
      <c r="N345" s="212"/>
      <c r="O345" s="177"/>
    </row>
    <row r="346" spans="1:15" ht="12.5">
      <c r="A346" s="178">
        <v>0</v>
      </c>
      <c r="B346" s="202">
        <v>0</v>
      </c>
      <c r="C346" s="215">
        <v>0</v>
      </c>
      <c r="D346" s="202" t="str">
        <f t="shared" si="7"/>
        <v/>
      </c>
      <c r="E346" s="203"/>
      <c r="I346" s="167" t="str">
        <v/>
      </c>
      <c r="L346" s="214" t="str">
        <f t="shared" ca="1" si="5"/>
        <v/>
      </c>
      <c r="M346" s="177"/>
      <c r="N346" s="212"/>
      <c r="O346" s="177"/>
    </row>
    <row r="347" spans="1:15" ht="12.5">
      <c r="A347" s="178">
        <v>0</v>
      </c>
      <c r="B347" s="202">
        <v>0</v>
      </c>
      <c r="C347" s="215">
        <v>0</v>
      </c>
      <c r="D347" s="202" t="str">
        <f t="shared" si="7"/>
        <v/>
      </c>
      <c r="E347" s="203"/>
      <c r="I347" s="167" t="str">
        <v/>
      </c>
      <c r="L347" s="214" t="str">
        <f t="shared" ca="1" si="5"/>
        <v/>
      </c>
      <c r="M347" s="177"/>
      <c r="N347" s="212"/>
      <c r="O347" s="177"/>
    </row>
    <row r="348" spans="1:15" ht="12.5">
      <c r="A348" s="178">
        <v>0</v>
      </c>
      <c r="B348" s="202">
        <v>0</v>
      </c>
      <c r="C348" s="215">
        <v>0</v>
      </c>
      <c r="D348" s="202" t="str">
        <f t="shared" si="7"/>
        <v/>
      </c>
      <c r="E348" s="203"/>
      <c r="I348" s="167" t="str">
        <v/>
      </c>
      <c r="L348" s="214" t="str">
        <f t="shared" ca="1" si="5"/>
        <v/>
      </c>
      <c r="M348" s="177"/>
      <c r="N348" s="212"/>
      <c r="O348" s="177"/>
    </row>
    <row r="349" spans="1:15" ht="12.5">
      <c r="A349" s="178">
        <v>0</v>
      </c>
      <c r="B349" s="202">
        <v>0</v>
      </c>
      <c r="C349" s="215">
        <v>0</v>
      </c>
      <c r="D349" s="202" t="str">
        <f t="shared" si="7"/>
        <v/>
      </c>
      <c r="E349" s="203"/>
      <c r="I349" s="167" t="str">
        <v/>
      </c>
      <c r="L349" s="214" t="str">
        <f t="shared" ca="1" si="5"/>
        <v/>
      </c>
      <c r="M349" s="177"/>
      <c r="N349" s="212"/>
      <c r="O349" s="177"/>
    </row>
    <row r="350" spans="1:15" ht="12.5">
      <c r="A350" s="178">
        <v>0</v>
      </c>
      <c r="B350" s="202">
        <v>0</v>
      </c>
      <c r="C350" s="215">
        <v>0</v>
      </c>
      <c r="D350" s="202" t="str">
        <f t="shared" si="7"/>
        <v/>
      </c>
      <c r="E350" s="203"/>
      <c r="I350" s="167" t="str">
        <v/>
      </c>
      <c r="L350" s="214" t="str">
        <f t="shared" ca="1" si="5"/>
        <v/>
      </c>
      <c r="M350" s="177"/>
      <c r="N350" s="212"/>
      <c r="O350" s="177"/>
    </row>
    <row r="351" spans="1:15" ht="12.5">
      <c r="A351" s="178">
        <v>0</v>
      </c>
      <c r="B351" s="202">
        <v>0</v>
      </c>
      <c r="C351" s="215">
        <v>0</v>
      </c>
      <c r="D351" s="202" t="str">
        <f t="shared" si="7"/>
        <v/>
      </c>
      <c r="E351" s="203"/>
      <c r="I351" s="167" t="str">
        <v/>
      </c>
      <c r="L351" s="214" t="str">
        <f t="shared" ca="1" si="5"/>
        <v/>
      </c>
      <c r="M351" s="177"/>
      <c r="N351" s="212"/>
      <c r="O351" s="177"/>
    </row>
    <row r="352" spans="1:15" ht="12.5">
      <c r="A352" s="178">
        <v>0</v>
      </c>
      <c r="B352" s="202">
        <v>0</v>
      </c>
      <c r="C352" s="215">
        <v>0</v>
      </c>
      <c r="D352" s="202" t="str">
        <f t="shared" si="7"/>
        <v/>
      </c>
      <c r="E352" s="203"/>
      <c r="I352" s="167" t="str">
        <v/>
      </c>
      <c r="L352" s="214" t="str">
        <f t="shared" ca="1" si="5"/>
        <v/>
      </c>
      <c r="M352" s="177"/>
      <c r="N352" s="212"/>
      <c r="O352" s="177"/>
    </row>
    <row r="353" spans="1:15" ht="12.5">
      <c r="A353" s="178">
        <v>0</v>
      </c>
      <c r="B353" s="202">
        <v>0</v>
      </c>
      <c r="C353" s="215">
        <v>0</v>
      </c>
      <c r="D353" s="202" t="str">
        <f t="shared" si="7"/>
        <v/>
      </c>
      <c r="E353" s="203"/>
      <c r="I353" s="167" t="str">
        <v/>
      </c>
      <c r="L353" s="214" t="str">
        <f t="shared" ca="1" si="5"/>
        <v/>
      </c>
      <c r="M353" s="177"/>
      <c r="N353" s="212"/>
      <c r="O353" s="177"/>
    </row>
    <row r="354" spans="1:15" ht="12.5">
      <c r="A354" s="178">
        <v>0</v>
      </c>
      <c r="B354" s="202">
        <v>0</v>
      </c>
      <c r="C354" s="215">
        <v>0</v>
      </c>
      <c r="D354" s="202" t="str">
        <f t="shared" si="7"/>
        <v/>
      </c>
      <c r="E354" s="203"/>
      <c r="I354" s="167" t="str">
        <v/>
      </c>
      <c r="L354" s="214" t="str">
        <f t="shared" ca="1" si="5"/>
        <v/>
      </c>
      <c r="M354" s="177"/>
      <c r="N354" s="212"/>
      <c r="O354" s="177"/>
    </row>
    <row r="355" spans="1:15" ht="12.5">
      <c r="A355" s="178">
        <v>0</v>
      </c>
      <c r="B355" s="202">
        <v>0</v>
      </c>
      <c r="C355" s="215">
        <v>0</v>
      </c>
      <c r="D355" s="202" t="str">
        <f t="shared" si="7"/>
        <v/>
      </c>
      <c r="E355" s="203"/>
      <c r="I355" s="167" t="str">
        <v/>
      </c>
      <c r="L355" s="214" t="str">
        <f t="shared" ca="1" si="5"/>
        <v/>
      </c>
      <c r="M355" s="177"/>
      <c r="N355" s="212"/>
      <c r="O355" s="177"/>
    </row>
    <row r="356" spans="1:15" ht="12.5">
      <c r="A356" s="178">
        <v>0</v>
      </c>
      <c r="B356" s="202">
        <v>0</v>
      </c>
      <c r="C356" s="215">
        <v>0</v>
      </c>
      <c r="D356" s="202" t="str">
        <f t="shared" si="7"/>
        <v/>
      </c>
      <c r="E356" s="203"/>
      <c r="I356" s="167" t="str">
        <v/>
      </c>
      <c r="L356" s="214" t="str">
        <f t="shared" ca="1" si="5"/>
        <v/>
      </c>
      <c r="M356" s="177"/>
      <c r="N356" s="212"/>
      <c r="O356" s="177"/>
    </row>
    <row r="357" spans="1:15" ht="12.5">
      <c r="A357" s="178">
        <v>0</v>
      </c>
      <c r="B357" s="202">
        <v>0</v>
      </c>
      <c r="C357" s="215">
        <v>0</v>
      </c>
      <c r="D357" s="202" t="str">
        <f t="shared" si="7"/>
        <v/>
      </c>
      <c r="E357" s="203"/>
      <c r="I357" s="167" t="str">
        <v/>
      </c>
      <c r="L357" s="214" t="str">
        <f t="shared" ca="1" si="5"/>
        <v/>
      </c>
      <c r="M357" s="177"/>
      <c r="N357" s="212"/>
      <c r="O357" s="177"/>
    </row>
    <row r="358" spans="1:15" ht="12.5">
      <c r="A358" s="178">
        <v>0</v>
      </c>
      <c r="B358" s="202">
        <v>0</v>
      </c>
      <c r="C358" s="215">
        <v>0</v>
      </c>
      <c r="D358" s="202" t="str">
        <f t="shared" si="7"/>
        <v/>
      </c>
      <c r="E358" s="203"/>
      <c r="I358" s="167" t="str">
        <v/>
      </c>
      <c r="L358" s="214" t="str">
        <f t="shared" ca="1" si="5"/>
        <v/>
      </c>
      <c r="M358" s="177"/>
      <c r="N358" s="212"/>
      <c r="O358" s="177"/>
    </row>
    <row r="359" spans="1:15" ht="12.5">
      <c r="A359" s="178">
        <v>0</v>
      </c>
      <c r="B359" s="202">
        <v>0</v>
      </c>
      <c r="C359" s="215">
        <v>0</v>
      </c>
      <c r="D359" s="202" t="str">
        <f t="shared" si="7"/>
        <v/>
      </c>
      <c r="E359" s="203"/>
      <c r="I359" s="167" t="str">
        <v/>
      </c>
      <c r="L359" s="214" t="str">
        <f t="shared" ca="1" si="5"/>
        <v/>
      </c>
      <c r="M359" s="177"/>
      <c r="N359" s="212"/>
      <c r="O359" s="177"/>
    </row>
    <row r="360" spans="1:15" ht="12.5">
      <c r="A360" s="178">
        <v>0</v>
      </c>
      <c r="B360" s="202">
        <v>0</v>
      </c>
      <c r="C360" s="215">
        <v>0</v>
      </c>
      <c r="D360" s="202" t="str">
        <f t="shared" si="7"/>
        <v/>
      </c>
      <c r="E360" s="203"/>
      <c r="I360" s="167" t="str">
        <v/>
      </c>
      <c r="L360" s="214" t="str">
        <f t="shared" ca="1" si="5"/>
        <v/>
      </c>
      <c r="M360" s="177"/>
      <c r="N360" s="212"/>
      <c r="O360" s="177"/>
    </row>
    <row r="361" spans="1:15" ht="12.5">
      <c r="A361" s="178">
        <v>0</v>
      </c>
      <c r="B361" s="202">
        <v>0</v>
      </c>
      <c r="C361" s="215">
        <v>0</v>
      </c>
      <c r="D361" s="202" t="str">
        <f t="shared" si="7"/>
        <v/>
      </c>
      <c r="E361" s="203"/>
      <c r="I361" s="167" t="str">
        <v/>
      </c>
      <c r="L361" s="214" t="str">
        <f t="shared" ca="1" si="5"/>
        <v/>
      </c>
      <c r="M361" s="177"/>
      <c r="N361" s="212"/>
      <c r="O361" s="177"/>
    </row>
    <row r="362" spans="1:15" ht="12.5">
      <c r="A362" s="178">
        <v>0</v>
      </c>
      <c r="B362" s="202">
        <v>0</v>
      </c>
      <c r="C362" s="215">
        <v>0</v>
      </c>
      <c r="D362" s="202" t="str">
        <f t="shared" si="7"/>
        <v/>
      </c>
      <c r="E362" s="203"/>
      <c r="I362" s="167" t="str">
        <v/>
      </c>
      <c r="L362" s="214" t="str">
        <f t="shared" ca="1" si="5"/>
        <v/>
      </c>
      <c r="M362" s="177"/>
      <c r="N362" s="212"/>
      <c r="O362" s="177"/>
    </row>
    <row r="363" spans="1:15" ht="12.5">
      <c r="A363" s="178">
        <v>0</v>
      </c>
      <c r="B363" s="202">
        <v>0</v>
      </c>
      <c r="C363" s="215">
        <v>0</v>
      </c>
      <c r="D363" s="202" t="str">
        <f t="shared" si="7"/>
        <v/>
      </c>
      <c r="E363" s="203"/>
      <c r="I363" s="167" t="str">
        <v/>
      </c>
      <c r="L363" s="214" t="str">
        <f t="shared" ca="1" si="5"/>
        <v/>
      </c>
      <c r="M363" s="177"/>
      <c r="N363" s="212"/>
      <c r="O363" s="177"/>
    </row>
    <row r="364" spans="1:15" ht="12.5">
      <c r="A364" s="178">
        <v>0</v>
      </c>
      <c r="B364" s="202">
        <v>0</v>
      </c>
      <c r="C364" s="215">
        <v>0</v>
      </c>
      <c r="D364" s="202" t="str">
        <f t="shared" si="7"/>
        <v/>
      </c>
      <c r="E364" s="203"/>
      <c r="I364" s="167" t="str">
        <v/>
      </c>
      <c r="L364" s="214" t="str">
        <f t="shared" ca="1" si="5"/>
        <v/>
      </c>
      <c r="M364" s="177"/>
      <c r="N364" s="212"/>
      <c r="O364" s="177"/>
    </row>
    <row r="365" spans="1:15" ht="12.5">
      <c r="A365" s="178">
        <v>0</v>
      </c>
      <c r="B365" s="202">
        <v>0</v>
      </c>
      <c r="C365" s="215">
        <v>0</v>
      </c>
      <c r="D365" s="202" t="str">
        <f t="shared" si="7"/>
        <v/>
      </c>
      <c r="E365" s="203"/>
      <c r="I365" s="167" t="str">
        <v/>
      </c>
      <c r="L365" s="214" t="str">
        <f t="shared" ca="1" si="5"/>
        <v/>
      </c>
      <c r="M365" s="177"/>
      <c r="N365" s="212"/>
      <c r="O365" s="177"/>
    </row>
    <row r="366" spans="1:15" ht="12.5">
      <c r="A366" s="178">
        <v>0</v>
      </c>
      <c r="B366" s="202">
        <v>0</v>
      </c>
      <c r="C366" s="215">
        <v>0</v>
      </c>
      <c r="D366" s="202" t="str">
        <f t="shared" si="7"/>
        <v/>
      </c>
      <c r="E366" s="203"/>
      <c r="I366" s="167" t="str">
        <v/>
      </c>
      <c r="L366" s="214" t="str">
        <f t="shared" ca="1" si="5"/>
        <v/>
      </c>
      <c r="M366" s="177"/>
      <c r="N366" s="212"/>
      <c r="O366" s="177"/>
    </row>
    <row r="367" spans="1:15" ht="12.5">
      <c r="A367" s="178">
        <v>0</v>
      </c>
      <c r="B367" s="202">
        <v>0</v>
      </c>
      <c r="C367" s="215">
        <v>0</v>
      </c>
      <c r="D367" s="202" t="str">
        <f t="shared" si="7"/>
        <v/>
      </c>
      <c r="E367" s="203"/>
      <c r="I367" s="167" t="str">
        <v/>
      </c>
      <c r="L367" s="214" t="str">
        <f t="shared" ca="1" si="5"/>
        <v/>
      </c>
      <c r="M367" s="177"/>
      <c r="N367" s="212"/>
      <c r="O367" s="177"/>
    </row>
    <row r="368" spans="1:15" ht="12.5">
      <c r="A368" s="178">
        <v>0</v>
      </c>
      <c r="B368" s="202">
        <v>0</v>
      </c>
      <c r="C368" s="215">
        <v>0</v>
      </c>
      <c r="D368" s="202" t="str">
        <f t="shared" si="7"/>
        <v/>
      </c>
      <c r="E368" s="203"/>
      <c r="I368" s="167" t="str">
        <v/>
      </c>
      <c r="L368" s="214" t="str">
        <f t="shared" ca="1" si="5"/>
        <v/>
      </c>
      <c r="M368" s="177"/>
      <c r="N368" s="212"/>
      <c r="O368" s="177"/>
    </row>
    <row r="369" spans="1:15" ht="12.5">
      <c r="A369" s="178">
        <v>0</v>
      </c>
      <c r="B369" s="202">
        <v>0</v>
      </c>
      <c r="C369" s="215">
        <v>0</v>
      </c>
      <c r="D369" s="202" t="str">
        <f t="shared" si="7"/>
        <v/>
      </c>
      <c r="E369" s="203"/>
      <c r="I369" s="167" t="str">
        <v/>
      </c>
      <c r="L369" s="214" t="str">
        <f t="shared" ca="1" si="5"/>
        <v/>
      </c>
      <c r="M369" s="177"/>
      <c r="N369" s="212"/>
      <c r="O369" s="177"/>
    </row>
    <row r="370" spans="1:15" ht="12.5">
      <c r="A370" s="178">
        <v>0</v>
      </c>
      <c r="B370" s="202">
        <v>0</v>
      </c>
      <c r="C370" s="215">
        <v>0</v>
      </c>
      <c r="D370" s="202" t="str">
        <f t="shared" si="7"/>
        <v/>
      </c>
      <c r="E370" s="203"/>
      <c r="I370" s="167" t="str">
        <v/>
      </c>
      <c r="L370" s="214" t="str">
        <f t="shared" ca="1" si="5"/>
        <v/>
      </c>
      <c r="M370" s="177"/>
      <c r="N370" s="212"/>
      <c r="O370" s="177"/>
    </row>
  </sheetData>
  <conditionalFormatting sqref="E2:E13 D1:D370">
    <cfRule type="cellIs" dxfId="7" priority="2" operator="equal">
      <formula>0</formula>
    </cfRule>
    <cfRule type="cellIs" dxfId="6" priority="3" operator="greaterThan">
      <formula>0</formula>
    </cfRule>
    <cfRule type="cellIs" dxfId="5" priority="4" operator="lessThan">
      <formula>0</formula>
    </cfRule>
    <cfRule type="containsBlanks" dxfId="4" priority="7">
      <formula>LEN(TRIM(D1))=0</formula>
    </cfRule>
  </conditionalFormatting>
  <conditionalFormatting sqref="D1:D370">
    <cfRule type="cellIs" dxfId="3" priority="5" stopIfTrue="1" operator="greaterThan">
      <formula>0</formula>
    </cfRule>
    <cfRule type="cellIs" dxfId="2" priority="6" stopIfTrue="1" operator="lessThan">
      <formula>0</formula>
    </cfRule>
  </conditionalFormatting>
  <conditionalFormatting sqref="I1:L1 A1:E370">
    <cfRule type="expression" dxfId="1" priority="1">
      <formula>$C1&lt;0</formula>
    </cfRule>
  </conditionalFormatting>
  <dataValidations count="1">
    <dataValidation type="custom" allowBlank="1" showDropDown="1" showErrorMessage="1" sqref="E2:E370" xr:uid="{00000000-0002-0000-0800-000000000000}">
      <formula1>OR(NOT(ISERROR(DATEVALUE(E2))), AND(ISNUMBER(E2), LEFT(CELL("format", E2))="D"))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34</vt:i4>
      </vt:variant>
    </vt:vector>
  </HeadingPairs>
  <TitlesOfParts>
    <vt:vector size="43" baseType="lpstr">
      <vt:lpstr>Onde Investir</vt:lpstr>
      <vt:lpstr>Configuração</vt:lpstr>
      <vt:lpstr>RendFixaA</vt:lpstr>
      <vt:lpstr>RendFixaB</vt:lpstr>
      <vt:lpstr>RV | Nacional</vt:lpstr>
      <vt:lpstr>RV | Internacional</vt:lpstr>
      <vt:lpstr>Cripto - ADA</vt:lpstr>
      <vt:lpstr>Cripto - ETH</vt:lpstr>
      <vt:lpstr>Cripto - BTC</vt:lpstr>
      <vt:lpstr>ActualBitcoin</vt:lpstr>
      <vt:lpstr>ActualCardano</vt:lpstr>
      <vt:lpstr>ActualEther</vt:lpstr>
      <vt:lpstr>ActualRF_A</vt:lpstr>
      <vt:lpstr>ActualRF_B</vt:lpstr>
      <vt:lpstr>ActualRV_Inter</vt:lpstr>
      <vt:lpstr>ActualRV_Nat</vt:lpstr>
      <vt:lpstr>Ideal_Bitcoin</vt:lpstr>
      <vt:lpstr>Ideal_Cardano</vt:lpstr>
      <vt:lpstr>Ideal_Ether</vt:lpstr>
      <vt:lpstr>Ideal_RF_A</vt:lpstr>
      <vt:lpstr>Ideal_RF_B</vt:lpstr>
      <vt:lpstr>Ideal_RV_Inter</vt:lpstr>
      <vt:lpstr>Ideal_RV_Nat</vt:lpstr>
      <vt:lpstr>p_Bitcoin</vt:lpstr>
      <vt:lpstr>p_Cardano</vt:lpstr>
      <vt:lpstr>p_Ether</vt:lpstr>
      <vt:lpstr>p_RF_A</vt:lpstr>
      <vt:lpstr>p_RF_B</vt:lpstr>
      <vt:lpstr>p_RV_Inter</vt:lpstr>
      <vt:lpstr>p_RV_Nat</vt:lpstr>
      <vt:lpstr>Thresh_Bitcoin</vt:lpstr>
      <vt:lpstr>Thresh_Cardano</vt:lpstr>
      <vt:lpstr>Thresh_Ether</vt:lpstr>
      <vt:lpstr>Thresh_RF_A</vt:lpstr>
      <vt:lpstr>Thresh_RF_B</vt:lpstr>
      <vt:lpstr>Thresh_RV_Inter</vt:lpstr>
      <vt:lpstr>Thresh_RV_Nat</vt:lpstr>
      <vt:lpstr>w_contributionSize</vt:lpstr>
      <vt:lpstr>w_EmergencyReserve</vt:lpstr>
      <vt:lpstr>w_Liquid_TotalWealth</vt:lpstr>
      <vt:lpstr>Wealth_Investible</vt:lpstr>
      <vt:lpstr>Wealth_Total</vt:lpstr>
      <vt:lpstr>Wealth_TotalInvested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Santos</cp:lastModifiedBy>
  <dcterms:created xsi:type="dcterms:W3CDTF">2023-09-23T13:52:57Z</dcterms:created>
  <dcterms:modified xsi:type="dcterms:W3CDTF">2023-09-23T13:55:20Z</dcterms:modified>
</cp:coreProperties>
</file>