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weiran/Desktop/PhD/JOC_FLIPS paper/"/>
    </mc:Choice>
  </mc:AlternateContent>
  <xr:revisionPtr revIDLastSave="0" documentId="13_ncr:1_{74024331-54BC-BF4B-8415-D48836E9D2DA}" xr6:coauthVersionLast="47" xr6:coauthVersionMax="47" xr10:uidLastSave="{00000000-0000-0000-0000-000000000000}"/>
  <bookViews>
    <workbookView xWindow="28800" yWindow="-140" windowWidth="38400" windowHeight="21100" activeTab="4" xr2:uid="{00000000-000D-0000-FFFF-FFFF00000000}"/>
  </bookViews>
  <sheets>
    <sheet name="Instructions" sheetId="6" r:id="rId1"/>
    <sheet name="T1 derivation (1 spin)" sheetId="12" r:id="rId2"/>
    <sheet name="T1 derivation (2 spins)" sheetId="11" r:id="rId3"/>
    <sheet name="T1 derivation (3 spins)" sheetId="10" r:id="rId4"/>
    <sheet name="Q-explorer (set angle vary tR)" sheetId="13" r:id="rId5"/>
    <sheet name="Q-explorer (set tR vary angle)" sheetId="15" r:id="rId6"/>
    <sheet name="Whiteboard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2" l="1"/>
  <c r="I22" i="11"/>
  <c r="I12" i="11"/>
  <c r="I32" i="10"/>
  <c r="I22" i="10"/>
  <c r="I12" i="10"/>
  <c r="C15" i="12"/>
  <c r="C16" i="12"/>
  <c r="C17" i="12" s="1"/>
  <c r="C18" i="12" s="1"/>
  <c r="C19" i="12" s="1"/>
  <c r="C24" i="11"/>
  <c r="C25" i="11" s="1"/>
  <c r="C26" i="11" s="1"/>
  <c r="C27" i="11" s="1"/>
  <c r="C28" i="11" s="1"/>
  <c r="C29" i="11" s="1"/>
  <c r="C33" i="10"/>
  <c r="C34" i="10" s="1"/>
  <c r="C35" i="10" s="1"/>
  <c r="C36" i="10" s="1"/>
  <c r="C37" i="10" s="1"/>
  <c r="C38" i="10" s="1"/>
  <c r="C39" i="10" s="1"/>
  <c r="C23" i="10"/>
  <c r="C24" i="10" s="1"/>
  <c r="C25" i="10" s="1"/>
  <c r="C26" i="10" s="1"/>
  <c r="C27" i="10" s="1"/>
  <c r="C28" i="10" s="1"/>
  <c r="C29" i="10" s="1"/>
  <c r="C13" i="10"/>
  <c r="C14" i="10" s="1"/>
  <c r="C15" i="10" s="1"/>
  <c r="C16" i="10" s="1"/>
  <c r="C17" i="10" s="1"/>
  <c r="C18" i="10" s="1"/>
  <c r="C19" i="10" s="1"/>
  <c r="H5" i="11"/>
  <c r="H6" i="11" s="1"/>
  <c r="C23" i="11"/>
  <c r="C13" i="11"/>
  <c r="C14" i="11" s="1"/>
  <c r="C15" i="11" s="1"/>
  <c r="C16" i="11" s="1"/>
  <c r="C17" i="11" s="1"/>
  <c r="C18" i="11" s="1"/>
  <c r="C19" i="11" s="1"/>
  <c r="C13" i="12"/>
  <c r="C14" i="12" s="1"/>
  <c r="C20" i="13"/>
  <c r="C25" i="15"/>
  <c r="C21" i="15"/>
  <c r="F15" i="15"/>
  <c r="E15" i="15"/>
  <c r="D15" i="15"/>
  <c r="C22" i="15"/>
  <c r="C23" i="15"/>
  <c r="C24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20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B21" i="13"/>
  <c r="C21" i="13" s="1"/>
  <c r="G20" i="13"/>
  <c r="E20" i="13"/>
  <c r="D15" i="13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20" i="15"/>
  <c r="E15" i="13"/>
  <c r="F21" i="13"/>
  <c r="F22" i="13" s="1"/>
  <c r="G22" i="13" s="1"/>
  <c r="D21" i="13"/>
  <c r="E21" i="13" s="1"/>
  <c r="F15" i="13"/>
  <c r="I13" i="11" l="1"/>
  <c r="I14" i="11" s="1"/>
  <c r="I15" i="11" s="1"/>
  <c r="I16" i="11" s="1"/>
  <c r="I17" i="11" s="1"/>
  <c r="I18" i="11" s="1"/>
  <c r="I19" i="11" s="1"/>
  <c r="B22" i="13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C35" i="13" s="1"/>
  <c r="G21" i="13"/>
  <c r="F23" i="13"/>
  <c r="G23" i="13" s="1"/>
  <c r="D22" i="13"/>
  <c r="E22" i="13" s="1"/>
  <c r="C34" i="13" l="1"/>
  <c r="C22" i="13"/>
  <c r="C33" i="13"/>
  <c r="C27" i="13"/>
  <c r="C23" i="13"/>
  <c r="C25" i="13"/>
  <c r="C31" i="13"/>
  <c r="C32" i="13"/>
  <c r="C24" i="13"/>
  <c r="C26" i="13"/>
  <c r="B36" i="13"/>
  <c r="C36" i="13" s="1"/>
  <c r="C30" i="13"/>
  <c r="C29" i="13"/>
  <c r="C28" i="13"/>
  <c r="F24" i="13"/>
  <c r="G24" i="13" s="1"/>
  <c r="D23" i="13"/>
  <c r="E23" i="13" s="1"/>
  <c r="B37" i="13" l="1"/>
  <c r="C37" i="13" s="1"/>
  <c r="F25" i="13"/>
  <c r="G25" i="13" s="1"/>
  <c r="D24" i="13"/>
  <c r="E24" i="13" s="1"/>
  <c r="H5" i="12"/>
  <c r="I5" i="11"/>
  <c r="J5" i="10"/>
  <c r="J6" i="10" s="1"/>
  <c r="I5" i="10"/>
  <c r="H5" i="10"/>
  <c r="H6" i="10" l="1"/>
  <c r="I13" i="10" s="1"/>
  <c r="I14" i="10" s="1"/>
  <c r="I15" i="10" s="1"/>
  <c r="I16" i="10" s="1"/>
  <c r="I17" i="10" s="1"/>
  <c r="I18" i="10" s="1"/>
  <c r="I19" i="10" s="1"/>
  <c r="I6" i="11"/>
  <c r="I23" i="11"/>
  <c r="I24" i="11" s="1"/>
  <c r="I25" i="11" s="1"/>
  <c r="I26" i="11" s="1"/>
  <c r="I27" i="11" s="1"/>
  <c r="I28" i="11" s="1"/>
  <c r="I29" i="11" s="1"/>
  <c r="I33" i="10"/>
  <c r="I34" i="10" s="1"/>
  <c r="I35" i="10" s="1"/>
  <c r="I36" i="10" s="1"/>
  <c r="I37" i="10" s="1"/>
  <c r="I38" i="10" s="1"/>
  <c r="I39" i="10" s="1"/>
  <c r="I6" i="10"/>
  <c r="H6" i="12"/>
  <c r="B38" i="13"/>
  <c r="C38" i="13" s="1"/>
  <c r="F26" i="13"/>
  <c r="G26" i="13" s="1"/>
  <c r="D25" i="13"/>
  <c r="E25" i="13" s="1"/>
  <c r="I23" i="10" l="1"/>
  <c r="I24" i="10" s="1"/>
  <c r="I25" i="10" s="1"/>
  <c r="I26" i="10" s="1"/>
  <c r="I27" i="10" s="1"/>
  <c r="I28" i="10" s="1"/>
  <c r="I29" i="10" s="1"/>
  <c r="I13" i="12"/>
  <c r="I14" i="12" s="1"/>
  <c r="I15" i="12" s="1"/>
  <c r="I16" i="12" s="1"/>
  <c r="I17" i="12" s="1"/>
  <c r="I18" i="12" s="1"/>
  <c r="I19" i="12" s="1"/>
  <c r="B39" i="13"/>
  <c r="C39" i="13" s="1"/>
  <c r="F27" i="13"/>
  <c r="G27" i="13" s="1"/>
  <c r="D26" i="13"/>
  <c r="E26" i="13" s="1"/>
  <c r="B40" i="13" l="1"/>
  <c r="C40" i="13" s="1"/>
  <c r="F28" i="13"/>
  <c r="G28" i="13" s="1"/>
  <c r="D27" i="13"/>
  <c r="E27" i="13" s="1"/>
  <c r="B41" i="13" l="1"/>
  <c r="C41" i="13" s="1"/>
  <c r="F29" i="13"/>
  <c r="G29" i="13" s="1"/>
  <c r="D28" i="13"/>
  <c r="E28" i="13" s="1"/>
  <c r="B42" i="13" l="1"/>
  <c r="C42" i="13" s="1"/>
  <c r="F30" i="13"/>
  <c r="G30" i="13" s="1"/>
  <c r="D29" i="13"/>
  <c r="E29" i="13" s="1"/>
  <c r="B43" i="13" l="1"/>
  <c r="C43" i="13" s="1"/>
  <c r="F31" i="13"/>
  <c r="G31" i="13" s="1"/>
  <c r="D30" i="13"/>
  <c r="E30" i="13" s="1"/>
  <c r="B44" i="13" l="1"/>
  <c r="C44" i="13" s="1"/>
  <c r="F32" i="13"/>
  <c r="G32" i="13" s="1"/>
  <c r="D31" i="13"/>
  <c r="E31" i="13" s="1"/>
  <c r="B45" i="13" l="1"/>
  <c r="C45" i="13" s="1"/>
  <c r="F33" i="13"/>
  <c r="G33" i="13" s="1"/>
  <c r="D32" i="13"/>
  <c r="E32" i="13" s="1"/>
  <c r="B46" i="13" l="1"/>
  <c r="C46" i="13" s="1"/>
  <c r="F34" i="13"/>
  <c r="G34" i="13" s="1"/>
  <c r="D33" i="13"/>
  <c r="E33" i="13" s="1"/>
  <c r="B47" i="13" l="1"/>
  <c r="C47" i="13" s="1"/>
  <c r="F35" i="13"/>
  <c r="G35" i="13" s="1"/>
  <c r="D34" i="13"/>
  <c r="E34" i="13" s="1"/>
  <c r="B48" i="13" l="1"/>
  <c r="C48" i="13" s="1"/>
  <c r="F36" i="13"/>
  <c r="G36" i="13" s="1"/>
  <c r="D35" i="13"/>
  <c r="E35" i="13" s="1"/>
  <c r="F37" i="13" l="1"/>
  <c r="G37" i="13" s="1"/>
  <c r="D36" i="13"/>
  <c r="E36" i="13" s="1"/>
  <c r="F38" i="13" l="1"/>
  <c r="G38" i="13" s="1"/>
  <c r="D37" i="13"/>
  <c r="E37" i="13" s="1"/>
  <c r="F39" i="13" l="1"/>
  <c r="G39" i="13" s="1"/>
  <c r="D38" i="13"/>
  <c r="E38" i="13" s="1"/>
  <c r="F40" i="13" l="1"/>
  <c r="G40" i="13" s="1"/>
  <c r="D39" i="13"/>
  <c r="E39" i="13" s="1"/>
  <c r="F41" i="13" l="1"/>
  <c r="G41" i="13" s="1"/>
  <c r="D40" i="13"/>
  <c r="E40" i="13" s="1"/>
  <c r="F42" i="13" l="1"/>
  <c r="G42" i="13" s="1"/>
  <c r="D41" i="13"/>
  <c r="E41" i="13" s="1"/>
  <c r="F43" i="13" l="1"/>
  <c r="G43" i="13" s="1"/>
  <c r="D42" i="13"/>
  <c r="E42" i="13" s="1"/>
  <c r="F44" i="13" l="1"/>
  <c r="G44" i="13" s="1"/>
  <c r="D43" i="13"/>
  <c r="E43" i="13" s="1"/>
  <c r="F45" i="13" l="1"/>
  <c r="G45" i="13" s="1"/>
  <c r="D44" i="13"/>
  <c r="E44" i="13" s="1"/>
  <c r="F46" i="13" l="1"/>
  <c r="G46" i="13" s="1"/>
  <c r="D45" i="13"/>
  <c r="E45" i="13" s="1"/>
  <c r="F47" i="13" l="1"/>
  <c r="G47" i="13" s="1"/>
  <c r="D46" i="13"/>
  <c r="E46" i="13" s="1"/>
  <c r="F48" i="13" l="1"/>
  <c r="G48" i="13" s="1"/>
  <c r="D47" i="13"/>
  <c r="E47" i="13" s="1"/>
  <c r="D48" i="13" l="1"/>
  <c r="E4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69DD5A7E-FD00-AD43-8A87-05669974A0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different spectrometers, the default instrument delay might vary. Change this parameter accordingly.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4CCD969D-3043-D64F-847C-21E196D525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different spectrometers, the default instrument delay might vary. Change this parameter accordingly.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9E5E372F-6B72-6343-A373-F82C67C3A5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different spectrometers, the default instrument delay might vary. Change this parameter accordingly.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C526EB09-7926-DD4A-916A-147F47224FD2}">
      <text>
        <r>
          <rPr>
            <b/>
            <sz val="9"/>
            <color rgb="FF000000"/>
            <rFont val="Tahoma"/>
            <family val="2"/>
          </rPr>
          <t>Microsoft Office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Enter the desired recovery, different repetition time for spins will appear based on their different T1.
</t>
        </r>
        <r>
          <rPr>
            <sz val="12"/>
            <color rgb="FF000000"/>
            <rFont val="Calibri"/>
            <family val="2"/>
          </rPr>
          <t>The largest tR (comes from longest T1) is the limiting factor, highlighted in blue.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B32B2AA-3B67-5247-94F9-14C49F7661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Enter the desired recovery, different pulse angle for spins will appear based on their different T1.
</t>
        </r>
        <r>
          <rPr>
            <sz val="12"/>
            <color rgb="FF000000"/>
            <rFont val="Tahoma"/>
            <family val="2"/>
          </rPr>
          <t>The smallest angle (comes from longest T1) is the limiting factor, highlighted in blue.</t>
        </r>
      </text>
    </comment>
  </commentList>
</comments>
</file>

<file path=xl/sharedStrings.xml><?xml version="1.0" encoding="utf-8"?>
<sst xmlns="http://schemas.openxmlformats.org/spreadsheetml/2006/main" count="158" uniqueCount="46">
  <si>
    <t>θ</t>
  </si>
  <si>
    <t>thermal equilibrium integral</t>
  </si>
  <si>
    <t>t / s</t>
  </si>
  <si>
    <t>spin 1</t>
  </si>
  <si>
    <t>spin 2</t>
  </si>
  <si>
    <r>
      <t xml:space="preserve">FLIPS for </t>
    </r>
    <r>
      <rPr>
        <i/>
        <sz val="16"/>
        <color theme="1"/>
        <rFont val="Calibri"/>
        <family val="2"/>
        <scheme val="minor"/>
      </rPr>
      <t>T</t>
    </r>
    <r>
      <rPr>
        <vertAlign val="subscript"/>
        <sz val="16"/>
        <color theme="1"/>
        <rFont val="Calibri"/>
        <family val="2"/>
        <scheme val="minor"/>
      </rPr>
      <t xml:space="preserve">1 </t>
    </r>
    <r>
      <rPr>
        <sz val="16"/>
        <color theme="1"/>
        <rFont val="Calibri"/>
        <family val="2"/>
        <scheme val="minor"/>
      </rPr>
      <t>measurement</t>
    </r>
  </si>
  <si>
    <t>Theoretical data</t>
  </si>
  <si>
    <t>Enter values</t>
  </si>
  <si>
    <t>Calculated values</t>
  </si>
  <si>
    <t>repetition time / s</t>
  </si>
  <si>
    <t xml:space="preserve">longitudinal relaxation time / s </t>
  </si>
  <si>
    <t>Quantitative analysis</t>
  </si>
  <si>
    <t>Expt data (TD=10, 10 data points)</t>
  </si>
  <si>
    <r>
      <t>M</t>
    </r>
    <r>
      <rPr>
        <vertAlign val="subscript"/>
        <sz val="16"/>
        <color theme="1"/>
        <rFont val="Calibri (Body)"/>
      </rPr>
      <t>t</t>
    </r>
  </si>
  <si>
    <r>
      <t xml:space="preserve">pulse angle / </t>
    </r>
    <r>
      <rPr>
        <sz val="16"/>
        <rFont val="Calibri"/>
        <family val="2"/>
      </rPr>
      <t>°</t>
    </r>
  </si>
  <si>
    <r>
      <t>M</t>
    </r>
    <r>
      <rPr>
        <vertAlign val="subscript"/>
        <sz val="16"/>
        <color theme="1"/>
        <rFont val="Calibri"/>
        <family val="2"/>
        <scheme val="minor"/>
      </rPr>
      <t>0</t>
    </r>
  </si>
  <si>
    <r>
      <rPr>
        <i/>
        <sz val="16"/>
        <color theme="1"/>
        <rFont val="Calibri"/>
        <family val="2"/>
        <scheme val="minor"/>
      </rPr>
      <t>T</t>
    </r>
    <r>
      <rPr>
        <vertAlign val="subscript"/>
        <sz val="16"/>
        <color theme="1"/>
        <rFont val="Calibri"/>
        <family val="2"/>
        <scheme val="minor"/>
      </rPr>
      <t>1</t>
    </r>
  </si>
  <si>
    <t>d11</t>
  </si>
  <si>
    <t>Instrumental delay / s</t>
  </si>
  <si>
    <t>d30 &gt;= 0</t>
  </si>
  <si>
    <r>
      <t>t</t>
    </r>
    <r>
      <rPr>
        <vertAlign val="subscript"/>
        <sz val="16"/>
        <color theme="0"/>
        <rFont val="Calibri (Body)"/>
      </rPr>
      <t>AQ</t>
    </r>
    <r>
      <rPr>
        <sz val="16"/>
        <color theme="0"/>
        <rFont val="Calibri"/>
        <family val="2"/>
        <scheme val="minor"/>
      </rPr>
      <t xml:space="preserve"> &gt; 0</t>
    </r>
  </si>
  <si>
    <t>Simulated data</t>
  </si>
  <si>
    <t>0 &lt; θ &lt;= 90</t>
  </si>
  <si>
    <r>
      <t>t</t>
    </r>
    <r>
      <rPr>
        <vertAlign val="subscript"/>
        <sz val="16"/>
        <color theme="0"/>
        <rFont val="Calibri"/>
        <family val="2"/>
        <scheme val="minor"/>
      </rPr>
      <t>R</t>
    </r>
    <r>
      <rPr>
        <vertAlign val="superscript"/>
        <sz val="16"/>
        <color theme="0"/>
        <rFont val="Calibri"/>
        <family val="2"/>
        <scheme val="minor"/>
      </rPr>
      <t>'</t>
    </r>
    <r>
      <rPr>
        <sz val="16"/>
        <color theme="0"/>
        <rFont val="Calibri"/>
        <family val="2"/>
        <scheme val="minor"/>
      </rPr>
      <t xml:space="preserve"> &gt; 0</t>
    </r>
  </si>
  <si>
    <t>spin 3</t>
  </si>
  <si>
    <r>
      <t>M</t>
    </r>
    <r>
      <rPr>
        <vertAlign val="subscript"/>
        <sz val="16"/>
        <color theme="1"/>
        <rFont val="Calibri (Body)"/>
      </rPr>
      <t>t</t>
    </r>
    <r>
      <rPr>
        <sz val="16"/>
        <color theme="1"/>
        <rFont val="Calibri"/>
        <family val="2"/>
        <scheme val="minor"/>
      </rPr>
      <t xml:space="preserve"> (Expt data)</t>
    </r>
  </si>
  <si>
    <t>Check if steady-state has established.</t>
  </si>
  <si>
    <r>
      <rPr>
        <i/>
        <sz val="16"/>
        <color theme="0"/>
        <rFont val="Calibri"/>
        <family val="2"/>
        <scheme val="minor"/>
      </rPr>
      <t>T</t>
    </r>
    <r>
      <rPr>
        <vertAlign val="subscript"/>
        <sz val="16"/>
        <color theme="0"/>
        <rFont val="Calibri (Body)"/>
      </rPr>
      <t>1</t>
    </r>
    <r>
      <rPr>
        <sz val="16"/>
        <color theme="0"/>
        <rFont val="Calibri"/>
        <family val="2"/>
        <scheme val="minor"/>
      </rPr>
      <t xml:space="preserve"> &gt; 0</t>
    </r>
  </si>
  <si>
    <t>Enter value x</t>
  </si>
  <si>
    <r>
      <t xml:space="preserve">pulse angle θ / </t>
    </r>
    <r>
      <rPr>
        <sz val="16"/>
        <rFont val="Calibri"/>
        <family val="2"/>
      </rPr>
      <t>°</t>
    </r>
    <r>
      <rPr>
        <sz val="16"/>
        <rFont val="Calibri"/>
        <family val="2"/>
        <scheme val="minor"/>
      </rPr>
      <t xml:space="preserve"> </t>
    </r>
  </si>
  <si>
    <r>
      <t xml:space="preserve">longitudinal relaxation time </t>
    </r>
    <r>
      <rPr>
        <i/>
        <sz val="16"/>
        <color theme="1"/>
        <rFont val="Calibri"/>
        <family val="2"/>
        <scheme val="minor"/>
      </rPr>
      <t>T</t>
    </r>
    <r>
      <rPr>
        <vertAlign val="subscript"/>
        <sz val="16"/>
        <color theme="1"/>
        <rFont val="Calibri (Body)"/>
      </rPr>
      <t>1</t>
    </r>
    <r>
      <rPr>
        <sz val="16"/>
        <color theme="1"/>
        <rFont val="Calibri"/>
        <family val="2"/>
        <scheme val="minor"/>
      </rPr>
      <t xml:space="preserve"> / s </t>
    </r>
  </si>
  <si>
    <t>(For a x% relaxation recovery)</t>
  </si>
  <si>
    <t>cos(θ)&lt;x&lt; 100</t>
  </si>
  <si>
    <r>
      <t>repetition time t</t>
    </r>
    <r>
      <rPr>
        <vertAlign val="subscript"/>
        <sz val="16"/>
        <rFont val="Calibri (Body)"/>
      </rPr>
      <t>R</t>
    </r>
    <r>
      <rPr>
        <sz val="16"/>
        <rFont val="Calibri"/>
        <family val="2"/>
        <scheme val="minor"/>
      </rPr>
      <t xml:space="preserve"> / s</t>
    </r>
  </si>
  <si>
    <t>θ / °</t>
  </si>
  <si>
    <r>
      <t>required repetition time t</t>
    </r>
    <r>
      <rPr>
        <vertAlign val="subscript"/>
        <sz val="16"/>
        <rFont val="Calibri (Body)"/>
      </rPr>
      <t>R</t>
    </r>
    <r>
      <rPr>
        <sz val="16"/>
        <rFont val="Calibri"/>
        <family val="2"/>
        <scheme val="minor"/>
      </rPr>
      <t>' / s</t>
    </r>
  </si>
  <si>
    <t>x&lt; 100</t>
  </si>
  <si>
    <t>Increase the θ, or increase the x value</t>
  </si>
  <si>
    <r>
      <t>t</t>
    </r>
    <r>
      <rPr>
        <vertAlign val="subscript"/>
        <sz val="15"/>
        <color theme="0"/>
        <rFont val="Calibri (Body)"/>
      </rPr>
      <t>R</t>
    </r>
    <r>
      <rPr>
        <sz val="15"/>
        <color theme="0"/>
        <rFont val="Calibri"/>
        <family val="2"/>
        <scheme val="minor"/>
      </rPr>
      <t>&gt;5*</t>
    </r>
    <r>
      <rPr>
        <i/>
        <sz val="15"/>
        <color theme="0"/>
        <rFont val="Calibri"/>
        <family val="2"/>
        <scheme val="minor"/>
      </rPr>
      <t>T</t>
    </r>
    <r>
      <rPr>
        <vertAlign val="subscript"/>
        <sz val="15"/>
        <color theme="0"/>
        <rFont val="Calibri (Body)"/>
      </rPr>
      <t>1</t>
    </r>
    <r>
      <rPr>
        <sz val="15"/>
        <color theme="0"/>
        <rFont val="Calibri"/>
        <family val="2"/>
        <scheme val="minor"/>
      </rPr>
      <t>(max), unnecessarily long; reduce t</t>
    </r>
    <r>
      <rPr>
        <vertAlign val="subscript"/>
        <sz val="15"/>
        <color theme="0"/>
        <rFont val="Calibri (Body)"/>
      </rPr>
      <t>R</t>
    </r>
    <r>
      <rPr>
        <sz val="15"/>
        <color theme="0"/>
        <rFont val="Calibri"/>
        <family val="2"/>
        <scheme val="minor"/>
      </rPr>
      <t xml:space="preserve"> to save spectrometer time or to increase data density.</t>
    </r>
  </si>
  <si>
    <t>(optional)</t>
  </si>
  <si>
    <t>required pulse angle θ' / °</t>
  </si>
  <si>
    <t>Explore the impact of repetition time for a set pulse angle</t>
  </si>
  <si>
    <t>Explore the impact of pulse angle on a set repetition time</t>
  </si>
  <si>
    <t>d10</t>
  </si>
  <si>
    <r>
      <t xml:space="preserve">FLIPS - Rapid Estimation of </t>
    </r>
    <r>
      <rPr>
        <i/>
        <sz val="24"/>
        <color theme="8"/>
        <rFont val="Calibri"/>
        <family val="2"/>
        <scheme val="minor"/>
      </rPr>
      <t>T</t>
    </r>
    <r>
      <rPr>
        <vertAlign val="subscript"/>
        <sz val="24"/>
        <color theme="8"/>
        <rFont val="Calibri (Body)"/>
      </rPr>
      <t>1</t>
    </r>
    <r>
      <rPr>
        <sz val="24"/>
        <color theme="8"/>
        <rFont val="Calibri"/>
        <family val="2"/>
        <scheme val="minor"/>
      </rPr>
      <t xml:space="preserve"> for Quantitative NMR</t>
    </r>
  </si>
  <si>
    <t>FLIPS - Rapid Estimation of T1 for Quantitative 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</si>
</sst>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6"/>
      <color theme="2" tint="-0.499984740745262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vertAlign val="subscript"/>
      <sz val="16"/>
      <color theme="1"/>
      <name val="Calibri (Body)"/>
    </font>
    <font>
      <sz val="16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6"/>
      <color theme="2" tint="-0.249977111117893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6"/>
      <color theme="0"/>
      <name val="Calibri (Body)"/>
    </font>
    <font>
      <sz val="18"/>
      <color theme="1"/>
      <name val="Calibri"/>
      <family val="2"/>
      <scheme val="minor"/>
    </font>
    <font>
      <vertAlign val="subscript"/>
      <sz val="16"/>
      <color theme="0"/>
      <name val="Calibri"/>
      <family val="2"/>
      <scheme val="minor"/>
    </font>
    <font>
      <vertAlign val="superscript"/>
      <sz val="16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6"/>
      <name val="Calibri (Body)"/>
    </font>
    <font>
      <sz val="16"/>
      <color rgb="FF000000"/>
      <name val="Calibri"/>
      <family val="2"/>
      <scheme val="minor"/>
    </font>
    <font>
      <sz val="12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Calibri"/>
      <family val="2"/>
      <scheme val="minor"/>
    </font>
    <font>
      <sz val="15"/>
      <color theme="0"/>
      <name val="Calibri"/>
      <family val="2"/>
      <scheme val="minor"/>
    </font>
    <font>
      <vertAlign val="subscript"/>
      <sz val="15"/>
      <color theme="0"/>
      <name val="Calibri (Body)"/>
    </font>
    <font>
      <i/>
      <sz val="15"/>
      <color theme="0"/>
      <name val="Calibri"/>
      <family val="2"/>
      <scheme val="minor"/>
    </font>
    <font>
      <sz val="24"/>
      <color theme="8"/>
      <name val="Calibri"/>
      <family val="2"/>
      <scheme val="minor"/>
    </font>
    <font>
      <i/>
      <sz val="24"/>
      <color theme="8"/>
      <name val="Calibri"/>
      <family val="2"/>
      <scheme val="minor"/>
    </font>
    <font>
      <vertAlign val="subscript"/>
      <sz val="24"/>
      <color theme="8"/>
      <name val="Calibri (Body)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8F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164" fontId="8" fillId="0" borderId="0" xfId="0" applyNumberFormat="1" applyFont="1"/>
    <xf numFmtId="0" fontId="1" fillId="2" borderId="0" xfId="0" applyFont="1" applyFill="1"/>
    <xf numFmtId="164" fontId="8" fillId="2" borderId="0" xfId="0" applyNumberFormat="1" applyFont="1" applyFill="1"/>
    <xf numFmtId="0" fontId="9" fillId="0" borderId="0" xfId="0" applyFont="1" applyAlignment="1">
      <alignment horizontal="left" vertical="center"/>
    </xf>
    <xf numFmtId="1" fontId="8" fillId="0" borderId="0" xfId="0" applyNumberFormat="1" applyFont="1"/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/>
    <xf numFmtId="165" fontId="8" fillId="0" borderId="0" xfId="0" applyNumberFormat="1" applyFont="1" applyFill="1"/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Fill="1"/>
    <xf numFmtId="2" fontId="1" fillId="0" borderId="0" xfId="0" applyNumberFormat="1" applyFont="1" applyFill="1"/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  <xf numFmtId="0" fontId="13" fillId="6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8" fillId="0" borderId="4" xfId="0" applyNumberFormat="1" applyFont="1" applyFill="1" applyBorder="1"/>
    <xf numFmtId="1" fontId="15" fillId="0" borderId="4" xfId="0" applyNumberFormat="1" applyFont="1" applyFill="1" applyBorder="1"/>
    <xf numFmtId="1" fontId="15" fillId="0" borderId="5" xfId="0" applyNumberFormat="1" applyFont="1" applyFill="1" applyBorder="1"/>
    <xf numFmtId="0" fontId="1" fillId="0" borderId="3" xfId="0" applyFont="1" applyBorder="1" applyAlignment="1">
      <alignment horizontal="center"/>
    </xf>
    <xf numFmtId="165" fontId="1" fillId="7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8" fillId="2" borderId="0" xfId="0" applyFont="1" applyFill="1" applyBorder="1" applyAlignment="1">
      <alignment horizontal="center" vertical="center"/>
    </xf>
    <xf numFmtId="0" fontId="16" fillId="0" borderId="0" xfId="0" applyFont="1"/>
    <xf numFmtId="0" fontId="13" fillId="0" borderId="0" xfId="0" applyFont="1" applyAlignment="1">
      <alignment horizontal="center"/>
    </xf>
    <xf numFmtId="0" fontId="13" fillId="6" borderId="7" xfId="0" applyFont="1" applyFill="1" applyBorder="1"/>
    <xf numFmtId="0" fontId="1" fillId="0" borderId="0" xfId="0" applyFont="1" applyBorder="1"/>
    <xf numFmtId="0" fontId="6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65" fontId="18" fillId="0" borderId="0" xfId="0" applyNumberFormat="1" applyFont="1" applyFill="1" applyBorder="1" applyAlignment="1">
      <alignment horizontal="right" vertical="center"/>
    </xf>
    <xf numFmtId="0" fontId="18" fillId="2" borderId="11" xfId="0" applyFont="1" applyFill="1" applyBorder="1" applyAlignment="1">
      <alignment horizontal="center" vertical="center"/>
    </xf>
    <xf numFmtId="0" fontId="1" fillId="0" borderId="10" xfId="0" applyFont="1" applyBorder="1"/>
    <xf numFmtId="0" fontId="6" fillId="0" borderId="1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left" vertical="center"/>
    </xf>
    <xf numFmtId="0" fontId="16" fillId="0" borderId="0" xfId="0" applyFont="1" applyBorder="1"/>
    <xf numFmtId="0" fontId="16" fillId="0" borderId="11" xfId="0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8" fillId="0" borderId="0" xfId="0" applyNumberFormat="1" applyFont="1"/>
    <xf numFmtId="2" fontId="8" fillId="0" borderId="0" xfId="0" applyNumberFormat="1" applyFont="1" applyFill="1"/>
    <xf numFmtId="166" fontId="8" fillId="0" borderId="0" xfId="1" applyNumberFormat="1" applyFont="1"/>
    <xf numFmtId="165" fontId="1" fillId="0" borderId="0" xfId="0" applyNumberFormat="1" applyFont="1" applyFill="1" applyBorder="1" applyAlignment="1">
      <alignment horizontal="right" vertical="center"/>
    </xf>
    <xf numFmtId="165" fontId="1" fillId="0" borderId="11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" fillId="0" borderId="13" xfId="0" applyFont="1" applyBorder="1"/>
    <xf numFmtId="0" fontId="6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1" fontId="8" fillId="0" borderId="0" xfId="0" applyNumberFormat="1" applyFont="1" applyFill="1"/>
    <xf numFmtId="165" fontId="1" fillId="0" borderId="0" xfId="0" applyNumberFormat="1" applyFont="1" applyFill="1" applyAlignment="1">
      <alignment horizontal="right" vertical="center"/>
    </xf>
    <xf numFmtId="0" fontId="16" fillId="0" borderId="0" xfId="0" applyFont="1" applyBorder="1" applyAlignment="1">
      <alignment horizont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left" vertical="center"/>
    </xf>
    <xf numFmtId="0" fontId="8" fillId="0" borderId="0" xfId="0" applyFont="1" applyFill="1"/>
    <xf numFmtId="0" fontId="13" fillId="6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10" fontId="1" fillId="0" borderId="6" xfId="1" applyNumberFormat="1" applyFont="1" applyBorder="1"/>
    <xf numFmtId="0" fontId="36" fillId="4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36" fillId="4" borderId="14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4" fillId="0" borderId="1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D8FA"/>
      <color rgb="FFFBBDFF"/>
      <color rgb="FFFCC9F6"/>
      <color rgb="FFFCD9F3"/>
      <color rgb="FFF2CEFC"/>
      <color rgb="FFF497C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1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7729476523768"/>
          <c:y val="3.3061150580783467E-2"/>
          <c:w val="0.78314354585885093"/>
          <c:h val="0.75059866872311076"/>
        </c:manualLayout>
      </c:layout>
      <c:scatterChart>
        <c:scatterStyle val="smoothMarker"/>
        <c:varyColors val="0"/>
        <c:ser>
          <c:idx val="0"/>
          <c:order val="0"/>
          <c:tx>
            <c:v>Expt data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'T1 derivation (1 spin)'!$C$12:$C$19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'T1 derivation (1 spin)'!$D$12:$D$19</c:f>
              <c:numCache>
                <c:formatCode>0</c:formatCode>
                <c:ptCount val="8"/>
                <c:pt idx="0">
                  <c:v>800</c:v>
                </c:pt>
                <c:pt idx="1">
                  <c:v>410</c:v>
                </c:pt>
                <c:pt idx="2">
                  <c:v>400</c:v>
                </c:pt>
                <c:pt idx="3">
                  <c:v>345</c:v>
                </c:pt>
                <c:pt idx="4">
                  <c:v>350</c:v>
                </c:pt>
                <c:pt idx="5">
                  <c:v>350</c:v>
                </c:pt>
                <c:pt idx="6">
                  <c:v>360</c:v>
                </c:pt>
                <c:pt idx="7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B-394F-A031-B01AF9B4B49E}"/>
            </c:ext>
          </c:extLst>
        </c:ser>
        <c:ser>
          <c:idx val="1"/>
          <c:order val="1"/>
          <c:tx>
            <c:v>Theoretical data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(1 spin)'!$C$12:$C$19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'T1 derivation (1 spin)'!$I$12:$I$19</c:f>
              <c:numCache>
                <c:formatCode>0</c:formatCode>
                <c:ptCount val="8"/>
                <c:pt idx="0">
                  <c:v>800</c:v>
                </c:pt>
                <c:pt idx="1">
                  <c:v>609.46030443405414</c:v>
                </c:pt>
                <c:pt idx="2">
                  <c:v>499.89914177449486</c:v>
                </c:pt>
                <c:pt idx="3">
                  <c:v>436.90099155880955</c:v>
                </c:pt>
                <c:pt idx="4">
                  <c:v>400.67677821297048</c:v>
                </c:pt>
                <c:pt idx="5">
                  <c:v>379.84769627909878</c:v>
                </c:pt>
                <c:pt idx="6">
                  <c:v>367.87088259191427</c:v>
                </c:pt>
                <c:pt idx="7">
                  <c:v>360.9841620656357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B-394F-A031-B01AF9B4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</c:valAx>
      <c:valAx>
        <c:axId val="76659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2.7365394429862931E-3"/>
              <c:y val="0.116542738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04214056576265"/>
          <c:y val="2.5138524351122824E-2"/>
          <c:w val="0.39575951443569546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1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7729476523768"/>
          <c:y val="3.3061150580783467E-2"/>
          <c:w val="0.78314354585885093"/>
          <c:h val="0.77121719160104985"/>
        </c:manualLayout>
      </c:layout>
      <c:scatterChart>
        <c:scatterStyle val="smoothMarker"/>
        <c:varyColors val="0"/>
        <c:ser>
          <c:idx val="0"/>
          <c:order val="0"/>
          <c:tx>
            <c:v>Expt data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'T1 derivation (2 spins)'!$C$12:$C$19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(2 spins)'!$D$12:$D$19</c:f>
              <c:numCache>
                <c:formatCode>0</c:formatCode>
                <c:ptCount val="8"/>
                <c:pt idx="0">
                  <c:v>800</c:v>
                </c:pt>
                <c:pt idx="1">
                  <c:v>410</c:v>
                </c:pt>
                <c:pt idx="2">
                  <c:v>400</c:v>
                </c:pt>
                <c:pt idx="3">
                  <c:v>360</c:v>
                </c:pt>
                <c:pt idx="4">
                  <c:v>350</c:v>
                </c:pt>
                <c:pt idx="5">
                  <c:v>360</c:v>
                </c:pt>
                <c:pt idx="6">
                  <c:v>280</c:v>
                </c:pt>
                <c:pt idx="7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2-4744-8299-3917F920DB36}"/>
            </c:ext>
          </c:extLst>
        </c:ser>
        <c:ser>
          <c:idx val="1"/>
          <c:order val="1"/>
          <c:tx>
            <c:v>Theoretical data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(2 spins)'!$C$12:$C$19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(2 spins)'!$I$12:$I$19</c:f>
              <c:numCache>
                <c:formatCode>0</c:formatCode>
                <c:ptCount val="8"/>
                <c:pt idx="0">
                  <c:v>800</c:v>
                </c:pt>
                <c:pt idx="1">
                  <c:v>328.33333333333331</c:v>
                </c:pt>
                <c:pt idx="2">
                  <c:v>328.33333333333331</c:v>
                </c:pt>
                <c:pt idx="3">
                  <c:v>328.33333333333331</c:v>
                </c:pt>
                <c:pt idx="4">
                  <c:v>328.33333333333331</c:v>
                </c:pt>
                <c:pt idx="5">
                  <c:v>328.33333333333331</c:v>
                </c:pt>
                <c:pt idx="6">
                  <c:v>328.33333333333331</c:v>
                </c:pt>
                <c:pt idx="7">
                  <c:v>328.33333333333331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2-4744-8299-3917F920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</c:valAx>
      <c:valAx>
        <c:axId val="76659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2.7365394429862931E-3"/>
              <c:y val="0.12169737803393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04214056576265"/>
          <c:y val="2.5138524351122824E-2"/>
          <c:w val="0.39575951443569546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2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8614209682122"/>
          <c:y val="3.3061150580783467E-2"/>
          <c:w val="0.77442334682123071"/>
          <c:h val="0.76454797317002043"/>
        </c:manualLayout>
      </c:layout>
      <c:scatterChart>
        <c:scatterStyle val="smoothMarker"/>
        <c:varyColors val="0"/>
        <c:ser>
          <c:idx val="2"/>
          <c:order val="0"/>
          <c:tx>
            <c:v>Expt data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'T1 derivation (2 spins)'!$C$22:$C$29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(2 spins)'!$D$22:$D$29</c:f>
              <c:numCache>
                <c:formatCode>0</c:formatCode>
                <c:ptCount val="8"/>
                <c:pt idx="0">
                  <c:v>900</c:v>
                </c:pt>
                <c:pt idx="1">
                  <c:v>689.63400000000001</c:v>
                </c:pt>
                <c:pt idx="2">
                  <c:v>664.94100000000003</c:v>
                </c:pt>
                <c:pt idx="3">
                  <c:v>670.77700000000004</c:v>
                </c:pt>
                <c:pt idx="4">
                  <c:v>686.053</c:v>
                </c:pt>
                <c:pt idx="5">
                  <c:v>666.90200000000004</c:v>
                </c:pt>
                <c:pt idx="6">
                  <c:v>664.94100000000003</c:v>
                </c:pt>
                <c:pt idx="7">
                  <c:v>670.77700000000004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3-E449-AD29-3BE4FC8323A3}"/>
            </c:ext>
          </c:extLst>
        </c:ser>
        <c:ser>
          <c:idx val="3"/>
          <c:order val="1"/>
          <c:tx>
            <c:v>Theoretical data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(2 spins)'!$C$22:$C$29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(2 spins)'!$I$22:$I$29</c:f>
              <c:numCache>
                <c:formatCode>0</c:formatCode>
                <c:ptCount val="8"/>
                <c:pt idx="0">
                  <c:v>900</c:v>
                </c:pt>
                <c:pt idx="1">
                  <c:v>667.54000000000008</c:v>
                </c:pt>
                <c:pt idx="2">
                  <c:v>667.54000000000008</c:v>
                </c:pt>
                <c:pt idx="3">
                  <c:v>667.54000000000008</c:v>
                </c:pt>
                <c:pt idx="4">
                  <c:v>667.54000000000008</c:v>
                </c:pt>
                <c:pt idx="5">
                  <c:v>667.54000000000008</c:v>
                </c:pt>
                <c:pt idx="6">
                  <c:v>667.54000000000008</c:v>
                </c:pt>
                <c:pt idx="7">
                  <c:v>667.54000000000008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3-E449-AD29-3BE4FC83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  <c:majorUnit val="5"/>
      </c:valAx>
      <c:valAx>
        <c:axId val="766596632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8.5379301545640135E-3"/>
              <c:y val="0.15525043744531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979904855643"/>
          <c:y val="1.7368401866433306E-2"/>
          <c:w val="0.39568341717701949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1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7729476523768"/>
          <c:y val="3.3061150580783467E-2"/>
          <c:w val="0.78314354585885093"/>
          <c:h val="0.73633354696941955"/>
        </c:manualLayout>
      </c:layout>
      <c:scatterChart>
        <c:scatterStyle val="smoothMarker"/>
        <c:varyColors val="0"/>
        <c:ser>
          <c:idx val="0"/>
          <c:order val="0"/>
          <c:tx>
            <c:v>Expt data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'T1 derivation (3 spins)'!$C$12:$C$19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spins)'!$D$12:$D$19</c:f>
              <c:numCache>
                <c:formatCode>0</c:formatCode>
                <c:ptCount val="8"/>
                <c:pt idx="0">
                  <c:v>1324.9</c:v>
                </c:pt>
                <c:pt idx="1">
                  <c:v>920.72500000000002</c:v>
                </c:pt>
                <c:pt idx="2">
                  <c:v>878.55</c:v>
                </c:pt>
                <c:pt idx="3">
                  <c:v>852.68600000000004</c:v>
                </c:pt>
                <c:pt idx="4">
                  <c:v>848.61</c:v>
                </c:pt>
                <c:pt idx="5">
                  <c:v>838.20500000000004</c:v>
                </c:pt>
                <c:pt idx="6">
                  <c:v>817.48599999999999</c:v>
                </c:pt>
                <c:pt idx="7">
                  <c:v>848.61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8-FD45-AFC9-ADBE187F66C5}"/>
            </c:ext>
          </c:extLst>
        </c:ser>
        <c:ser>
          <c:idx val="1"/>
          <c:order val="1"/>
          <c:tx>
            <c:v>Theoretical data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(3 spins)'!$C$12:$C$19</c:f>
              <c:numCache>
                <c:formatCode>0.00</c:formatCode>
                <c:ptCount val="8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spins)'!$I$12:$I$19</c:f>
              <c:numCache>
                <c:formatCode>0</c:formatCode>
                <c:ptCount val="8"/>
                <c:pt idx="0">
                  <c:v>1324.9</c:v>
                </c:pt>
                <c:pt idx="1">
                  <c:v>834.76699999999994</c:v>
                </c:pt>
                <c:pt idx="2">
                  <c:v>834.76699999999994</c:v>
                </c:pt>
                <c:pt idx="3">
                  <c:v>834.76699999999994</c:v>
                </c:pt>
                <c:pt idx="4">
                  <c:v>834.76699999999994</c:v>
                </c:pt>
                <c:pt idx="5">
                  <c:v>834.76699999999994</c:v>
                </c:pt>
                <c:pt idx="6">
                  <c:v>834.76699999999994</c:v>
                </c:pt>
                <c:pt idx="7">
                  <c:v>834.76699999999994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8-FD45-AFC9-ADBE187F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</c:valAx>
      <c:valAx>
        <c:axId val="76659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2.7365394429862936E-3"/>
              <c:y val="0.1021316373914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04214056576265"/>
          <c:y val="2.5138524351122824E-2"/>
          <c:w val="0.39575951443569546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2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26021617089532"/>
          <c:y val="3.3061150580783467E-2"/>
          <c:w val="0.76284927274715664"/>
          <c:h val="0.76454797317002043"/>
        </c:manualLayout>
      </c:layout>
      <c:scatterChart>
        <c:scatterStyle val="smoothMarker"/>
        <c:varyColors val="0"/>
        <c:ser>
          <c:idx val="2"/>
          <c:order val="0"/>
          <c:tx>
            <c:v>Expt data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'T1 derivation (3 spins)'!$C$22:$C$29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spins)'!$D$22:$D$29</c:f>
              <c:numCache>
                <c:formatCode>0</c:formatCode>
                <c:ptCount val="8"/>
                <c:pt idx="0">
                  <c:v>12900.2</c:v>
                </c:pt>
                <c:pt idx="1">
                  <c:v>6449.26</c:v>
                </c:pt>
                <c:pt idx="2">
                  <c:v>5178.74</c:v>
                </c:pt>
                <c:pt idx="3">
                  <c:v>4850.12</c:v>
                </c:pt>
                <c:pt idx="4">
                  <c:v>4688.88</c:v>
                </c:pt>
                <c:pt idx="5">
                  <c:v>4684.46</c:v>
                </c:pt>
                <c:pt idx="6">
                  <c:v>4710.46</c:v>
                </c:pt>
                <c:pt idx="7">
                  <c:v>4688.88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1-2C47-96F3-FBA9F3149C60}"/>
            </c:ext>
          </c:extLst>
        </c:ser>
        <c:ser>
          <c:idx val="3"/>
          <c:order val="1"/>
          <c:tx>
            <c:v>Theoretical data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(3 spins)'!$C$22:$C$29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spins)'!$I$22:$I$29</c:f>
              <c:numCache>
                <c:formatCode>0</c:formatCode>
                <c:ptCount val="8"/>
                <c:pt idx="0">
                  <c:v>12900.2</c:v>
                </c:pt>
                <c:pt idx="1">
                  <c:v>4694.5999999999985</c:v>
                </c:pt>
                <c:pt idx="2">
                  <c:v>4694.5999999999985</c:v>
                </c:pt>
                <c:pt idx="3">
                  <c:v>4694.5999999999985</c:v>
                </c:pt>
                <c:pt idx="4">
                  <c:v>4694.5999999999985</c:v>
                </c:pt>
                <c:pt idx="5">
                  <c:v>4694.5999999999985</c:v>
                </c:pt>
                <c:pt idx="6">
                  <c:v>4694.5999999999985</c:v>
                </c:pt>
                <c:pt idx="7">
                  <c:v>4694.5999999999985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1-2C47-96F3-FBA9F314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</c:valAx>
      <c:valAx>
        <c:axId val="76659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2.7508931175269759E-3"/>
              <c:y val="0.11379951858349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979904855643"/>
          <c:y val="1.7368401866433306E-2"/>
          <c:w val="0.39568341717701949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Spin 3</a:t>
            </a:r>
          </a:p>
        </c:rich>
      </c:tx>
      <c:layout>
        <c:manualLayout>
          <c:xMode val="edge"/>
          <c:yMode val="edge"/>
          <c:x val="0.3858731845554374"/>
          <c:y val="4.630226018224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8614209682122"/>
          <c:y val="3.3061150580783467E-2"/>
          <c:w val="0.77442334682123071"/>
          <c:h val="0.76454797317002043"/>
        </c:manualLayout>
      </c:layout>
      <c:scatterChart>
        <c:scatterStyle val="smoothMarker"/>
        <c:varyColors val="0"/>
        <c:ser>
          <c:idx val="2"/>
          <c:order val="0"/>
          <c:tx>
            <c:v>Expt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'T1 derivation (3 spins)'!$C$32:$C$39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spins)'!$D$32:$D$39</c:f>
              <c:numCache>
                <c:formatCode>0</c:formatCode>
                <c:ptCount val="8"/>
                <c:pt idx="0">
                  <c:v>1310.24</c:v>
                </c:pt>
                <c:pt idx="1">
                  <c:v>957.68</c:v>
                </c:pt>
                <c:pt idx="2">
                  <c:v>934.16399999999999</c:v>
                </c:pt>
                <c:pt idx="3">
                  <c:v>956.06</c:v>
                </c:pt>
                <c:pt idx="4">
                  <c:v>966.90200000000004</c:v>
                </c:pt>
                <c:pt idx="5">
                  <c:v>929.61400000000003</c:v>
                </c:pt>
                <c:pt idx="6">
                  <c:v>956.06</c:v>
                </c:pt>
                <c:pt idx="7">
                  <c:v>966.90200000000004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4-B046-97B2-8BD209276592}"/>
            </c:ext>
          </c:extLst>
        </c:ser>
        <c:ser>
          <c:idx val="3"/>
          <c:order val="1"/>
          <c:tx>
            <c:v>Theoretical data</c:v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'T1 derivation (3 spins)'!$C$32:$C$39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'T1 derivation (3 spins)'!$I$32:$I$39</c:f>
              <c:numCache>
                <c:formatCode>0</c:formatCode>
                <c:ptCount val="8"/>
                <c:pt idx="0">
                  <c:v>1310.24</c:v>
                </c:pt>
                <c:pt idx="1">
                  <c:v>950.85866666666664</c:v>
                </c:pt>
                <c:pt idx="2">
                  <c:v>950.85866666666664</c:v>
                </c:pt>
                <c:pt idx="3">
                  <c:v>950.85866666666664</c:v>
                </c:pt>
                <c:pt idx="4">
                  <c:v>950.85866666666664</c:v>
                </c:pt>
                <c:pt idx="5">
                  <c:v>950.85866666666664</c:v>
                </c:pt>
                <c:pt idx="6">
                  <c:v>950.85866666666664</c:v>
                </c:pt>
                <c:pt idx="7">
                  <c:v>950.85866666666664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4-B046-97B2-8BD20927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92040"/>
        <c:axId val="766596632"/>
      </c:scatterChart>
      <c:valAx>
        <c:axId val="7665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6632"/>
        <c:crosses val="autoZero"/>
        <c:crossBetween val="midCat"/>
      </c:valAx>
      <c:valAx>
        <c:axId val="76659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Absolute integral</a:t>
                </a:r>
              </a:p>
            </c:rich>
          </c:tx>
          <c:layout>
            <c:manualLayout>
              <c:xMode val="edge"/>
              <c:yMode val="edge"/>
              <c:x val="8.5379301545640135E-3"/>
              <c:y val="0.15525043744531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19286781860602"/>
          <c:y val="2.6627661125692623E-2"/>
          <c:w val="0.39568341717701949"/>
          <c:h val="0.191466145031732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4387119520508"/>
          <c:y val="9.2087317210348713E-2"/>
          <c:w val="0.70905717475614061"/>
          <c:h val="0.68721316085489326"/>
        </c:manualLayout>
      </c:layout>
      <c:scatterChart>
        <c:scatterStyle val="lineMarker"/>
        <c:varyColors val="0"/>
        <c:ser>
          <c:idx val="0"/>
          <c:order val="0"/>
          <c:tx>
            <c:v>Spin 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angle vary tR)'!$B$20:$B$48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'Q-explorer (set angle vary tR)'!$C$20:$C$48</c:f>
              <c:numCache>
                <c:formatCode>0.0%</c:formatCode>
                <c:ptCount val="29"/>
                <c:pt idx="0">
                  <c:v>0.43301270189221941</c:v>
                </c:pt>
                <c:pt idx="1">
                  <c:v>0.52879477247091344</c:v>
                </c:pt>
                <c:pt idx="2">
                  <c:v>0.60338992404180103</c:v>
                </c:pt>
                <c:pt idx="3">
                  <c:v>0.66148468649853842</c:v>
                </c:pt>
                <c:pt idx="4">
                  <c:v>0.70672893299219264</c:v>
                </c:pt>
                <c:pt idx="5">
                  <c:v>0.74196518759092622</c:v>
                </c:pt>
                <c:pt idx="6">
                  <c:v>0.76940721026492342</c:v>
                </c:pt>
                <c:pt idx="7">
                  <c:v>0.79077907901249567</c:v>
                </c:pt>
                <c:pt idx="8">
                  <c:v>0.80742350712880417</c:v>
                </c:pt>
                <c:pt idx="9">
                  <c:v>0.82038620077956104</c:v>
                </c:pt>
                <c:pt idx="10">
                  <c:v>0.83048155674548507</c:v>
                </c:pt>
                <c:pt idx="11">
                  <c:v>0.83834382787713135</c:v>
                </c:pt>
                <c:pt idx="12">
                  <c:v>0.84446697079117727</c:v>
                </c:pt>
                <c:pt idx="13">
                  <c:v>0.84923567928749422</c:v>
                </c:pt>
                <c:pt idx="14">
                  <c:v>0.85294955319866517</c:v>
                </c:pt>
                <c:pt idx="15">
                  <c:v>0.85584192110891355</c:v>
                </c:pt>
                <c:pt idx="16">
                  <c:v>0.85809449950234562</c:v>
                </c:pt>
                <c:pt idx="17">
                  <c:v>0.85984880931908014</c:v>
                </c:pt>
                <c:pt idx="18">
                  <c:v>0.86121506717810303</c:v>
                </c:pt>
                <c:pt idx="19">
                  <c:v>0.86227910986858736</c:v>
                </c:pt>
                <c:pt idx="20">
                  <c:v>0.86310778714915803</c:v>
                </c:pt>
                <c:pt idx="21">
                  <c:v>0.86375316166417992</c:v>
                </c:pt>
                <c:pt idx="22">
                  <c:v>0.86425577984185331</c:v>
                </c:pt>
                <c:pt idx="23">
                  <c:v>0.86464721927221122</c:v>
                </c:pt>
                <c:pt idx="24">
                  <c:v>0.86495207260709916</c:v>
                </c:pt>
                <c:pt idx="25">
                  <c:v>0.86518949262303158</c:v>
                </c:pt>
                <c:pt idx="26">
                  <c:v>0.86537439551735673</c:v>
                </c:pt>
                <c:pt idx="27">
                  <c:v>0.8655183980362493</c:v>
                </c:pt>
                <c:pt idx="28">
                  <c:v>0.86563054731072708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A-D846-9648-BA06C0849E53}"/>
            </c:ext>
          </c:extLst>
        </c:ser>
        <c:ser>
          <c:idx val="1"/>
          <c:order val="1"/>
          <c:tx>
            <c:v>Spin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angle vary tR)'!$D$20:$D$48</c:f>
              <c:numCache>
                <c:formatCode>0.00</c:formatCode>
                <c:ptCount val="29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</c:numCache>
            </c:numRef>
          </c:xVal>
          <c:yVal>
            <c:numRef>
              <c:f>'Q-explorer (set angle vary tR)'!$E$20:$E$48</c:f>
              <c:numCache>
                <c:formatCode>0.0%</c:formatCode>
                <c:ptCount val="29"/>
                <c:pt idx="0">
                  <c:v>0.43301270189221941</c:v>
                </c:pt>
                <c:pt idx="1">
                  <c:v>0.52879477247091344</c:v>
                </c:pt>
                <c:pt idx="2">
                  <c:v>0.60338992404180103</c:v>
                </c:pt>
                <c:pt idx="3">
                  <c:v>0.66148468649853842</c:v>
                </c:pt>
                <c:pt idx="4">
                  <c:v>0.70672893299219264</c:v>
                </c:pt>
                <c:pt idx="5">
                  <c:v>0.74196518759092622</c:v>
                </c:pt>
                <c:pt idx="6">
                  <c:v>0.76940721026492342</c:v>
                </c:pt>
                <c:pt idx="7">
                  <c:v>0.79077907901249567</c:v>
                </c:pt>
                <c:pt idx="8">
                  <c:v>0.80742350712880417</c:v>
                </c:pt>
                <c:pt idx="9">
                  <c:v>0.82038620077956104</c:v>
                </c:pt>
                <c:pt idx="10">
                  <c:v>0.83048155674548507</c:v>
                </c:pt>
                <c:pt idx="11">
                  <c:v>0.83834382787713135</c:v>
                </c:pt>
                <c:pt idx="12">
                  <c:v>0.84446697079117727</c:v>
                </c:pt>
                <c:pt idx="13">
                  <c:v>0.84923567928749422</c:v>
                </c:pt>
                <c:pt idx="14">
                  <c:v>0.85294955319866517</c:v>
                </c:pt>
                <c:pt idx="15">
                  <c:v>0.85584192110891355</c:v>
                </c:pt>
                <c:pt idx="16">
                  <c:v>0.85809449950234562</c:v>
                </c:pt>
                <c:pt idx="17">
                  <c:v>0.85984880931908014</c:v>
                </c:pt>
                <c:pt idx="18">
                  <c:v>0.86121506717810303</c:v>
                </c:pt>
                <c:pt idx="19">
                  <c:v>0.86227910986858736</c:v>
                </c:pt>
                <c:pt idx="20">
                  <c:v>0.86310778714915803</c:v>
                </c:pt>
                <c:pt idx="21">
                  <c:v>0.86375316166417992</c:v>
                </c:pt>
                <c:pt idx="22">
                  <c:v>0.86425577984185331</c:v>
                </c:pt>
                <c:pt idx="23">
                  <c:v>0.86464721927221122</c:v>
                </c:pt>
                <c:pt idx="24">
                  <c:v>0.86495207260709916</c:v>
                </c:pt>
                <c:pt idx="25">
                  <c:v>0.86518949262303158</c:v>
                </c:pt>
                <c:pt idx="26">
                  <c:v>0.86537439551735673</c:v>
                </c:pt>
                <c:pt idx="27">
                  <c:v>0.8655183980362493</c:v>
                </c:pt>
                <c:pt idx="28">
                  <c:v>0.86563054731072708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A-D846-9648-BA06C0849E53}"/>
            </c:ext>
          </c:extLst>
        </c:ser>
        <c:ser>
          <c:idx val="2"/>
          <c:order val="2"/>
          <c:tx>
            <c:v>Spin 3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angle vary tR)'!$F$20:$F$48</c:f>
              <c:numCache>
                <c:formatCode>0.00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'Q-explorer (set angle vary tR)'!$G$20:$G$48</c:f>
              <c:numCache>
                <c:formatCode>0.0%</c:formatCode>
                <c:ptCount val="29"/>
                <c:pt idx="0">
                  <c:v>0.43301270189221941</c:v>
                </c:pt>
                <c:pt idx="1">
                  <c:v>0.52879477247091344</c:v>
                </c:pt>
                <c:pt idx="2">
                  <c:v>0.60338992404180103</c:v>
                </c:pt>
                <c:pt idx="3">
                  <c:v>0.66148468649853842</c:v>
                </c:pt>
                <c:pt idx="4">
                  <c:v>0.70672893299219264</c:v>
                </c:pt>
                <c:pt idx="5">
                  <c:v>0.74196518759092622</c:v>
                </c:pt>
                <c:pt idx="6">
                  <c:v>0.76940721026492342</c:v>
                </c:pt>
                <c:pt idx="7">
                  <c:v>0.79077907901249567</c:v>
                </c:pt>
                <c:pt idx="8">
                  <c:v>0.80742350712880417</c:v>
                </c:pt>
                <c:pt idx="9">
                  <c:v>0.82038620077956104</c:v>
                </c:pt>
                <c:pt idx="10">
                  <c:v>0.83048155674548507</c:v>
                </c:pt>
                <c:pt idx="11">
                  <c:v>0.83834382787713135</c:v>
                </c:pt>
                <c:pt idx="12">
                  <c:v>0.84446697079117727</c:v>
                </c:pt>
                <c:pt idx="13">
                  <c:v>0.84923567928749422</c:v>
                </c:pt>
                <c:pt idx="14">
                  <c:v>0.85294955319866517</c:v>
                </c:pt>
                <c:pt idx="15">
                  <c:v>0.85584192110891355</c:v>
                </c:pt>
                <c:pt idx="16">
                  <c:v>0.85809449950234562</c:v>
                </c:pt>
                <c:pt idx="17">
                  <c:v>0.85984880931908014</c:v>
                </c:pt>
                <c:pt idx="18">
                  <c:v>0.86121506717810303</c:v>
                </c:pt>
                <c:pt idx="19">
                  <c:v>0.86227910986858736</c:v>
                </c:pt>
                <c:pt idx="20">
                  <c:v>0.86310778714915803</c:v>
                </c:pt>
                <c:pt idx="21">
                  <c:v>0.86375316166417992</c:v>
                </c:pt>
                <c:pt idx="22">
                  <c:v>0.86425577984185331</c:v>
                </c:pt>
                <c:pt idx="23">
                  <c:v>0.86464721927221122</c:v>
                </c:pt>
                <c:pt idx="24">
                  <c:v>0.86495207260709916</c:v>
                </c:pt>
                <c:pt idx="25">
                  <c:v>0.86518949262303158</c:v>
                </c:pt>
                <c:pt idx="26">
                  <c:v>0.86537439551735673</c:v>
                </c:pt>
                <c:pt idx="27">
                  <c:v>0.8655183980362493</c:v>
                </c:pt>
                <c:pt idx="28">
                  <c:v>0.86563054731072708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4A-D846-9648-BA06C084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98352"/>
        <c:axId val="1550747968"/>
      </c:scatterChart>
      <c:valAx>
        <c:axId val="183189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repetition</a:t>
                </a:r>
                <a:r>
                  <a:rPr lang="en-GB" sz="1800" baseline="0"/>
                  <a:t> t</a:t>
                </a:r>
                <a:r>
                  <a:rPr lang="en-GB" sz="1800"/>
                  <a:t>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7968"/>
        <c:crosses val="autoZero"/>
        <c:crossBetween val="midCat"/>
      </c:valAx>
      <c:valAx>
        <c:axId val="1550747968"/>
        <c:scaling>
          <c:orientation val="minMax"/>
          <c:max val="1.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Normalised</a:t>
                </a:r>
                <a:r>
                  <a:rPr lang="en-GB" sz="1800" baseline="0"/>
                  <a:t> integral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6612687565003"/>
          <c:y val="0.54127078408002971"/>
          <c:w val="0.14037992821568684"/>
          <c:h val="0.21444900548568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7781904620412"/>
          <c:y val="9.2087317210348713E-2"/>
          <c:w val="0.79962323577477346"/>
          <c:h val="0.80135714425275006"/>
        </c:manualLayout>
      </c:layout>
      <c:scatterChart>
        <c:scatterStyle val="lineMarker"/>
        <c:varyColors val="0"/>
        <c:ser>
          <c:idx val="0"/>
          <c:order val="0"/>
          <c:tx>
            <c:v>Spin 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tR vary angle)'!$B$20:$B$38</c:f>
              <c:numCache>
                <c:formatCode>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'Q-explorer (set tR vary angle)'!$C$20:$C$38</c:f>
              <c:numCache>
                <c:formatCode>0.0%</c:formatCode>
                <c:ptCount val="19"/>
                <c:pt idx="0">
                  <c:v>1</c:v>
                </c:pt>
                <c:pt idx="1">
                  <c:v>0.99981054517373336</c:v>
                </c:pt>
                <c:pt idx="2">
                  <c:v>0.99924362256055732</c:v>
                </c:pt>
                <c:pt idx="3">
                  <c:v>0.99830354678387534</c:v>
                </c:pt>
                <c:pt idx="4">
                  <c:v>0.99699747238798131</c:v>
                </c:pt>
                <c:pt idx="5">
                  <c:v>0.99533533938765717</c:v>
                </c:pt>
                <c:pt idx="6">
                  <c:v>0.99332979761865892</c:v>
                </c:pt>
                <c:pt idx="7">
                  <c:v>0.99099611046482761</c:v>
                </c:pt>
                <c:pt idx="8">
                  <c:v>0.98835203869452293</c:v>
                </c:pt>
                <c:pt idx="9">
                  <c:v>0.98541770529045092</c:v>
                </c:pt>
                <c:pt idx="10">
                  <c:v>0.98221544230161562</c:v>
                </c:pt>
                <c:pt idx="11">
                  <c:v>0.97876962088294139</c:v>
                </c:pt>
                <c:pt idx="12">
                  <c:v>0.97510646581606808</c:v>
                </c:pt>
                <c:pt idx="13">
                  <c:v>0.97125385592292812</c:v>
                </c:pt>
                <c:pt idx="14">
                  <c:v>0.96724111189107775</c:v>
                </c:pt>
                <c:pt idx="15">
                  <c:v>0.96309877312556047</c:v>
                </c:pt>
                <c:pt idx="16">
                  <c:v>0.95885836532559454</c:v>
                </c:pt>
                <c:pt idx="17">
                  <c:v>0.95455216055496572</c:v>
                </c:pt>
                <c:pt idx="18">
                  <c:v>0.95021293163213605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5-C445-A441-7D94B81C9EF5}"/>
            </c:ext>
          </c:extLst>
        </c:ser>
        <c:ser>
          <c:idx val="1"/>
          <c:order val="1"/>
          <c:tx>
            <c:v>Spin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tR vary angle)'!$D$20:$D$38</c:f>
              <c:numCache>
                <c:formatCode>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'Q-explorer (set tR vary angle)'!$E$20:$E$38</c:f>
              <c:numCache>
                <c:formatCode>0.0%</c:formatCode>
                <c:ptCount val="19"/>
                <c:pt idx="0">
                  <c:v>1</c:v>
                </c:pt>
                <c:pt idx="1">
                  <c:v>0.99915092237579806</c:v>
                </c:pt>
                <c:pt idx="2">
                  <c:v>0.99661015149659948</c:v>
                </c:pt>
                <c:pt idx="3">
                  <c:v>0.99239702416295439</c:v>
                </c:pt>
                <c:pt idx="4">
                  <c:v>0.98654360481782766</c:v>
                </c:pt>
                <c:pt idx="5">
                  <c:v>0.9790944415168269</c:v>
                </c:pt>
                <c:pt idx="6">
                  <c:v>0.97010622689060055</c:v>
                </c:pt>
                <c:pt idx="7">
                  <c:v>0.95964736667968664</c:v>
                </c:pt>
                <c:pt idx="8">
                  <c:v>0.94779745912552249</c:v>
                </c:pt>
                <c:pt idx="9">
                  <c:v>0.93464668917976523</c:v>
                </c:pt>
                <c:pt idx="10">
                  <c:v>0.92029514214235408</c:v>
                </c:pt>
                <c:pt idx="11">
                  <c:v>0.9048520419519448</c:v>
                </c:pt>
                <c:pt idx="12">
                  <c:v>0.88843491992578505</c:v>
                </c:pt>
                <c:pt idx="13">
                  <c:v>0.87116872027542347</c:v>
                </c:pt>
                <c:pt idx="14">
                  <c:v>0.85318484920581561</c:v>
                </c:pt>
                <c:pt idx="15">
                  <c:v>0.83462017483475925</c:v>
                </c:pt>
                <c:pt idx="16">
                  <c:v>0.81561598554387538</c:v>
                </c:pt>
                <c:pt idx="17">
                  <c:v>0.79631691468871046</c:v>
                </c:pt>
                <c:pt idx="18">
                  <c:v>0.77686983985157021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5-C445-A441-7D94B81C9EF5}"/>
            </c:ext>
          </c:extLst>
        </c:ser>
        <c:ser>
          <c:idx val="2"/>
          <c:order val="2"/>
          <c:tx>
            <c:v>Spin 3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'Q-explorer (set tR vary angle)'!$F$20:$F$38</c:f>
              <c:numCache>
                <c:formatCode>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'Q-explorer (set tR vary angle)'!$G$20:$G$38</c:f>
              <c:numCache>
                <c:formatCode>0.0%</c:formatCode>
                <c:ptCount val="19"/>
                <c:pt idx="0">
                  <c:v>1</c:v>
                </c:pt>
                <c:pt idx="1">
                  <c:v>0.99860010766050278</c:v>
                </c:pt>
                <c:pt idx="2">
                  <c:v>0.99441108466799255</c:v>
                </c:pt>
                <c:pt idx="3">
                  <c:v>0.98746481201684377</c:v>
                </c:pt>
                <c:pt idx="4">
                  <c:v>0.97781415503620572</c:v>
                </c:pt>
                <c:pt idx="5">
                  <c:v>0.96553256105292706</c:v>
                </c:pt>
                <c:pt idx="6">
                  <c:v>0.95071350041304969</c:v>
                </c:pt>
                <c:pt idx="7">
                  <c:v>0.93346975511603658</c:v>
                </c:pt>
                <c:pt idx="8">
                  <c:v>0.91393256047565608</c:v>
                </c:pt>
                <c:pt idx="9">
                  <c:v>0.89225060634000219</c:v>
                </c:pt>
                <c:pt idx="10">
                  <c:v>0.86858890547196899</c:v>
                </c:pt>
                <c:pt idx="11">
                  <c:v>0.84312753770248783</c:v>
                </c:pt>
                <c:pt idx="12">
                  <c:v>0.81606027941427883</c:v>
                </c:pt>
                <c:pt idx="13">
                  <c:v>0.78759312878657251</c:v>
                </c:pt>
                <c:pt idx="14">
                  <c:v>0.75794273802458134</c:v>
                </c:pt>
                <c:pt idx="15">
                  <c:v>0.72733476450539936</c:v>
                </c:pt>
                <c:pt idx="16">
                  <c:v>0.69600215338910743</c:v>
                </c:pt>
                <c:pt idx="17">
                  <c:v>0.66418336476544815</c:v>
                </c:pt>
                <c:pt idx="18">
                  <c:v>0.63212055882855767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5-C445-A441-7D94B81C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98352"/>
        <c:axId val="1550747968"/>
      </c:scatterChart>
      <c:valAx>
        <c:axId val="183189835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pulse angle </a:t>
                </a:r>
                <a:r>
                  <a:rPr lang="el-GR" sz="1800"/>
                  <a:t>θ / °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7968"/>
        <c:crosses val="autoZero"/>
        <c:crossBetween val="midCat"/>
      </c:valAx>
      <c:valAx>
        <c:axId val="1550747968"/>
        <c:scaling>
          <c:orientation val="minMax"/>
          <c:max val="1.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Normalised</a:t>
                </a:r>
                <a:r>
                  <a:rPr lang="en-GB" sz="1800" baseline="0"/>
                  <a:t> integral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77591958065759"/>
          <c:y val="0.48171743420409907"/>
          <c:w val="0.17061135046798395"/>
          <c:h val="0.22455950450362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336550</xdr:colOff>
      <xdr:row>9</xdr:row>
      <xdr:rowOff>139700</xdr:rowOff>
    </xdr:from>
    <xdr:ext cx="5403850" cy="1219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E589D9-F662-FB48-93B1-B5A113CABBA6}"/>
                </a:ext>
              </a:extLst>
            </xdr:cNvPr>
            <xdr:cNvSpPr txBox="1"/>
          </xdr:nvSpPr>
          <xdr:spPr>
            <a:xfrm>
              <a:off x="336550" y="2082800"/>
              <a:ext cx="5403850" cy="12192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2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24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</m:t>
                                </m:r>
                                <m:r>
                                  <m:rPr>
                                    <m:nor/>
                                  </m:rPr>
                                  <a:rPr lang="en-US" sz="2400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sz="24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func>
                                  <m:funcPr>
                                    <m:ctrlPr>
                                      <a:rPr lang="en-GB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θ</m:t>
                                    </m:r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M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2400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SS</m:t>
                                    </m:r>
                                    <m: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func>
                                      <m:funcPr>
                                        <m:ctrlPr>
                                          <a:rPr lang="en-GB" sz="2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24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24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</m:e>
                                    </m:func>
                                  </m:e>
                                </m:func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24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</m:t>
                                </m:r>
                                <m:r>
                                  <m:rPr>
                                    <m:nor/>
                                  </m:rPr>
                                  <a:rPr lang="en-US" sz="2400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sz="24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func>
                                  <m:funcPr>
                                    <m:ctrlPr>
                                      <a:rPr lang="en-GB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2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θ</m:t>
                                    </m:r>
                                  </m:e>
                                </m:func>
                                <m: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24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</m:t>
                                </m:r>
                                <m:r>
                                  <m:rPr>
                                    <m:nor/>
                                  </m:rPr>
                                  <a:rPr lang="en-US" sz="2400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SS</m:t>
                                </m:r>
                                <m: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</m:e>
                        </m:d>
                      </m:den>
                    </m:f>
                    <m:r>
                      <m:rPr>
                        <m:nor/>
                      </m:rPr>
                      <a:rPr lang="en-GB" sz="2400">
                        <a:effectLst/>
                      </a:rPr>
                      <m:t> </m:t>
                    </m:r>
                  </m:oMath>
                </m:oMathPara>
              </a14:m>
              <a:endParaRPr lang="en-GB" sz="2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E589D9-F662-FB48-93B1-B5A113CABBA6}"/>
                </a:ext>
              </a:extLst>
            </xdr:cNvPr>
            <xdr:cNvSpPr txBox="1"/>
          </xdr:nvSpPr>
          <xdr:spPr>
            <a:xfrm>
              <a:off x="336550" y="2082800"/>
              <a:ext cx="5403850" cy="12192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1=𝑡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∙sin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⁡〖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θ−M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"SS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∙cos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 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∙sin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θ−M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"SS</a:t>
              </a:r>
              <a:r>
                <a:rPr lang="en-US" sz="24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 </a:t>
              </a:r>
              <a:r>
                <a:rPr lang="en-GB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GB" sz="2400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GB" sz="2400" i="0">
                  <a:effectLst/>
                </a:rPr>
                <a:t>"</a:t>
              </a:r>
              <a:endParaRPr lang="en-GB" sz="2400"/>
            </a:p>
          </xdr:txBody>
        </xdr:sp>
      </mc:Fallback>
    </mc:AlternateContent>
    <xdr:clientData/>
  </xdr:oneCellAnchor>
  <xdr:oneCellAnchor>
    <xdr:from>
      <xdr:col>0</xdr:col>
      <xdr:colOff>330200</xdr:colOff>
      <xdr:row>5</xdr:row>
      <xdr:rowOff>165100</xdr:rowOff>
    </xdr:from>
    <xdr:ext cx="2108200" cy="4826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5008603-F52C-1D4B-99CB-8E23AC66479E}"/>
            </a:ext>
          </a:extLst>
        </xdr:cNvPr>
        <xdr:cNvSpPr txBox="1"/>
      </xdr:nvSpPr>
      <xdr:spPr>
        <a:xfrm>
          <a:off x="330200" y="1346200"/>
          <a:ext cx="2108200" cy="4826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24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equation</a:t>
          </a:r>
        </a:p>
        <a:p>
          <a:endParaRPr lang="en-GB" sz="24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406400</xdr:colOff>
      <xdr:row>19</xdr:row>
      <xdr:rowOff>127000</xdr:rowOff>
    </xdr:from>
    <xdr:ext cx="3632200" cy="5080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C355431-A3A6-334B-AC07-F18703B8241E}"/>
            </a:ext>
          </a:extLst>
        </xdr:cNvPr>
        <xdr:cNvSpPr txBox="1"/>
      </xdr:nvSpPr>
      <xdr:spPr>
        <a:xfrm>
          <a:off x="406400" y="5588000"/>
          <a:ext cx="3632200" cy="508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24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FLIPS pulse sequence</a:t>
          </a:r>
        </a:p>
        <a:p>
          <a:endParaRPr lang="en-GB" sz="24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0</xdr:colOff>
      <xdr:row>3</xdr:row>
      <xdr:rowOff>0</xdr:rowOff>
    </xdr:from>
    <xdr:ext cx="12827000" cy="1292700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8A34566-6F1A-6843-B0F2-466BB137CB9A}"/>
            </a:ext>
          </a:extLst>
        </xdr:cNvPr>
        <xdr:cNvSpPr txBox="1"/>
      </xdr:nvSpPr>
      <xdr:spPr>
        <a:xfrm>
          <a:off x="7429500" y="990600"/>
          <a:ext cx="12827000" cy="12927000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0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1. Brief overview of the equation</a:t>
          </a:r>
        </a:p>
        <a:p>
          <a:endParaRPr lang="en-GB" sz="2000" b="1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Only values in bold boxes need to be input into the spreadsheets manually.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repetition time between consecutive pulses for relaxation recovery; (d10 in the pulse programme)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AQ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d30 + </a:t>
          </a:r>
          <a:r>
            <a:rPr lang="en-GB" sz="2000" b="1" u="non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instrumental delay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AQ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acquisition time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d30 : interval delay between acquisition and next pulse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GB" sz="2000" b="1" u="non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instrumental delay: vary from spectrometer to spectrometer, please check the default value and change accordingly.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excitation pulse angle (in degree)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absolute integral of signals at thermal equilibrium.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absolute integral of signals at steady-state.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2. How to use</a:t>
          </a:r>
          <a:endParaRPr lang="en-GB" sz="20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Perform the experiment, a 2D 'ser' file will be generated;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 pseudo-2D experiment which is a stack of FIDs. Only apply Fourier Transform to the F2 dimension, not the F1;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Process the spectra</a:t>
          </a:r>
          <a:r>
            <a:rPr lang="en-US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(FT in F2, zero-filling, apodise, phase and baseline correction)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integrate the studied signals one by one;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acquisition parameters in bold boxes;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integrals into the '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derivation' spreadsheet 'M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(Expt data)'; Note: use 'paste special' </a:t>
          </a:r>
          <a:r>
            <a:rPr lang="en-GB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'values' to avoid overwriting the equation and formatting;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constants are then calculated automatically.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3. Quantitative explorer</a:t>
          </a:r>
        </a:p>
        <a:p>
          <a:endParaRPr lang="en-GB" sz="2000" b="1" u="sng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scenarios are provided: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If a pulse angle (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is entered, the required repetition time (t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') will be calculated for each spin based on their different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Alternatively, if a 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entered, the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will be calculated for each spin based on their different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oneCellAnchor>
  <xdr:twoCellAnchor editAs="oneCell">
    <xdr:from>
      <xdr:col>0</xdr:col>
      <xdr:colOff>406396</xdr:colOff>
      <xdr:row>22</xdr:row>
      <xdr:rowOff>127000</xdr:rowOff>
    </xdr:from>
    <xdr:to>
      <xdr:col>7</xdr:col>
      <xdr:colOff>200021</xdr:colOff>
      <xdr:row>30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60FDC1-F164-D449-97BC-391F0DA8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396" y="6426200"/>
          <a:ext cx="5572125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14110</xdr:colOff>
      <xdr:row>10</xdr:row>
      <xdr:rowOff>12700</xdr:rowOff>
    </xdr:from>
    <xdr:to>
      <xdr:col>7</xdr:col>
      <xdr:colOff>694830</xdr:colOff>
      <xdr:row>18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BCC9C-10BC-8348-A3E2-66F971B6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12700</xdr:colOff>
      <xdr:row>2</xdr:row>
      <xdr:rowOff>12700</xdr:rowOff>
    </xdr:from>
    <xdr:ext cx="8191500" cy="89671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827912-FC1D-484F-8145-2D7402FCFB60}"/>
            </a:ext>
          </a:extLst>
        </xdr:cNvPr>
        <xdr:cNvSpPr txBox="1"/>
      </xdr:nvSpPr>
      <xdr:spPr>
        <a:xfrm>
          <a:off x="14554200" y="723900"/>
          <a:ext cx="8191500" cy="896713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24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This spreadsheet supports a 1-spin system.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Enter the acquisition paramters and integrals in bold boxs; if copy the integrals into 'M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(Expt data)'; use 'paste special' </a:t>
          </a:r>
          <a:r>
            <a:rPr lang="en-GB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'values' to avoid overwriting the equation and formatting;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Check if the steady-state has been established, i.e., the tail of the plot  (last three data points were used as the 'steady-state' here) should be '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flat'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GB" sz="2000" b="1" u="none" baseline="0">
              <a:solidFill>
                <a:srgbClr val="F497CA"/>
              </a:solidFill>
              <a:effectLst/>
              <a:latin typeface="+mn-lt"/>
              <a:ea typeface="+mn-ea"/>
              <a:cs typeface="+mn-cs"/>
            </a:rPr>
            <a:t> 🔴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steady-state integrals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&gt; thermal equilibrium integral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, this suggests a too long  repetition time, i.e., complete relaxation is achieved.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Shorten the repetition time (d10) and reacquire the experiment.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🟡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data fluctuates substantially, this might suggest a low signal-to-noise ratio.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i) If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&lt;&lt;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the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longer than expected, elongate d30 to improve signal-to-noise ratio;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ii) Otherwise, for insensitive nuclei, increase the signal averaging (number of scans).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any '</a:t>
          </a:r>
          <a:r>
            <a:rPr lang="en-GB" altLang="zh-CN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values are entered, the cells will highlight in 'pink' or 'yellow'; adjust the values following the instruction.</a:t>
          </a: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The theoretical data (dotted line) is calculated based on the derived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it should correlate well with the experimental data (circles).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14110</xdr:colOff>
      <xdr:row>10</xdr:row>
      <xdr:rowOff>12700</xdr:rowOff>
    </xdr:from>
    <xdr:to>
      <xdr:col>7</xdr:col>
      <xdr:colOff>694830</xdr:colOff>
      <xdr:row>18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3B762-942B-054A-B12E-1D1E3961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20</xdr:row>
      <xdr:rowOff>38100</xdr:rowOff>
    </xdr:from>
    <xdr:to>
      <xdr:col>7</xdr:col>
      <xdr:colOff>693420</xdr:colOff>
      <xdr:row>28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73B0F-7D89-AE42-97E5-1AEF0A080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12700</xdr:colOff>
      <xdr:row>2</xdr:row>
      <xdr:rowOff>12700</xdr:rowOff>
    </xdr:from>
    <xdr:ext cx="8191500" cy="89671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A74D8C-70F7-7240-A083-E2D04843C9FB}"/>
            </a:ext>
          </a:extLst>
        </xdr:cNvPr>
        <xdr:cNvSpPr txBox="1"/>
      </xdr:nvSpPr>
      <xdr:spPr>
        <a:xfrm>
          <a:off x="14554200" y="723900"/>
          <a:ext cx="8191500" cy="896713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24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This spreadsheet supports a 2-spin system.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Enter the acquisition paramters and integrals in bold boxs; if copy the integrals into 'M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(Expt data)'; use 'paste special' </a:t>
          </a:r>
          <a:r>
            <a:rPr lang="en-GB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'values' to avoid overwriting the equation and formatting;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Check if the steady-state has been established, i.e., the tail of the plot  (last three data points were used as the 'steady-state' here) should be '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flat'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GB" sz="2000" b="1" u="none" baseline="0">
              <a:solidFill>
                <a:srgbClr val="F497CA"/>
              </a:solidFill>
              <a:effectLst/>
              <a:latin typeface="+mn-lt"/>
              <a:ea typeface="+mn-ea"/>
              <a:cs typeface="+mn-cs"/>
            </a:rPr>
            <a:t> 🔴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steady-state integrals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&gt; thermal equilibrium integral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, this suggests a too long  repetition time, i.e., complete relaxation is achieved.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Shorten the repetition time (d10) and reacquire the experiment.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🟡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data fluctuates substantially, this might suggest a low signal-to-noise ratio.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i) If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&lt;&lt;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the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longer than expected, elongate d30 to improve signal-to-noise ratio;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ii) Otherwise, for insensitive nuclei, increase the signal averaging (number of scans).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any '</a:t>
          </a:r>
          <a:r>
            <a:rPr lang="en-GB" altLang="zh-CN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values are entered, the cells will highlight in 'pink' or 'yellow'; adjust the values following the instruction.</a:t>
          </a: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The theoretical data (dotted line) is calculated based on the derived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it should correlate well with the experimental data (circles).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14110</xdr:colOff>
      <xdr:row>10</xdr:row>
      <xdr:rowOff>0</xdr:rowOff>
    </xdr:from>
    <xdr:to>
      <xdr:col>7</xdr:col>
      <xdr:colOff>694830</xdr:colOff>
      <xdr:row>18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940EC-84AD-FA4F-B5F9-9B9835022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20</xdr:row>
      <xdr:rowOff>38100</xdr:rowOff>
    </xdr:from>
    <xdr:to>
      <xdr:col>7</xdr:col>
      <xdr:colOff>693420</xdr:colOff>
      <xdr:row>28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6FA21-457F-DB42-A750-97C0A3FEA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25400</xdr:colOff>
      <xdr:row>2</xdr:row>
      <xdr:rowOff>25400</xdr:rowOff>
    </xdr:from>
    <xdr:ext cx="8191500" cy="92801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BA7097-025D-AA46-BED0-6618B3D86936}"/>
            </a:ext>
          </a:extLst>
        </xdr:cNvPr>
        <xdr:cNvSpPr txBox="1"/>
      </xdr:nvSpPr>
      <xdr:spPr>
        <a:xfrm>
          <a:off x="14566900" y="736600"/>
          <a:ext cx="8191500" cy="928016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24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This spreadsheet supports a 3-spin system. To measure more signals, replace the 'M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(Expt data)' in cells (D12:D19), (D22:D29), (D32:D39)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etc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Enter the acquisition paramters and integrals in bold boxs; if copy the integrals into 'M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(Expt data)'; use 'paste special' </a:t>
          </a:r>
          <a:r>
            <a:rPr lang="en-GB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'values' to avoid overwriting the equation and formatting;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Check if the steady-state has been established, i.e., the tail of the plot  (last three data points were used as the 'steady-state' here) should be '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flat'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GB" sz="2000" b="1" u="none" baseline="0">
              <a:solidFill>
                <a:srgbClr val="F497CA"/>
              </a:solidFill>
              <a:effectLst/>
              <a:latin typeface="+mn-lt"/>
              <a:ea typeface="+mn-ea"/>
              <a:cs typeface="+mn-cs"/>
            </a:rPr>
            <a:t> 🔴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steady-state integrals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&gt; thermal equilibrium integral (M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, this suggests a too long  repetition time, i.e., complete relaxation is achieved.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Shorten the repetition time (d10) and reacquire the experiment.</a:t>
          </a: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🟡 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data fluctuates substantially, this might suggest a low signal-to-noise ratio.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i) If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&lt;&lt; M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the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longer than expected, elongate d30 to improve signal-to-noise ratio;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ii) Otherwise, for insensitive nuclei, increase the signal averaging (number of scans).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any '</a:t>
          </a:r>
          <a:r>
            <a:rPr lang="en-GB" altLang="zh-CN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values are entered, the cells will highlight in 'pink' or 'yellow'; adjust the values following the instruction.</a:t>
          </a: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The theoretical data (dotted line) is calculated based on the derived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it should correlate well with the experimental data (circles).</a:t>
          </a:r>
        </a:p>
      </xdr:txBody>
    </xdr:sp>
    <xdr:clientData/>
  </xdr:oneCellAnchor>
  <xdr:twoCellAnchor>
    <xdr:from>
      <xdr:col>5</xdr:col>
      <xdr:colOff>12700</xdr:colOff>
      <xdr:row>30</xdr:row>
      <xdr:rowOff>76200</xdr:rowOff>
    </xdr:from>
    <xdr:to>
      <xdr:col>7</xdr:col>
      <xdr:colOff>693420</xdr:colOff>
      <xdr:row>38</xdr:row>
      <xdr:rowOff>254000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B397C-1A17-2B47-AD66-752DCEDB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17</xdr:row>
      <xdr:rowOff>25400</xdr:rowOff>
    </xdr:from>
    <xdr:to>
      <xdr:col>13</xdr:col>
      <xdr:colOff>558800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42339-11C0-104D-8791-8B15F6CB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38100</xdr:colOff>
      <xdr:row>1</xdr:row>
      <xdr:rowOff>0</xdr:rowOff>
    </xdr:from>
    <xdr:ext cx="6794500" cy="79810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323F68-C0C9-F34E-B143-0D9A87BE5D4B}"/>
            </a:ext>
          </a:extLst>
        </xdr:cNvPr>
        <xdr:cNvSpPr txBox="1"/>
      </xdr:nvSpPr>
      <xdr:spPr>
        <a:xfrm>
          <a:off x="17183100" y="431800"/>
          <a:ext cx="6794500" cy="798103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24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This spreadsheet supports a 3-spin system.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If only 1 or 2 spins analysed, leave the rest as 0 or empty.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For a multiple-spin system, the more slowly relaxing species (longer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is the limiting facor.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Enter the values in bold boxes.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any '</a:t>
          </a:r>
          <a:r>
            <a:rPr lang="en-GB" altLang="zh-CN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values are entered, the cells will highlight in 'pink'; adjust the values following the instruction.</a:t>
          </a: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The plots shows the relaxation recovery or three spins at different 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to achieve accurate quantitation, the repetition time should be chosen at the time when all spins have been sufficiently recovered.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i.e. Do not use the t</a:t>
          </a:r>
          <a:r>
            <a:rPr lang="en-GB" sz="2000" b="1" i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when the three lines substantially deviate from each other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(optional)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Enter the value of x (percentage of desired relaxation recovery), a 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each spin of different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be calculated. The largest 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highlighted in blue.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17</xdr:row>
      <xdr:rowOff>25400</xdr:rowOff>
    </xdr:from>
    <xdr:to>
      <xdr:col>17</xdr:col>
      <xdr:colOff>533400</xdr:colOff>
      <xdr:row>35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B4831-3823-774F-9BF1-DC0D5CF1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12700</xdr:colOff>
      <xdr:row>1</xdr:row>
      <xdr:rowOff>12700</xdr:rowOff>
    </xdr:from>
    <xdr:ext cx="6756400" cy="76681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C46B96D-02F7-274D-A069-DDFBE20E3EE8}"/>
            </a:ext>
          </a:extLst>
        </xdr:cNvPr>
        <xdr:cNvSpPr txBox="1"/>
      </xdr:nvSpPr>
      <xdr:spPr>
        <a:xfrm>
          <a:off x="18618200" y="444500"/>
          <a:ext cx="6756400" cy="7668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2400" b="0" u="none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This spreadsheet supports a 3-spin system.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If only 1 or 2 spins analysed, leave the rest as 0 or empty.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For a multiple-spin system, the more slowly relaxing species (longer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is the limiting facor.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Enter the values in bold boxes.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any '</a:t>
          </a:r>
          <a:r>
            <a:rPr lang="en-GB" altLang="zh-CN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GB" altLang="zh-CN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values are entered, the cells will highlight in 'pink'; adjust the values following the instruction.</a:t>
          </a: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The plots shows the relaxation recovery or three spins at different pulse angle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to achieve accurate quantitation, the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should be chosen so that all spins are sufficiently recovered.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i.e. Do not use the set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when the three lines substantially deviate from each other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 b="1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(optional)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Enter the value of x (percentage of desired relaxation recovery), a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each spin of different </a:t>
          </a:r>
          <a:r>
            <a:rPr lang="en-GB" sz="2000" b="1" i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2000" b="1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be calculated. The smallest </a:t>
          </a:r>
          <a:r>
            <a:rPr lang="el-GR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GB" sz="20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highlighted in blue.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A6B8-5D7B-B345-A8D4-3C50703F434A}">
  <sheetPr codeName="Sheet1"/>
  <dimension ref="A1:U1"/>
  <sheetViews>
    <sheetView workbookViewId="0">
      <pane ySplit="1" topLeftCell="A21" activePane="bottomLeft" state="frozen"/>
      <selection pane="bottomLeft" activeCell="I25" sqref="I25"/>
    </sheetView>
  </sheetViews>
  <sheetFormatPr baseColWidth="10" defaultRowHeight="22" customHeight="1" x14ac:dyDescent="0.2"/>
  <sheetData>
    <row r="1" spans="1:21" ht="34" customHeight="1" x14ac:dyDescent="0.45">
      <c r="A1" s="81" t="s">
        <v>44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</sheetData>
  <mergeCells count="1">
    <mergeCell ref="A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52B5-E310-4C4A-B97A-A0001F9CAD6B}">
  <sheetPr codeName="Sheet2"/>
  <dimension ref="A1:N19"/>
  <sheetViews>
    <sheetView zoomScaleNormal="100" workbookViewId="0">
      <pane ySplit="1" topLeftCell="A2" activePane="bottomLeft" state="frozen"/>
      <selection pane="bottomLeft" activeCell="F24" sqref="F24"/>
    </sheetView>
  </sheetViews>
  <sheetFormatPr baseColWidth="10" defaultColWidth="8.83203125" defaultRowHeight="22" customHeight="1" x14ac:dyDescent="0.25"/>
  <cols>
    <col min="1" max="1" width="17" style="1" customWidth="1"/>
    <col min="2" max="2" width="27.83203125" style="1" customWidth="1"/>
    <col min="3" max="3" width="12.5" style="1" customWidth="1"/>
    <col min="4" max="4" width="18.1640625" style="1" customWidth="1"/>
    <col min="5" max="5" width="21.33203125" style="1" customWidth="1"/>
    <col min="6" max="6" width="37.1640625" style="1" customWidth="1"/>
    <col min="7" max="7" width="11.5" style="1" customWidth="1"/>
    <col min="8" max="8" width="16.1640625" style="1" customWidth="1"/>
    <col min="9" max="9" width="14.5" style="1" customWidth="1"/>
    <col min="10" max="10" width="14.6640625" style="1" customWidth="1"/>
    <col min="11" max="11" width="13.5" style="1" customWidth="1"/>
    <col min="12" max="12" width="14.33203125" style="1" customWidth="1"/>
    <col min="13" max="16384" width="8.83203125" style="1"/>
  </cols>
  <sheetData>
    <row r="1" spans="1:14" ht="34" customHeight="1" x14ac:dyDescent="0.35">
      <c r="A1" s="81" t="s">
        <v>45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3" spans="1:14" ht="22" customHeight="1" thickBot="1" x14ac:dyDescent="0.35">
      <c r="H3" s="82" t="s">
        <v>8</v>
      </c>
      <c r="I3" s="82"/>
    </row>
    <row r="4" spans="1:14" ht="22" customHeight="1" x14ac:dyDescent="0.3">
      <c r="A4" s="3"/>
      <c r="B4" s="3"/>
      <c r="C4" s="3"/>
      <c r="D4" s="76" t="s">
        <v>7</v>
      </c>
      <c r="E4" s="3"/>
      <c r="H4" s="16" t="s">
        <v>3</v>
      </c>
    </row>
    <row r="5" spans="1:14" ht="22" customHeight="1" x14ac:dyDescent="0.25">
      <c r="A5" s="83" t="s">
        <v>5</v>
      </c>
      <c r="B5" s="13" t="s">
        <v>14</v>
      </c>
      <c r="C5" s="15" t="s">
        <v>0</v>
      </c>
      <c r="D5" s="77">
        <v>45</v>
      </c>
      <c r="E5" s="28" t="s">
        <v>22</v>
      </c>
      <c r="F5" s="14" t="s">
        <v>1</v>
      </c>
      <c r="G5" s="14" t="s">
        <v>15</v>
      </c>
      <c r="H5" s="31">
        <f>D12/SIN(RADIANS($D$5))</f>
        <v>1131.3708498984761</v>
      </c>
    </row>
    <row r="6" spans="1:14" ht="22" customHeight="1" thickBot="1" x14ac:dyDescent="0.3">
      <c r="A6" s="83"/>
      <c r="B6" s="3" t="s">
        <v>9</v>
      </c>
      <c r="C6" s="3" t="s">
        <v>43</v>
      </c>
      <c r="D6" s="78">
        <v>5</v>
      </c>
      <c r="E6" s="29" t="s">
        <v>20</v>
      </c>
      <c r="F6" s="25" t="s">
        <v>10</v>
      </c>
      <c r="G6" s="25" t="s">
        <v>16</v>
      </c>
      <c r="H6" s="39">
        <f>D6/(LN((($H$5*SIN(RADIANS($D$5))-AVERAGE(D17:D19)*COS(RADIANS($D$5)))/($H$5*SIN(RADIANS($D$5))-AVERAGE(D17:D19)))))</f>
        <v>24.177481845825604</v>
      </c>
    </row>
    <row r="7" spans="1:14" ht="22" customHeight="1" x14ac:dyDescent="0.25">
      <c r="A7" s="83"/>
      <c r="B7" s="23" t="s">
        <v>18</v>
      </c>
      <c r="C7" s="23" t="s">
        <v>17</v>
      </c>
      <c r="D7" s="24">
        <v>0.03</v>
      </c>
      <c r="E7" s="29"/>
    </row>
    <row r="8" spans="1:14" ht="22" customHeight="1" x14ac:dyDescent="0.25">
      <c r="A8" s="4"/>
      <c r="E8" s="6"/>
      <c r="F8" s="6"/>
      <c r="G8" s="6"/>
      <c r="H8" s="6"/>
      <c r="I8" s="6"/>
    </row>
    <row r="9" spans="1:14" ht="22" customHeight="1" thickBot="1" x14ac:dyDescent="0.3">
      <c r="A9" s="4"/>
      <c r="B9" s="4"/>
      <c r="C9" s="5"/>
      <c r="F9" s="11"/>
      <c r="G9" s="4"/>
    </row>
    <row r="10" spans="1:14" ht="22" customHeight="1" x14ac:dyDescent="0.3">
      <c r="D10" s="33" t="s">
        <v>7</v>
      </c>
      <c r="G10" s="4"/>
    </row>
    <row r="11" spans="1:14" ht="22" customHeight="1" x14ac:dyDescent="0.35">
      <c r="C11" s="30" t="s">
        <v>2</v>
      </c>
      <c r="D11" s="34" t="s">
        <v>25</v>
      </c>
      <c r="F11" s="30"/>
      <c r="G11" s="30"/>
      <c r="I11" s="21" t="s">
        <v>6</v>
      </c>
      <c r="J11" s="30"/>
    </row>
    <row r="12" spans="1:14" ht="22" customHeight="1" x14ac:dyDescent="0.25">
      <c r="A12" s="83" t="s">
        <v>12</v>
      </c>
      <c r="B12" s="84" t="s">
        <v>3</v>
      </c>
      <c r="C12" s="26">
        <v>0</v>
      </c>
      <c r="D12" s="35">
        <v>800</v>
      </c>
      <c r="F12" s="8"/>
      <c r="G12" s="17"/>
      <c r="I12" s="22">
        <f>D12</f>
        <v>800</v>
      </c>
      <c r="J12" s="12"/>
    </row>
    <row r="13" spans="1:14" ht="22" customHeight="1" x14ac:dyDescent="0.25">
      <c r="A13" s="83"/>
      <c r="B13" s="84"/>
      <c r="C13" s="27">
        <f>C12+$D$6</f>
        <v>5</v>
      </c>
      <c r="D13" s="35">
        <v>410</v>
      </c>
      <c r="F13" s="8"/>
      <c r="G13" s="18"/>
      <c r="I13" s="22">
        <f>$H$5*SIN(RADIANS($D$5))-($H$5*SIN(RADIANS($D$5))-I12*COS(RADIANS($D$5)))*EXP(-$D$6/$H$6)</f>
        <v>609.46030443405414</v>
      </c>
      <c r="J13" s="12"/>
    </row>
    <row r="14" spans="1:14" ht="22" customHeight="1" x14ac:dyDescent="0.25">
      <c r="A14" s="83"/>
      <c r="B14" s="84"/>
      <c r="C14" s="27">
        <f t="shared" ref="C14:C19" si="0">C13+$D$6</f>
        <v>10</v>
      </c>
      <c r="D14" s="35">
        <v>400</v>
      </c>
      <c r="F14" s="8"/>
      <c r="G14" s="18"/>
      <c r="I14" s="22">
        <f>$H$5*SIN(RADIANS($D$5))-($H$5*SIN(RADIANS($D$5))-I13*COS(RADIANS($D$5)))*EXP(-$D$6/$H$6)</f>
        <v>499.89914177449486</v>
      </c>
      <c r="J14" s="12"/>
    </row>
    <row r="15" spans="1:14" ht="22" customHeight="1" x14ac:dyDescent="0.25">
      <c r="A15" s="83"/>
      <c r="B15" s="84"/>
      <c r="C15" s="27">
        <f t="shared" si="0"/>
        <v>15</v>
      </c>
      <c r="D15" s="35">
        <v>345</v>
      </c>
      <c r="F15" s="8"/>
      <c r="G15" s="18"/>
      <c r="I15" s="22">
        <f t="shared" ref="I15:I19" si="1">$H$5*SIN(RADIANS($D$5))-($H$5*SIN(RADIANS($D$5))-I14*COS(RADIANS($D$5)))*EXP(-$D$6/$H$6)</f>
        <v>436.90099155880955</v>
      </c>
      <c r="J15" s="12"/>
    </row>
    <row r="16" spans="1:14" ht="22" customHeight="1" thickBot="1" x14ac:dyDescent="0.3">
      <c r="A16" s="83"/>
      <c r="B16" s="84"/>
      <c r="C16" s="27">
        <f t="shared" si="0"/>
        <v>20</v>
      </c>
      <c r="D16" s="35">
        <v>350</v>
      </c>
      <c r="F16" s="8"/>
      <c r="G16" s="18"/>
      <c r="I16" s="22">
        <f t="shared" si="1"/>
        <v>400.67677821297048</v>
      </c>
      <c r="J16" s="12"/>
    </row>
    <row r="17" spans="1:10" ht="22" customHeight="1" x14ac:dyDescent="0.25">
      <c r="A17" s="83"/>
      <c r="B17" s="84"/>
      <c r="C17" s="27">
        <f t="shared" si="0"/>
        <v>25</v>
      </c>
      <c r="D17" s="36">
        <v>350</v>
      </c>
      <c r="E17" s="85" t="s">
        <v>26</v>
      </c>
      <c r="F17" s="8"/>
      <c r="G17" s="18"/>
      <c r="I17" s="22">
        <f t="shared" si="1"/>
        <v>379.84769627909878</v>
      </c>
      <c r="J17" s="12"/>
    </row>
    <row r="18" spans="1:10" ht="22" customHeight="1" x14ac:dyDescent="0.25">
      <c r="A18" s="83"/>
      <c r="B18" s="84"/>
      <c r="C18" s="27">
        <f t="shared" si="0"/>
        <v>30</v>
      </c>
      <c r="D18" s="36">
        <v>360</v>
      </c>
      <c r="E18" s="86"/>
      <c r="F18" s="8"/>
      <c r="G18" s="18"/>
      <c r="I18" s="22">
        <f t="shared" si="1"/>
        <v>367.87088259191427</v>
      </c>
      <c r="J18" s="12"/>
    </row>
    <row r="19" spans="1:10" ht="22" customHeight="1" thickBot="1" x14ac:dyDescent="0.3">
      <c r="A19" s="83"/>
      <c r="B19" s="84"/>
      <c r="C19" s="27">
        <f t="shared" si="0"/>
        <v>35</v>
      </c>
      <c r="D19" s="37">
        <v>345</v>
      </c>
      <c r="E19" s="87"/>
      <c r="F19" s="8"/>
      <c r="G19" s="18"/>
      <c r="I19" s="22">
        <f t="shared" si="1"/>
        <v>360.9841620656357</v>
      </c>
      <c r="J19" s="12"/>
    </row>
  </sheetData>
  <mergeCells count="6">
    <mergeCell ref="A1:N1"/>
    <mergeCell ref="H3:I3"/>
    <mergeCell ref="A12:A19"/>
    <mergeCell ref="B12:B19"/>
    <mergeCell ref="E17:E19"/>
    <mergeCell ref="A5:A7"/>
  </mergeCells>
  <conditionalFormatting sqref="D17:D19">
    <cfRule type="cellIs" dxfId="58" priority="12" operator="greaterThanOrEqual">
      <formula>$D$12</formula>
    </cfRule>
    <cfRule type="cellIs" dxfId="57" priority="13" operator="lessThan">
      <formula>0.3*$D$12</formula>
    </cfRule>
  </conditionalFormatting>
  <conditionalFormatting sqref="D5">
    <cfRule type="cellIs" dxfId="56" priority="6" operator="lessThanOrEqual">
      <formula>0</formula>
    </cfRule>
    <cfRule type="cellIs" dxfId="55" priority="7" operator="greaterThan">
      <formula>90</formula>
    </cfRule>
  </conditionalFormatting>
  <conditionalFormatting sqref="E5">
    <cfRule type="expression" dxfId="54" priority="5">
      <formula>OR($D$5&lt;=0, $D$5&gt;90)</formula>
    </cfRule>
  </conditionalFormatting>
  <conditionalFormatting sqref="D6">
    <cfRule type="cellIs" dxfId="53" priority="4" operator="lessThanOrEqual">
      <formula>0</formula>
    </cfRule>
  </conditionalFormatting>
  <conditionalFormatting sqref="E6">
    <cfRule type="expression" dxfId="52" priority="2">
      <formula>($D$6&lt;=0)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97B4F04A-7E53-0D4D-86A5-B16DBC32861C}">
            <x14:iconSet custom="1">
              <x14:cfvo type="percent">
                <xm:f>0</xm:f>
              </x14:cfvo>
              <x14:cfvo type="formula">
                <xm:f>0.3*$D$12</xm:f>
              </x14:cfvo>
              <x14:cfvo type="formula">
                <xm:f>$D$12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D17:D19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4DFE-1316-C64A-B334-BB25A26BD424}">
  <sheetPr codeName="Sheet3"/>
  <dimension ref="A1:N29"/>
  <sheetViews>
    <sheetView zoomScaleNormal="100" workbookViewId="0">
      <pane ySplit="1" topLeftCell="A2" activePane="bottomLeft" state="frozen"/>
      <selection pane="bottomLeft" activeCell="I23" sqref="I23"/>
    </sheetView>
  </sheetViews>
  <sheetFormatPr baseColWidth="10" defaultColWidth="8.83203125" defaultRowHeight="22" customHeight="1" x14ac:dyDescent="0.25"/>
  <cols>
    <col min="1" max="1" width="17" style="1" customWidth="1"/>
    <col min="2" max="2" width="27.83203125" style="1" customWidth="1"/>
    <col min="3" max="3" width="12.5" style="1" customWidth="1"/>
    <col min="4" max="4" width="18.1640625" style="1" customWidth="1"/>
    <col min="5" max="5" width="21.33203125" style="1" customWidth="1"/>
    <col min="6" max="6" width="37.1640625" style="1" customWidth="1"/>
    <col min="7" max="7" width="11.5" style="1" customWidth="1"/>
    <col min="8" max="8" width="16.1640625" style="1" customWidth="1"/>
    <col min="9" max="9" width="14.5" style="1" customWidth="1"/>
    <col min="10" max="10" width="14.6640625" style="1" customWidth="1"/>
    <col min="11" max="11" width="13.5" style="1" customWidth="1"/>
    <col min="12" max="12" width="14.33203125" style="1" customWidth="1"/>
    <col min="13" max="16384" width="8.83203125" style="1"/>
  </cols>
  <sheetData>
    <row r="1" spans="1:14" ht="34" customHeight="1" x14ac:dyDescent="0.35">
      <c r="A1" s="81" t="s">
        <v>45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3" spans="1:14" ht="22" customHeight="1" thickBot="1" x14ac:dyDescent="0.35">
      <c r="H3" s="82" t="s">
        <v>8</v>
      </c>
      <c r="I3" s="82"/>
    </row>
    <row r="4" spans="1:14" ht="22" customHeight="1" x14ac:dyDescent="0.3">
      <c r="A4" s="3"/>
      <c r="B4" s="3"/>
      <c r="C4" s="3"/>
      <c r="D4" s="76" t="s">
        <v>7</v>
      </c>
      <c r="E4" s="3"/>
      <c r="H4" s="16" t="s">
        <v>3</v>
      </c>
      <c r="I4" s="16" t="s">
        <v>4</v>
      </c>
    </row>
    <row r="5" spans="1:14" ht="22" customHeight="1" x14ac:dyDescent="0.25">
      <c r="A5" s="83" t="s">
        <v>5</v>
      </c>
      <c r="B5" s="13" t="s">
        <v>14</v>
      </c>
      <c r="C5" s="15" t="s">
        <v>0</v>
      </c>
      <c r="D5" s="77">
        <v>90</v>
      </c>
      <c r="E5" s="28" t="s">
        <v>22</v>
      </c>
      <c r="F5" s="14" t="s">
        <v>1</v>
      </c>
      <c r="G5" s="14" t="s">
        <v>15</v>
      </c>
      <c r="H5" s="31">
        <f>D12/SIN(RADIANS($D$5))</f>
        <v>800</v>
      </c>
      <c r="I5" s="31">
        <f>D22/SIN(RADIANS($D$5))</f>
        <v>900</v>
      </c>
    </row>
    <row r="6" spans="1:14" ht="22" customHeight="1" thickBot="1" x14ac:dyDescent="0.3">
      <c r="A6" s="83"/>
      <c r="B6" s="3" t="s">
        <v>9</v>
      </c>
      <c r="C6" s="3" t="s">
        <v>43</v>
      </c>
      <c r="D6" s="78">
        <v>2</v>
      </c>
      <c r="E6" s="29" t="s">
        <v>20</v>
      </c>
      <c r="F6" s="25" t="s">
        <v>10</v>
      </c>
      <c r="G6" s="25" t="s">
        <v>16</v>
      </c>
      <c r="H6" s="39">
        <f>D6/(LN((($H$5*SIN(RADIANS($D$5))-AVERAGE(D17:D19)*COS(RADIANS($D$5)))/($H$5*SIN(RADIANS($D$5))-AVERAGE(D17:D19)))))</f>
        <v>3.785446880163402</v>
      </c>
      <c r="I6" s="39">
        <f>D6/(LN((($I$5*SIN(RADIANS($D$5))-AVERAGE(D27:D29)*COS(RADIANS($D$5)))/($I$5*SIN(RADIANS($D$5))-AVERAGE(D27:D29)))))</f>
        <v>1.4774577663152033</v>
      </c>
    </row>
    <row r="7" spans="1:14" ht="22" customHeight="1" x14ac:dyDescent="0.25">
      <c r="A7" s="83"/>
      <c r="B7" s="23" t="s">
        <v>18</v>
      </c>
      <c r="C7" s="23" t="s">
        <v>17</v>
      </c>
      <c r="D7" s="24">
        <v>0.03</v>
      </c>
      <c r="E7" s="29"/>
    </row>
    <row r="8" spans="1:14" ht="22" customHeight="1" x14ac:dyDescent="0.25">
      <c r="A8" s="4"/>
      <c r="E8" s="6"/>
      <c r="F8" s="6"/>
      <c r="G8" s="6"/>
      <c r="H8" s="6"/>
      <c r="I8" s="6"/>
    </row>
    <row r="9" spans="1:14" ht="22" customHeight="1" thickBot="1" x14ac:dyDescent="0.3">
      <c r="A9" s="4"/>
      <c r="B9" s="4"/>
      <c r="C9" s="5"/>
      <c r="F9" s="11"/>
      <c r="G9" s="4"/>
    </row>
    <row r="10" spans="1:14" ht="22" customHeight="1" x14ac:dyDescent="0.3">
      <c r="D10" s="33" t="s">
        <v>7</v>
      </c>
      <c r="G10" s="4"/>
    </row>
    <row r="11" spans="1:14" ht="22" customHeight="1" x14ac:dyDescent="0.35">
      <c r="C11" s="30" t="s">
        <v>2</v>
      </c>
      <c r="D11" s="34" t="s">
        <v>25</v>
      </c>
      <c r="F11" s="30"/>
      <c r="G11" s="30"/>
      <c r="I11" s="21" t="s">
        <v>6</v>
      </c>
      <c r="J11" s="30"/>
    </row>
    <row r="12" spans="1:14" ht="22" customHeight="1" x14ac:dyDescent="0.25">
      <c r="A12" s="83" t="s">
        <v>12</v>
      </c>
      <c r="B12" s="84" t="s">
        <v>3</v>
      </c>
      <c r="C12" s="26">
        <v>0</v>
      </c>
      <c r="D12" s="35">
        <v>800</v>
      </c>
      <c r="F12" s="8"/>
      <c r="G12" s="17"/>
      <c r="I12" s="22">
        <f>D12</f>
        <v>800</v>
      </c>
      <c r="J12" s="12"/>
    </row>
    <row r="13" spans="1:14" ht="22" customHeight="1" x14ac:dyDescent="0.25">
      <c r="A13" s="83"/>
      <c r="B13" s="84"/>
      <c r="C13" s="27">
        <f>C12+$D$6</f>
        <v>2</v>
      </c>
      <c r="D13" s="35">
        <v>410</v>
      </c>
      <c r="F13" s="8"/>
      <c r="G13" s="18"/>
      <c r="I13" s="22">
        <f>$H$5*SIN(RADIANS($D$5))-($H$5*SIN(RADIANS($D$5))-I12*COS(RADIANS($D$5)))*EXP(-$D$6/$H$6)</f>
        <v>328.33333333333331</v>
      </c>
      <c r="J13" s="12"/>
    </row>
    <row r="14" spans="1:14" ht="22" customHeight="1" x14ac:dyDescent="0.25">
      <c r="A14" s="83"/>
      <c r="B14" s="84"/>
      <c r="C14" s="27">
        <f t="shared" ref="C14:C19" si="0">C13+$D$6</f>
        <v>4</v>
      </c>
      <c r="D14" s="35">
        <v>400</v>
      </c>
      <c r="F14" s="8"/>
      <c r="G14" s="18"/>
      <c r="I14" s="22">
        <f t="shared" ref="I14:I19" si="1">$H$5*SIN(RADIANS($D$5))-($H$5*SIN(RADIANS($D$5))-I13*COS(RADIANS($D$5)))*EXP(-$D$6/$H$6)</f>
        <v>328.33333333333331</v>
      </c>
      <c r="J14" s="12"/>
    </row>
    <row r="15" spans="1:14" ht="22" customHeight="1" x14ac:dyDescent="0.25">
      <c r="A15" s="83"/>
      <c r="B15" s="84"/>
      <c r="C15" s="27">
        <f t="shared" si="0"/>
        <v>6</v>
      </c>
      <c r="D15" s="35">
        <v>360</v>
      </c>
      <c r="F15" s="8"/>
      <c r="G15" s="18"/>
      <c r="I15" s="22">
        <f t="shared" si="1"/>
        <v>328.33333333333331</v>
      </c>
      <c r="J15" s="12"/>
    </row>
    <row r="16" spans="1:14" ht="22" customHeight="1" thickBot="1" x14ac:dyDescent="0.3">
      <c r="A16" s="83"/>
      <c r="B16" s="84"/>
      <c r="C16" s="27">
        <f t="shared" si="0"/>
        <v>8</v>
      </c>
      <c r="D16" s="35">
        <v>350</v>
      </c>
      <c r="F16" s="8"/>
      <c r="G16" s="18"/>
      <c r="I16" s="22">
        <f t="shared" si="1"/>
        <v>328.33333333333331</v>
      </c>
      <c r="J16" s="12"/>
    </row>
    <row r="17" spans="1:10" ht="22" customHeight="1" x14ac:dyDescent="0.25">
      <c r="A17" s="83"/>
      <c r="B17" s="84"/>
      <c r="C17" s="27">
        <f t="shared" si="0"/>
        <v>10</v>
      </c>
      <c r="D17" s="36">
        <v>360</v>
      </c>
      <c r="E17" s="85" t="s">
        <v>26</v>
      </c>
      <c r="F17" s="8"/>
      <c r="G17" s="18"/>
      <c r="I17" s="22">
        <f t="shared" si="1"/>
        <v>328.33333333333331</v>
      </c>
      <c r="J17" s="12"/>
    </row>
    <row r="18" spans="1:10" ht="22" customHeight="1" x14ac:dyDescent="0.25">
      <c r="A18" s="83"/>
      <c r="B18" s="84"/>
      <c r="C18" s="27">
        <f t="shared" si="0"/>
        <v>12</v>
      </c>
      <c r="D18" s="36">
        <v>280</v>
      </c>
      <c r="E18" s="86"/>
      <c r="F18" s="8"/>
      <c r="G18" s="18"/>
      <c r="I18" s="22">
        <f t="shared" si="1"/>
        <v>328.33333333333331</v>
      </c>
      <c r="J18" s="12"/>
    </row>
    <row r="19" spans="1:10" ht="22" customHeight="1" thickBot="1" x14ac:dyDescent="0.3">
      <c r="A19" s="83"/>
      <c r="B19" s="84"/>
      <c r="C19" s="27">
        <f t="shared" si="0"/>
        <v>14</v>
      </c>
      <c r="D19" s="37">
        <v>345</v>
      </c>
      <c r="E19" s="87"/>
      <c r="F19" s="8"/>
      <c r="G19" s="18"/>
      <c r="I19" s="22">
        <f t="shared" si="1"/>
        <v>328.33333333333331</v>
      </c>
      <c r="J19" s="12"/>
    </row>
    <row r="20" spans="1:10" ht="22" customHeight="1" thickBot="1" x14ac:dyDescent="0.3">
      <c r="A20" s="83"/>
      <c r="B20" s="9"/>
      <c r="C20" s="9"/>
      <c r="D20" s="9"/>
      <c r="E20" s="10"/>
      <c r="F20" s="10"/>
      <c r="G20" s="10"/>
      <c r="H20" s="10"/>
      <c r="I20" s="10"/>
      <c r="J20" s="10"/>
    </row>
    <row r="21" spans="1:10" ht="22" customHeight="1" x14ac:dyDescent="0.35">
      <c r="A21" s="83"/>
      <c r="C21" s="30" t="s">
        <v>2</v>
      </c>
      <c r="D21" s="38" t="s">
        <v>25</v>
      </c>
      <c r="G21" s="30"/>
      <c r="I21" s="21" t="s">
        <v>6</v>
      </c>
      <c r="J21" s="30"/>
    </row>
    <row r="22" spans="1:10" ht="22" customHeight="1" x14ac:dyDescent="0.25">
      <c r="A22" s="83"/>
      <c r="B22" s="84" t="s">
        <v>4</v>
      </c>
      <c r="C22" s="7">
        <v>0</v>
      </c>
      <c r="D22" s="35">
        <v>900</v>
      </c>
      <c r="G22" s="17"/>
      <c r="I22" s="22">
        <f>D22</f>
        <v>900</v>
      </c>
      <c r="J22" s="12"/>
    </row>
    <row r="23" spans="1:10" ht="22" customHeight="1" x14ac:dyDescent="0.25">
      <c r="A23" s="83"/>
      <c r="B23" s="84"/>
      <c r="C23" s="27">
        <f>C22+$D$6</f>
        <v>2</v>
      </c>
      <c r="D23" s="35">
        <v>689.63400000000001</v>
      </c>
      <c r="G23" s="18"/>
      <c r="I23" s="22">
        <f>$I$5*SIN(RADIANS($D$5))-($I$5*SIN(RADIANS($D$5))-I22*COS(RADIANS($D$5)))*EXP(-$D$6/$I$6)</f>
        <v>667.54000000000008</v>
      </c>
      <c r="J23" s="12"/>
    </row>
    <row r="24" spans="1:10" ht="22" customHeight="1" x14ac:dyDescent="0.25">
      <c r="A24" s="83"/>
      <c r="B24" s="84"/>
      <c r="C24" s="27">
        <f t="shared" ref="C24:C29" si="2">C23+$D$6</f>
        <v>4</v>
      </c>
      <c r="D24" s="35">
        <v>664.94100000000003</v>
      </c>
      <c r="G24" s="18"/>
      <c r="I24" s="22">
        <f t="shared" ref="I24:I29" si="3">$I$5*SIN(RADIANS($D$5))-($I$5*SIN(RADIANS($D$5))-I23*COS(RADIANS($D$5)))*EXP(-$D$6/$I$6)</f>
        <v>667.54000000000008</v>
      </c>
      <c r="J24" s="12"/>
    </row>
    <row r="25" spans="1:10" ht="22" customHeight="1" x14ac:dyDescent="0.25">
      <c r="A25" s="83"/>
      <c r="B25" s="84"/>
      <c r="C25" s="27">
        <f t="shared" si="2"/>
        <v>6</v>
      </c>
      <c r="D25" s="35">
        <v>670.77700000000004</v>
      </c>
      <c r="G25" s="18"/>
      <c r="I25" s="22">
        <f t="shared" si="3"/>
        <v>667.54000000000008</v>
      </c>
      <c r="J25" s="12"/>
    </row>
    <row r="26" spans="1:10" ht="22" customHeight="1" thickBot="1" x14ac:dyDescent="0.3">
      <c r="A26" s="83"/>
      <c r="B26" s="84"/>
      <c r="C26" s="27">
        <f t="shared" si="2"/>
        <v>8</v>
      </c>
      <c r="D26" s="35">
        <v>686.053</v>
      </c>
      <c r="G26" s="18"/>
      <c r="I26" s="22">
        <f t="shared" si="3"/>
        <v>667.54000000000008</v>
      </c>
      <c r="J26" s="12"/>
    </row>
    <row r="27" spans="1:10" ht="22" customHeight="1" x14ac:dyDescent="0.25">
      <c r="A27" s="83"/>
      <c r="B27" s="84"/>
      <c r="C27" s="27">
        <f t="shared" si="2"/>
        <v>10</v>
      </c>
      <c r="D27" s="36">
        <v>666.90200000000004</v>
      </c>
      <c r="E27" s="85" t="s">
        <v>26</v>
      </c>
      <c r="G27" s="18"/>
      <c r="I27" s="22">
        <f t="shared" si="3"/>
        <v>667.54000000000008</v>
      </c>
      <c r="J27" s="12"/>
    </row>
    <row r="28" spans="1:10" ht="22" customHeight="1" x14ac:dyDescent="0.25">
      <c r="A28" s="83"/>
      <c r="B28" s="84"/>
      <c r="C28" s="27">
        <f t="shared" si="2"/>
        <v>12</v>
      </c>
      <c r="D28" s="36">
        <v>664.94100000000003</v>
      </c>
      <c r="E28" s="86"/>
      <c r="G28" s="18"/>
      <c r="I28" s="22">
        <f t="shared" si="3"/>
        <v>667.54000000000008</v>
      </c>
      <c r="J28" s="12"/>
    </row>
    <row r="29" spans="1:10" ht="22" customHeight="1" thickBot="1" x14ac:dyDescent="0.3">
      <c r="A29" s="83"/>
      <c r="B29" s="84"/>
      <c r="C29" s="27">
        <f t="shared" si="2"/>
        <v>14</v>
      </c>
      <c r="D29" s="37">
        <v>670.77700000000004</v>
      </c>
      <c r="E29" s="87"/>
      <c r="G29" s="18"/>
      <c r="I29" s="22">
        <f t="shared" si="3"/>
        <v>667.54000000000008</v>
      </c>
      <c r="J29" s="12"/>
    </row>
  </sheetData>
  <mergeCells count="8">
    <mergeCell ref="A1:N1"/>
    <mergeCell ref="H3:I3"/>
    <mergeCell ref="A12:A29"/>
    <mergeCell ref="B12:B19"/>
    <mergeCell ref="E17:E19"/>
    <mergeCell ref="B22:B29"/>
    <mergeCell ref="E27:E29"/>
    <mergeCell ref="A5:A7"/>
  </mergeCells>
  <conditionalFormatting sqref="D17:D19">
    <cfRule type="cellIs" dxfId="51" priority="15" operator="greaterThanOrEqual">
      <formula>$D$12</formula>
    </cfRule>
    <cfRule type="cellIs" dxfId="50" priority="16" operator="lessThan">
      <formula>0.3*$D$12</formula>
    </cfRule>
  </conditionalFormatting>
  <conditionalFormatting sqref="D27:D29">
    <cfRule type="cellIs" dxfId="49" priority="12" operator="greaterThanOrEqual">
      <formula>$D$22</formula>
    </cfRule>
    <cfRule type="cellIs" dxfId="48" priority="13" operator="lessThan">
      <formula>0.3*$D$22</formula>
    </cfRule>
  </conditionalFormatting>
  <conditionalFormatting sqref="D5">
    <cfRule type="cellIs" dxfId="47" priority="9" operator="lessThanOrEqual">
      <formula>0</formula>
    </cfRule>
    <cfRule type="cellIs" dxfId="46" priority="10" operator="greaterThan">
      <formula>90</formula>
    </cfRule>
  </conditionalFormatting>
  <conditionalFormatting sqref="E5">
    <cfRule type="expression" dxfId="45" priority="8">
      <formula>OR($D$5&lt;=0, $D$5&gt;90)</formula>
    </cfRule>
  </conditionalFormatting>
  <conditionalFormatting sqref="D6">
    <cfRule type="cellIs" dxfId="44" priority="7" operator="lessThanOrEqual">
      <formula>0</formula>
    </cfRule>
  </conditionalFormatting>
  <conditionalFormatting sqref="E6">
    <cfRule type="expression" dxfId="43" priority="5">
      <formula>($D$6&lt;=0)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505F2F6-766C-E34A-B561-C1D5B3F9A163}">
            <x14:iconSet custom="1">
              <x14:cfvo type="percent">
                <xm:f>0</xm:f>
              </x14:cfvo>
              <x14:cfvo type="formula">
                <xm:f>0.3*$D$12</xm:f>
              </x14:cfvo>
              <x14:cfvo type="formula">
                <xm:f>$D$12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D17:D19</xm:sqref>
        </x14:conditionalFormatting>
        <x14:conditionalFormatting xmlns:xm="http://schemas.microsoft.com/office/excel/2006/main">
          <x14:cfRule type="iconSet" priority="11" id="{C70F0CE6-6DDA-304F-B739-67DEB7353AE6}">
            <x14:iconSet custom="1">
              <x14:cfvo type="percent">
                <xm:f>0</xm:f>
              </x14:cfvo>
              <x14:cfvo type="formula">
                <xm:f>0.3*$D$22</xm:f>
              </x14:cfvo>
              <x14:cfvo type="formula">
                <xm:f>$D$22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D27:D29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F720-05D4-6742-B210-A3A7F96D834B}">
  <sheetPr codeName="Sheet4"/>
  <dimension ref="A1:N39"/>
  <sheetViews>
    <sheetView zoomScaleNormal="100" workbookViewId="0">
      <pane ySplit="1" topLeftCell="A3" activePane="bottomLeft" state="frozen"/>
      <selection pane="bottomLeft" activeCell="D6" sqref="D6"/>
    </sheetView>
  </sheetViews>
  <sheetFormatPr baseColWidth="10" defaultColWidth="8.83203125" defaultRowHeight="22" customHeight="1" x14ac:dyDescent="0.25"/>
  <cols>
    <col min="1" max="1" width="17" style="1" customWidth="1"/>
    <col min="2" max="2" width="27.83203125" style="1" customWidth="1"/>
    <col min="3" max="3" width="12.5" style="1" customWidth="1"/>
    <col min="4" max="4" width="18.1640625" style="1" customWidth="1"/>
    <col min="5" max="5" width="21.33203125" style="1" customWidth="1"/>
    <col min="6" max="6" width="37.1640625" style="1" customWidth="1"/>
    <col min="7" max="7" width="11.5" style="1" customWidth="1"/>
    <col min="8" max="8" width="16.1640625" style="1" customWidth="1"/>
    <col min="9" max="9" width="14.5" style="1" customWidth="1"/>
    <col min="10" max="10" width="14.6640625" style="1" customWidth="1"/>
    <col min="11" max="11" width="13.5" style="1" customWidth="1"/>
    <col min="12" max="12" width="14.33203125" style="1" customWidth="1"/>
    <col min="13" max="16384" width="8.83203125" style="1"/>
  </cols>
  <sheetData>
    <row r="1" spans="1:14" ht="34" customHeight="1" x14ac:dyDescent="0.35">
      <c r="A1" s="81" t="s">
        <v>45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3" spans="1:14" ht="22" customHeight="1" thickBot="1" x14ac:dyDescent="0.35">
      <c r="H3" s="82" t="s">
        <v>8</v>
      </c>
      <c r="I3" s="82"/>
      <c r="J3" s="2"/>
    </row>
    <row r="4" spans="1:14" ht="22" customHeight="1" x14ac:dyDescent="0.3">
      <c r="A4" s="3"/>
      <c r="B4" s="3"/>
      <c r="C4" s="3"/>
      <c r="D4" s="76" t="s">
        <v>7</v>
      </c>
      <c r="E4" s="3"/>
      <c r="H4" s="16" t="s">
        <v>3</v>
      </c>
      <c r="I4" s="16" t="s">
        <v>4</v>
      </c>
      <c r="J4" s="16" t="s">
        <v>24</v>
      </c>
    </row>
    <row r="5" spans="1:14" ht="22" customHeight="1" x14ac:dyDescent="0.25">
      <c r="A5" s="83" t="s">
        <v>5</v>
      </c>
      <c r="B5" s="13" t="s">
        <v>14</v>
      </c>
      <c r="C5" s="15" t="s">
        <v>0</v>
      </c>
      <c r="D5" s="77">
        <v>90</v>
      </c>
      <c r="E5" s="28" t="s">
        <v>22</v>
      </c>
      <c r="F5" s="14" t="s">
        <v>1</v>
      </c>
      <c r="G5" s="14" t="s">
        <v>15</v>
      </c>
      <c r="H5" s="31">
        <f>D12/SIN(RADIANS($D$5))</f>
        <v>1324.9</v>
      </c>
      <c r="I5" s="31">
        <f>D22/SIN(RADIANS($D$5))</f>
        <v>12900.2</v>
      </c>
      <c r="J5" s="31">
        <f>D32/SIN(RADIANS($D$5))</f>
        <v>1310.24</v>
      </c>
    </row>
    <row r="6" spans="1:14" ht="22" customHeight="1" thickBot="1" x14ac:dyDescent="0.3">
      <c r="A6" s="83"/>
      <c r="B6" s="3" t="s">
        <v>9</v>
      </c>
      <c r="C6" s="3" t="s">
        <v>43</v>
      </c>
      <c r="D6" s="78">
        <v>2</v>
      </c>
      <c r="E6" s="29" t="s">
        <v>20</v>
      </c>
      <c r="F6" s="25" t="s">
        <v>10</v>
      </c>
      <c r="G6" s="25" t="s">
        <v>16</v>
      </c>
      <c r="H6" s="39">
        <f>D6/(LN((($H$5*SIN(RADIANS($D$5))-AVERAGE(D17:D19)*COS(RADIANS($D$5)))/($H$5*SIN(RADIANS($D$5))-AVERAGE(D17:D19)))))</f>
        <v>2.0112317619315014</v>
      </c>
      <c r="I6" s="39">
        <f>D6/(LN((($I$5*SIN(RADIANS($D$5))-AVERAGE(D27:D29)*COS(RADIANS($D$5)))/($I$5*SIN(RADIANS($D$5))-AVERAGE(D27:D29)))))</f>
        <v>4.4206127529885046</v>
      </c>
      <c r="J6" s="39">
        <f>D6/(LN((($J$5*SIN(RADIANS($D$5))-AVERAGE(D37:D39)*COS(RADIANS($D$5)))/($J$5*SIN(RADIANS($D$5))-AVERAGE(D37:D39)))))</f>
        <v>1.5460950008363883</v>
      </c>
    </row>
    <row r="7" spans="1:14" ht="22" customHeight="1" x14ac:dyDescent="0.25">
      <c r="A7" s="83"/>
      <c r="B7" s="23" t="s">
        <v>18</v>
      </c>
      <c r="C7" s="23" t="s">
        <v>17</v>
      </c>
      <c r="D7" s="79">
        <v>0.03</v>
      </c>
      <c r="E7" s="29" t="s">
        <v>19</v>
      </c>
    </row>
    <row r="8" spans="1:14" ht="22" customHeight="1" x14ac:dyDescent="0.25">
      <c r="A8" s="4"/>
      <c r="E8" s="6"/>
      <c r="F8" s="6"/>
      <c r="G8" s="6"/>
      <c r="H8" s="6"/>
      <c r="I8" s="6"/>
    </row>
    <row r="9" spans="1:14" ht="22" customHeight="1" thickBot="1" x14ac:dyDescent="0.3">
      <c r="A9" s="4"/>
      <c r="B9" s="4"/>
      <c r="C9" s="5"/>
      <c r="F9" s="11"/>
      <c r="G9" s="4"/>
    </row>
    <row r="10" spans="1:14" ht="22" customHeight="1" x14ac:dyDescent="0.3">
      <c r="D10" s="33" t="s">
        <v>7</v>
      </c>
      <c r="G10" s="4"/>
    </row>
    <row r="11" spans="1:14" ht="22" customHeight="1" x14ac:dyDescent="0.35">
      <c r="C11" s="20" t="s">
        <v>2</v>
      </c>
      <c r="D11" s="34" t="s">
        <v>25</v>
      </c>
      <c r="F11" s="20"/>
      <c r="G11" s="20"/>
      <c r="I11" s="21" t="s">
        <v>6</v>
      </c>
      <c r="J11" s="20"/>
    </row>
    <row r="12" spans="1:14" ht="22" customHeight="1" x14ac:dyDescent="0.25">
      <c r="A12" s="83" t="s">
        <v>12</v>
      </c>
      <c r="B12" s="84" t="s">
        <v>3</v>
      </c>
      <c r="C12" s="26">
        <v>0</v>
      </c>
      <c r="D12" s="35">
        <v>1324.9</v>
      </c>
      <c r="F12" s="8"/>
      <c r="G12" s="17"/>
      <c r="I12" s="22">
        <f>D12</f>
        <v>1324.9</v>
      </c>
      <c r="J12" s="12"/>
    </row>
    <row r="13" spans="1:14" ht="22" customHeight="1" x14ac:dyDescent="0.25">
      <c r="A13" s="83"/>
      <c r="B13" s="84"/>
      <c r="C13" s="27">
        <f>C12+$D$6</f>
        <v>2</v>
      </c>
      <c r="D13" s="35">
        <v>920.72500000000002</v>
      </c>
      <c r="F13" s="8"/>
      <c r="G13" s="18"/>
      <c r="I13" s="22">
        <f>$H$5*SIN(RADIANS($D$5))-($H$5*SIN(RADIANS($D$5))-I12*COS(RADIANS($D$5)))*EXP(-$D$6/$H$6)</f>
        <v>834.76699999999994</v>
      </c>
      <c r="J13" s="12"/>
    </row>
    <row r="14" spans="1:14" ht="22" customHeight="1" x14ac:dyDescent="0.25">
      <c r="A14" s="83"/>
      <c r="B14" s="84"/>
      <c r="C14" s="27">
        <f t="shared" ref="C14" si="0">C13+$D$6</f>
        <v>4</v>
      </c>
      <c r="D14" s="35">
        <v>878.55</v>
      </c>
      <c r="F14" s="8"/>
      <c r="G14" s="18"/>
      <c r="I14" s="22">
        <f t="shared" ref="I14:I19" si="1">$H$5*SIN(RADIANS($D$5))-($H$5*SIN(RADIANS($D$5))-I13*COS(RADIANS($D$5)))*EXP(-$D$6/$H$6)</f>
        <v>834.76699999999994</v>
      </c>
      <c r="J14" s="12"/>
    </row>
    <row r="15" spans="1:14" ht="22" customHeight="1" x14ac:dyDescent="0.25">
      <c r="A15" s="83"/>
      <c r="B15" s="84"/>
      <c r="C15" s="27">
        <f>C14+$D$6</f>
        <v>6</v>
      </c>
      <c r="D15" s="35">
        <v>852.68600000000004</v>
      </c>
      <c r="F15" s="8"/>
      <c r="G15" s="18"/>
      <c r="I15" s="22">
        <f t="shared" si="1"/>
        <v>834.76699999999994</v>
      </c>
      <c r="J15" s="12"/>
    </row>
    <row r="16" spans="1:14" ht="22" customHeight="1" thickBot="1" x14ac:dyDescent="0.3">
      <c r="A16" s="83"/>
      <c r="B16" s="84"/>
      <c r="C16" s="27">
        <f t="shared" ref="C16:C19" si="2">C15+$D$6</f>
        <v>8</v>
      </c>
      <c r="D16" s="35">
        <v>848.61</v>
      </c>
      <c r="F16" s="8"/>
      <c r="G16" s="18"/>
      <c r="I16" s="22">
        <f>$H$5*SIN(RADIANS($D$5))-($H$5*SIN(RADIANS($D$5))-I15*COS(RADIANS($D$5)))*EXP(-$D$6/$H$6)</f>
        <v>834.76699999999994</v>
      </c>
      <c r="J16" s="12"/>
    </row>
    <row r="17" spans="1:10" ht="22" customHeight="1" x14ac:dyDescent="0.25">
      <c r="A17" s="83"/>
      <c r="B17" s="84"/>
      <c r="C17" s="27">
        <f t="shared" si="2"/>
        <v>10</v>
      </c>
      <c r="D17" s="36">
        <v>838.20500000000004</v>
      </c>
      <c r="E17" s="85" t="s">
        <v>26</v>
      </c>
      <c r="F17" s="8"/>
      <c r="G17" s="18"/>
      <c r="I17" s="22">
        <f t="shared" si="1"/>
        <v>834.76699999999994</v>
      </c>
      <c r="J17" s="12"/>
    </row>
    <row r="18" spans="1:10" ht="22" customHeight="1" x14ac:dyDescent="0.25">
      <c r="A18" s="83"/>
      <c r="B18" s="84"/>
      <c r="C18" s="27">
        <f t="shared" si="2"/>
        <v>12</v>
      </c>
      <c r="D18" s="36">
        <v>817.48599999999999</v>
      </c>
      <c r="E18" s="86"/>
      <c r="F18" s="8"/>
      <c r="G18" s="18"/>
      <c r="I18" s="22">
        <f t="shared" si="1"/>
        <v>834.76699999999994</v>
      </c>
      <c r="J18" s="12"/>
    </row>
    <row r="19" spans="1:10" ht="22" customHeight="1" thickBot="1" x14ac:dyDescent="0.3">
      <c r="A19" s="83"/>
      <c r="B19" s="84"/>
      <c r="C19" s="27">
        <f t="shared" si="2"/>
        <v>14</v>
      </c>
      <c r="D19" s="37">
        <v>848.61</v>
      </c>
      <c r="E19" s="87"/>
      <c r="F19" s="8"/>
      <c r="G19" s="18"/>
      <c r="I19" s="22">
        <f t="shared" si="1"/>
        <v>834.76699999999994</v>
      </c>
      <c r="J19" s="12"/>
    </row>
    <row r="20" spans="1:10" ht="22" customHeight="1" thickBot="1" x14ac:dyDescent="0.3">
      <c r="A20" s="83"/>
      <c r="B20" s="9"/>
      <c r="C20" s="9"/>
      <c r="D20" s="9"/>
      <c r="E20" s="10"/>
      <c r="F20" s="10"/>
      <c r="G20" s="10"/>
      <c r="H20" s="10"/>
      <c r="I20" s="10"/>
      <c r="J20" s="10"/>
    </row>
    <row r="21" spans="1:10" ht="22" customHeight="1" x14ac:dyDescent="0.35">
      <c r="A21" s="83"/>
      <c r="C21" s="20" t="s">
        <v>2</v>
      </c>
      <c r="D21" s="38" t="s">
        <v>25</v>
      </c>
      <c r="G21" s="20"/>
      <c r="I21" s="21" t="s">
        <v>6</v>
      </c>
      <c r="J21" s="20"/>
    </row>
    <row r="22" spans="1:10" ht="22" customHeight="1" x14ac:dyDescent="0.25">
      <c r="A22" s="83"/>
      <c r="B22" s="84" t="s">
        <v>4</v>
      </c>
      <c r="C22" s="7">
        <v>0</v>
      </c>
      <c r="D22" s="35">
        <v>12900.2</v>
      </c>
      <c r="G22" s="17"/>
      <c r="I22" s="22">
        <f>D22</f>
        <v>12900.2</v>
      </c>
      <c r="J22" s="12"/>
    </row>
    <row r="23" spans="1:10" ht="22" customHeight="1" x14ac:dyDescent="0.25">
      <c r="A23" s="83"/>
      <c r="B23" s="84"/>
      <c r="C23" s="27">
        <f>C22+$D$6</f>
        <v>2</v>
      </c>
      <c r="D23" s="35">
        <v>6449.26</v>
      </c>
      <c r="G23" s="18"/>
      <c r="I23" s="22">
        <f>$I$5*SIN(RADIANS($D$5))-($I$5*SIN(RADIANS($D$5))-I22*COS(RADIANS($D$5)))*EXP(-$D$6/$I$6)</f>
        <v>4694.5999999999985</v>
      </c>
      <c r="J23" s="12"/>
    </row>
    <row r="24" spans="1:10" ht="22" customHeight="1" x14ac:dyDescent="0.25">
      <c r="A24" s="83"/>
      <c r="B24" s="84"/>
      <c r="C24" s="27">
        <f t="shared" ref="C24:C29" si="3">C23+$D$6</f>
        <v>4</v>
      </c>
      <c r="D24" s="35">
        <v>5178.74</v>
      </c>
      <c r="G24" s="18"/>
      <c r="I24" s="22">
        <f t="shared" ref="I24:I29" si="4">$I$5*SIN(RADIANS($D$5))-($I$5*SIN(RADIANS($D$5))-I23*COS(RADIANS($D$5)))*EXP(-$D$6/$I$6)</f>
        <v>4694.5999999999985</v>
      </c>
      <c r="J24" s="12"/>
    </row>
    <row r="25" spans="1:10" ht="22" customHeight="1" x14ac:dyDescent="0.25">
      <c r="A25" s="83"/>
      <c r="B25" s="84"/>
      <c r="C25" s="27">
        <f t="shared" si="3"/>
        <v>6</v>
      </c>
      <c r="D25" s="35">
        <v>4850.12</v>
      </c>
      <c r="G25" s="18"/>
      <c r="I25" s="22">
        <f t="shared" si="4"/>
        <v>4694.5999999999985</v>
      </c>
      <c r="J25" s="12"/>
    </row>
    <row r="26" spans="1:10" ht="22" customHeight="1" thickBot="1" x14ac:dyDescent="0.3">
      <c r="A26" s="83"/>
      <c r="B26" s="84"/>
      <c r="C26" s="27">
        <f t="shared" si="3"/>
        <v>8</v>
      </c>
      <c r="D26" s="35">
        <v>4688.88</v>
      </c>
      <c r="G26" s="18"/>
      <c r="I26" s="22">
        <f t="shared" si="4"/>
        <v>4694.5999999999985</v>
      </c>
      <c r="J26" s="12"/>
    </row>
    <row r="27" spans="1:10" ht="22" customHeight="1" x14ac:dyDescent="0.25">
      <c r="A27" s="83"/>
      <c r="B27" s="84"/>
      <c r="C27" s="27">
        <f t="shared" si="3"/>
        <v>10</v>
      </c>
      <c r="D27" s="36">
        <v>4684.46</v>
      </c>
      <c r="E27" s="85" t="s">
        <v>26</v>
      </c>
      <c r="G27" s="18"/>
      <c r="I27" s="22">
        <f t="shared" si="4"/>
        <v>4694.5999999999985</v>
      </c>
      <c r="J27" s="12"/>
    </row>
    <row r="28" spans="1:10" ht="22" customHeight="1" x14ac:dyDescent="0.25">
      <c r="A28" s="83"/>
      <c r="B28" s="84"/>
      <c r="C28" s="27">
        <f t="shared" si="3"/>
        <v>12</v>
      </c>
      <c r="D28" s="36">
        <v>4710.46</v>
      </c>
      <c r="E28" s="86"/>
      <c r="G28" s="18"/>
      <c r="I28" s="22">
        <f t="shared" si="4"/>
        <v>4694.5999999999985</v>
      </c>
      <c r="J28" s="12"/>
    </row>
    <row r="29" spans="1:10" ht="22" customHeight="1" thickBot="1" x14ac:dyDescent="0.3">
      <c r="A29" s="83"/>
      <c r="B29" s="84"/>
      <c r="C29" s="27">
        <f t="shared" si="3"/>
        <v>14</v>
      </c>
      <c r="D29" s="37">
        <v>4688.88</v>
      </c>
      <c r="E29" s="87"/>
      <c r="G29" s="18"/>
      <c r="I29" s="22">
        <f t="shared" si="4"/>
        <v>4694.5999999999985</v>
      </c>
      <c r="J29" s="12"/>
    </row>
    <row r="30" spans="1:10" ht="22" customHeight="1" thickBot="1" x14ac:dyDescent="0.3">
      <c r="A30" s="83"/>
      <c r="B30" s="9"/>
      <c r="C30" s="9"/>
      <c r="D30" s="9"/>
      <c r="E30" s="10"/>
      <c r="F30" s="10"/>
      <c r="G30" s="10"/>
      <c r="H30" s="10"/>
      <c r="I30" s="10"/>
      <c r="J30" s="10"/>
    </row>
    <row r="31" spans="1:10" ht="22" customHeight="1" x14ac:dyDescent="0.35">
      <c r="A31" s="83"/>
      <c r="C31" s="20" t="s">
        <v>2</v>
      </c>
      <c r="D31" s="38" t="s">
        <v>25</v>
      </c>
      <c r="G31" s="20"/>
      <c r="I31" s="21" t="s">
        <v>6</v>
      </c>
    </row>
    <row r="32" spans="1:10" ht="22" customHeight="1" x14ac:dyDescent="0.25">
      <c r="A32" s="83"/>
      <c r="B32" s="84" t="s">
        <v>24</v>
      </c>
      <c r="C32" s="7">
        <v>0</v>
      </c>
      <c r="D32" s="35">
        <v>1310.24</v>
      </c>
      <c r="G32" s="17"/>
      <c r="I32" s="22">
        <f>D32</f>
        <v>1310.24</v>
      </c>
    </row>
    <row r="33" spans="1:9" ht="22" customHeight="1" x14ac:dyDescent="0.25">
      <c r="A33" s="83"/>
      <c r="B33" s="84"/>
      <c r="C33" s="27">
        <f>C32+$D$6</f>
        <v>2</v>
      </c>
      <c r="D33" s="35">
        <v>957.68</v>
      </c>
      <c r="G33" s="18"/>
      <c r="I33" s="22">
        <f>$J$5*SIN(RADIANS($D$5))-($J$5*SIN(RADIANS($D$5))-I32*COS(RADIANS($D$5)))*EXP(-$D$6/$J$6)</f>
        <v>950.85866666666664</v>
      </c>
    </row>
    <row r="34" spans="1:9" ht="22" customHeight="1" x14ac:dyDescent="0.25">
      <c r="A34" s="83"/>
      <c r="B34" s="84"/>
      <c r="C34" s="27">
        <f t="shared" ref="C34:C39" si="5">C33+$D$6</f>
        <v>4</v>
      </c>
      <c r="D34" s="35">
        <v>934.16399999999999</v>
      </c>
      <c r="G34" s="18"/>
      <c r="I34" s="22">
        <f t="shared" ref="I34:I39" si="6">$J$5*SIN(RADIANS($D$5))-($J$5*SIN(RADIANS($D$5))-I33*COS(RADIANS($D$5)))*EXP(-$D$6/$J$6)</f>
        <v>950.85866666666664</v>
      </c>
    </row>
    <row r="35" spans="1:9" ht="22" customHeight="1" x14ac:dyDescent="0.25">
      <c r="A35" s="83"/>
      <c r="B35" s="84"/>
      <c r="C35" s="27">
        <f t="shared" si="5"/>
        <v>6</v>
      </c>
      <c r="D35" s="35">
        <v>956.06</v>
      </c>
      <c r="G35" s="18"/>
      <c r="I35" s="22">
        <f t="shared" si="6"/>
        <v>950.85866666666664</v>
      </c>
    </row>
    <row r="36" spans="1:9" ht="22" customHeight="1" thickBot="1" x14ac:dyDescent="0.3">
      <c r="A36" s="83"/>
      <c r="B36" s="84"/>
      <c r="C36" s="27">
        <f t="shared" si="5"/>
        <v>8</v>
      </c>
      <c r="D36" s="35">
        <v>966.90200000000004</v>
      </c>
      <c r="G36" s="18"/>
      <c r="I36" s="22">
        <f t="shared" si="6"/>
        <v>950.85866666666664</v>
      </c>
    </row>
    <row r="37" spans="1:9" ht="22" customHeight="1" x14ac:dyDescent="0.25">
      <c r="A37" s="83"/>
      <c r="B37" s="84"/>
      <c r="C37" s="27">
        <f t="shared" si="5"/>
        <v>10</v>
      </c>
      <c r="D37" s="36">
        <v>929.61400000000003</v>
      </c>
      <c r="E37" s="85" t="s">
        <v>26</v>
      </c>
      <c r="G37" s="18"/>
      <c r="I37" s="22">
        <f t="shared" si="6"/>
        <v>950.85866666666664</v>
      </c>
    </row>
    <row r="38" spans="1:9" ht="22" customHeight="1" x14ac:dyDescent="0.25">
      <c r="A38" s="83"/>
      <c r="B38" s="84"/>
      <c r="C38" s="27">
        <f t="shared" si="5"/>
        <v>12</v>
      </c>
      <c r="D38" s="36">
        <v>956.06</v>
      </c>
      <c r="E38" s="86"/>
      <c r="G38" s="18"/>
      <c r="I38" s="22">
        <f t="shared" si="6"/>
        <v>950.85866666666664</v>
      </c>
    </row>
    <row r="39" spans="1:9" ht="22" customHeight="1" thickBot="1" x14ac:dyDescent="0.3">
      <c r="A39" s="83"/>
      <c r="B39" s="84"/>
      <c r="C39" s="27">
        <f t="shared" si="5"/>
        <v>14</v>
      </c>
      <c r="D39" s="37">
        <v>966.90200000000004</v>
      </c>
      <c r="E39" s="87"/>
      <c r="G39" s="18"/>
      <c r="I39" s="22">
        <f t="shared" si="6"/>
        <v>950.85866666666664</v>
      </c>
    </row>
  </sheetData>
  <mergeCells count="10">
    <mergeCell ref="A1:N1"/>
    <mergeCell ref="B32:B39"/>
    <mergeCell ref="E37:E39"/>
    <mergeCell ref="A12:A39"/>
    <mergeCell ref="H3:I3"/>
    <mergeCell ref="B12:B19"/>
    <mergeCell ref="E17:E19"/>
    <mergeCell ref="B22:B29"/>
    <mergeCell ref="E27:E29"/>
    <mergeCell ref="A5:A7"/>
  </mergeCells>
  <conditionalFormatting sqref="D17:D19">
    <cfRule type="cellIs" dxfId="42" priority="15" operator="greaterThanOrEqual">
      <formula>$D$12</formula>
    </cfRule>
    <cfRule type="cellIs" dxfId="41" priority="16" operator="lessThan">
      <formula>0.3*$D$12</formula>
    </cfRule>
  </conditionalFormatting>
  <conditionalFormatting sqref="D27:D29">
    <cfRule type="cellIs" dxfId="40" priority="12" operator="greaterThanOrEqual">
      <formula>$D$22</formula>
    </cfRule>
    <cfRule type="cellIs" dxfId="39" priority="13" operator="lessThan">
      <formula>0.3*$D$22</formula>
    </cfRule>
  </conditionalFormatting>
  <conditionalFormatting sqref="D5">
    <cfRule type="cellIs" dxfId="38" priority="9" operator="lessThanOrEqual">
      <formula>0</formula>
    </cfRule>
    <cfRule type="cellIs" dxfId="37" priority="10" operator="greaterThan">
      <formula>90</formula>
    </cfRule>
  </conditionalFormatting>
  <conditionalFormatting sqref="E5">
    <cfRule type="expression" dxfId="36" priority="8">
      <formula>OR($D$5&lt;=0, $D$5&gt;90)</formula>
    </cfRule>
  </conditionalFormatting>
  <conditionalFormatting sqref="D6">
    <cfRule type="cellIs" dxfId="35" priority="7" operator="lessThanOrEqual">
      <formula>0</formula>
    </cfRule>
  </conditionalFormatting>
  <conditionalFormatting sqref="E6">
    <cfRule type="expression" dxfId="34" priority="5">
      <formula>($D$6&lt;=0)</formula>
    </cfRule>
  </conditionalFormatting>
  <conditionalFormatting sqref="D37:D39">
    <cfRule type="cellIs" dxfId="33" priority="2" operator="greaterThanOrEqual">
      <formula>$D$32</formula>
    </cfRule>
    <cfRule type="cellIs" dxfId="32" priority="3" operator="lessThan">
      <formula>0.3*$D$32</formula>
    </cfRule>
  </conditionalFormatting>
  <conditionalFormatting sqref="E7">
    <cfRule type="expression" dxfId="31" priority="76">
      <formula>#REF!&lt;0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16862023-980A-D748-BB12-4A3738E0F3C4}">
            <x14:iconSet custom="1">
              <x14:cfvo type="percent">
                <xm:f>0</xm:f>
              </x14:cfvo>
              <x14:cfvo type="formula">
                <xm:f>0.3*$D$12</xm:f>
              </x14:cfvo>
              <x14:cfvo type="formula">
                <xm:f>$D$12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D17:D19</xm:sqref>
        </x14:conditionalFormatting>
        <x14:conditionalFormatting xmlns:xm="http://schemas.microsoft.com/office/excel/2006/main">
          <x14:cfRule type="iconSet" priority="11" id="{367BE957-7D4A-2043-AE30-F6FB7DB357B5}">
            <x14:iconSet custom="1">
              <x14:cfvo type="percent">
                <xm:f>0</xm:f>
              </x14:cfvo>
              <x14:cfvo type="formula">
                <xm:f>0.3*$D$22</xm:f>
              </x14:cfvo>
              <x14:cfvo type="formula">
                <xm:f>$D$22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D27:D29</xm:sqref>
        </x14:conditionalFormatting>
        <x14:conditionalFormatting xmlns:xm="http://schemas.microsoft.com/office/excel/2006/main">
          <x14:cfRule type="iconSet" priority="1" id="{D09FBA12-235A-EA46-B8B5-8AC87CBD80D0}">
            <x14:iconSet custom="1">
              <x14:cfvo type="percent">
                <xm:f>0</xm:f>
              </x14:cfvo>
              <x14:cfvo type="formula">
                <xm:f>0.3*$D$32</xm:f>
              </x14:cfvo>
              <x14:cfvo type="formula">
                <xm:f>$D$32</xm:f>
              </x14:cfvo>
              <x14:cfIcon iconSet="3TrafficLights1" iconId="1"/>
              <x14:cfIcon iconSet="NoIcons" iconId="0"/>
              <x14:cfIcon iconSet="3TrafficLights1" iconId="0"/>
            </x14:iconSet>
          </x14:cfRule>
          <xm:sqref>D37:D39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F0CF-8555-B242-9823-7B9323680AE3}">
  <sheetPr codeName="Sheet6"/>
  <dimension ref="A1:J48"/>
  <sheetViews>
    <sheetView tabSelected="1" zoomScaleNormal="100" workbookViewId="0">
      <pane ySplit="1" topLeftCell="A15" activePane="bottomLeft" state="frozen"/>
      <selection pane="bottomLeft" activeCell="H11" sqref="H11"/>
    </sheetView>
  </sheetViews>
  <sheetFormatPr baseColWidth="10" defaultColWidth="8.83203125" defaultRowHeight="22" customHeight="1" x14ac:dyDescent="0.25"/>
  <cols>
    <col min="1" max="1" width="16.6640625" style="1" customWidth="1"/>
    <col min="2" max="2" width="27.6640625" style="1" customWidth="1"/>
    <col min="3" max="3" width="13.83203125" style="1" customWidth="1"/>
    <col min="4" max="4" width="17.1640625" style="1" customWidth="1"/>
    <col min="5" max="5" width="16.33203125" style="1" customWidth="1"/>
    <col min="6" max="6" width="16.83203125" style="1" customWidth="1"/>
    <col min="7" max="7" width="15" style="41" customWidth="1"/>
    <col min="8" max="8" width="20.6640625" style="7" customWidth="1"/>
    <col min="9" max="9" width="21.1640625" style="7" customWidth="1"/>
    <col min="10" max="10" width="19.33203125" style="7" customWidth="1"/>
    <col min="11" max="16384" width="8.83203125" style="1"/>
  </cols>
  <sheetData>
    <row r="1" spans="1:10" ht="34" customHeight="1" x14ac:dyDescent="0.35">
      <c r="A1" s="88" t="s">
        <v>11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22" customHeight="1" x14ac:dyDescent="0.25">
      <c r="A2" s="90" t="s">
        <v>41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2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</row>
    <row r="4" spans="1:10" ht="22" customHeight="1" thickBot="1" x14ac:dyDescent="0.3">
      <c r="A4" s="3"/>
      <c r="F4" s="47"/>
    </row>
    <row r="5" spans="1:10" ht="22" customHeight="1" x14ac:dyDescent="0.3">
      <c r="A5" s="83" t="s">
        <v>11</v>
      </c>
      <c r="B5" s="92" t="s">
        <v>7</v>
      </c>
      <c r="C5" s="93"/>
      <c r="D5" s="93"/>
      <c r="E5" s="93"/>
      <c r="F5" s="94"/>
    </row>
    <row r="6" spans="1:10" ht="22" customHeight="1" x14ac:dyDescent="0.25">
      <c r="A6" s="83"/>
      <c r="B6" s="99" t="s">
        <v>30</v>
      </c>
      <c r="C6" s="100"/>
      <c r="D6" s="57" t="s">
        <v>3</v>
      </c>
      <c r="E6" s="57" t="s">
        <v>4</v>
      </c>
      <c r="F6" s="58" t="s">
        <v>24</v>
      </c>
      <c r="G6" s="40"/>
    </row>
    <row r="7" spans="1:10" ht="22" customHeight="1" x14ac:dyDescent="0.25">
      <c r="A7" s="83"/>
      <c r="B7" s="52"/>
      <c r="C7" s="47"/>
      <c r="D7" s="62">
        <v>1</v>
      </c>
      <c r="E7" s="62">
        <v>2.5</v>
      </c>
      <c r="F7" s="63">
        <v>4</v>
      </c>
      <c r="H7" s="1"/>
      <c r="I7" s="1"/>
      <c r="J7" s="1"/>
    </row>
    <row r="8" spans="1:10" ht="22" customHeight="1" x14ac:dyDescent="0.35">
      <c r="A8" s="83"/>
      <c r="B8" s="52"/>
      <c r="C8" s="47"/>
      <c r="D8" s="55" t="s">
        <v>27</v>
      </c>
      <c r="E8" s="55" t="s">
        <v>27</v>
      </c>
      <c r="F8" s="56" t="s">
        <v>27</v>
      </c>
      <c r="H8" s="1"/>
      <c r="I8" s="1"/>
      <c r="J8" s="44"/>
    </row>
    <row r="9" spans="1:10" ht="22" customHeight="1" thickBot="1" x14ac:dyDescent="0.3">
      <c r="A9" s="83"/>
      <c r="B9" s="97" t="s">
        <v>29</v>
      </c>
      <c r="C9" s="98"/>
      <c r="D9" s="53">
        <v>60</v>
      </c>
      <c r="E9" s="68" t="s">
        <v>22</v>
      </c>
      <c r="F9" s="54"/>
      <c r="H9" s="1"/>
      <c r="I9" s="1"/>
      <c r="J9" s="1"/>
    </row>
    <row r="10" spans="1:10" ht="22" customHeight="1" x14ac:dyDescent="0.25">
      <c r="A10" s="83"/>
      <c r="B10" s="67"/>
      <c r="C10" s="67"/>
      <c r="D10" s="48"/>
      <c r="E10" s="72"/>
      <c r="F10" s="49"/>
      <c r="H10" s="1"/>
      <c r="I10" s="1"/>
      <c r="J10" s="1"/>
    </row>
    <row r="11" spans="1:10" ht="22" customHeight="1" x14ac:dyDescent="0.25">
      <c r="A11" s="83"/>
      <c r="B11" s="67"/>
      <c r="C11" s="67"/>
      <c r="D11" s="48"/>
      <c r="E11" s="72"/>
      <c r="F11" s="49"/>
      <c r="H11" s="1"/>
      <c r="I11" s="1"/>
      <c r="J11" s="1"/>
    </row>
    <row r="12" spans="1:10" ht="22" customHeight="1" thickBot="1" x14ac:dyDescent="0.35">
      <c r="A12" s="83"/>
      <c r="B12" s="75" t="s">
        <v>39</v>
      </c>
      <c r="C12" s="44" t="s">
        <v>32</v>
      </c>
      <c r="E12" s="45"/>
      <c r="F12" s="49"/>
      <c r="H12" s="44"/>
      <c r="I12" s="44"/>
      <c r="J12" s="44"/>
    </row>
    <row r="13" spans="1:10" ht="22" customHeight="1" thickBot="1" x14ac:dyDescent="0.35">
      <c r="A13" s="83"/>
      <c r="B13" s="46" t="s">
        <v>28</v>
      </c>
      <c r="C13" s="80">
        <v>0.99299999999999999</v>
      </c>
      <c r="D13" s="89" t="s">
        <v>8</v>
      </c>
      <c r="E13" s="82"/>
      <c r="F13" s="82"/>
      <c r="H13" s="50"/>
      <c r="I13" s="50"/>
      <c r="J13" s="50"/>
    </row>
    <row r="14" spans="1:10" ht="22" customHeight="1" x14ac:dyDescent="0.25">
      <c r="A14" s="83"/>
      <c r="B14" s="19" t="s">
        <v>31</v>
      </c>
      <c r="D14" s="16" t="s">
        <v>3</v>
      </c>
      <c r="E14" s="16" t="s">
        <v>4</v>
      </c>
      <c r="F14" s="16" t="s">
        <v>24</v>
      </c>
      <c r="H14" s="1"/>
      <c r="I14" s="1"/>
      <c r="J14" s="1"/>
    </row>
    <row r="15" spans="1:10" ht="22" customHeight="1" x14ac:dyDescent="0.25">
      <c r="A15" s="83"/>
      <c r="B15" s="101" t="s">
        <v>35</v>
      </c>
      <c r="C15" s="101"/>
      <c r="D15" s="32">
        <f>$D$7*LN((1-COS(RADIANS(D9)))/(1-C13))</f>
        <v>4.2686979493668771</v>
      </c>
      <c r="E15" s="32">
        <f>$E$7*LN((1-COS(RADIANS(D9)))/(1-C13))</f>
        <v>10.671744873417193</v>
      </c>
      <c r="F15" s="32">
        <f>$F$7*LN((1-COS(RADIANS(D9)))/(1-C13))</f>
        <v>17.074791797467508</v>
      </c>
      <c r="H15" s="41"/>
      <c r="I15" s="41"/>
      <c r="J15" s="41"/>
    </row>
    <row r="16" spans="1:10" ht="22" customHeight="1" x14ac:dyDescent="0.25">
      <c r="A16" s="19"/>
      <c r="D16" s="96" t="s">
        <v>37</v>
      </c>
      <c r="E16" s="96"/>
      <c r="F16" s="96"/>
      <c r="H16" s="41"/>
      <c r="I16" s="41"/>
      <c r="J16" s="41"/>
    </row>
    <row r="17" spans="1:10" ht="22" customHeight="1" x14ac:dyDescent="0.25">
      <c r="A17" s="19"/>
      <c r="F17" s="47"/>
      <c r="H17" s="41"/>
      <c r="I17" s="41"/>
      <c r="J17" s="41"/>
    </row>
    <row r="18" spans="1:10" ht="22" customHeight="1" x14ac:dyDescent="0.25">
      <c r="A18" s="83" t="s">
        <v>21</v>
      </c>
      <c r="B18" s="95" t="s">
        <v>3</v>
      </c>
      <c r="C18" s="95"/>
      <c r="D18" s="95" t="s">
        <v>4</v>
      </c>
      <c r="E18" s="95"/>
      <c r="F18" s="95" t="s">
        <v>24</v>
      </c>
      <c r="G18" s="95"/>
      <c r="H18" s="42"/>
      <c r="I18" s="42"/>
      <c r="J18" s="1"/>
    </row>
    <row r="19" spans="1:10" ht="22" customHeight="1" x14ac:dyDescent="0.35">
      <c r="A19" s="83"/>
      <c r="B19" s="30" t="s">
        <v>2</v>
      </c>
      <c r="C19" s="30" t="s">
        <v>13</v>
      </c>
      <c r="D19" s="30" t="s">
        <v>2</v>
      </c>
      <c r="E19" s="30" t="s">
        <v>13</v>
      </c>
      <c r="F19" s="30" t="s">
        <v>2</v>
      </c>
      <c r="G19" s="30" t="s">
        <v>13</v>
      </c>
      <c r="H19" s="41"/>
      <c r="I19" s="41"/>
      <c r="J19" s="1"/>
    </row>
    <row r="20" spans="1:10" ht="22" customHeight="1" x14ac:dyDescent="0.25">
      <c r="A20" s="83"/>
      <c r="B20" s="59">
        <v>0</v>
      </c>
      <c r="C20" s="61">
        <f>(1-((1-COS(RADIANS($D$9)))/EXP(B20/$D$7)))*SIN(RADIANS($D$9))</f>
        <v>0.43301270189221941</v>
      </c>
      <c r="D20" s="59">
        <v>0</v>
      </c>
      <c r="E20" s="61">
        <f>(1-((1-COS(RADIANS($D$9)))/EXP(D20/$E$7)))*SIN(RADIANS($D$9))</f>
        <v>0.43301270189221941</v>
      </c>
      <c r="F20" s="59">
        <v>0</v>
      </c>
      <c r="G20" s="61">
        <f>(1-((1-COS(RADIANS($D$9)))/EXP(F20/$F$7)))*SIN(RADIANS($D$9))</f>
        <v>0.43301270189221941</v>
      </c>
      <c r="H20" s="41"/>
      <c r="I20" s="41"/>
      <c r="J20" s="1"/>
    </row>
    <row r="21" spans="1:10" ht="22" customHeight="1" x14ac:dyDescent="0.25">
      <c r="A21" s="83"/>
      <c r="B21" s="60">
        <f>B20+0.25*$D$7</f>
        <v>0.25</v>
      </c>
      <c r="C21" s="61">
        <f t="shared" ref="C21:C48" si="0">(1-((1-COS(RADIANS($D$9)))/EXP(B21/$D$7)))*SIN(RADIANS($D$9))</f>
        <v>0.52879477247091344</v>
      </c>
      <c r="D21" s="60">
        <f>D20+0.25*$E$7</f>
        <v>0.625</v>
      </c>
      <c r="E21" s="61">
        <f t="shared" ref="E21:E48" si="1">(1-((1-COS(RADIANS($D$9)))/EXP(D21/$E$7)))*SIN(RADIANS($D$9))</f>
        <v>0.52879477247091344</v>
      </c>
      <c r="F21" s="60">
        <f>F20+0.25*$F$7</f>
        <v>1</v>
      </c>
      <c r="G21" s="61">
        <f t="shared" ref="G21:G48" si="2">(1-((1-COS(RADIANS($D$9)))/EXP(F21/$F$7)))*SIN(RADIANS($D$9))</f>
        <v>0.52879477247091344</v>
      </c>
      <c r="H21" s="41"/>
      <c r="I21" s="41"/>
      <c r="J21" s="1"/>
    </row>
    <row r="22" spans="1:10" ht="22" customHeight="1" x14ac:dyDescent="0.25">
      <c r="A22" s="83"/>
      <c r="B22" s="60">
        <f t="shared" ref="B22:B48" si="3">B21+0.25*$D$7</f>
        <v>0.5</v>
      </c>
      <c r="C22" s="61">
        <f t="shared" si="0"/>
        <v>0.60338992404180103</v>
      </c>
      <c r="D22" s="60">
        <f t="shared" ref="D22:D48" si="4">D21+0.25*$E$7</f>
        <v>1.25</v>
      </c>
      <c r="E22" s="61">
        <f t="shared" si="1"/>
        <v>0.60338992404180103</v>
      </c>
      <c r="F22" s="60">
        <f>F21+0.25*$F$7</f>
        <v>2</v>
      </c>
      <c r="G22" s="61">
        <f t="shared" si="2"/>
        <v>0.60338992404180103</v>
      </c>
      <c r="H22" s="41"/>
      <c r="I22" s="41"/>
      <c r="J22" s="1"/>
    </row>
    <row r="23" spans="1:10" ht="22" customHeight="1" x14ac:dyDescent="0.25">
      <c r="A23" s="83"/>
      <c r="B23" s="60">
        <f t="shared" si="3"/>
        <v>0.75</v>
      </c>
      <c r="C23" s="61">
        <f>(1-((1-COS(RADIANS($D$9)))/EXP(B23/$D$7)))*SIN(RADIANS($D$9))</f>
        <v>0.66148468649853842</v>
      </c>
      <c r="D23" s="60">
        <f t="shared" si="4"/>
        <v>1.875</v>
      </c>
      <c r="E23" s="61">
        <f t="shared" si="1"/>
        <v>0.66148468649853842</v>
      </c>
      <c r="F23" s="60">
        <f t="shared" ref="F23:F48" si="5">F22+0.25*$F$7</f>
        <v>3</v>
      </c>
      <c r="G23" s="61">
        <f t="shared" si="2"/>
        <v>0.66148468649853842</v>
      </c>
      <c r="H23" s="41"/>
      <c r="I23" s="41"/>
      <c r="J23" s="1"/>
    </row>
    <row r="24" spans="1:10" ht="22" customHeight="1" x14ac:dyDescent="0.25">
      <c r="A24" s="83"/>
      <c r="B24" s="60">
        <f t="shared" si="3"/>
        <v>1</v>
      </c>
      <c r="C24" s="61">
        <f t="shared" si="0"/>
        <v>0.70672893299219264</v>
      </c>
      <c r="D24" s="60">
        <f t="shared" si="4"/>
        <v>2.5</v>
      </c>
      <c r="E24" s="61">
        <f t="shared" si="1"/>
        <v>0.70672893299219264</v>
      </c>
      <c r="F24" s="60">
        <f t="shared" si="5"/>
        <v>4</v>
      </c>
      <c r="G24" s="61">
        <f t="shared" si="2"/>
        <v>0.70672893299219264</v>
      </c>
      <c r="H24" s="41"/>
      <c r="I24" s="41"/>
      <c r="J24" s="1"/>
    </row>
    <row r="25" spans="1:10" ht="22" customHeight="1" x14ac:dyDescent="0.25">
      <c r="A25" s="83"/>
      <c r="B25" s="60">
        <f t="shared" si="3"/>
        <v>1.25</v>
      </c>
      <c r="C25" s="61">
        <f t="shared" si="0"/>
        <v>0.74196518759092622</v>
      </c>
      <c r="D25" s="60">
        <f t="shared" si="4"/>
        <v>3.125</v>
      </c>
      <c r="E25" s="61">
        <f t="shared" si="1"/>
        <v>0.74196518759092622</v>
      </c>
      <c r="F25" s="60">
        <f t="shared" si="5"/>
        <v>5</v>
      </c>
      <c r="G25" s="61">
        <f t="shared" si="2"/>
        <v>0.74196518759092622</v>
      </c>
      <c r="H25" s="41"/>
      <c r="I25" s="41"/>
      <c r="J25" s="1"/>
    </row>
    <row r="26" spans="1:10" ht="22" customHeight="1" x14ac:dyDescent="0.25">
      <c r="A26" s="83"/>
      <c r="B26" s="60">
        <f t="shared" si="3"/>
        <v>1.5</v>
      </c>
      <c r="C26" s="61">
        <f t="shared" si="0"/>
        <v>0.76940721026492342</v>
      </c>
      <c r="D26" s="60">
        <f t="shared" si="4"/>
        <v>3.75</v>
      </c>
      <c r="E26" s="61">
        <f t="shared" si="1"/>
        <v>0.76940721026492342</v>
      </c>
      <c r="F26" s="60">
        <f t="shared" si="5"/>
        <v>6</v>
      </c>
      <c r="G26" s="61">
        <f t="shared" si="2"/>
        <v>0.76940721026492342</v>
      </c>
      <c r="H26" s="41"/>
      <c r="I26" s="41"/>
      <c r="J26" s="1"/>
    </row>
    <row r="27" spans="1:10" ht="22" customHeight="1" x14ac:dyDescent="0.25">
      <c r="A27" s="83"/>
      <c r="B27" s="60">
        <f t="shared" si="3"/>
        <v>1.75</v>
      </c>
      <c r="C27" s="61">
        <f t="shared" si="0"/>
        <v>0.79077907901249567</v>
      </c>
      <c r="D27" s="60">
        <f t="shared" si="4"/>
        <v>4.375</v>
      </c>
      <c r="E27" s="61">
        <f t="shared" si="1"/>
        <v>0.79077907901249567</v>
      </c>
      <c r="F27" s="60">
        <f t="shared" si="5"/>
        <v>7</v>
      </c>
      <c r="G27" s="61">
        <f t="shared" si="2"/>
        <v>0.79077907901249567</v>
      </c>
      <c r="H27" s="41"/>
      <c r="I27" s="41"/>
      <c r="J27" s="1"/>
    </row>
    <row r="28" spans="1:10" ht="22" customHeight="1" x14ac:dyDescent="0.25">
      <c r="A28" s="83"/>
      <c r="B28" s="60">
        <f t="shared" si="3"/>
        <v>2</v>
      </c>
      <c r="C28" s="61">
        <f t="shared" si="0"/>
        <v>0.80742350712880417</v>
      </c>
      <c r="D28" s="60">
        <f t="shared" si="4"/>
        <v>5</v>
      </c>
      <c r="E28" s="61">
        <f t="shared" si="1"/>
        <v>0.80742350712880417</v>
      </c>
      <c r="F28" s="60">
        <f t="shared" si="5"/>
        <v>8</v>
      </c>
      <c r="G28" s="61">
        <f t="shared" si="2"/>
        <v>0.80742350712880417</v>
      </c>
      <c r="H28" s="41"/>
      <c r="I28" s="41"/>
      <c r="J28" s="1"/>
    </row>
    <row r="29" spans="1:10" ht="22" customHeight="1" x14ac:dyDescent="0.25">
      <c r="A29" s="83"/>
      <c r="B29" s="60">
        <f t="shared" si="3"/>
        <v>2.25</v>
      </c>
      <c r="C29" s="61">
        <f>(1-((1-COS(RADIANS($D$9)))/EXP(B29/$D$7)))*SIN(RADIANS($D$9))</f>
        <v>0.82038620077956104</v>
      </c>
      <c r="D29" s="60">
        <f t="shared" si="4"/>
        <v>5.625</v>
      </c>
      <c r="E29" s="61">
        <f t="shared" si="1"/>
        <v>0.82038620077956104</v>
      </c>
      <c r="F29" s="60">
        <f t="shared" si="5"/>
        <v>9</v>
      </c>
      <c r="G29" s="61">
        <f t="shared" si="2"/>
        <v>0.82038620077956104</v>
      </c>
      <c r="H29" s="41"/>
      <c r="I29" s="41"/>
      <c r="J29" s="1"/>
    </row>
    <row r="30" spans="1:10" ht="22" customHeight="1" x14ac:dyDescent="0.25">
      <c r="A30" s="83"/>
      <c r="B30" s="60">
        <f t="shared" si="3"/>
        <v>2.5</v>
      </c>
      <c r="C30" s="61">
        <f t="shared" si="0"/>
        <v>0.83048155674548507</v>
      </c>
      <c r="D30" s="60">
        <f t="shared" si="4"/>
        <v>6.25</v>
      </c>
      <c r="E30" s="61">
        <f t="shared" si="1"/>
        <v>0.83048155674548507</v>
      </c>
      <c r="F30" s="60">
        <f t="shared" si="5"/>
        <v>10</v>
      </c>
      <c r="G30" s="61">
        <f t="shared" si="2"/>
        <v>0.83048155674548507</v>
      </c>
      <c r="H30" s="41"/>
      <c r="I30" s="41"/>
      <c r="J30" s="1"/>
    </row>
    <row r="31" spans="1:10" ht="22" customHeight="1" x14ac:dyDescent="0.25">
      <c r="A31" s="83"/>
      <c r="B31" s="60">
        <f t="shared" si="3"/>
        <v>2.75</v>
      </c>
      <c r="C31" s="61">
        <f t="shared" si="0"/>
        <v>0.83834382787713135</v>
      </c>
      <c r="D31" s="60">
        <f t="shared" si="4"/>
        <v>6.875</v>
      </c>
      <c r="E31" s="61">
        <f t="shared" si="1"/>
        <v>0.83834382787713135</v>
      </c>
      <c r="F31" s="60">
        <f t="shared" si="5"/>
        <v>11</v>
      </c>
      <c r="G31" s="61">
        <f t="shared" si="2"/>
        <v>0.83834382787713135</v>
      </c>
      <c r="H31" s="41"/>
      <c r="I31" s="41"/>
      <c r="J31" s="1"/>
    </row>
    <row r="32" spans="1:10" ht="22" customHeight="1" x14ac:dyDescent="0.25">
      <c r="A32" s="83"/>
      <c r="B32" s="60">
        <f t="shared" si="3"/>
        <v>3</v>
      </c>
      <c r="C32" s="61">
        <f t="shared" si="0"/>
        <v>0.84446697079117727</v>
      </c>
      <c r="D32" s="60">
        <f t="shared" si="4"/>
        <v>7.5</v>
      </c>
      <c r="E32" s="61">
        <f t="shared" si="1"/>
        <v>0.84446697079117727</v>
      </c>
      <c r="F32" s="60">
        <f t="shared" si="5"/>
        <v>12</v>
      </c>
      <c r="G32" s="61">
        <f t="shared" si="2"/>
        <v>0.84446697079117727</v>
      </c>
      <c r="H32" s="41"/>
      <c r="I32" s="41"/>
      <c r="J32" s="1"/>
    </row>
    <row r="33" spans="1:10" ht="22" customHeight="1" x14ac:dyDescent="0.25">
      <c r="A33" s="83"/>
      <c r="B33" s="60">
        <f t="shared" si="3"/>
        <v>3.25</v>
      </c>
      <c r="C33" s="61">
        <f t="shared" si="0"/>
        <v>0.84923567928749422</v>
      </c>
      <c r="D33" s="60">
        <f t="shared" si="4"/>
        <v>8.125</v>
      </c>
      <c r="E33" s="61">
        <f t="shared" si="1"/>
        <v>0.84923567928749422</v>
      </c>
      <c r="F33" s="60">
        <f t="shared" si="5"/>
        <v>13</v>
      </c>
      <c r="G33" s="61">
        <f t="shared" si="2"/>
        <v>0.84923567928749422</v>
      </c>
      <c r="H33" s="41"/>
      <c r="I33" s="41"/>
      <c r="J33" s="1"/>
    </row>
    <row r="34" spans="1:10" ht="22" customHeight="1" x14ac:dyDescent="0.25">
      <c r="A34" s="83"/>
      <c r="B34" s="60">
        <f t="shared" si="3"/>
        <v>3.5</v>
      </c>
      <c r="C34" s="61">
        <f t="shared" si="0"/>
        <v>0.85294955319866517</v>
      </c>
      <c r="D34" s="60">
        <f t="shared" si="4"/>
        <v>8.75</v>
      </c>
      <c r="E34" s="61">
        <f t="shared" si="1"/>
        <v>0.85294955319866517</v>
      </c>
      <c r="F34" s="60">
        <f t="shared" si="5"/>
        <v>14</v>
      </c>
      <c r="G34" s="61">
        <f t="shared" si="2"/>
        <v>0.85294955319866517</v>
      </c>
      <c r="H34" s="41"/>
      <c r="I34" s="41"/>
      <c r="J34" s="1"/>
    </row>
    <row r="35" spans="1:10" ht="22" customHeight="1" x14ac:dyDescent="0.25">
      <c r="A35" s="83"/>
      <c r="B35" s="60">
        <f t="shared" si="3"/>
        <v>3.75</v>
      </c>
      <c r="C35" s="61">
        <f t="shared" si="0"/>
        <v>0.85584192110891355</v>
      </c>
      <c r="D35" s="60">
        <f t="shared" si="4"/>
        <v>9.375</v>
      </c>
      <c r="E35" s="61">
        <f t="shared" si="1"/>
        <v>0.85584192110891355</v>
      </c>
      <c r="F35" s="60">
        <f t="shared" si="5"/>
        <v>15</v>
      </c>
      <c r="G35" s="61">
        <f t="shared" si="2"/>
        <v>0.85584192110891355</v>
      </c>
      <c r="H35" s="41"/>
      <c r="I35" s="41"/>
      <c r="J35" s="1"/>
    </row>
    <row r="36" spans="1:10" ht="22" customHeight="1" x14ac:dyDescent="0.25">
      <c r="A36" s="83"/>
      <c r="B36" s="60">
        <f t="shared" si="3"/>
        <v>4</v>
      </c>
      <c r="C36" s="61">
        <f t="shared" si="0"/>
        <v>0.85809449950234562</v>
      </c>
      <c r="D36" s="60">
        <f t="shared" si="4"/>
        <v>10</v>
      </c>
      <c r="E36" s="61">
        <f t="shared" si="1"/>
        <v>0.85809449950234562</v>
      </c>
      <c r="F36" s="60">
        <f t="shared" si="5"/>
        <v>16</v>
      </c>
      <c r="G36" s="61">
        <f t="shared" si="2"/>
        <v>0.85809449950234562</v>
      </c>
      <c r="H36" s="41"/>
      <c r="I36" s="41"/>
      <c r="J36" s="1"/>
    </row>
    <row r="37" spans="1:10" ht="22" customHeight="1" x14ac:dyDescent="0.25">
      <c r="A37" s="83"/>
      <c r="B37" s="60">
        <f t="shared" si="3"/>
        <v>4.25</v>
      </c>
      <c r="C37" s="61">
        <f t="shared" si="0"/>
        <v>0.85984880931908014</v>
      </c>
      <c r="D37" s="60">
        <f t="shared" si="4"/>
        <v>10.625</v>
      </c>
      <c r="E37" s="61">
        <f t="shared" si="1"/>
        <v>0.85984880931908014</v>
      </c>
      <c r="F37" s="60">
        <f t="shared" si="5"/>
        <v>17</v>
      </c>
      <c r="G37" s="61">
        <f t="shared" si="2"/>
        <v>0.85984880931908014</v>
      </c>
      <c r="H37" s="41"/>
      <c r="I37" s="41"/>
      <c r="J37" s="1"/>
    </row>
    <row r="38" spans="1:10" ht="22" customHeight="1" x14ac:dyDescent="0.25">
      <c r="A38" s="83"/>
      <c r="B38" s="60">
        <f t="shared" si="3"/>
        <v>4.5</v>
      </c>
      <c r="C38" s="61">
        <f t="shared" si="0"/>
        <v>0.86121506717810303</v>
      </c>
      <c r="D38" s="60">
        <f t="shared" si="4"/>
        <v>11.25</v>
      </c>
      <c r="E38" s="61">
        <f t="shared" si="1"/>
        <v>0.86121506717810303</v>
      </c>
      <c r="F38" s="60">
        <f t="shared" si="5"/>
        <v>18</v>
      </c>
      <c r="G38" s="61">
        <f t="shared" si="2"/>
        <v>0.86121506717810303</v>
      </c>
      <c r="H38" s="41"/>
      <c r="I38" s="41"/>
      <c r="J38" s="1"/>
    </row>
    <row r="39" spans="1:10" ht="22" customHeight="1" x14ac:dyDescent="0.25">
      <c r="A39" s="83"/>
      <c r="B39" s="60">
        <f t="shared" si="3"/>
        <v>4.75</v>
      </c>
      <c r="C39" s="61">
        <f t="shared" si="0"/>
        <v>0.86227910986858736</v>
      </c>
      <c r="D39" s="60">
        <f t="shared" si="4"/>
        <v>11.875</v>
      </c>
      <c r="E39" s="61">
        <f t="shared" si="1"/>
        <v>0.86227910986858736</v>
      </c>
      <c r="F39" s="60">
        <f t="shared" si="5"/>
        <v>19</v>
      </c>
      <c r="G39" s="61">
        <f t="shared" si="2"/>
        <v>0.86227910986858736</v>
      </c>
      <c r="H39" s="41"/>
      <c r="I39" s="41"/>
      <c r="J39" s="1"/>
    </row>
    <row r="40" spans="1:10" ht="22" customHeight="1" x14ac:dyDescent="0.25">
      <c r="A40" s="83"/>
      <c r="B40" s="60">
        <f t="shared" si="3"/>
        <v>5</v>
      </c>
      <c r="C40" s="61">
        <f t="shared" si="0"/>
        <v>0.86310778714915803</v>
      </c>
      <c r="D40" s="60">
        <f t="shared" si="4"/>
        <v>12.5</v>
      </c>
      <c r="E40" s="61">
        <f t="shared" si="1"/>
        <v>0.86310778714915803</v>
      </c>
      <c r="F40" s="60">
        <f t="shared" si="5"/>
        <v>20</v>
      </c>
      <c r="G40" s="61">
        <f t="shared" si="2"/>
        <v>0.86310778714915803</v>
      </c>
      <c r="H40" s="41"/>
      <c r="I40" s="41"/>
      <c r="J40" s="1"/>
    </row>
    <row r="41" spans="1:10" ht="22" customHeight="1" x14ac:dyDescent="0.25">
      <c r="A41" s="83"/>
      <c r="B41" s="60">
        <f t="shared" si="3"/>
        <v>5.25</v>
      </c>
      <c r="C41" s="61">
        <f t="shared" si="0"/>
        <v>0.86375316166417992</v>
      </c>
      <c r="D41" s="60">
        <f t="shared" si="4"/>
        <v>13.125</v>
      </c>
      <c r="E41" s="61">
        <f t="shared" si="1"/>
        <v>0.86375316166417992</v>
      </c>
      <c r="F41" s="60">
        <f t="shared" si="5"/>
        <v>21</v>
      </c>
      <c r="G41" s="61">
        <f t="shared" si="2"/>
        <v>0.86375316166417992</v>
      </c>
      <c r="H41" s="41"/>
      <c r="I41" s="41"/>
      <c r="J41" s="1"/>
    </row>
    <row r="42" spans="1:10" ht="22" customHeight="1" x14ac:dyDescent="0.25">
      <c r="A42" s="83"/>
      <c r="B42" s="60">
        <f t="shared" si="3"/>
        <v>5.5</v>
      </c>
      <c r="C42" s="61">
        <f t="shared" si="0"/>
        <v>0.86425577984185331</v>
      </c>
      <c r="D42" s="60">
        <f t="shared" si="4"/>
        <v>13.75</v>
      </c>
      <c r="E42" s="61">
        <f t="shared" si="1"/>
        <v>0.86425577984185331</v>
      </c>
      <c r="F42" s="60">
        <f t="shared" si="5"/>
        <v>22</v>
      </c>
      <c r="G42" s="61">
        <f t="shared" si="2"/>
        <v>0.86425577984185331</v>
      </c>
      <c r="H42" s="41"/>
      <c r="I42" s="41"/>
      <c r="J42" s="1"/>
    </row>
    <row r="43" spans="1:10" ht="22" customHeight="1" x14ac:dyDescent="0.25">
      <c r="A43" s="83"/>
      <c r="B43" s="60">
        <f t="shared" si="3"/>
        <v>5.75</v>
      </c>
      <c r="C43" s="61">
        <f t="shared" si="0"/>
        <v>0.86464721927221122</v>
      </c>
      <c r="D43" s="60">
        <f t="shared" si="4"/>
        <v>14.375</v>
      </c>
      <c r="E43" s="61">
        <f t="shared" si="1"/>
        <v>0.86464721927221122</v>
      </c>
      <c r="F43" s="60">
        <f t="shared" si="5"/>
        <v>23</v>
      </c>
      <c r="G43" s="61">
        <f t="shared" si="2"/>
        <v>0.86464721927221122</v>
      </c>
      <c r="H43" s="41"/>
      <c r="I43" s="41"/>
      <c r="J43" s="1"/>
    </row>
    <row r="44" spans="1:10" ht="22" customHeight="1" x14ac:dyDescent="0.25">
      <c r="A44" s="83"/>
      <c r="B44" s="60">
        <f t="shared" si="3"/>
        <v>6</v>
      </c>
      <c r="C44" s="61">
        <f t="shared" si="0"/>
        <v>0.86495207260709916</v>
      </c>
      <c r="D44" s="60">
        <f t="shared" si="4"/>
        <v>15</v>
      </c>
      <c r="E44" s="61">
        <f t="shared" si="1"/>
        <v>0.86495207260709916</v>
      </c>
      <c r="F44" s="60">
        <f t="shared" si="5"/>
        <v>24</v>
      </c>
      <c r="G44" s="61">
        <f t="shared" si="2"/>
        <v>0.86495207260709916</v>
      </c>
      <c r="H44" s="41"/>
      <c r="I44" s="41"/>
      <c r="J44" s="1"/>
    </row>
    <row r="45" spans="1:10" ht="22" customHeight="1" x14ac:dyDescent="0.25">
      <c r="A45" s="83"/>
      <c r="B45" s="60">
        <f t="shared" si="3"/>
        <v>6.25</v>
      </c>
      <c r="C45" s="61">
        <f t="shared" si="0"/>
        <v>0.86518949262303158</v>
      </c>
      <c r="D45" s="60">
        <f t="shared" si="4"/>
        <v>15.625</v>
      </c>
      <c r="E45" s="61">
        <f t="shared" si="1"/>
        <v>0.86518949262303158</v>
      </c>
      <c r="F45" s="60">
        <f t="shared" si="5"/>
        <v>25</v>
      </c>
      <c r="G45" s="61">
        <f t="shared" si="2"/>
        <v>0.86518949262303158</v>
      </c>
      <c r="H45" s="41"/>
      <c r="I45" s="41"/>
      <c r="J45" s="1"/>
    </row>
    <row r="46" spans="1:10" ht="22" customHeight="1" x14ac:dyDescent="0.25">
      <c r="A46" s="83"/>
      <c r="B46" s="60">
        <f t="shared" si="3"/>
        <v>6.5</v>
      </c>
      <c r="C46" s="61">
        <f t="shared" si="0"/>
        <v>0.86537439551735673</v>
      </c>
      <c r="D46" s="60">
        <f t="shared" si="4"/>
        <v>16.25</v>
      </c>
      <c r="E46" s="61">
        <f t="shared" si="1"/>
        <v>0.86537439551735673</v>
      </c>
      <c r="F46" s="60">
        <f t="shared" si="5"/>
        <v>26</v>
      </c>
      <c r="G46" s="61">
        <f t="shared" si="2"/>
        <v>0.86537439551735673</v>
      </c>
      <c r="H46" s="41"/>
      <c r="I46" s="41"/>
      <c r="J46" s="1"/>
    </row>
    <row r="47" spans="1:10" ht="22" customHeight="1" x14ac:dyDescent="0.25">
      <c r="A47" s="83"/>
      <c r="B47" s="60">
        <f t="shared" si="3"/>
        <v>6.75</v>
      </c>
      <c r="C47" s="61">
        <f t="shared" si="0"/>
        <v>0.8655183980362493</v>
      </c>
      <c r="D47" s="60">
        <f t="shared" si="4"/>
        <v>16.875</v>
      </c>
      <c r="E47" s="61">
        <f t="shared" si="1"/>
        <v>0.8655183980362493</v>
      </c>
      <c r="F47" s="60">
        <f t="shared" si="5"/>
        <v>27</v>
      </c>
      <c r="G47" s="61">
        <f t="shared" si="2"/>
        <v>0.8655183980362493</v>
      </c>
      <c r="H47" s="41"/>
      <c r="I47" s="41"/>
      <c r="J47" s="1"/>
    </row>
    <row r="48" spans="1:10" ht="22" customHeight="1" x14ac:dyDescent="0.25">
      <c r="A48" s="83"/>
      <c r="B48" s="60">
        <f t="shared" si="3"/>
        <v>7</v>
      </c>
      <c r="C48" s="61">
        <f t="shared" si="0"/>
        <v>0.86563054731072708</v>
      </c>
      <c r="D48" s="60">
        <f t="shared" si="4"/>
        <v>17.5</v>
      </c>
      <c r="E48" s="61">
        <f t="shared" si="1"/>
        <v>0.86563054731072708</v>
      </c>
      <c r="F48" s="60">
        <f t="shared" si="5"/>
        <v>28</v>
      </c>
      <c r="G48" s="61">
        <f t="shared" si="2"/>
        <v>0.86563054731072708</v>
      </c>
      <c r="H48" s="41"/>
      <c r="I48" s="41"/>
      <c r="J48" s="1"/>
    </row>
  </sheetData>
  <mergeCells count="13">
    <mergeCell ref="A1:J1"/>
    <mergeCell ref="A18:A48"/>
    <mergeCell ref="A5:A15"/>
    <mergeCell ref="D13:F13"/>
    <mergeCell ref="A2:J3"/>
    <mergeCell ref="B5:F5"/>
    <mergeCell ref="B18:C18"/>
    <mergeCell ref="D18:E18"/>
    <mergeCell ref="F18:G18"/>
    <mergeCell ref="D16:F16"/>
    <mergeCell ref="B9:C9"/>
    <mergeCell ref="B6:C6"/>
    <mergeCell ref="B15:C15"/>
  </mergeCells>
  <conditionalFormatting sqref="D7">
    <cfRule type="cellIs" dxfId="30" priority="38" operator="lessThan">
      <formula>0</formula>
    </cfRule>
  </conditionalFormatting>
  <conditionalFormatting sqref="F15">
    <cfRule type="expression" dxfId="29" priority="1">
      <formula>$F$15=MAX($D$15:$F$15)</formula>
    </cfRule>
    <cfRule type="cellIs" dxfId="28" priority="19" operator="lessThanOrEqual">
      <formula>0</formula>
    </cfRule>
  </conditionalFormatting>
  <conditionalFormatting sqref="D15">
    <cfRule type="expression" dxfId="27" priority="3">
      <formula>$D$15=MAX($D$15:$F$15)</formula>
    </cfRule>
    <cfRule type="cellIs" dxfId="26" priority="18" operator="lessThanOrEqual">
      <formula>0</formula>
    </cfRule>
  </conditionalFormatting>
  <conditionalFormatting sqref="E15">
    <cfRule type="expression" dxfId="25" priority="2">
      <formula>$E$15=MAX($D$15:$F$15)</formula>
    </cfRule>
    <cfRule type="cellIs" dxfId="24" priority="17" operator="lessThanOrEqual">
      <formula>0</formula>
    </cfRule>
  </conditionalFormatting>
  <conditionalFormatting sqref="D8">
    <cfRule type="expression" dxfId="23" priority="71">
      <formula>($D$7&lt;0)</formula>
    </cfRule>
  </conditionalFormatting>
  <conditionalFormatting sqref="E8">
    <cfRule type="expression" dxfId="22" priority="73">
      <formula>($E$7&lt;0)</formula>
    </cfRule>
  </conditionalFormatting>
  <conditionalFormatting sqref="F8">
    <cfRule type="expression" dxfId="21" priority="75">
      <formula>($F$7&lt;0)</formula>
    </cfRule>
  </conditionalFormatting>
  <conditionalFormatting sqref="C13">
    <cfRule type="cellIs" dxfId="20" priority="14" operator="lessThanOrEqual">
      <formula>COS(RADIANS($D$9))</formula>
    </cfRule>
    <cfRule type="cellIs" dxfId="19" priority="15" operator="greaterThanOrEqual">
      <formula>1</formula>
    </cfRule>
  </conditionalFormatting>
  <conditionalFormatting sqref="C12">
    <cfRule type="expression" dxfId="18" priority="13">
      <formula>OR($C$13&lt;=COS(RADIANS($D$9)),$C$13&gt;=1)</formula>
    </cfRule>
  </conditionalFormatting>
  <conditionalFormatting sqref="E7">
    <cfRule type="cellIs" dxfId="17" priority="9" operator="lessThan">
      <formula>0</formula>
    </cfRule>
  </conditionalFormatting>
  <conditionalFormatting sqref="F7">
    <cfRule type="cellIs" dxfId="16" priority="8" operator="lessThan">
      <formula>0</formula>
    </cfRule>
  </conditionalFormatting>
  <conditionalFormatting sqref="D16">
    <cfRule type="expression" dxfId="15" priority="7">
      <formula>($D$15&lt;=0)</formula>
    </cfRule>
  </conditionalFormatting>
  <conditionalFormatting sqref="E9">
    <cfRule type="expression" dxfId="14" priority="4">
      <formula>OR($D$9&lt;=0,$D$9&gt;90)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C0BC-7981-F24A-A749-AB574D65F7E6}">
  <sheetPr codeName="Sheet7"/>
  <dimension ref="A1:J39"/>
  <sheetViews>
    <sheetView zoomScaleNormal="100" workbookViewId="0">
      <pane ySplit="1" topLeftCell="A2" activePane="bottomLeft" state="frozen"/>
      <selection pane="bottomLeft" activeCell="K44" sqref="K44"/>
    </sheetView>
  </sheetViews>
  <sheetFormatPr baseColWidth="10" defaultColWidth="8.83203125" defaultRowHeight="22" customHeight="1" x14ac:dyDescent="0.25"/>
  <cols>
    <col min="1" max="1" width="18.33203125" style="1" customWidth="1"/>
    <col min="2" max="2" width="23.83203125" style="1" customWidth="1"/>
    <col min="3" max="3" width="17.33203125" style="1" customWidth="1"/>
    <col min="4" max="4" width="15.83203125" style="1" customWidth="1"/>
    <col min="5" max="5" width="16.33203125" style="1" customWidth="1"/>
    <col min="6" max="6" width="16" style="1" customWidth="1"/>
    <col min="7" max="7" width="17.83203125" style="1" customWidth="1"/>
    <col min="8" max="8" width="14" style="1" customWidth="1"/>
    <col min="9" max="9" width="14.5" style="1" customWidth="1"/>
    <col min="10" max="10" width="18.83203125" style="1" customWidth="1"/>
    <col min="11" max="16384" width="8.83203125" style="1"/>
  </cols>
  <sheetData>
    <row r="1" spans="1:10" ht="34" customHeight="1" x14ac:dyDescent="0.35">
      <c r="A1" s="88" t="s">
        <v>11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22" customHeight="1" x14ac:dyDescent="0.25">
      <c r="A2" s="90" t="s">
        <v>42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2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</row>
    <row r="4" spans="1:10" ht="22" customHeight="1" thickBot="1" x14ac:dyDescent="0.3"/>
    <row r="5" spans="1:10" ht="22" customHeight="1" x14ac:dyDescent="0.3">
      <c r="A5" s="102" t="s">
        <v>11</v>
      </c>
      <c r="B5" s="92" t="s">
        <v>7</v>
      </c>
      <c r="C5" s="93"/>
      <c r="D5" s="93"/>
      <c r="E5" s="93"/>
      <c r="F5" s="94"/>
    </row>
    <row r="6" spans="1:10" ht="22" customHeight="1" x14ac:dyDescent="0.25">
      <c r="A6" s="102"/>
      <c r="B6" s="103" t="s">
        <v>30</v>
      </c>
      <c r="C6" s="104"/>
      <c r="D6" s="43" t="s">
        <v>3</v>
      </c>
      <c r="E6" s="43" t="s">
        <v>4</v>
      </c>
      <c r="F6" s="51" t="s">
        <v>24</v>
      </c>
    </row>
    <row r="7" spans="1:10" ht="22" customHeight="1" x14ac:dyDescent="0.25">
      <c r="A7" s="102"/>
      <c r="B7" s="52"/>
      <c r="C7" s="47"/>
      <c r="D7" s="62">
        <v>1</v>
      </c>
      <c r="E7" s="62">
        <v>2</v>
      </c>
      <c r="F7" s="63">
        <v>3</v>
      </c>
    </row>
    <row r="8" spans="1:10" ht="22" customHeight="1" x14ac:dyDescent="0.35">
      <c r="A8" s="102"/>
      <c r="B8" s="52"/>
      <c r="C8" s="47"/>
      <c r="D8" s="55" t="s">
        <v>27</v>
      </c>
      <c r="E8" s="55" t="s">
        <v>27</v>
      </c>
      <c r="F8" s="56" t="s">
        <v>27</v>
      </c>
    </row>
    <row r="9" spans="1:10" ht="22" customHeight="1" thickBot="1" x14ac:dyDescent="0.3">
      <c r="A9" s="102"/>
      <c r="B9" s="97" t="s">
        <v>33</v>
      </c>
      <c r="C9" s="98"/>
      <c r="D9" s="53">
        <v>3</v>
      </c>
      <c r="E9" s="65" t="s">
        <v>23</v>
      </c>
      <c r="F9" s="66"/>
    </row>
    <row r="10" spans="1:10" ht="22" customHeight="1" x14ac:dyDescent="0.25">
      <c r="A10" s="102"/>
      <c r="B10" s="67"/>
      <c r="C10" s="67"/>
      <c r="D10" s="74" t="s">
        <v>38</v>
      </c>
      <c r="E10" s="73"/>
      <c r="F10" s="73"/>
    </row>
    <row r="11" spans="1:10" ht="22" customHeight="1" x14ac:dyDescent="0.25">
      <c r="A11" s="102"/>
      <c r="B11" s="67"/>
      <c r="C11" s="67"/>
      <c r="D11" s="48"/>
      <c r="E11" s="64"/>
      <c r="F11" s="47"/>
    </row>
    <row r="12" spans="1:10" ht="22" customHeight="1" thickBot="1" x14ac:dyDescent="0.3">
      <c r="A12" s="102"/>
      <c r="B12" s="75" t="s">
        <v>39</v>
      </c>
      <c r="C12" s="44" t="s">
        <v>36</v>
      </c>
    </row>
    <row r="13" spans="1:10" ht="22" customHeight="1" thickBot="1" x14ac:dyDescent="0.35">
      <c r="A13" s="102"/>
      <c r="B13" s="46" t="s">
        <v>28</v>
      </c>
      <c r="C13" s="80">
        <v>0.95</v>
      </c>
      <c r="D13" s="89" t="s">
        <v>8</v>
      </c>
      <c r="E13" s="82"/>
      <c r="F13" s="82"/>
    </row>
    <row r="14" spans="1:10" ht="22" customHeight="1" x14ac:dyDescent="0.25">
      <c r="A14" s="102"/>
      <c r="B14" s="19" t="s">
        <v>31</v>
      </c>
      <c r="D14" s="16" t="s">
        <v>3</v>
      </c>
      <c r="E14" s="16" t="s">
        <v>4</v>
      </c>
      <c r="F14" s="16" t="s">
        <v>24</v>
      </c>
    </row>
    <row r="15" spans="1:10" ht="22" customHeight="1" x14ac:dyDescent="0.25">
      <c r="A15" s="102"/>
      <c r="B15" s="101" t="s">
        <v>40</v>
      </c>
      <c r="C15" s="101"/>
      <c r="D15" s="71">
        <f>IF($D$9/D7&lt;LN(1/(1-$C$13)),DEGREES((ACOS(1-((1-$C$13)*EXP($D$9/D7))))),90)</f>
        <v>90</v>
      </c>
      <c r="E15" s="32">
        <f>IF($D$9/E7&lt;LN(1/(1-$C$13)),DEGREES((ACOS(1-((1-$C$13)*EXP($D$9/E7))))),90)</f>
        <v>39.1118869349093</v>
      </c>
      <c r="F15" s="32">
        <f>IF($D$9/F7&lt;LN(1/(1-$C$13)),DEGREES((ACOS(1-((1-$C$13)*EXP($D$9/F7))))),90)</f>
        <v>30.221508698360903</v>
      </c>
    </row>
    <row r="16" spans="1:10" ht="22" customHeight="1" x14ac:dyDescent="0.25">
      <c r="D16" s="96"/>
      <c r="E16" s="96"/>
      <c r="F16" s="96"/>
    </row>
    <row r="18" spans="1:7" ht="22" customHeight="1" x14ac:dyDescent="0.25">
      <c r="A18" s="102" t="s">
        <v>21</v>
      </c>
      <c r="B18" s="95" t="s">
        <v>3</v>
      </c>
      <c r="C18" s="95"/>
      <c r="D18" s="95" t="s">
        <v>4</v>
      </c>
      <c r="E18" s="95"/>
      <c r="F18" s="95" t="s">
        <v>24</v>
      </c>
      <c r="G18" s="95"/>
    </row>
    <row r="19" spans="1:7" ht="22" customHeight="1" x14ac:dyDescent="0.35">
      <c r="A19" s="102"/>
      <c r="B19" s="69" t="s">
        <v>34</v>
      </c>
      <c r="C19" s="30" t="s">
        <v>13</v>
      </c>
      <c r="D19" s="69" t="s">
        <v>34</v>
      </c>
      <c r="E19" s="30" t="s">
        <v>13</v>
      </c>
      <c r="F19" s="69" t="s">
        <v>34</v>
      </c>
      <c r="G19" s="30" t="s">
        <v>13</v>
      </c>
    </row>
    <row r="20" spans="1:7" ht="22" customHeight="1" x14ac:dyDescent="0.25">
      <c r="A20" s="102"/>
      <c r="B20" s="12">
        <v>0</v>
      </c>
      <c r="C20" s="61">
        <f>(1-((1-COS(RADIANS(B20)))/EXP($D$9/$D$7)))</f>
        <v>1</v>
      </c>
      <c r="D20" s="12">
        <v>0</v>
      </c>
      <c r="E20" s="61">
        <f>(1-((1-COS(RADIANS(D20)))/EXP($D$9/$E$7)))</f>
        <v>1</v>
      </c>
      <c r="F20" s="12">
        <v>0</v>
      </c>
      <c r="G20" s="61">
        <f>1-((1-COS(RADIANS(F20)))/EXP($D$9/$F$7))</f>
        <v>1</v>
      </c>
    </row>
    <row r="21" spans="1:7" ht="22" customHeight="1" x14ac:dyDescent="0.25">
      <c r="A21" s="102"/>
      <c r="B21" s="70">
        <v>5</v>
      </c>
      <c r="C21" s="61">
        <f>(1-((1-COS(RADIANS(B21)))/EXP($D$9/$D$7)))</f>
        <v>0.99981054517373336</v>
      </c>
      <c r="D21" s="70">
        <v>5</v>
      </c>
      <c r="E21" s="61">
        <f>1-((1-COS(RADIANS(D21)))/EXP($D$9/$E$7))</f>
        <v>0.99915092237579806</v>
      </c>
      <c r="F21" s="70">
        <v>5</v>
      </c>
      <c r="G21" s="61">
        <f t="shared" ref="G21:G38" si="0">1-((1-COS(RADIANS(F21)))/EXP($D$9/$F$7))</f>
        <v>0.99860010766050278</v>
      </c>
    </row>
    <row r="22" spans="1:7" ht="22" customHeight="1" x14ac:dyDescent="0.25">
      <c r="A22" s="102"/>
      <c r="B22" s="12">
        <v>10</v>
      </c>
      <c r="C22" s="61">
        <f t="shared" ref="C22:C38" si="1">(1-((1-COS(RADIANS(B22)))/EXP($D$9/$D$7)))</f>
        <v>0.99924362256055732</v>
      </c>
      <c r="D22" s="12">
        <v>10</v>
      </c>
      <c r="E22" s="61">
        <f>1-((1-COS(RADIANS(D22)))/EXP($D$9/$E$7))</f>
        <v>0.99661015149659948</v>
      </c>
      <c r="F22" s="12">
        <v>10</v>
      </c>
      <c r="G22" s="61">
        <f t="shared" si="0"/>
        <v>0.99441108466799255</v>
      </c>
    </row>
    <row r="23" spans="1:7" ht="22" customHeight="1" x14ac:dyDescent="0.25">
      <c r="A23" s="102"/>
      <c r="B23" s="70">
        <v>15</v>
      </c>
      <c r="C23" s="61">
        <f t="shared" si="1"/>
        <v>0.99830354678387534</v>
      </c>
      <c r="D23" s="70">
        <v>15</v>
      </c>
      <c r="E23" s="61">
        <f t="shared" ref="E23:E38" si="2">1-((1-COS(RADIANS(D23)))/EXP($D$9/$E$7))</f>
        <v>0.99239702416295439</v>
      </c>
      <c r="F23" s="70">
        <v>15</v>
      </c>
      <c r="G23" s="61">
        <f t="shared" si="0"/>
        <v>0.98746481201684377</v>
      </c>
    </row>
    <row r="24" spans="1:7" ht="22" customHeight="1" x14ac:dyDescent="0.25">
      <c r="A24" s="102"/>
      <c r="B24" s="12">
        <v>20</v>
      </c>
      <c r="C24" s="61">
        <f t="shared" si="1"/>
        <v>0.99699747238798131</v>
      </c>
      <c r="D24" s="12">
        <v>20</v>
      </c>
      <c r="E24" s="61">
        <f t="shared" si="2"/>
        <v>0.98654360481782766</v>
      </c>
      <c r="F24" s="12">
        <v>20</v>
      </c>
      <c r="G24" s="61">
        <f t="shared" si="0"/>
        <v>0.97781415503620572</v>
      </c>
    </row>
    <row r="25" spans="1:7" ht="22" customHeight="1" x14ac:dyDescent="0.25">
      <c r="A25" s="102"/>
      <c r="B25" s="70">
        <v>25</v>
      </c>
      <c r="C25" s="61">
        <f>(1-((1-COS(RADIANS(B25)))/EXP($D$9/$D$7)))</f>
        <v>0.99533533938765717</v>
      </c>
      <c r="D25" s="70">
        <v>25</v>
      </c>
      <c r="E25" s="61">
        <f t="shared" si="2"/>
        <v>0.9790944415168269</v>
      </c>
      <c r="F25" s="70">
        <v>25</v>
      </c>
      <c r="G25" s="61">
        <f t="shared" si="0"/>
        <v>0.96553256105292706</v>
      </c>
    </row>
    <row r="26" spans="1:7" ht="22" customHeight="1" x14ac:dyDescent="0.25">
      <c r="A26" s="102"/>
      <c r="B26" s="12">
        <v>30</v>
      </c>
      <c r="C26" s="61">
        <f t="shared" si="1"/>
        <v>0.99332979761865892</v>
      </c>
      <c r="D26" s="12">
        <v>30</v>
      </c>
      <c r="E26" s="61">
        <f t="shared" si="2"/>
        <v>0.97010622689060055</v>
      </c>
      <c r="F26" s="12">
        <v>30</v>
      </c>
      <c r="G26" s="61">
        <f t="shared" si="0"/>
        <v>0.95071350041304969</v>
      </c>
    </row>
    <row r="27" spans="1:7" ht="22" customHeight="1" x14ac:dyDescent="0.25">
      <c r="A27" s="102"/>
      <c r="B27" s="70">
        <v>35</v>
      </c>
      <c r="C27" s="61">
        <f t="shared" si="1"/>
        <v>0.99099611046482761</v>
      </c>
      <c r="D27" s="70">
        <v>35</v>
      </c>
      <c r="E27" s="61">
        <f t="shared" si="2"/>
        <v>0.95964736667968664</v>
      </c>
      <c r="F27" s="70">
        <v>35</v>
      </c>
      <c r="G27" s="61">
        <f t="shared" si="0"/>
        <v>0.93346975511603658</v>
      </c>
    </row>
    <row r="28" spans="1:7" ht="22" customHeight="1" x14ac:dyDescent="0.25">
      <c r="A28" s="102"/>
      <c r="B28" s="12">
        <v>40</v>
      </c>
      <c r="C28" s="61">
        <f t="shared" si="1"/>
        <v>0.98835203869452293</v>
      </c>
      <c r="D28" s="12">
        <v>40</v>
      </c>
      <c r="E28" s="61">
        <f t="shared" si="2"/>
        <v>0.94779745912552249</v>
      </c>
      <c r="F28" s="12">
        <v>40</v>
      </c>
      <c r="G28" s="61">
        <f t="shared" si="0"/>
        <v>0.91393256047565608</v>
      </c>
    </row>
    <row r="29" spans="1:7" ht="22" customHeight="1" x14ac:dyDescent="0.25">
      <c r="A29" s="102"/>
      <c r="B29" s="70">
        <v>45</v>
      </c>
      <c r="C29" s="61">
        <f t="shared" si="1"/>
        <v>0.98541770529045092</v>
      </c>
      <c r="D29" s="70">
        <v>45</v>
      </c>
      <c r="E29" s="61">
        <f t="shared" si="2"/>
        <v>0.93464668917976523</v>
      </c>
      <c r="F29" s="70">
        <v>45</v>
      </c>
      <c r="G29" s="61">
        <f t="shared" si="0"/>
        <v>0.89225060634000219</v>
      </c>
    </row>
    <row r="30" spans="1:7" ht="22" customHeight="1" x14ac:dyDescent="0.25">
      <c r="A30" s="102"/>
      <c r="B30" s="12">
        <v>50</v>
      </c>
      <c r="C30" s="61">
        <f t="shared" si="1"/>
        <v>0.98221544230161562</v>
      </c>
      <c r="D30" s="12">
        <v>50</v>
      </c>
      <c r="E30" s="61">
        <f t="shared" si="2"/>
        <v>0.92029514214235408</v>
      </c>
      <c r="F30" s="12">
        <v>50</v>
      </c>
      <c r="G30" s="61">
        <f t="shared" si="0"/>
        <v>0.86858890547196899</v>
      </c>
    </row>
    <row r="31" spans="1:7" ht="22" customHeight="1" x14ac:dyDescent="0.25">
      <c r="A31" s="102"/>
      <c r="B31" s="70">
        <v>55</v>
      </c>
      <c r="C31" s="61">
        <f t="shared" si="1"/>
        <v>0.97876962088294139</v>
      </c>
      <c r="D31" s="70">
        <v>55</v>
      </c>
      <c r="E31" s="61">
        <f t="shared" si="2"/>
        <v>0.9048520419519448</v>
      </c>
      <c r="F31" s="70">
        <v>55</v>
      </c>
      <c r="G31" s="61">
        <f t="shared" si="0"/>
        <v>0.84312753770248783</v>
      </c>
    </row>
    <row r="32" spans="1:7" ht="22" customHeight="1" x14ac:dyDescent="0.25">
      <c r="A32" s="102"/>
      <c r="B32" s="12">
        <v>60</v>
      </c>
      <c r="C32" s="61">
        <f t="shared" si="1"/>
        <v>0.97510646581606808</v>
      </c>
      <c r="D32" s="12">
        <v>60</v>
      </c>
      <c r="E32" s="61">
        <f t="shared" si="2"/>
        <v>0.88843491992578505</v>
      </c>
      <c r="F32" s="12">
        <v>60</v>
      </c>
      <c r="G32" s="61">
        <f t="shared" si="0"/>
        <v>0.81606027941427883</v>
      </c>
    </row>
    <row r="33" spans="1:7" ht="22" customHeight="1" x14ac:dyDescent="0.25">
      <c r="A33" s="102"/>
      <c r="B33" s="70">
        <v>65</v>
      </c>
      <c r="C33" s="61">
        <f t="shared" si="1"/>
        <v>0.97125385592292812</v>
      </c>
      <c r="D33" s="70">
        <v>65</v>
      </c>
      <c r="E33" s="61">
        <f t="shared" si="2"/>
        <v>0.87116872027542347</v>
      </c>
      <c r="F33" s="70">
        <v>65</v>
      </c>
      <c r="G33" s="61">
        <f t="shared" si="0"/>
        <v>0.78759312878657251</v>
      </c>
    </row>
    <row r="34" spans="1:7" ht="22" customHeight="1" x14ac:dyDescent="0.25">
      <c r="A34" s="102"/>
      <c r="B34" s="12">
        <v>70</v>
      </c>
      <c r="C34" s="61">
        <f t="shared" si="1"/>
        <v>0.96724111189107775</v>
      </c>
      <c r="D34" s="12">
        <v>70</v>
      </c>
      <c r="E34" s="61">
        <f t="shared" si="2"/>
        <v>0.85318484920581561</v>
      </c>
      <c r="F34" s="12">
        <v>70</v>
      </c>
      <c r="G34" s="61">
        <f t="shared" si="0"/>
        <v>0.75794273802458134</v>
      </c>
    </row>
    <row r="35" spans="1:7" ht="22" customHeight="1" x14ac:dyDescent="0.25">
      <c r="A35" s="102"/>
      <c r="B35" s="70">
        <v>75</v>
      </c>
      <c r="C35" s="61">
        <f t="shared" si="1"/>
        <v>0.96309877312556047</v>
      </c>
      <c r="D35" s="70">
        <v>75</v>
      </c>
      <c r="E35" s="61">
        <f t="shared" si="2"/>
        <v>0.83462017483475925</v>
      </c>
      <c r="F35" s="70">
        <v>75</v>
      </c>
      <c r="G35" s="61">
        <f t="shared" si="0"/>
        <v>0.72733476450539936</v>
      </c>
    </row>
    <row r="36" spans="1:7" ht="22" customHeight="1" x14ac:dyDescent="0.25">
      <c r="A36" s="102"/>
      <c r="B36" s="12">
        <v>80</v>
      </c>
      <c r="C36" s="61">
        <f t="shared" si="1"/>
        <v>0.95885836532559454</v>
      </c>
      <c r="D36" s="12">
        <v>80</v>
      </c>
      <c r="E36" s="61">
        <f t="shared" si="2"/>
        <v>0.81561598554387538</v>
      </c>
      <c r="F36" s="12">
        <v>80</v>
      </c>
      <c r="G36" s="61">
        <f t="shared" si="0"/>
        <v>0.69600215338910743</v>
      </c>
    </row>
    <row r="37" spans="1:7" ht="22" customHeight="1" x14ac:dyDescent="0.25">
      <c r="A37" s="102"/>
      <c r="B37" s="70">
        <v>85</v>
      </c>
      <c r="C37" s="61">
        <f t="shared" si="1"/>
        <v>0.95455216055496572</v>
      </c>
      <c r="D37" s="70">
        <v>85</v>
      </c>
      <c r="E37" s="61">
        <f t="shared" si="2"/>
        <v>0.79631691468871046</v>
      </c>
      <c r="F37" s="70">
        <v>85</v>
      </c>
      <c r="G37" s="61">
        <f t="shared" si="0"/>
        <v>0.66418336476544815</v>
      </c>
    </row>
    <row r="38" spans="1:7" ht="22" customHeight="1" x14ac:dyDescent="0.25">
      <c r="A38" s="102"/>
      <c r="B38" s="12">
        <v>90</v>
      </c>
      <c r="C38" s="61">
        <f t="shared" si="1"/>
        <v>0.95021293163213605</v>
      </c>
      <c r="D38" s="12">
        <v>90</v>
      </c>
      <c r="E38" s="61">
        <f t="shared" si="2"/>
        <v>0.77686983985157021</v>
      </c>
      <c r="F38" s="12">
        <v>90</v>
      </c>
      <c r="G38" s="61">
        <f t="shared" si="0"/>
        <v>0.63212055882855767</v>
      </c>
    </row>
    <row r="39" spans="1:7" ht="22" customHeight="1" x14ac:dyDescent="0.25">
      <c r="B39" s="18"/>
    </row>
  </sheetData>
  <mergeCells count="13">
    <mergeCell ref="A1:J1"/>
    <mergeCell ref="B18:C18"/>
    <mergeCell ref="D18:E18"/>
    <mergeCell ref="F18:G18"/>
    <mergeCell ref="D16:F16"/>
    <mergeCell ref="B15:C15"/>
    <mergeCell ref="A5:A15"/>
    <mergeCell ref="A18:A38"/>
    <mergeCell ref="D13:F13"/>
    <mergeCell ref="A2:J3"/>
    <mergeCell ref="B6:C6"/>
    <mergeCell ref="B9:C9"/>
    <mergeCell ref="B5:F5"/>
  </mergeCells>
  <conditionalFormatting sqref="D7">
    <cfRule type="cellIs" dxfId="13" priority="37" operator="lessThan">
      <formula>0</formula>
    </cfRule>
  </conditionalFormatting>
  <conditionalFormatting sqref="E9">
    <cfRule type="expression" dxfId="12" priority="15">
      <formula>($D$9&lt;=0)</formula>
    </cfRule>
  </conditionalFormatting>
  <conditionalFormatting sqref="D8">
    <cfRule type="expression" dxfId="11" priority="12">
      <formula>($D$7&lt;0)</formula>
    </cfRule>
  </conditionalFormatting>
  <conditionalFormatting sqref="E8">
    <cfRule type="expression" dxfId="10" priority="13">
      <formula>($E$7&lt;0)</formula>
    </cfRule>
  </conditionalFormatting>
  <conditionalFormatting sqref="F8">
    <cfRule type="expression" dxfId="9" priority="14">
      <formula>($F$7&lt;0)</formula>
    </cfRule>
  </conditionalFormatting>
  <conditionalFormatting sqref="F15">
    <cfRule type="expression" dxfId="8" priority="3">
      <formula>$F$15=MIN($D$15:$F$15)</formula>
    </cfRule>
    <cfRule type="cellIs" dxfId="7" priority="11" operator="lessThanOrEqual">
      <formula>0</formula>
    </cfRule>
  </conditionalFormatting>
  <conditionalFormatting sqref="D15">
    <cfRule type="expression" dxfId="6" priority="5">
      <formula>$D$15=MIN($D$15:$F$15)</formula>
    </cfRule>
    <cfRule type="cellIs" dxfId="5" priority="10" operator="lessThanOrEqual">
      <formula>0</formula>
    </cfRule>
  </conditionalFormatting>
  <conditionalFormatting sqref="E15">
    <cfRule type="expression" dxfId="4" priority="4">
      <formula>$E$15=MIN($D$15:$F$15)</formula>
    </cfRule>
    <cfRule type="cellIs" dxfId="3" priority="9" operator="lessThanOrEqual">
      <formula>0</formula>
    </cfRule>
  </conditionalFormatting>
  <conditionalFormatting sqref="C13">
    <cfRule type="cellIs" dxfId="2" priority="8" operator="greaterThanOrEqual">
      <formula>1</formula>
    </cfRule>
  </conditionalFormatting>
  <conditionalFormatting sqref="C12">
    <cfRule type="expression" dxfId="1" priority="2">
      <formula>$C$13&gt;=1</formula>
    </cfRule>
  </conditionalFormatting>
  <conditionalFormatting sqref="D10">
    <cfRule type="expression" dxfId="0" priority="1">
      <formula>($D$9&gt;5*MAX($D$7:$F$7))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71FF-D9C7-1545-B68A-7B7584AE0BC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T1 derivation (1 spin)</vt:lpstr>
      <vt:lpstr>T1 derivation (2 spins)</vt:lpstr>
      <vt:lpstr>T1 derivation (3 spins)</vt:lpstr>
      <vt:lpstr>Q-explorer (set angle vary tR)</vt:lpstr>
      <vt:lpstr>Q-explorer (set tR vary angle)</vt:lpstr>
      <vt:lpstr>Whiteboard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Ran</dc:creator>
  <cp:lastModifiedBy>Microsoft Office User</cp:lastModifiedBy>
  <dcterms:created xsi:type="dcterms:W3CDTF">2019-10-31T12:08:48Z</dcterms:created>
  <dcterms:modified xsi:type="dcterms:W3CDTF">2021-07-06T12:23:37Z</dcterms:modified>
</cp:coreProperties>
</file>