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375F2EB6-E9D9-45F3-B990-46864532515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G4" i="1"/>
  <c r="F4" i="1"/>
  <c r="H3" i="2"/>
  <c r="C4" i="2"/>
  <c r="D4" i="2"/>
  <c r="E4" i="2"/>
  <c r="F4" i="2"/>
  <c r="G4" i="2"/>
  <c r="H4" i="2"/>
  <c r="B4" i="2"/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3" i="1"/>
  <c r="G5" i="1" s="1"/>
  <c r="G6" i="2" l="1"/>
  <c r="G7" i="2" s="1"/>
  <c r="E33" i="6"/>
  <c r="F35" i="6"/>
  <c r="E35" i="6"/>
  <c r="E32" i="6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3" i="1"/>
  <c r="E3" i="2" l="1"/>
  <c r="H5" i="2"/>
  <c r="H8" i="2" s="1"/>
  <c r="H9" i="2" s="1"/>
  <c r="E5" i="1"/>
  <c r="E6" i="2"/>
  <c r="E7" i="2" s="1"/>
  <c r="E5" i="2"/>
  <c r="D6" i="1"/>
  <c r="G3" i="2" s="1"/>
  <c r="G5" i="2" s="1"/>
  <c r="G8" i="2" s="1"/>
  <c r="G9" i="2" s="1"/>
  <c r="C6" i="1"/>
  <c r="B3" i="2"/>
  <c r="B6" i="2"/>
  <c r="D6" i="2"/>
  <c r="C3" i="2" l="1"/>
  <c r="F3" i="2"/>
  <c r="F5" i="2" s="1"/>
  <c r="F8" i="2" s="1"/>
  <c r="F9" i="2" s="1"/>
  <c r="D3" i="2"/>
  <c r="E8" i="2"/>
  <c r="E9" i="2" s="1"/>
  <c r="B7" i="2"/>
  <c r="C3" i="1"/>
  <c r="C6" i="2" s="1"/>
  <c r="B5" i="1"/>
  <c r="B5" i="6" l="1"/>
  <c r="B5" i="7"/>
  <c r="B5" i="4"/>
  <c r="B5" i="5"/>
  <c r="C5" i="1"/>
  <c r="C7" i="2" l="1"/>
  <c r="C5" i="2"/>
  <c r="C8" i="2" s="1"/>
  <c r="D5" i="1"/>
  <c r="B5" i="2"/>
  <c r="B8" i="2" s="1"/>
  <c r="C9" i="2" l="1"/>
  <c r="B9" i="2"/>
  <c r="B7" i="1" s="1"/>
  <c r="D7" i="2"/>
  <c r="D5" i="2"/>
  <c r="D8" i="2" s="1"/>
  <c r="H7" i="1" l="1"/>
  <c r="B7" i="7"/>
  <c r="B12" i="7" s="1"/>
  <c r="B14" i="7" s="1"/>
  <c r="B17" i="7" s="1"/>
  <c r="F7" i="1"/>
  <c r="G7" i="1"/>
  <c r="B7" i="6"/>
  <c r="B12" i="6" s="1"/>
  <c r="B14" i="6" s="1"/>
  <c r="B17" i="6" s="1"/>
  <c r="B7" i="5"/>
  <c r="B12" i="5" s="1"/>
  <c r="B14" i="5" s="1"/>
  <c r="B17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B14" i="4" s="1"/>
  <c r="B17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6" i="5" s="1"/>
  <c r="C17" i="5"/>
  <c r="C15" i="7"/>
  <c r="C16" i="7" s="1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25" i="7" s="1"/>
  <c r="B26" i="7" s="1"/>
  <c r="B18" i="1" s="1"/>
  <c r="B19" i="6"/>
  <c r="B20" i="6" s="1"/>
  <c r="B23" i="6" s="1"/>
  <c r="B24" i="6" s="1"/>
  <c r="B19" i="5"/>
  <c r="B20" i="5" s="1"/>
  <c r="B23" i="5" s="1"/>
  <c r="B24" i="5" s="1"/>
  <c r="D15" i="7"/>
  <c r="D16" i="7" s="1"/>
  <c r="E14" i="7"/>
  <c r="E17" i="7" s="1"/>
  <c r="F12" i="7"/>
  <c r="C21" i="7"/>
  <c r="C22" i="7" s="1"/>
  <c r="C18" i="7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5" l="1"/>
  <c r="C20" i="5" s="1"/>
  <c r="C23" i="5" s="1"/>
  <c r="C24" i="5" s="1"/>
  <c r="C25" i="5" s="1"/>
  <c r="C26" i="5" s="1"/>
  <c r="C19" i="6"/>
  <c r="C20" i="6" s="1"/>
  <c r="C23" i="6" s="1"/>
  <c r="C24" i="6" s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D21" i="6"/>
  <c r="D22" i="6" s="1"/>
  <c r="D18" i="6"/>
  <c r="G12" i="6"/>
  <c r="F14" i="6"/>
  <c r="E15" i="6"/>
  <c r="E16" i="6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D19" i="5" l="1"/>
  <c r="D20" i="5" s="1"/>
  <c r="D23" i="5" s="1"/>
  <c r="D24" i="5" s="1"/>
  <c r="F15" i="7"/>
  <c r="F16" i="7" s="1"/>
  <c r="F21" i="7" s="1"/>
  <c r="F22" i="7" s="1"/>
  <c r="F17" i="7"/>
  <c r="F18" i="7" s="1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E19" i="5" l="1"/>
  <c r="E20" i="5" s="1"/>
  <c r="E23" i="5" s="1"/>
  <c r="E24" i="5" s="1"/>
  <c r="F19" i="7"/>
  <c r="F20" i="7" s="1"/>
  <c r="F23" i="7" s="1"/>
  <c r="F24" i="7" s="1"/>
  <c r="E19" i="6"/>
  <c r="F19" i="6"/>
  <c r="F20" i="6" s="1"/>
  <c r="F23" i="6" s="1"/>
  <c r="F24" i="6" s="1"/>
  <c r="E19" i="7"/>
  <c r="E20" i="7" s="1"/>
  <c r="E23" i="7" s="1"/>
  <c r="E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H14" i="6"/>
  <c r="H17" i="6" s="1"/>
  <c r="I12" i="6"/>
  <c r="E20" i="6"/>
  <c r="E23" i="6" s="1"/>
  <c r="E24" i="6" s="1"/>
  <c r="G15" i="6"/>
  <c r="G16" i="6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F19" i="5" l="1"/>
  <c r="G18" i="7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20" i="5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5" l="1"/>
  <c r="G20" i="5" s="1"/>
  <c r="G23" i="5" s="1"/>
  <c r="G24" i="5" s="1"/>
  <c r="G19" i="7"/>
  <c r="G20" i="7" s="1"/>
  <c r="G23" i="7" s="1"/>
  <c r="G24" i="7" s="1"/>
  <c r="G19" i="6"/>
  <c r="H21" i="7"/>
  <c r="H22" i="7" s="1"/>
  <c r="H18" i="7"/>
  <c r="J14" i="7"/>
  <c r="J17" i="7" s="1"/>
  <c r="K12" i="7"/>
  <c r="I15" i="7"/>
  <c r="I16" i="7" s="1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5" l="1"/>
  <c r="H20" i="5" s="1"/>
  <c r="H23" i="5" s="1"/>
  <c r="H24" i="5" s="1"/>
  <c r="H19" i="6"/>
  <c r="H20" i="6" s="1"/>
  <c r="H23" i="6" s="1"/>
  <c r="H24" i="6" s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I21" i="6"/>
  <c r="I22" i="6" s="1"/>
  <c r="I18" i="6"/>
  <c r="K14" i="6"/>
  <c r="K17" i="6" s="1"/>
  <c r="L12" i="6"/>
  <c r="J15" i="6"/>
  <c r="J16" i="6" s="1"/>
  <c r="I18" i="5"/>
  <c r="I21" i="5"/>
  <c r="I19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I20" i="6" s="1"/>
  <c r="I23" i="6" s="1"/>
  <c r="I24" i="6" s="1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5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5" l="1"/>
  <c r="J20" i="5" s="1"/>
  <c r="J23" i="5" s="1"/>
  <c r="J24" i="5" s="1"/>
  <c r="J19" i="6"/>
  <c r="J20" i="6" s="1"/>
  <c r="J23" i="6" s="1"/>
  <c r="J24" i="6" s="1"/>
  <c r="L15" i="7"/>
  <c r="L16" i="7" s="1"/>
  <c r="L21" i="7" s="1"/>
  <c r="L22" i="7" s="1"/>
  <c r="L17" i="7"/>
  <c r="L18" i="7" s="1"/>
  <c r="J19" i="7"/>
  <c r="J20" i="7" s="1"/>
  <c r="J23" i="7" s="1"/>
  <c r="J24" i="7" s="1"/>
  <c r="M14" i="7"/>
  <c r="M17" i="7" s="1"/>
  <c r="N12" i="7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5" l="1"/>
  <c r="K20" i="5" s="1"/>
  <c r="K23" i="5" s="1"/>
  <c r="K24" i="5" s="1"/>
  <c r="K25" i="5" s="1"/>
  <c r="K26" i="5" s="1"/>
  <c r="K19" i="6"/>
  <c r="K20" i="6" s="1"/>
  <c r="K23" i="6" s="1"/>
  <c r="K24" i="6" s="1"/>
  <c r="K19" i="7"/>
  <c r="K20" i="7" s="1"/>
  <c r="K23" i="7" s="1"/>
  <c r="K24" i="7" s="1"/>
  <c r="K25" i="7" s="1"/>
  <c r="K26" i="7" s="1"/>
  <c r="K18" i="1" s="1"/>
  <c r="L19" i="7"/>
  <c r="L20" i="7" s="1"/>
  <c r="L23" i="7" s="1"/>
  <c r="L24" i="7" s="1"/>
  <c r="O12" i="7"/>
  <c r="N14" i="7"/>
  <c r="N17" i="7" s="1"/>
  <c r="M15" i="7"/>
  <c r="M16" i="7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5" l="1"/>
  <c r="L20" i="5" s="1"/>
  <c r="L23" i="5" s="1"/>
  <c r="L24" i="5" s="1"/>
  <c r="L25" i="5" s="1"/>
  <c r="L26" i="5" s="1"/>
  <c r="L19" i="6"/>
  <c r="L20" i="6" s="1"/>
  <c r="L23" i="6" s="1"/>
  <c r="L24" i="6" s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M21" i="6"/>
  <c r="M22" i="6" s="1"/>
  <c r="M18" i="6"/>
  <c r="P12" i="6"/>
  <c r="O14" i="6"/>
  <c r="O17" i="6" s="1"/>
  <c r="N15" i="6"/>
  <c r="N16" i="6" s="1"/>
  <c r="M21" i="5"/>
  <c r="M22" i="5" s="1"/>
  <c r="M18" i="5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5" l="1"/>
  <c r="M20" i="5" s="1"/>
  <c r="M23" i="5" s="1"/>
  <c r="M24" i="5" s="1"/>
  <c r="M25" i="5" s="1"/>
  <c r="M26" i="5" s="1"/>
  <c r="M19" i="7"/>
  <c r="M20" i="7" s="1"/>
  <c r="M23" i="7" s="1"/>
  <c r="M24" i="7" s="1"/>
  <c r="M19" i="6"/>
  <c r="M20" i="6" s="1"/>
  <c r="M23" i="6" s="1"/>
  <c r="M24" i="6" s="1"/>
  <c r="N21" i="7"/>
  <c r="N22" i="7" s="1"/>
  <c r="N18" i="7"/>
  <c r="Q12" i="7"/>
  <c r="P14" i="7"/>
  <c r="P17" i="7" s="1"/>
  <c r="O15" i="7"/>
  <c r="O16" i="7" s="1"/>
  <c r="K23" i="4"/>
  <c r="K24" i="4" s="1"/>
  <c r="K15" i="1" s="1"/>
  <c r="L25" i="6"/>
  <c r="L26" i="6" s="1"/>
  <c r="L17" i="1" s="1"/>
  <c r="L16" i="1"/>
  <c r="P14" i="6"/>
  <c r="P17" i="6" s="1"/>
  <c r="Q12" i="6"/>
  <c r="N21" i="6"/>
  <c r="N22" i="6" s="1"/>
  <c r="N18" i="6"/>
  <c r="O15" i="6"/>
  <c r="O16" i="6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5" l="1"/>
  <c r="N20" i="5" s="1"/>
  <c r="N23" i="5" s="1"/>
  <c r="N24" i="5" s="1"/>
  <c r="N25" i="5" s="1"/>
  <c r="N26" i="5" s="1"/>
  <c r="N19" i="6"/>
  <c r="N20" i="6" s="1"/>
  <c r="N23" i="6" s="1"/>
  <c r="N24" i="6" s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 s="1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P15" i="6"/>
  <c r="P16" i="6" s="1"/>
  <c r="O21" i="5"/>
  <c r="O22" i="5" s="1"/>
  <c r="O18" i="5"/>
  <c r="P21" i="5"/>
  <c r="P22" i="5" s="1"/>
  <c r="P18" i="5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P19" i="5" l="1"/>
  <c r="P20" i="5" s="1"/>
  <c r="P23" i="5" s="1"/>
  <c r="P24" i="5" s="1"/>
  <c r="O19" i="5"/>
  <c r="O20" i="5" s="1"/>
  <c r="O23" i="5" s="1"/>
  <c r="O24" i="5" s="1"/>
  <c r="O25" i="5" s="1"/>
  <c r="O26" i="5" s="1"/>
  <c r="O19" i="7"/>
  <c r="O20" i="7" s="1"/>
  <c r="O23" i="7" s="1"/>
  <c r="O24" i="7" s="1"/>
  <c r="O25" i="7" s="1"/>
  <c r="O26" i="7" s="1"/>
  <c r="O18" i="1" s="1"/>
  <c r="Q15" i="7"/>
  <c r="Q16" i="7" s="1"/>
  <c r="Q21" i="7" s="1"/>
  <c r="Q22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Q23" i="7" s="1"/>
  <c r="Q24" i="7" s="1"/>
  <c r="P19" i="7"/>
  <c r="P20" i="7" s="1"/>
  <c r="P23" i="7" s="1"/>
  <c r="P24" i="7" s="1"/>
  <c r="P19" i="6"/>
  <c r="P20" i="6" s="1"/>
  <c r="P23" i="6" s="1"/>
  <c r="P24" i="6" s="1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5" l="1"/>
  <c r="Q19" i="6"/>
  <c r="Q20" i="6" s="1"/>
  <c r="Q23" i="6" s="1"/>
  <c r="Q24" i="6" s="1"/>
  <c r="R21" i="7"/>
  <c r="R22" i="7" s="1"/>
  <c r="R18" i="7"/>
  <c r="P25" i="7"/>
  <c r="P26" i="7" s="1"/>
  <c r="P18" i="1" s="1"/>
  <c r="U12" i="7"/>
  <c r="T14" i="7"/>
  <c r="T17" i="7" s="1"/>
  <c r="S15" i="7"/>
  <c r="S16" i="7" s="1"/>
  <c r="Q25" i="7"/>
  <c r="Q26" i="7" s="1"/>
  <c r="Q18" i="1" s="1"/>
  <c r="O23" i="4"/>
  <c r="O24" i="4" s="1"/>
  <c r="O15" i="1" s="1"/>
  <c r="P25" i="6"/>
  <c r="P26" i="6" s="1"/>
  <c r="P17" i="1" s="1"/>
  <c r="R21" i="6"/>
  <c r="R22" i="6" s="1"/>
  <c r="R18" i="6"/>
  <c r="U12" i="6"/>
  <c r="T14" i="6"/>
  <c r="T17" i="6" s="1"/>
  <c r="S15" i="6"/>
  <c r="S16" i="6" s="1"/>
  <c r="Q20" i="5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5" l="1"/>
  <c r="R20" i="5" s="1"/>
  <c r="R23" i="5" s="1"/>
  <c r="R24" i="5" s="1"/>
  <c r="R25" i="5" s="1"/>
  <c r="R26" i="5" s="1"/>
  <c r="R19" i="6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5" l="1"/>
  <c r="S19" i="7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 s="1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20" i="5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T19" i="5" l="1"/>
  <c r="T20" i="5" s="1"/>
  <c r="T23" i="5" s="1"/>
  <c r="T24" i="5" s="1"/>
  <c r="T25" i="5" s="1"/>
  <c r="T26" i="5" s="1"/>
  <c r="V15" i="7"/>
  <c r="V16" i="7" s="1"/>
  <c r="V21" i="7" s="1"/>
  <c r="V22" i="7" s="1"/>
  <c r="V17" i="7"/>
  <c r="V18" i="7" s="1"/>
  <c r="T19" i="6"/>
  <c r="T20" i="6" s="1"/>
  <c r="T23" i="6" s="1"/>
  <c r="T24" i="6" s="1"/>
  <c r="T19" i="7"/>
  <c r="T20" i="7" s="1"/>
  <c r="T23" i="7" s="1"/>
  <c r="T24" i="7" s="1"/>
  <c r="T25" i="7" s="1"/>
  <c r="T26" i="7" s="1"/>
  <c r="T18" i="1" s="1"/>
  <c r="U21" i="7"/>
  <c r="U22" i="7" s="1"/>
  <c r="U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6" l="1"/>
  <c r="U20" i="6" s="1"/>
  <c r="U23" i="6" s="1"/>
  <c r="U24" i="6" s="1"/>
  <c r="U19" i="5"/>
  <c r="U20" i="5" s="1"/>
  <c r="U23" i="5" s="1"/>
  <c r="U24" i="5" s="1"/>
  <c r="U25" i="5" s="1"/>
  <c r="U26" i="5" s="1"/>
  <c r="U19" i="7"/>
  <c r="U20" i="7" s="1"/>
  <c r="U23" i="7" s="1"/>
  <c r="U24" i="7" s="1"/>
  <c r="W15" i="7"/>
  <c r="W16" i="7" s="1"/>
  <c r="W17" i="7"/>
  <c r="W18" i="7" s="1"/>
  <c r="V19" i="7"/>
  <c r="V20" i="7" s="1"/>
  <c r="V23" i="7" s="1"/>
  <c r="V24" i="7" s="1"/>
  <c r="W21" i="7"/>
  <c r="W22" i="7" s="1"/>
  <c r="X14" i="7"/>
  <c r="X17" i="7" s="1"/>
  <c r="Y12" i="7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X14" i="6"/>
  <c r="X17" i="6" s="1"/>
  <c r="Y12" i="6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V19" i="5" l="1"/>
  <c r="V20" i="5" s="1"/>
  <c r="V23" i="5" s="1"/>
  <c r="V24" i="5" s="1"/>
  <c r="V25" i="5" s="1"/>
  <c r="V26" i="5" s="1"/>
  <c r="W19" i="7"/>
  <c r="W20" i="7" s="1"/>
  <c r="W23" i="7" s="1"/>
  <c r="W24" i="7" s="1"/>
  <c r="W25" i="7" s="1"/>
  <c r="W26" i="7" s="1"/>
  <c r="W18" i="1" s="1"/>
  <c r="V19" i="6"/>
  <c r="V20" i="6" s="1"/>
  <c r="V23" i="6" s="1"/>
  <c r="V24" i="6" s="1"/>
  <c r="Y14" i="7"/>
  <c r="Z12" i="7"/>
  <c r="U25" i="7"/>
  <c r="U26" i="7" s="1"/>
  <c r="U18" i="1" s="1"/>
  <c r="V25" i="7"/>
  <c r="V26" i="7" s="1"/>
  <c r="V18" i="1" s="1"/>
  <c r="X15" i="7"/>
  <c r="X16" i="7" s="1"/>
  <c r="T23" i="4"/>
  <c r="T24" i="4" s="1"/>
  <c r="T15" i="1" s="1"/>
  <c r="U25" i="6"/>
  <c r="U26" i="6" s="1"/>
  <c r="U17" i="1" s="1"/>
  <c r="U16" i="1"/>
  <c r="X15" i="6"/>
  <c r="X16" i="6" s="1"/>
  <c r="Y14" i="6"/>
  <c r="Y17" i="6" s="1"/>
  <c r="Z12" i="6"/>
  <c r="W18" i="6"/>
  <c r="W21" i="6"/>
  <c r="W22" i="6" s="1"/>
  <c r="W21" i="5"/>
  <c r="W22" i="5" s="1"/>
  <c r="W18" i="5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5" l="1"/>
  <c r="W20" i="5" s="1"/>
  <c r="W23" i="5" s="1"/>
  <c r="W24" i="5" s="1"/>
  <c r="W25" i="5" s="1"/>
  <c r="W26" i="5" s="1"/>
  <c r="W19" i="6"/>
  <c r="W20" i="6" s="1"/>
  <c r="W23" i="6" s="1"/>
  <c r="W24" i="6" s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X21" i="5"/>
  <c r="X22" i="5" s="1"/>
  <c r="X18" i="5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X19" i="5" l="1"/>
  <c r="X20" i="5" s="1"/>
  <c r="X23" i="5" s="1"/>
  <c r="X24" i="5" s="1"/>
  <c r="X25" i="5" s="1"/>
  <c r="X26" i="5" s="1"/>
  <c r="Z15" i="7"/>
  <c r="Z16" i="7" s="1"/>
  <c r="Z21" i="7" s="1"/>
  <c r="Z22" i="7" s="1"/>
  <c r="Z17" i="7"/>
  <c r="X19" i="7"/>
  <c r="X20" i="7" s="1"/>
  <c r="X23" i="7" s="1"/>
  <c r="X24" i="7" s="1"/>
  <c r="Y21" i="7"/>
  <c r="Y22" i="7" s="1"/>
  <c r="X19" i="6"/>
  <c r="X20" i="6" s="1"/>
  <c r="X23" i="6" s="1"/>
  <c r="X24" i="6" s="1"/>
  <c r="Z18" i="7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5" l="1"/>
  <c r="Y19" i="6"/>
  <c r="Y20" i="6" s="1"/>
  <c r="Y23" i="6" s="1"/>
  <c r="Y24" i="6" s="1"/>
  <c r="Y19" i="7"/>
  <c r="Y20" i="7" s="1"/>
  <c r="Y23" i="7" s="1"/>
  <c r="Y24" i="7" s="1"/>
  <c r="Y25" i="7" s="1"/>
  <c r="Y26" i="7" s="1"/>
  <c r="Y18" i="1" s="1"/>
  <c r="Z19" i="7"/>
  <c r="Z20" i="7" s="1"/>
  <c r="Z23" i="7" s="1"/>
  <c r="Z24" i="7" s="1"/>
  <c r="AB14" i="7"/>
  <c r="AC12" i="7"/>
  <c r="AA15" i="7"/>
  <c r="AA16" i="7" s="1"/>
  <c r="X25" i="7"/>
  <c r="X26" i="7" s="1"/>
  <c r="X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20" i="5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Z25" i="7" l="1"/>
  <c r="Z26" i="7" s="1"/>
  <c r="Z18" i="1" s="1"/>
  <c r="Z19" i="5"/>
  <c r="Z20" i="5" s="1"/>
  <c r="Z23" i="5" s="1"/>
  <c r="Z24" i="5" s="1"/>
  <c r="Z25" i="5" s="1"/>
  <c r="Z26" i="5" s="1"/>
  <c r="AB15" i="7"/>
  <c r="AB16" i="7" s="1"/>
  <c r="AB21" i="7" s="1"/>
  <c r="AB22" i="7" s="1"/>
  <c r="AB17" i="7"/>
  <c r="AB18" i="7" s="1"/>
  <c r="Z19" i="6"/>
  <c r="Z20" i="6" s="1"/>
  <c r="Z23" i="6" s="1"/>
  <c r="Z24" i="6" s="1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AA18" i="6"/>
  <c r="AA21" i="6"/>
  <c r="AA22" i="6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5" l="1"/>
  <c r="AA20" i="5" s="1"/>
  <c r="AA23" i="5" s="1"/>
  <c r="AA24" i="5" s="1"/>
  <c r="AA25" i="5" s="1"/>
  <c r="AA26" i="5" s="1"/>
  <c r="AA19" i="6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 s="1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19" i="4"/>
  <c r="AA20" i="4" s="1"/>
  <c r="AA21" i="4" s="1"/>
  <c r="AD15" i="5"/>
  <c r="Z22" i="4"/>
  <c r="AB16" i="4"/>
  <c r="AB18" i="4" s="1"/>
  <c r="AE12" i="4"/>
  <c r="AD14" i="4"/>
  <c r="AD17" i="4" s="1"/>
  <c r="AC15" i="4"/>
  <c r="AB19" i="5" l="1"/>
  <c r="AB20" i="5" s="1"/>
  <c r="AB23" i="5" s="1"/>
  <c r="AB24" i="5" s="1"/>
  <c r="AB25" i="5" s="1"/>
  <c r="AB26" i="5" s="1"/>
  <c r="AC19" i="5"/>
  <c r="AC20" i="5" s="1"/>
  <c r="AC23" i="5" s="1"/>
  <c r="AC24" i="5" s="1"/>
  <c r="AE15" i="7"/>
  <c r="AE16" i="7" s="1"/>
  <c r="AE21" i="7" s="1"/>
  <c r="AE22" i="7" s="1"/>
  <c r="AE17" i="7"/>
  <c r="AE18" i="7" s="1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21" i="6" s="1"/>
  <c r="AE22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18" i="6"/>
  <c r="AD21" i="6"/>
  <c r="AD22" i="6" s="1"/>
  <c r="AD18" i="6"/>
  <c r="AD18" i="5"/>
  <c r="AD21" i="5"/>
  <c r="AD22" i="5" s="1"/>
  <c r="AE21" i="5"/>
  <c r="AE22" i="5" s="1"/>
  <c r="AE18" i="5"/>
  <c r="AE16" i="4"/>
  <c r="AB22" i="4"/>
  <c r="AD16" i="4"/>
  <c r="AD18" i="4" s="1"/>
  <c r="AC19" i="4"/>
  <c r="AC20" i="4" s="1"/>
  <c r="AE18" i="4" l="1"/>
  <c r="AD19" i="5"/>
  <c r="AE19" i="5"/>
  <c r="AE20" i="5" s="1"/>
  <c r="AE23" i="5" s="1"/>
  <c r="AE24" i="5" s="1"/>
  <c r="AD19" i="6"/>
  <c r="AD20" i="6" s="1"/>
  <c r="AD23" i="6" s="1"/>
  <c r="AD24" i="6" s="1"/>
  <c r="AD19" i="7"/>
  <c r="AE19" i="6"/>
  <c r="AE20" i="6" s="1"/>
  <c r="AE23" i="6" s="1"/>
  <c r="AE24" i="6" s="1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D20" i="5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<sst xmlns="http://schemas.openxmlformats.org/spreadsheetml/2006/main" count="397" uniqueCount="139">
  <si>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</si>
  <si>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</si>
  <si>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</si>
  <si>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</si>
  <si>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</si>
  <si>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</si>
  <si>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</si>
  <si>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</si>
  <si>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</si>
  <si>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</si>
  <si>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</si>
  <si>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</si>
  <si>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</si>
  <si>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</si>
  <si>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</si>
  <si>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</si>
  <si>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</si>
  <si>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</si>
  <si>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</si>
  <si>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</si>
  <si>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</si>
  <si>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</si>
  <si>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</si>
  <si>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</si>
  <si>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</si>
  <si>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</si>
  <si>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</si>
  <si>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</si>
  <si>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</si>
  <si>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</si>
  <si>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</si>
  <si>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</si>
  <si>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</si>
  <si>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</si>
  <si>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</si>
  <si>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</si>
  <si>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</si>
  <si>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</si>
  <si>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</si>
  <si>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</si>
  <si>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</si>
  <si>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</si>
  <si>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</si>
  <si>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</si>
  <si>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</si>
  <si>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</si>
  <si>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</si>
  <si>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</si>
  <si>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</si>
  <si>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</si>
  <si>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</si>
  <si>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</si>
  <si>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</si>
  <si>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</si>
  <si>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</si>
  <si>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</si>
  <si>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</si>
  <si>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</si>
  <si>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</si>
  <si>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</si>
  <si>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</si>
  <si>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</si>
  <si>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</si>
  <si>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</si>
  <si>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</si>
  <si>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</si>
  <si>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</si>
  <si>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</si>
  <si>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</si>
  <si>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</si>
  <si>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</si>
  <si>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</si>
  <si>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</si>
  <si>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</si>
  <si>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</si>
  <si>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</si>
  <si>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</si>
  <si>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</si>
  <si>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</si>
  <si>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</si>
  <si>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</si>
  <si>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</si>
  <si>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</si>
  <si>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</si>
  <si>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</si>
  <si>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</si>
  <si>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</si>
  <si>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</si>
  <si>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</si>
  <si>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</si>
  <si>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</si>
  <si>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</si>
  <si>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</si>
  <si>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</si>
  <si>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</si>
  <si>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</si>
  <si>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</si>
  <si>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</si>
  <si>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</si>
  <si>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</si>
  <si>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</si>
  <si>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</si>
  <si>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</si>
  <si>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</si>
  <si>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</si>
  <si>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</si>
  <si>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</si>
  <si>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</si>
  <si>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</si>
  <si>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</si>
  <si>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</si>
  <si>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</si>
  <si>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</si>
  <si>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</si>
  <si>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</si>
  <si>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</si>
  <si>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</si>
  <si>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</si>
  <si>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</si>
  <si>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</si>
  <si>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</si>
  <si>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</si>
  <si>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</si>
  <si>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</si>
  <si>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</si>
  <si>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</si>
  <si>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</si>
  <si>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</si>
  <si>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</si>
  <si>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</si>
  <si>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</si>
  <si>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</si>
  <si>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</si>
  <si>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</si>
  <si>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</si>
  <si>
    <t>V2.6</t>
  </si>
  <si>
    <t>V2.7</t>
  </si>
  <si>
    <t>v2.9</t>
  </si>
  <si>
    <t>Updated ING prices, €16 -&gt; €20, €75000 -&gt; €100000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</si>
</sst>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4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B3" sqref="B3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39">
        <v>1575</v>
      </c>
      <c r="C3" s="37">
        <f>B3-(B3*B25)</f>
        <v>1567.125</v>
      </c>
      <c r="D3" s="38">
        <f>(B3-(B3*B27))</f>
        <v>1573.425</v>
      </c>
      <c r="E3" s="38">
        <f>B3-(B3*B32)</f>
        <v>1571.0625</v>
      </c>
      <c r="F3" s="38">
        <f>B3-(B3*B39)</f>
        <v>1575</v>
      </c>
      <c r="G3" s="38">
        <f>B3-(B3*C34)</f>
        <v>1575</v>
      </c>
      <c r="H3" s="38">
        <f>B3-(B3*C44)</f>
        <v>1575</v>
      </c>
      <c r="I3" s="60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f>B4</f>
        <v>12</v>
      </c>
      <c r="G4" s="1">
        <f>B4</f>
        <v>12</v>
      </c>
      <c r="H4" s="1">
        <f>B4</f>
        <v>12</v>
      </c>
      <c r="I4" s="60"/>
      <c r="N4" s="18" t="s">
        <v>65</v>
      </c>
    </row>
    <row r="5" spans="1:32" ht="14.65" thickBot="1" x14ac:dyDescent="0.5">
      <c r="A5" t="s">
        <v>2</v>
      </c>
      <c r="B5" s="40">
        <f t="shared" ref="B5:H5" si="0">B3*B4</f>
        <v>18900</v>
      </c>
      <c r="C5" s="38">
        <f t="shared" si="0"/>
        <v>18805.5</v>
      </c>
      <c r="D5" s="38">
        <f t="shared" si="0"/>
        <v>18881.099999999999</v>
      </c>
      <c r="E5" s="38">
        <f t="shared" si="0"/>
        <v>18852.75</v>
      </c>
      <c r="F5" s="38">
        <f t="shared" si="0"/>
        <v>18900</v>
      </c>
      <c r="G5" s="38">
        <f t="shared" si="0"/>
        <v>18900</v>
      </c>
      <c r="H5" s="38">
        <f t="shared" si="0"/>
        <v>18900</v>
      </c>
      <c r="I5" s="60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B6</f>
        <v>0.05</v>
      </c>
      <c r="G6" s="13">
        <f>B6</f>
        <v>0.05</v>
      </c>
      <c r="H6" s="13">
        <f>B6</f>
        <v>0.05</v>
      </c>
      <c r="I6" s="60" t="s">
        <v>59</v>
      </c>
    </row>
    <row r="7" spans="1:32" x14ac:dyDescent="0.45">
      <c r="A7" t="s">
        <v>61</v>
      </c>
      <c r="B7" s="31">
        <f>'Rendement berekening'!B9</f>
        <v>2.6881460799784263E-2</v>
      </c>
      <c r="C7" s="5">
        <f>B7-(D25+E25)</f>
        <v>2.0981460799784264E-2</v>
      </c>
      <c r="D7" s="5">
        <f>B7-(D27+E27)</f>
        <v>2.3061460799784262E-2</v>
      </c>
      <c r="E7" s="5">
        <f>B7-(D32+E32)</f>
        <v>2.1881460799784262E-2</v>
      </c>
      <c r="F7" s="5">
        <f>B7-(D39+E39)</f>
        <v>2.3061460799784262E-2</v>
      </c>
      <c r="G7" s="5">
        <f>B7-(D34+E34)</f>
        <v>2.3461460799784263E-2</v>
      </c>
      <c r="H7" s="5">
        <f>B7-(D44+E44)</f>
        <v>2.3081460799784261E-2</v>
      </c>
      <c r="I7" s="60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38">
        <f>B$5+(B$5*B$7)</f>
        <v>19408.059609115924</v>
      </c>
      <c r="C12" s="38">
        <f>B12+(B12*$B$6)+$B$12</f>
        <v>39786.522198687642</v>
      </c>
      <c r="D12" s="38">
        <f t="shared" ref="D12:AE12" si="1">C12+(C12*$B$6)+$B$12</f>
        <v>61183.907917737946</v>
      </c>
      <c r="E12" s="38">
        <f>D12+(D12*$B$6)+$B$12</f>
        <v>83651.162922740768</v>
      </c>
      <c r="F12" s="38">
        <f>E12+(E12*$B$6)+$B$12</f>
        <v>107241.78067799374</v>
      </c>
      <c r="G12" s="38">
        <f t="shared" si="1"/>
        <v>132011.92932100935</v>
      </c>
      <c r="H12" s="38">
        <f t="shared" si="1"/>
        <v>158020.58539617574</v>
      </c>
      <c r="I12" s="38">
        <f t="shared" si="1"/>
        <v>185329.67427510046</v>
      </c>
      <c r="J12" s="38">
        <f t="shared" si="1"/>
        <v>214004.21759797144</v>
      </c>
      <c r="K12" s="38">
        <f t="shared" si="1"/>
        <v>244112.48808698595</v>
      </c>
      <c r="L12" s="38">
        <f t="shared" si="1"/>
        <v>275726.17210045119</v>
      </c>
      <c r="M12" s="38">
        <f t="shared" si="1"/>
        <v>308920.54031458969</v>
      </c>
      <c r="N12" s="38">
        <f t="shared" si="1"/>
        <v>343774.62693943508</v>
      </c>
      <c r="O12" s="38">
        <f t="shared" si="1"/>
        <v>380371.41789552278</v>
      </c>
      <c r="P12" s="38">
        <f t="shared" si="1"/>
        <v>418798.04839941487</v>
      </c>
      <c r="Q12" s="38">
        <f t="shared" si="1"/>
        <v>459146.01042850153</v>
      </c>
      <c r="R12" s="38">
        <f t="shared" si="1"/>
        <v>501511.37055904255</v>
      </c>
      <c r="S12" s="38">
        <f t="shared" si="1"/>
        <v>545994.99869611056</v>
      </c>
      <c r="T12" s="38">
        <f t="shared" si="1"/>
        <v>592702.80824003206</v>
      </c>
      <c r="U12" s="38">
        <f t="shared" si="1"/>
        <v>641746.00826114963</v>
      </c>
      <c r="V12" s="38">
        <f t="shared" si="1"/>
        <v>693241.36828332301</v>
      </c>
      <c r="W12" s="38">
        <f t="shared" si="1"/>
        <v>747311.49630660505</v>
      </c>
      <c r="X12" s="38">
        <f t="shared" si="1"/>
        <v>804085.13073105121</v>
      </c>
      <c r="Y12" s="38">
        <f t="shared" si="1"/>
        <v>863697.44687671971</v>
      </c>
      <c r="Z12" s="38">
        <f t="shared" si="1"/>
        <v>926290.37882967165</v>
      </c>
      <c r="AA12" s="38">
        <f t="shared" si="1"/>
        <v>992012.95738027117</v>
      </c>
      <c r="AB12" s="38">
        <f t="shared" si="1"/>
        <v>1061021.6648584006</v>
      </c>
      <c r="AC12" s="38">
        <f t="shared" si="1"/>
        <v>1133480.8077104364</v>
      </c>
      <c r="AD12" s="38">
        <f t="shared" si="1"/>
        <v>1209562.9077050739</v>
      </c>
      <c r="AE12" s="38">
        <f t="shared" si="1"/>
        <v>1289449.1126994435</v>
      </c>
    </row>
    <row r="13" spans="1:32" s="3" customFormat="1" x14ac:dyDescent="0.45">
      <c r="A13" s="15" t="s">
        <v>42</v>
      </c>
      <c r="B13" s="38">
        <f>C$5+(C$5*C$7)</f>
        <v>19200.066861070343</v>
      </c>
      <c r="C13" s="38">
        <f t="shared" ref="C13:AE13" si="2">B13+(B13*($B$6-($D$25+$E$25)))+$B$13</f>
        <v>39246.856670713889</v>
      </c>
      <c r="D13" s="38">
        <f t="shared" si="2"/>
        <v>60177.709910962716</v>
      </c>
      <c r="E13" s="38">
        <f t="shared" si="2"/>
        <v>82031.613779106512</v>
      </c>
      <c r="F13" s="38">
        <f>E13+(E13*($B$6-($D$25+$E$25)))+$B$13</f>
        <v>104849.27480783545</v>
      </c>
      <c r="G13" s="38">
        <f t="shared" si="2"/>
        <v>128673.19468793133</v>
      </c>
      <c r="H13" s="38">
        <f t="shared" si="2"/>
        <v>153547.74943473944</v>
      </c>
      <c r="I13" s="38">
        <f t="shared" si="2"/>
        <v>179519.27204588178</v>
      </c>
      <c r="J13" s="38">
        <f t="shared" si="2"/>
        <v>206636.13880417551</v>
      </c>
      <c r="K13" s="38">
        <f t="shared" si="2"/>
        <v>234948.85938650998</v>
      </c>
      <c r="L13" s="38">
        <f t="shared" si="2"/>
        <v>264510.17094652541</v>
      </c>
      <c r="M13" s="38">
        <f t="shared" si="2"/>
        <v>295375.1363463375</v>
      </c>
      <c r="N13" s="38">
        <f t="shared" si="2"/>
        <v>327601.24672028131</v>
      </c>
      <c r="O13" s="38">
        <f t="shared" si="2"/>
        <v>361248.52856171608</v>
      </c>
      <c r="P13" s="38">
        <f t="shared" si="2"/>
        <v>396379.6555323581</v>
      </c>
      <c r="Q13" s="38">
        <f t="shared" si="2"/>
        <v>433060.06520240544</v>
      </c>
      <c r="R13" s="38">
        <f t="shared" si="2"/>
        <v>471358.08093890187</v>
      </c>
      <c r="S13" s="38">
        <f t="shared" si="2"/>
        <v>511345.03916937776</v>
      </c>
      <c r="T13" s="38">
        <f t="shared" si="2"/>
        <v>553095.4222578177</v>
      </c>
      <c r="U13" s="38">
        <f t="shared" si="2"/>
        <v>596686.9972404578</v>
      </c>
      <c r="V13" s="38">
        <f t="shared" si="2"/>
        <v>642200.96067983238</v>
      </c>
      <c r="W13" s="38">
        <f t="shared" si="2"/>
        <v>689722.08990688331</v>
      </c>
      <c r="X13" s="38">
        <f t="shared" si="2"/>
        <v>739338.90093284717</v>
      </c>
      <c r="Y13" s="38">
        <f t="shared" si="2"/>
        <v>791143.81332505611</v>
      </c>
      <c r="Z13" s="38">
        <f t="shared" si="2"/>
        <v>845233.32235376141</v>
      </c>
      <c r="AA13" s="38">
        <f t="shared" si="2"/>
        <v>901708.17873063264</v>
      </c>
      <c r="AB13" s="38">
        <f t="shared" si="2"/>
        <v>960673.57627372385</v>
      </c>
      <c r="AC13" s="38">
        <f t="shared" si="2"/>
        <v>1022239.3478484654</v>
      </c>
      <c r="AD13" s="38">
        <f t="shared" si="2"/>
        <v>1086520.1699496531</v>
      </c>
      <c r="AE13" s="38">
        <f t="shared" si="2"/>
        <v>1153635.7763055032</v>
      </c>
    </row>
    <row r="14" spans="1:32" x14ac:dyDescent="0.45">
      <c r="A14" s="2" t="s">
        <v>70</v>
      </c>
      <c r="B14" s="38">
        <f>E$5+(E$5*E$7)</f>
        <v>19265.275710093134</v>
      </c>
      <c r="C14" s="38">
        <f t="shared" ref="C14:AE14" si="3">B14+(B14*($B$6-($D$32+$E$32)))+$B$14</f>
        <v>39397.488827140463</v>
      </c>
      <c r="D14" s="38">
        <f t="shared" si="3"/>
        <v>60435.651534454919</v>
      </c>
      <c r="E14" s="38">
        <f t="shared" si="3"/>
        <v>82420.531563598517</v>
      </c>
      <c r="F14" s="38">
        <f>E14+(E14*($B$6-($D$32+$E$32)))+$B$14</f>
        <v>105394.73119405359</v>
      </c>
      <c r="G14" s="38">
        <f t="shared" si="3"/>
        <v>129402.76980787913</v>
      </c>
      <c r="H14" s="38">
        <f t="shared" si="3"/>
        <v>154491.17015932681</v>
      </c>
      <c r="I14" s="38">
        <f t="shared" si="3"/>
        <v>180708.54852658964</v>
      </c>
      <c r="J14" s="38">
        <f t="shared" si="3"/>
        <v>208105.70892037929</v>
      </c>
      <c r="K14" s="38">
        <f t="shared" si="3"/>
        <v>236735.74153188948</v>
      </c>
      <c r="L14" s="38">
        <f t="shared" si="3"/>
        <v>266654.12561091763</v>
      </c>
      <c r="M14" s="38">
        <f t="shared" si="3"/>
        <v>297918.83697350207</v>
      </c>
      <c r="N14" s="38">
        <f t="shared" si="3"/>
        <v>330590.46034740278</v>
      </c>
      <c r="O14" s="38">
        <f t="shared" si="3"/>
        <v>364732.30677312904</v>
      </c>
      <c r="P14" s="38">
        <f t="shared" si="3"/>
        <v>400410.53628801298</v>
      </c>
      <c r="Q14" s="38">
        <f t="shared" si="3"/>
        <v>437694.28613106674</v>
      </c>
      <c r="R14" s="38">
        <f t="shared" si="3"/>
        <v>476655.80471705791</v>
      </c>
      <c r="S14" s="38">
        <f t="shared" si="3"/>
        <v>517370.59163941868</v>
      </c>
      <c r="T14" s="38">
        <f t="shared" si="3"/>
        <v>559917.54397328559</v>
      </c>
      <c r="U14" s="38">
        <f t="shared" si="3"/>
        <v>604379.10916217649</v>
      </c>
      <c r="V14" s="38">
        <f t="shared" si="3"/>
        <v>650841.44478456757</v>
      </c>
      <c r="W14" s="38">
        <f t="shared" si="3"/>
        <v>699394.58550996624</v>
      </c>
      <c r="X14" s="38">
        <f t="shared" si="3"/>
        <v>750132.61756800779</v>
      </c>
      <c r="Y14" s="38">
        <f t="shared" si="3"/>
        <v>803153.86106866121</v>
      </c>
      <c r="Z14" s="38">
        <f t="shared" si="3"/>
        <v>858561.06052684411</v>
      </c>
      <c r="AA14" s="38">
        <f t="shared" si="3"/>
        <v>916461.58396064513</v>
      </c>
      <c r="AB14" s="38">
        <f t="shared" si="3"/>
        <v>976967.6309489673</v>
      </c>
      <c r="AC14" s="38">
        <f t="shared" si="3"/>
        <v>1040196.4500517639</v>
      </c>
      <c r="AD14" s="38">
        <f t="shared" si="3"/>
        <v>1106270.5660141865</v>
      </c>
      <c r="AE14" s="38">
        <f t="shared" si="3"/>
        <v>1175318.0171949179</v>
      </c>
      <c r="AF14" s="23"/>
    </row>
    <row r="15" spans="1:32" x14ac:dyDescent="0.45">
      <c r="A15" s="2" t="s">
        <v>45</v>
      </c>
      <c r="B15" s="38">
        <f>Rabobank!B24</f>
        <v>19315.093019409102</v>
      </c>
      <c r="C15" s="38">
        <f>Rabobank!C24</f>
        <v>39522.743292181833</v>
      </c>
      <c r="D15" s="38">
        <f>Rabobank!D24</f>
        <v>60667.578680986378</v>
      </c>
      <c r="E15" s="38">
        <f>Rabobank!E24</f>
        <v>82796.458441624331</v>
      </c>
      <c r="F15" s="38">
        <f>Rabobank!F24</f>
        <v>105967.43495728963</v>
      </c>
      <c r="G15" s="38">
        <f>Rabobank!G24</f>
        <v>130253.08677960615</v>
      </c>
      <c r="H15" s="38">
        <f>Rabobank!H24</f>
        <v>155709.1476739065</v>
      </c>
      <c r="I15" s="38">
        <f>Rabobank!I24</f>
        <v>182394.13809378981</v>
      </c>
      <c r="J15" s="38">
        <f>Rabobank!J24</f>
        <v>210369.50451553529</v>
      </c>
      <c r="K15" s="38">
        <f>Rabobank!K24</f>
        <v>239712.26210946628</v>
      </c>
      <c r="L15" s="38">
        <f>Rabobank!L24</f>
        <v>270515.54179654887</v>
      </c>
      <c r="M15" s="38">
        <f>Rabobank!M24</f>
        <v>302852.36968144064</v>
      </c>
      <c r="N15" s="38">
        <f>Rabobank!N24</f>
        <v>336799.42317403207</v>
      </c>
      <c r="O15" s="38">
        <f>Rabobank!O24</f>
        <v>372437.21355470811</v>
      </c>
      <c r="P15" s="38">
        <f>Rabobank!P24</f>
        <v>409850.27766787302</v>
      </c>
      <c r="Q15" s="38">
        <f>Rabobank!Q24</f>
        <v>449127.37920015119</v>
      </c>
      <c r="R15" s="38">
        <f>Rabobank!R24</f>
        <v>490361.7200224984</v>
      </c>
      <c r="S15" s="38">
        <f>Rabobank!S24</f>
        <v>533651.16209941788</v>
      </c>
      <c r="T15" s="38">
        <f>Rabobank!T24</f>
        <v>579098.46049363853</v>
      </c>
      <c r="U15" s="38">
        <f>Rabobank!U24</f>
        <v>626811.50802102534</v>
      </c>
      <c r="V15" s="38">
        <f>Rabobank!V24</f>
        <v>676903.59213823639</v>
      </c>
      <c r="W15" s="38">
        <f>Rabobank!W24</f>
        <v>729493.6646747631</v>
      </c>
      <c r="X15" s="38">
        <f>Rabobank!X24</f>
        <v>784706.62505157106</v>
      </c>
      <c r="Y15" s="38">
        <f>Rabobank!Y24</f>
        <v>842673.61766067462</v>
      </c>
      <c r="Z15" s="38">
        <f>Rabobank!Z24</f>
        <v>903532.34411368845</v>
      </c>
      <c r="AA15" s="38">
        <f>Rabobank!AA24</f>
        <v>967427.39110280806</v>
      </c>
      <c r="AB15" s="38">
        <f>Rabobank!AB24</f>
        <v>1034510.5746548385</v>
      </c>
      <c r="AC15" s="38">
        <f>Rabobank!AC24</f>
        <v>1104941.3015979256</v>
      </c>
      <c r="AD15" s="38">
        <f>Rabobank!AD24</f>
        <v>1178886.9491016218</v>
      </c>
      <c r="AE15" s="38">
        <f>Rabobank!AE24</f>
        <v>1256523.2631939582</v>
      </c>
      <c r="AF15" s="23"/>
    </row>
    <row r="16" spans="1:32" x14ac:dyDescent="0.45">
      <c r="A16" s="2" t="s">
        <v>106</v>
      </c>
      <c r="B16" s="38">
        <f>ABN!B26</f>
        <v>19341.684045252747</v>
      </c>
      <c r="C16" s="38">
        <f>ABN!C26</f>
        <v>39584.076728904955</v>
      </c>
      <c r="D16" s="38">
        <f>ABN!D26</f>
        <v>60772.213482876592</v>
      </c>
      <c r="E16" s="38">
        <f>ABN!E26</f>
        <v>82953.381510683641</v>
      </c>
      <c r="F16" s="38">
        <f>ABN!F26</f>
        <v>106183.20854055455</v>
      </c>
      <c r="G16" s="38">
        <f>ABN!G26</f>
        <v>130527.71087707666</v>
      </c>
      <c r="H16" s="38">
        <f>ABN!H26</f>
        <v>156042.62228558259</v>
      </c>
      <c r="I16" s="38">
        <f>ABN!I26</f>
        <v>182786.46321967154</v>
      </c>
      <c r="J16" s="38">
        <f>ABN!J26</f>
        <v>210820.6801556226</v>
      </c>
      <c r="K16" s="38">
        <f>ABN!K26</f>
        <v>240209.79189352892</v>
      </c>
      <c r="L16" s="38">
        <f>ABN!L26</f>
        <v>271021.54317348823</v>
      </c>
      <c r="M16" s="38">
        <f>ABN!M26</f>
        <v>303327.06597260322</v>
      </c>
      <c r="N16" s="38">
        <f>ABN!N26</f>
        <v>337201.04886683158</v>
      </c>
      <c r="O16" s="38">
        <f>ABN!O26</f>
        <v>372721.91486092913</v>
      </c>
      <c r="P16" s="38">
        <f>ABN!P26</f>
        <v>409982.93012299162</v>
      </c>
      <c r="Q16" s="38">
        <f>ABN!Q26</f>
        <v>449083.80840341357</v>
      </c>
      <c r="R16" s="38">
        <f>ABN!R26</f>
        <v>490116.54285311303</v>
      </c>
      <c r="S16" s="38">
        <f>ABN!S26</f>
        <v>533177.72628055385</v>
      </c>
      <c r="T16" s="38">
        <f>ABN!T26</f>
        <v>578368.7811346231</v>
      </c>
      <c r="U16" s="38">
        <f>ABN!U26</f>
        <v>625796.20098665217</v>
      </c>
      <c r="V16" s="38">
        <f>ABN!V26</f>
        <v>675571.80408653896</v>
      </c>
      <c r="W16" s="38">
        <f>ABN!W26</f>
        <v>727812.99959667656</v>
      </c>
      <c r="X16" s="38">
        <f>ABN!X26</f>
        <v>782643.06713757734</v>
      </c>
      <c r="Y16" s="38">
        <f>ABN!Y26</f>
        <v>840191.45031077962</v>
      </c>
      <c r="Z16" s="38">
        <f>ABN!Z26</f>
        <v>900594.06489789835</v>
      </c>
      <c r="AA16" s="38">
        <f>ABN!AA26</f>
        <v>963993.62246962951</v>
      </c>
      <c r="AB16" s="38">
        <f>ABN!AB26</f>
        <v>1030539.9701752034</v>
      </c>
      <c r="AC16" s="38">
        <f>ABN!AC26</f>
        <v>1100390.4475213122</v>
      </c>
      <c r="AD16" s="38">
        <f>ABN!AD26</f>
        <v>1173710.2609899829</v>
      </c>
      <c r="AE16" s="38">
        <f>ABN!AE26</f>
        <v>1250672.8773873437</v>
      </c>
      <c r="AF16" s="23"/>
    </row>
    <row r="17" spans="1:31" x14ac:dyDescent="0.45">
      <c r="A17" s="2" t="s">
        <v>118</v>
      </c>
      <c r="B17" s="38">
        <f>ING!B26</f>
        <v>19333.920821409101</v>
      </c>
      <c r="C17" s="38">
        <f>ING!C26</f>
        <v>39560.398896181832</v>
      </c>
      <c r="D17" s="38">
        <f>ING!D26</f>
        <v>60724.062086986378</v>
      </c>
      <c r="E17" s="38">
        <f>ING!E26</f>
        <v>82871.76964962433</v>
      </c>
      <c r="F17" s="38">
        <f>ING!F26</f>
        <v>106061.59667949523</v>
      </c>
      <c r="G17" s="38">
        <f>ING!G26</f>
        <v>130366.09901601735</v>
      </c>
      <c r="H17" s="38">
        <f>ING!H26</f>
        <v>155841.01042452329</v>
      </c>
      <c r="I17" s="38">
        <f>ING!I26</f>
        <v>182544.85135861221</v>
      </c>
      <c r="J17" s="38">
        <f>ING!J26</f>
        <v>210539.0682945633</v>
      </c>
      <c r="K17" s="38">
        <f>ING!K26</f>
        <v>239888.18003246959</v>
      </c>
      <c r="L17" s="38">
        <f>ING!L26</f>
        <v>270659.9313124289</v>
      </c>
      <c r="M17" s="38">
        <f>ING!M26</f>
        <v>302925.45411154389</v>
      </c>
      <c r="N17" s="38">
        <f>ING!N26</f>
        <v>336759.43700577226</v>
      </c>
      <c r="O17" s="38">
        <f>ING!O26</f>
        <v>372240.3029998698</v>
      </c>
      <c r="P17" s="38">
        <f>ING!P26</f>
        <v>409450.3962488299</v>
      </c>
      <c r="Q17" s="38">
        <f>ING!Q26</f>
        <v>448476.17811539565</v>
      </c>
      <c r="R17" s="38">
        <f>ING!R26</f>
        <v>489408.91256509512</v>
      </c>
      <c r="S17" s="38">
        <f>ING!S26</f>
        <v>532370.09599253582</v>
      </c>
      <c r="T17" s="38">
        <f>ING!T26</f>
        <v>577461.15084660507</v>
      </c>
      <c r="U17" s="38">
        <f>ING!U26</f>
        <v>624788.57069863426</v>
      </c>
      <c r="V17" s="38">
        <f>ING!V26</f>
        <v>674464.17379852105</v>
      </c>
      <c r="W17" s="38">
        <f>ING!W26</f>
        <v>726605.36930865864</v>
      </c>
      <c r="X17" s="38">
        <f>ING!X26</f>
        <v>781335.43684955942</v>
      </c>
      <c r="Y17" s="38">
        <f>ING!Y26</f>
        <v>838783.82002276171</v>
      </c>
      <c r="Z17" s="38">
        <f>ING!Z26</f>
        <v>899086.43460988044</v>
      </c>
      <c r="AA17" s="38">
        <f>ING!AA26</f>
        <v>962385.99218161148</v>
      </c>
      <c r="AB17" s="38">
        <f>ING!AB26</f>
        <v>1028832.3398871854</v>
      </c>
      <c r="AC17" s="38">
        <f>ING!AC26</f>
        <v>1098582.8172332942</v>
      </c>
      <c r="AD17" s="38">
        <f>ING!AD26</f>
        <v>1171802.630701965</v>
      </c>
      <c r="AE17" s="38">
        <f>ING!AE26</f>
        <v>1248665.2470993258</v>
      </c>
    </row>
    <row r="18" spans="1:31" x14ac:dyDescent="0.45">
      <c r="A18" s="2" t="s">
        <v>128</v>
      </c>
      <c r="B18" s="38">
        <f>Binck!B26</f>
        <v>19334.308982601284</v>
      </c>
      <c r="C18" s="38">
        <f>Binck!C26</f>
        <v>39561.582787817992</v>
      </c>
      <c r="D18" s="38">
        <f>Binck!D26</f>
        <v>60726.469656780886</v>
      </c>
      <c r="E18" s="38">
        <f>Binck!E26</f>
        <v>82875.85024267729</v>
      </c>
      <c r="F18" s="38">
        <f>Binck!F26</f>
        <v>106058.94923135389</v>
      </c>
      <c r="G18" s="38">
        <f>Binck!G26</f>
        <v>130327.45254294966</v>
      </c>
      <c r="H18" s="38">
        <f>Binck!H26</f>
        <v>155735.6303936106</v>
      </c>
      <c r="I18" s="38">
        <f>Binck!I26</f>
        <v>182340.46651028993</v>
      </c>
      <c r="J18" s="38">
        <f>Binck!J26</f>
        <v>210201.79380628862</v>
      </c>
      <c r="K18" s="38">
        <f>Binck!K26</f>
        <v>239382.43684057257</v>
      </c>
      <c r="L18" s="38">
        <f>Binck!L26</f>
        <v>269948.36140005611</v>
      </c>
      <c r="M18" s="38">
        <f>Binck!M26</f>
        <v>301984.88853356545</v>
      </c>
      <c r="N18" s="38">
        <f>Binck!N26</f>
        <v>335611.42590453196</v>
      </c>
      <c r="O18" s="38">
        <f>Binck!O26</f>
        <v>370907.47402482858</v>
      </c>
      <c r="P18" s="38">
        <f>Binck!P26</f>
        <v>407956.50843192183</v>
      </c>
      <c r="Q18" s="38">
        <f>Binck!Q26</f>
        <v>446846.1784401515</v>
      </c>
      <c r="R18" s="38">
        <f>Binck!R26</f>
        <v>487668.51582957443</v>
      </c>
      <c r="S18" s="38">
        <f>Binck!S26</f>
        <v>530520.15396925027</v>
      </c>
      <c r="T18" s="38">
        <f>Binck!T26</f>
        <v>575502.55789669172</v>
      </c>
      <c r="U18" s="38">
        <f>Binck!U26</f>
        <v>622722.26590128697</v>
      </c>
      <c r="V18" s="38">
        <f>Binck!V26</f>
        <v>672291.14318689366</v>
      </c>
      <c r="W18" s="38">
        <f>Binck!W26</f>
        <v>724326.64821756247</v>
      </c>
      <c r="X18" s="38">
        <f>Binck!X26</f>
        <v>778952.11238054652</v>
      </c>
      <c r="Y18" s="38">
        <f>Binck!Y26</f>
        <v>836297.03363246168</v>
      </c>
      <c r="Z18" s="38">
        <f>Binck!Z26</f>
        <v>896497.38482775423</v>
      </c>
      <c r="AA18" s="38">
        <f>Binck!AA26</f>
        <v>959695.9374635932</v>
      </c>
      <c r="AB18" s="38">
        <f>Binck!AB26</f>
        <v>1026042.6016120058</v>
      </c>
      <c r="AC18" s="38">
        <f>Binck!AC26</f>
        <v>1095694.7828486208</v>
      </c>
      <c r="AD18" s="38">
        <f>Binck!AD26</f>
        <v>1168817.7570278482</v>
      </c>
      <c r="AE18" s="38">
        <f>Binck!AE26</f>
        <v>1245585.0637968187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20"/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4">
        <v>1.42E-3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/>
      <c r="B28" s="63">
        <v>0.05</v>
      </c>
      <c r="C28" s="9"/>
      <c r="D28" s="9"/>
      <c r="E28" s="55">
        <v>20</v>
      </c>
      <c r="F28" s="58" t="s">
        <v>90</v>
      </c>
      <c r="G28" s="9"/>
      <c r="H28" s="10"/>
      <c r="I28" s="18"/>
    </row>
    <row r="29" spans="1:31" ht="15" thickTop="1" thickBot="1" x14ac:dyDescent="0.5">
      <c r="A29" s="34"/>
      <c r="B29" s="55">
        <v>150</v>
      </c>
      <c r="C29" s="55">
        <v>150</v>
      </c>
      <c r="D29" s="9"/>
      <c r="E29" s="55">
        <v>400</v>
      </c>
      <c r="F29" s="58" t="s">
        <v>91</v>
      </c>
      <c r="G29" s="9"/>
      <c r="H29" s="10"/>
      <c r="I29" s="18"/>
    </row>
    <row r="30" spans="1:31" ht="15" thickTop="1" thickBot="1" x14ac:dyDescent="0.5">
      <c r="A30" s="41"/>
      <c r="B30" s="11"/>
      <c r="C30" s="11"/>
      <c r="D30" s="50" t="s">
        <v>83</v>
      </c>
      <c r="E30" s="57">
        <v>100000</v>
      </c>
      <c r="F30" s="59" t="s">
        <v>79</v>
      </c>
      <c r="G30" s="11"/>
      <c r="H30" s="12"/>
      <c r="I30" s="18"/>
    </row>
    <row r="31" spans="1:31" ht="14.65" thickBot="1" x14ac:dyDescent="0.5">
      <c r="A31" s="41"/>
      <c r="B31" s="11"/>
      <c r="C31" s="11"/>
      <c r="D31" s="11"/>
      <c r="E31" s="22"/>
      <c r="F31" s="11"/>
      <c r="G31" s="11"/>
      <c r="H31" s="12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7"/>
      <c r="C34" s="7"/>
      <c r="D34" s="54">
        <v>1.42E-3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45">
      <c r="A35" s="34"/>
      <c r="B35" s="9"/>
      <c r="C35" s="9"/>
      <c r="D35" s="9"/>
      <c r="E35" s="9"/>
      <c r="F35" s="24"/>
      <c r="G35" s="9"/>
      <c r="H35" s="10"/>
      <c r="I35" s="18"/>
    </row>
    <row r="36" spans="1:9" ht="14.65" thickBot="1" x14ac:dyDescent="0.5">
      <c r="A36" s="34"/>
      <c r="B36" s="9"/>
      <c r="C36" s="9"/>
      <c r="D36" s="9"/>
      <c r="E36" s="9"/>
      <c r="F36" s="59" t="s">
        <v>108</v>
      </c>
      <c r="G36" s="9"/>
      <c r="H36" s="10"/>
      <c r="I36" s="18"/>
    </row>
    <row r="37" spans="1:9" ht="15" thickTop="1" thickBot="1" x14ac:dyDescent="0.5">
      <c r="A37" s="41"/>
      <c r="B37" s="11"/>
      <c r="C37" s="11"/>
      <c r="D37" s="50" t="s">
        <v>83</v>
      </c>
      <c r="E37" s="57">
        <v>100000</v>
      </c>
      <c r="F37" s="57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5"/>
      <c r="E38" s="61"/>
      <c r="F38" s="61"/>
      <c r="G38" s="9"/>
      <c r="H38" s="9"/>
      <c r="I38" s="18"/>
    </row>
    <row r="39" spans="1:9" ht="14.65" thickBot="1" x14ac:dyDescent="0.5">
      <c r="A39" s="16" t="s">
        <v>116</v>
      </c>
      <c r="B39" s="7"/>
      <c r="C39" s="7"/>
      <c r="D39" s="54">
        <v>1.42E-3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/>
      <c r="B40" s="9"/>
      <c r="C40" s="9"/>
      <c r="D40" s="9"/>
      <c r="E40" s="55">
        <v>20</v>
      </c>
      <c r="F40" s="24"/>
      <c r="G40" s="9"/>
      <c r="H40" s="10"/>
      <c r="I40" s="18"/>
    </row>
    <row r="41" spans="1:9" ht="15" thickTop="1" thickBot="1" x14ac:dyDescent="0.5">
      <c r="A41" s="34"/>
      <c r="B41" s="9"/>
      <c r="C41" s="9"/>
      <c r="D41" s="9"/>
      <c r="E41" s="9"/>
      <c r="F41" s="59" t="s">
        <v>115</v>
      </c>
      <c r="G41" s="9"/>
      <c r="H41" s="10"/>
      <c r="I41" s="18"/>
    </row>
    <row r="42" spans="1:9" ht="15" thickTop="1" thickBot="1" x14ac:dyDescent="0.5">
      <c r="A42" s="41"/>
      <c r="B42" s="11"/>
      <c r="C42" s="11"/>
      <c r="D42" s="50" t="s">
        <v>83</v>
      </c>
      <c r="E42" s="57">
        <v>100000</v>
      </c>
      <c r="F42" s="57">
        <v>500000</v>
      </c>
      <c r="G42" s="11"/>
      <c r="H42" s="12"/>
    </row>
    <row r="43" spans="1:9" ht="14.65" thickBot="1" x14ac:dyDescent="0.5"/>
    <row r="44" spans="1:9" ht="14.65" thickBot="1" x14ac:dyDescent="0.5">
      <c r="A44" s="16" t="s">
        <v>126</v>
      </c>
      <c r="B44" s="7"/>
      <c r="C44" s="7"/>
      <c r="D44" s="54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4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4.65" thickBot="1" x14ac:dyDescent="0.5">
      <c r="A46" s="34"/>
      <c r="B46" s="9"/>
      <c r="C46" s="9"/>
      <c r="D46" s="9"/>
      <c r="E46" s="9"/>
      <c r="F46" s="58" t="s">
        <v>124</v>
      </c>
      <c r="G46" s="9"/>
      <c r="H46" s="10"/>
    </row>
    <row r="47" spans="1:9" ht="15" thickTop="1" thickBot="1" x14ac:dyDescent="0.5">
      <c r="A47" s="41"/>
      <c r="B47" s="11"/>
      <c r="C47" s="11"/>
      <c r="D47" s="50" t="s">
        <v>83</v>
      </c>
      <c r="E47" s="57">
        <v>300000</v>
      </c>
      <c r="F47" s="11"/>
      <c r="G47" s="11"/>
      <c r="H47" s="12"/>
    </row>
    <row r="49" spans="2:2" x14ac:dyDescent="0.45">
      <c r="B49" s="26" t="s">
        <v>81</v>
      </c>
    </row>
  </sheetData>
  <phoneticPr fontId="2" type="noConversion"/>
  <conditionalFormatting sqref="B13:B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S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U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:X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Y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A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H7" sqref="H7"/>
    </sheetView>
  </sheetViews>
  <sheetFormatPr defaultRowHeight="14.25" x14ac:dyDescent="0.45"/>
  <cols>
    <col min="1" max="1" width="41.1328125" customWidth="1"/>
    <col min="2" max="5" width="15.59765625" customWidth="1"/>
    <col min="6" max="6" width="10.86328125" customWidth="1"/>
    <col min="7" max="8" width="10.2656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totaal'!$B$4</f>
        <v>12</v>
      </c>
      <c r="C4" s="1">
        <f>'Invoer en totaal'!$B$4</f>
        <v>12</v>
      </c>
      <c r="D4" s="1">
        <f>'Invoer en totaal'!$B$4</f>
        <v>12</v>
      </c>
      <c r="E4" s="1">
        <f>'Invoer en totaal'!$B$4</f>
        <v>12</v>
      </c>
      <c r="F4" s="1">
        <f>'Invoer en totaal'!$B$4</f>
        <v>12</v>
      </c>
      <c r="G4" s="1">
        <f>'Invoer en totaal'!$B$4</f>
        <v>12</v>
      </c>
      <c r="H4" s="1">
        <f>'Invoer en totaal'!$B$4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1575</v>
      </c>
      <c r="C6" s="6">
        <f>'Invoer en totaal'!C3</f>
        <v>1567.125</v>
      </c>
      <c r="D6" s="6">
        <f>'Invoer en totaal'!D3</f>
        <v>1573.425</v>
      </c>
      <c r="E6" s="6">
        <f>'Invoer en totaal'!E3</f>
        <v>1571.0625</v>
      </c>
      <c r="F6" s="6">
        <f>'Invoer en totaal'!F3</f>
        <v>1575</v>
      </c>
      <c r="G6" s="6">
        <f>'Invoer en totaal'!G3</f>
        <v>1575</v>
      </c>
      <c r="H6" s="6">
        <f>'Invoer en totaal'!H3</f>
        <v>1575</v>
      </c>
    </row>
    <row r="7" spans="1:8" x14ac:dyDescent="0.45">
      <c r="A7" t="s">
        <v>67</v>
      </c>
      <c r="B7" s="6">
        <f>B4*B6</f>
        <v>18900</v>
      </c>
      <c r="C7" s="6">
        <f t="shared" ref="C7" si="3">C4*C6</f>
        <v>18805.5</v>
      </c>
      <c r="D7" s="6">
        <f>D4*D6</f>
        <v>18881.099999999999</v>
      </c>
      <c r="E7" s="6">
        <f>E4*E6</f>
        <v>18852.75</v>
      </c>
      <c r="F7" s="6">
        <f t="shared" ref="F7:G7" si="4">F4*F6</f>
        <v>18900</v>
      </c>
      <c r="G7" s="6">
        <f t="shared" si="4"/>
        <v>18900</v>
      </c>
      <c r="H7" s="6">
        <f t="shared" ref="H7" si="5">H4*H6</f>
        <v>18900</v>
      </c>
    </row>
    <row r="8" spans="1:8" x14ac:dyDescent="0.45">
      <c r="A8" t="s">
        <v>53</v>
      </c>
      <c r="B8" s="6">
        <f>B6*((1+B5)^B4-1)*(1+B5)/B5</f>
        <v>19408.05960911592</v>
      </c>
      <c r="C8" s="6">
        <f t="shared" ref="C8" si="6">C6*((1+C5)^C4-1)*(1+C5)/C5</f>
        <v>19311.019311070337</v>
      </c>
      <c r="D8" s="6">
        <f>D6*((1+D5)^D4-1)*(1+D5)/D5</f>
        <v>19388.651549506802</v>
      </c>
      <c r="E8" s="6">
        <f>E6*((1+E5)^E4-1)*(1+E5)/E5</f>
        <v>19359.539460093132</v>
      </c>
      <c r="F8" s="6">
        <f t="shared" ref="F8:G8" si="7">F6*((1+F5)^F4-1)*(1+F5)/F5</f>
        <v>19408.05960911592</v>
      </c>
      <c r="G8" s="6">
        <f t="shared" si="7"/>
        <v>19408.05960911592</v>
      </c>
      <c r="H8" s="6">
        <f t="shared" ref="H8" si="8">H6*((1+H5)^H4-1)*(1+H5)/H5</f>
        <v>19408.05960911592</v>
      </c>
    </row>
    <row r="9" spans="1:8" x14ac:dyDescent="0.45">
      <c r="A9" t="s">
        <v>68</v>
      </c>
      <c r="B9" s="5">
        <f>(B8/B7)-1</f>
        <v>2.6881460799784263E-2</v>
      </c>
      <c r="C9" s="5">
        <f t="shared" ref="C9:E9" si="9">(C8/C7)-1</f>
        <v>2.688146079978404E-2</v>
      </c>
      <c r="D9" s="5">
        <f t="shared" si="9"/>
        <v>2.688146079978404E-2</v>
      </c>
      <c r="E9" s="5">
        <f t="shared" si="9"/>
        <v>2.6881460799784263E-2</v>
      </c>
      <c r="F9" s="5">
        <f t="shared" ref="F9:G9" si="10">(F8/F7)-1</f>
        <v>2.6881460799784263E-2</v>
      </c>
      <c r="G9" s="5">
        <f t="shared" si="10"/>
        <v>2.6881460799784263E-2</v>
      </c>
      <c r="H9" s="5">
        <f t="shared" ref="H9" si="11">(H8/H7)-1</f>
        <v>2.6881460799784263E-2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>
      <selection activeCell="B14" sqref="B14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1575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18900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2.6881460799784263E-2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19408.059609115924</v>
      </c>
      <c r="C12" s="6">
        <f>B12+(B12*$B$6)+$B$12</f>
        <v>39786.522198687642</v>
      </c>
      <c r="D12" s="6">
        <f t="shared" ref="D12:AE12" si="0">C12+(C12*$B$6)+$B$12</f>
        <v>61183.907917737946</v>
      </c>
      <c r="E12" s="6">
        <f t="shared" si="0"/>
        <v>83651.162922740768</v>
      </c>
      <c r="F12" s="6">
        <f t="shared" si="0"/>
        <v>107241.78067799374</v>
      </c>
      <c r="G12" s="6">
        <f t="shared" si="0"/>
        <v>132011.92932100935</v>
      </c>
      <c r="H12" s="6">
        <f t="shared" si="0"/>
        <v>158020.58539617574</v>
      </c>
      <c r="I12" s="6">
        <f t="shared" si="0"/>
        <v>185329.67427510046</v>
      </c>
      <c r="J12" s="6">
        <f t="shared" si="0"/>
        <v>214004.21759797144</v>
      </c>
      <c r="K12" s="6">
        <f t="shared" si="0"/>
        <v>244112.48808698595</v>
      </c>
      <c r="L12" s="6">
        <f t="shared" si="0"/>
        <v>275726.17210045119</v>
      </c>
      <c r="M12" s="6">
        <f t="shared" si="0"/>
        <v>308920.54031458969</v>
      </c>
      <c r="N12" s="6">
        <f t="shared" si="0"/>
        <v>343774.62693943508</v>
      </c>
      <c r="O12" s="6">
        <f t="shared" si="0"/>
        <v>380371.41789552278</v>
      </c>
      <c r="P12" s="6">
        <f t="shared" si="0"/>
        <v>418798.04839941487</v>
      </c>
      <c r="Q12" s="6">
        <f t="shared" si="0"/>
        <v>459146.01042850153</v>
      </c>
      <c r="R12" s="6">
        <f t="shared" si="0"/>
        <v>501511.37055904255</v>
      </c>
      <c r="S12" s="6">
        <f t="shared" si="0"/>
        <v>545994.99869611056</v>
      </c>
      <c r="T12" s="6">
        <f t="shared" si="0"/>
        <v>592702.80824003206</v>
      </c>
      <c r="U12" s="6">
        <f t="shared" si="0"/>
        <v>641746.00826114963</v>
      </c>
      <c r="V12" s="6">
        <f t="shared" si="0"/>
        <v>693241.36828332301</v>
      </c>
      <c r="W12" s="6">
        <f t="shared" si="0"/>
        <v>747311.49630660505</v>
      </c>
      <c r="X12" s="6">
        <f t="shared" si="0"/>
        <v>804085.13073105121</v>
      </c>
      <c r="Y12" s="6">
        <f t="shared" si="0"/>
        <v>863697.44687671971</v>
      </c>
      <c r="Z12" s="6">
        <f t="shared" si="0"/>
        <v>926290.37882967165</v>
      </c>
      <c r="AA12" s="6">
        <f t="shared" si="0"/>
        <v>992012.95738027117</v>
      </c>
      <c r="AB12" s="6">
        <f t="shared" si="0"/>
        <v>1061021.6648584006</v>
      </c>
      <c r="AC12" s="6">
        <f t="shared" si="0"/>
        <v>1133480.8077104364</v>
      </c>
      <c r="AD12" s="6">
        <f t="shared" si="0"/>
        <v>1209562.9077050739</v>
      </c>
      <c r="AE12" s="6">
        <f t="shared" si="0"/>
        <v>1289449.1126994435</v>
      </c>
    </row>
    <row r="13" spans="1:32" s="3" customFormat="1" x14ac:dyDescent="0.45">
      <c r="A13" s="43" t="s">
        <v>96</v>
      </c>
      <c r="B13" s="6">
        <f t="shared" ref="B13:AE13" si="1">MIN($B$32,$B$3*$B$4*$B$30)</f>
        <v>18.900000000000002</v>
      </c>
      <c r="C13" s="6">
        <f t="shared" si="1"/>
        <v>18.900000000000002</v>
      </c>
      <c r="D13" s="6">
        <f t="shared" si="1"/>
        <v>18.900000000000002</v>
      </c>
      <c r="E13" s="6">
        <f t="shared" si="1"/>
        <v>18.900000000000002</v>
      </c>
      <c r="F13" s="6">
        <f t="shared" si="1"/>
        <v>18.900000000000002</v>
      </c>
      <c r="G13" s="6">
        <f t="shared" si="1"/>
        <v>18.900000000000002</v>
      </c>
      <c r="H13" s="6">
        <f t="shared" si="1"/>
        <v>18.900000000000002</v>
      </c>
      <c r="I13" s="6">
        <f t="shared" si="1"/>
        <v>18.900000000000002</v>
      </c>
      <c r="J13" s="6">
        <f t="shared" si="1"/>
        <v>18.900000000000002</v>
      </c>
      <c r="K13" s="6">
        <f t="shared" si="1"/>
        <v>18.900000000000002</v>
      </c>
      <c r="L13" s="6">
        <f t="shared" si="1"/>
        <v>18.900000000000002</v>
      </c>
      <c r="M13" s="6">
        <f t="shared" si="1"/>
        <v>18.900000000000002</v>
      </c>
      <c r="N13" s="6">
        <f t="shared" si="1"/>
        <v>18.900000000000002</v>
      </c>
      <c r="O13" s="6">
        <f t="shared" si="1"/>
        <v>18.900000000000002</v>
      </c>
      <c r="P13" s="6">
        <f t="shared" si="1"/>
        <v>18.900000000000002</v>
      </c>
      <c r="Q13" s="6">
        <f t="shared" si="1"/>
        <v>18.900000000000002</v>
      </c>
      <c r="R13" s="6">
        <f t="shared" si="1"/>
        <v>18.900000000000002</v>
      </c>
      <c r="S13" s="6">
        <f t="shared" si="1"/>
        <v>18.900000000000002</v>
      </c>
      <c r="T13" s="6">
        <f t="shared" si="1"/>
        <v>18.900000000000002</v>
      </c>
      <c r="U13" s="6">
        <f t="shared" si="1"/>
        <v>18.900000000000002</v>
      </c>
      <c r="V13" s="6">
        <f t="shared" si="1"/>
        <v>18.900000000000002</v>
      </c>
      <c r="W13" s="6">
        <f t="shared" si="1"/>
        <v>18.900000000000002</v>
      </c>
      <c r="X13" s="6">
        <f t="shared" si="1"/>
        <v>18.900000000000002</v>
      </c>
      <c r="Y13" s="6">
        <f t="shared" si="1"/>
        <v>18.900000000000002</v>
      </c>
      <c r="Z13" s="6">
        <f t="shared" si="1"/>
        <v>18.900000000000002</v>
      </c>
      <c r="AA13" s="6">
        <f t="shared" si="1"/>
        <v>18.900000000000002</v>
      </c>
      <c r="AB13" s="6">
        <f t="shared" si="1"/>
        <v>18.900000000000002</v>
      </c>
      <c r="AC13" s="6">
        <f t="shared" si="1"/>
        <v>18.900000000000002</v>
      </c>
      <c r="AD13" s="6">
        <f t="shared" si="1"/>
        <v>18.900000000000002</v>
      </c>
      <c r="AE13" s="6">
        <f t="shared" si="1"/>
        <v>18.900000000000002</v>
      </c>
    </row>
    <row r="14" spans="1:32" x14ac:dyDescent="0.45">
      <c r="A14" s="44" t="s">
        <v>95</v>
      </c>
      <c r="B14" s="6">
        <f>B12-B13</f>
        <v>19389.159609115923</v>
      </c>
      <c r="C14" s="6">
        <f t="shared" ref="C14:AE14" si="2">C12-C13</f>
        <v>39767.622198687641</v>
      </c>
      <c r="D14" s="6">
        <f t="shared" si="2"/>
        <v>61165.007917737945</v>
      </c>
      <c r="E14" s="6">
        <f t="shared" si="2"/>
        <v>83632.262922740774</v>
      </c>
      <c r="F14" s="6">
        <f t="shared" si="2"/>
        <v>107222.88067799374</v>
      </c>
      <c r="G14" s="6">
        <f t="shared" si="2"/>
        <v>131993.02932100935</v>
      </c>
      <c r="H14" s="6">
        <f t="shared" si="2"/>
        <v>158001.68539617574</v>
      </c>
      <c r="I14" s="6">
        <f t="shared" si="2"/>
        <v>185310.77427510047</v>
      </c>
      <c r="J14" s="6">
        <f t="shared" si="2"/>
        <v>213985.31759797144</v>
      </c>
      <c r="K14" s="6">
        <f t="shared" si="2"/>
        <v>244093.58808698595</v>
      </c>
      <c r="L14" s="6">
        <f t="shared" si="2"/>
        <v>275707.27210045117</v>
      </c>
      <c r="M14" s="6">
        <f t="shared" si="2"/>
        <v>308901.64031458966</v>
      </c>
      <c r="N14" s="6">
        <f t="shared" si="2"/>
        <v>343755.72693943506</v>
      </c>
      <c r="O14" s="6">
        <f t="shared" si="2"/>
        <v>380352.51789552276</v>
      </c>
      <c r="P14" s="6">
        <f t="shared" si="2"/>
        <v>418779.14839941484</v>
      </c>
      <c r="Q14" s="6">
        <f t="shared" si="2"/>
        <v>459127.1104285015</v>
      </c>
      <c r="R14" s="6">
        <f t="shared" si="2"/>
        <v>501492.47055904253</v>
      </c>
      <c r="S14" s="6">
        <f t="shared" si="2"/>
        <v>545976.09869611054</v>
      </c>
      <c r="T14" s="6">
        <f t="shared" si="2"/>
        <v>592683.90824003203</v>
      </c>
      <c r="U14" s="6">
        <f t="shared" si="2"/>
        <v>641727.10826114961</v>
      </c>
      <c r="V14" s="6">
        <f t="shared" si="2"/>
        <v>693222.46828332299</v>
      </c>
      <c r="W14" s="6">
        <f t="shared" si="2"/>
        <v>747292.59630660503</v>
      </c>
      <c r="X14" s="6">
        <f t="shared" si="2"/>
        <v>804066.23073105118</v>
      </c>
      <c r="Y14" s="6">
        <f t="shared" si="2"/>
        <v>863678.54687671969</v>
      </c>
      <c r="Z14" s="6">
        <f t="shared" si="2"/>
        <v>926271.47882967163</v>
      </c>
      <c r="AA14" s="6">
        <f t="shared" si="2"/>
        <v>991994.05738027114</v>
      </c>
      <c r="AB14" s="6">
        <f t="shared" si="2"/>
        <v>1061002.7648584007</v>
      </c>
      <c r="AC14" s="6">
        <f t="shared" si="2"/>
        <v>1133461.9077104365</v>
      </c>
      <c r="AD14" s="6">
        <f t="shared" si="2"/>
        <v>1209544.007705074</v>
      </c>
      <c r="AE14" s="6">
        <f t="shared" si="2"/>
        <v>1289430.2126994436</v>
      </c>
      <c r="AF14" s="23"/>
    </row>
    <row r="15" spans="1:32" x14ac:dyDescent="0.45">
      <c r="A15" s="44" t="s">
        <v>82</v>
      </c>
      <c r="B15" s="6">
        <f t="shared" ref="B15:AE15" si="3">B14*$D$30</f>
        <v>27.532606644944611</v>
      </c>
      <c r="C15" s="6">
        <f t="shared" si="3"/>
        <v>56.470023522136451</v>
      </c>
      <c r="D15" s="6">
        <f t="shared" si="3"/>
        <v>86.85431124318788</v>
      </c>
      <c r="E15" s="6">
        <f t="shared" si="3"/>
        <v>118.7578133502919</v>
      </c>
      <c r="F15" s="6">
        <f t="shared" si="3"/>
        <v>152.25649056275111</v>
      </c>
      <c r="G15" s="6">
        <f t="shared" si="3"/>
        <v>187.4301016358333</v>
      </c>
      <c r="H15" s="6">
        <f t="shared" si="3"/>
        <v>224.36239326256955</v>
      </c>
      <c r="I15" s="6">
        <f t="shared" si="3"/>
        <v>263.14129947064265</v>
      </c>
      <c r="J15" s="6">
        <f t="shared" si="3"/>
        <v>303.85915098911948</v>
      </c>
      <c r="K15" s="6">
        <f t="shared" si="3"/>
        <v>346.61289508352007</v>
      </c>
      <c r="L15" s="6">
        <f t="shared" si="3"/>
        <v>391.50432638264067</v>
      </c>
      <c r="M15" s="6">
        <f t="shared" si="3"/>
        <v>438.64032924671733</v>
      </c>
      <c r="N15" s="6">
        <f t="shared" si="3"/>
        <v>488.13313225399781</v>
      </c>
      <c r="O15" s="6">
        <f t="shared" si="3"/>
        <v>540.10057541164235</v>
      </c>
      <c r="P15" s="6">
        <f t="shared" si="3"/>
        <v>594.66639072716907</v>
      </c>
      <c r="Q15" s="6">
        <f t="shared" si="3"/>
        <v>651.96049680847216</v>
      </c>
      <c r="R15" s="6">
        <f t="shared" si="3"/>
        <v>712.11930819384042</v>
      </c>
      <c r="S15" s="6">
        <f t="shared" si="3"/>
        <v>775.28606014847696</v>
      </c>
      <c r="T15" s="6">
        <f t="shared" si="3"/>
        <v>841.61114970084554</v>
      </c>
      <c r="U15" s="6">
        <f t="shared" si="3"/>
        <v>911.2524937308325</v>
      </c>
      <c r="V15" s="6">
        <f t="shared" si="3"/>
        <v>984.37590496231871</v>
      </c>
      <c r="W15" s="6">
        <f t="shared" si="3"/>
        <v>1061.1554867553791</v>
      </c>
      <c r="X15" s="6">
        <f t="shared" si="3"/>
        <v>1141.7740476380927</v>
      </c>
      <c r="Y15" s="6">
        <f t="shared" si="3"/>
        <v>1226.423536564942</v>
      </c>
      <c r="Z15" s="6">
        <f t="shared" si="3"/>
        <v>1315.3054999381338</v>
      </c>
      <c r="AA15" s="6">
        <f t="shared" si="3"/>
        <v>1408.6315614799851</v>
      </c>
      <c r="AB15" s="6">
        <f t="shared" si="3"/>
        <v>1506.6239260989289</v>
      </c>
      <c r="AC15" s="6">
        <f t="shared" si="3"/>
        <v>1609.51590894882</v>
      </c>
      <c r="AD15" s="6">
        <f t="shared" si="3"/>
        <v>1717.5524909412052</v>
      </c>
      <c r="AE15" s="6">
        <f t="shared" si="3"/>
        <v>1830.99090203321</v>
      </c>
      <c r="AF15" s="23"/>
    </row>
    <row r="16" spans="1:32" x14ac:dyDescent="0.45">
      <c r="A16" s="44" t="s">
        <v>94</v>
      </c>
      <c r="B16" s="6">
        <f>B14-B15</f>
        <v>19361.627002470977</v>
      </c>
      <c r="C16" s="6">
        <f t="shared" ref="C16:AE16" si="4">C14-C15</f>
        <v>39711.152175165502</v>
      </c>
      <c r="D16" s="6">
        <f t="shared" si="4"/>
        <v>61078.153606494758</v>
      </c>
      <c r="E16" s="6">
        <f t="shared" si="4"/>
        <v>83513.505109390477</v>
      </c>
      <c r="F16" s="6">
        <f t="shared" si="4"/>
        <v>107070.62418743099</v>
      </c>
      <c r="G16" s="6">
        <f t="shared" si="4"/>
        <v>131805.59921937351</v>
      </c>
      <c r="H16" s="6">
        <f t="shared" si="4"/>
        <v>157777.32300291318</v>
      </c>
      <c r="I16" s="6">
        <f t="shared" si="4"/>
        <v>185047.63297562982</v>
      </c>
      <c r="J16" s="6">
        <f t="shared" si="4"/>
        <v>213681.45844698232</v>
      </c>
      <c r="K16" s="6">
        <f t="shared" si="4"/>
        <v>243746.97519190243</v>
      </c>
      <c r="L16" s="6">
        <f t="shared" si="4"/>
        <v>275315.76777406852</v>
      </c>
      <c r="M16" s="6">
        <f t="shared" si="4"/>
        <v>308462.99998534296</v>
      </c>
      <c r="N16" s="6">
        <f t="shared" si="4"/>
        <v>343267.59380718105</v>
      </c>
      <c r="O16" s="6">
        <f t="shared" si="4"/>
        <v>379812.41732011113</v>
      </c>
      <c r="P16" s="6">
        <f t="shared" si="4"/>
        <v>418184.48200868769</v>
      </c>
      <c r="Q16" s="6">
        <f t="shared" si="4"/>
        <v>458475.14993169304</v>
      </c>
      <c r="R16" s="6">
        <f t="shared" si="4"/>
        <v>500780.35125084867</v>
      </c>
      <c r="S16" s="6">
        <f t="shared" si="4"/>
        <v>545200.81263596204</v>
      </c>
      <c r="T16" s="6">
        <f t="shared" si="4"/>
        <v>591842.29709033121</v>
      </c>
      <c r="U16" s="6">
        <f t="shared" si="4"/>
        <v>640815.85576741875</v>
      </c>
      <c r="V16" s="6">
        <f t="shared" si="4"/>
        <v>692238.09237836068</v>
      </c>
      <c r="W16" s="6">
        <f t="shared" si="4"/>
        <v>746231.44081984961</v>
      </c>
      <c r="X16" s="6">
        <f t="shared" si="4"/>
        <v>802924.45668341313</v>
      </c>
      <c r="Y16" s="6">
        <f t="shared" si="4"/>
        <v>862452.12334015477</v>
      </c>
      <c r="Z16" s="6">
        <f t="shared" si="4"/>
        <v>924956.17332973354</v>
      </c>
      <c r="AA16" s="6">
        <f t="shared" si="4"/>
        <v>990585.42581879115</v>
      </c>
      <c r="AB16" s="6">
        <f t="shared" si="4"/>
        <v>1059496.1409323018</v>
      </c>
      <c r="AC16" s="6">
        <f t="shared" si="4"/>
        <v>1131852.3918014877</v>
      </c>
      <c r="AD16" s="6">
        <f t="shared" si="4"/>
        <v>1207826.4552141328</v>
      </c>
      <c r="AE16" s="6">
        <f t="shared" si="4"/>
        <v>1287599.2217974104</v>
      </c>
      <c r="AF16" s="23"/>
    </row>
    <row r="17" spans="1:32" x14ac:dyDescent="0.45">
      <c r="A17" s="44" t="s">
        <v>112</v>
      </c>
      <c r="B17" s="6">
        <f>MIN($E$33,B14)</f>
        <v>19389.159609115923</v>
      </c>
      <c r="C17" s="6">
        <f t="shared" ref="C17:AE17" si="5">MIN($E$33,C14)</f>
        <v>39767.622198687641</v>
      </c>
      <c r="D17" s="6">
        <f t="shared" si="5"/>
        <v>61165.007917737945</v>
      </c>
      <c r="E17" s="6">
        <f t="shared" si="5"/>
        <v>83632.262922740774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MIN($E$33,MAX($E$31,$E$30*B17))</f>
        <v>46.53398306187821</v>
      </c>
      <c r="C18" s="6">
        <f t="shared" ref="C18:AE18" si="6">MIN($E$33,MAX($E$31,$E$30*C17))</f>
        <v>95.442293276850336</v>
      </c>
      <c r="D18" s="6">
        <f t="shared" si="6"/>
        <v>146.79601900257106</v>
      </c>
      <c r="E18" s="6">
        <f t="shared" si="6"/>
        <v>200.71743101457784</v>
      </c>
      <c r="F18" s="6">
        <f t="shared" si="6"/>
        <v>239.99999999999997</v>
      </c>
      <c r="G18" s="6">
        <f t="shared" si="6"/>
        <v>239.99999999999997</v>
      </c>
      <c r="H18" s="6">
        <f t="shared" si="6"/>
        <v>239.99999999999997</v>
      </c>
      <c r="I18" s="6">
        <f t="shared" si="6"/>
        <v>239.99999999999997</v>
      </c>
      <c r="J18" s="6">
        <f t="shared" si="6"/>
        <v>239.99999999999997</v>
      </c>
      <c r="K18" s="6">
        <f t="shared" si="6"/>
        <v>239.99999999999997</v>
      </c>
      <c r="L18" s="6">
        <f t="shared" si="6"/>
        <v>239.99999999999997</v>
      </c>
      <c r="M18" s="6">
        <f t="shared" si="6"/>
        <v>239.99999999999997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4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7070.6241874309926</v>
      </c>
      <c r="G19" s="6">
        <f t="shared" si="7"/>
        <v>31805.599219373515</v>
      </c>
      <c r="H19" s="6">
        <f t="shared" si="7"/>
        <v>57777.323002913181</v>
      </c>
      <c r="I19" s="6">
        <f t="shared" si="7"/>
        <v>85047.632975629822</v>
      </c>
      <c r="J19" s="6">
        <f t="shared" si="7"/>
        <v>113681.45844698232</v>
      </c>
      <c r="K19" s="6">
        <f t="shared" si="7"/>
        <v>143746.97519190243</v>
      </c>
      <c r="L19" s="6">
        <f t="shared" si="7"/>
        <v>175315.76777406852</v>
      </c>
      <c r="M19" s="6">
        <f t="shared" si="7"/>
        <v>208462.99998534296</v>
      </c>
      <c r="N19" s="6">
        <f t="shared" si="7"/>
        <v>243267.59380718105</v>
      </c>
      <c r="O19" s="6">
        <f t="shared" si="7"/>
        <v>279812.41732011113</v>
      </c>
      <c r="P19" s="6">
        <f t="shared" si="7"/>
        <v>318184.48200868769</v>
      </c>
      <c r="Q19" s="6">
        <f t="shared" si="7"/>
        <v>358475.14993169304</v>
      </c>
      <c r="R19" s="6">
        <f t="shared" si="7"/>
        <v>400780.35125084867</v>
      </c>
      <c r="S19" s="6">
        <f t="shared" si="7"/>
        <v>445200.81263596204</v>
      </c>
      <c r="T19" s="6">
        <f t="shared" si="7"/>
        <v>491842.29709033121</v>
      </c>
      <c r="U19" s="6">
        <f t="shared" si="7"/>
        <v>540815.85576741875</v>
      </c>
      <c r="V19" s="6">
        <f t="shared" si="7"/>
        <v>592238.09237836068</v>
      </c>
      <c r="W19" s="6">
        <f t="shared" si="7"/>
        <v>646231.44081984961</v>
      </c>
      <c r="X19" s="6">
        <f t="shared" si="7"/>
        <v>702924.45668341313</v>
      </c>
      <c r="Y19" s="6">
        <f t="shared" si="7"/>
        <v>762452.12334015477</v>
      </c>
      <c r="Z19" s="6">
        <f t="shared" si="7"/>
        <v>824956.17332973354</v>
      </c>
      <c r="AA19" s="6">
        <f t="shared" si="7"/>
        <v>890585.42581879115</v>
      </c>
      <c r="AB19" s="6">
        <f t="shared" si="7"/>
        <v>959496.14093230176</v>
      </c>
      <c r="AC19" s="6">
        <f t="shared" si="7"/>
        <v>1031852.3918014877</v>
      </c>
      <c r="AD19" s="6">
        <f t="shared" si="7"/>
        <v>1107826.4552141328</v>
      </c>
      <c r="AE19" s="6">
        <f t="shared" si="7"/>
        <v>1187599.2217974104</v>
      </c>
    </row>
    <row r="20" spans="1:32" x14ac:dyDescent="0.45">
      <c r="A20" s="44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8.4847490249171909</v>
      </c>
      <c r="G20" s="6">
        <f t="shared" si="8"/>
        <v>38.166719063248216</v>
      </c>
      <c r="H20" s="6">
        <f t="shared" si="8"/>
        <v>69.332787603495817</v>
      </c>
      <c r="I20" s="6">
        <f t="shared" si="8"/>
        <v>102.05715957075577</v>
      </c>
      <c r="J20" s="6">
        <f t="shared" si="8"/>
        <v>136.41775013637877</v>
      </c>
      <c r="K20" s="6">
        <f t="shared" si="8"/>
        <v>172.49637023028291</v>
      </c>
      <c r="L20" s="6">
        <f t="shared" si="8"/>
        <v>210.3789213288822</v>
      </c>
      <c r="M20" s="6">
        <f t="shared" si="8"/>
        <v>250.15559998241153</v>
      </c>
      <c r="N20" s="6">
        <f t="shared" si="8"/>
        <v>291.92111256861722</v>
      </c>
      <c r="O20" s="6">
        <f t="shared" si="8"/>
        <v>335.77490078413331</v>
      </c>
      <c r="P20" s="6">
        <f t="shared" si="8"/>
        <v>381.82137841042521</v>
      </c>
      <c r="Q20" s="6">
        <f t="shared" si="8"/>
        <v>430.17017991803164</v>
      </c>
      <c r="R20" s="6">
        <f t="shared" si="8"/>
        <v>480.93642150101834</v>
      </c>
      <c r="S20" s="6">
        <f t="shared" si="8"/>
        <v>534.24097516315442</v>
      </c>
      <c r="T20" s="6">
        <f t="shared" si="8"/>
        <v>590.21075650839737</v>
      </c>
      <c r="U20" s="6">
        <f t="shared" si="8"/>
        <v>648.97902692090247</v>
      </c>
      <c r="V20" s="6">
        <f t="shared" si="8"/>
        <v>710.68571085403278</v>
      </c>
      <c r="W20" s="6">
        <f t="shared" si="8"/>
        <v>775.47772898381947</v>
      </c>
      <c r="X20" s="6">
        <f t="shared" si="8"/>
        <v>843.50934802009567</v>
      </c>
      <c r="Y20" s="6">
        <f t="shared" si="8"/>
        <v>914.94254800818567</v>
      </c>
      <c r="Z20" s="6">
        <f t="shared" si="8"/>
        <v>989.94740799568012</v>
      </c>
      <c r="AA20" s="6">
        <f t="shared" si="8"/>
        <v>1068.7025109825493</v>
      </c>
      <c r="AB20" s="6">
        <f t="shared" si="8"/>
        <v>1151.3953691187621</v>
      </c>
      <c r="AC20" s="6">
        <f t="shared" si="8"/>
        <v>1238.2228701617851</v>
      </c>
      <c r="AD20" s="6">
        <f t="shared" si="8"/>
        <v>1329.3917462569593</v>
      </c>
      <c r="AE20" s="6">
        <f t="shared" si="8"/>
        <v>1425.1190661568924</v>
      </c>
    </row>
    <row r="21" spans="1:32" x14ac:dyDescent="0.45">
      <c r="A21" s="44" t="s">
        <v>92</v>
      </c>
      <c r="B21" s="6">
        <f t="shared" ref="B21:AE21" si="9">MIN($E$32,B18+B20)</f>
        <v>46.53398306187821</v>
      </c>
      <c r="C21" s="6">
        <f t="shared" si="9"/>
        <v>95.442293276850336</v>
      </c>
      <c r="D21" s="6">
        <f t="shared" si="9"/>
        <v>146.79601900257106</v>
      </c>
      <c r="E21" s="6">
        <f t="shared" si="9"/>
        <v>200.71743101457784</v>
      </c>
      <c r="F21" s="6">
        <f t="shared" si="9"/>
        <v>248.48474902491716</v>
      </c>
      <c r="G21" s="6">
        <f t="shared" si="9"/>
        <v>278.16671906324819</v>
      </c>
      <c r="H21" s="6">
        <f t="shared" si="9"/>
        <v>309.33278760349577</v>
      </c>
      <c r="I21" s="6">
        <f t="shared" si="9"/>
        <v>342.05715957075574</v>
      </c>
      <c r="J21" s="6">
        <f t="shared" si="9"/>
        <v>376.41775013637874</v>
      </c>
      <c r="K21" s="6">
        <f t="shared" si="9"/>
        <v>400</v>
      </c>
      <c r="L21" s="6">
        <f t="shared" si="9"/>
        <v>400</v>
      </c>
      <c r="M21" s="6">
        <f t="shared" si="9"/>
        <v>400</v>
      </c>
      <c r="N21" s="6">
        <f t="shared" si="9"/>
        <v>400</v>
      </c>
      <c r="O21" s="6">
        <f t="shared" si="9"/>
        <v>400</v>
      </c>
      <c r="P21" s="6">
        <f t="shared" si="9"/>
        <v>400</v>
      </c>
      <c r="Q21" s="6">
        <f t="shared" si="9"/>
        <v>400</v>
      </c>
      <c r="R21" s="6">
        <f t="shared" si="9"/>
        <v>400</v>
      </c>
      <c r="S21" s="6">
        <f t="shared" si="9"/>
        <v>400</v>
      </c>
      <c r="T21" s="6">
        <f t="shared" si="9"/>
        <v>400</v>
      </c>
      <c r="U21" s="6">
        <f t="shared" si="9"/>
        <v>400</v>
      </c>
      <c r="V21" s="6">
        <f t="shared" si="9"/>
        <v>400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4" t="s">
        <v>98</v>
      </c>
      <c r="B22" s="6">
        <f t="shared" ref="B22:AE22" si="10">B13+B15+B21</f>
        <v>92.966589706822816</v>
      </c>
      <c r="C22" s="6">
        <f t="shared" si="10"/>
        <v>170.81231679898679</v>
      </c>
      <c r="D22" s="6">
        <f t="shared" si="10"/>
        <v>252.55033024575894</v>
      </c>
      <c r="E22" s="6">
        <f t="shared" si="10"/>
        <v>338.37524436486973</v>
      </c>
      <c r="F22" s="6">
        <f t="shared" si="10"/>
        <v>419.64123958766828</v>
      </c>
      <c r="G22" s="6">
        <f t="shared" si="10"/>
        <v>484.49682069908147</v>
      </c>
      <c r="H22" s="6">
        <f t="shared" si="10"/>
        <v>552.59518086606533</v>
      </c>
      <c r="I22" s="6">
        <f t="shared" si="10"/>
        <v>624.09845904139843</v>
      </c>
      <c r="J22" s="6">
        <f t="shared" si="10"/>
        <v>699.17690112549826</v>
      </c>
      <c r="K22" s="6">
        <f t="shared" si="10"/>
        <v>765.51289508352011</v>
      </c>
      <c r="L22" s="6">
        <f t="shared" si="10"/>
        <v>810.40432638264065</v>
      </c>
      <c r="M22" s="6">
        <f t="shared" si="10"/>
        <v>857.54032924671731</v>
      </c>
      <c r="N22" s="6">
        <f t="shared" si="10"/>
        <v>907.03313225399779</v>
      </c>
      <c r="O22" s="6">
        <f t="shared" si="10"/>
        <v>959.00057541164233</v>
      </c>
      <c r="P22" s="6">
        <f t="shared" si="10"/>
        <v>1013.5663907271691</v>
      </c>
      <c r="Q22" s="6">
        <f t="shared" si="10"/>
        <v>1070.8604968084721</v>
      </c>
      <c r="R22" s="6">
        <f t="shared" si="10"/>
        <v>1131.0193081938405</v>
      </c>
      <c r="S22" s="6">
        <f t="shared" si="10"/>
        <v>1194.1860601484768</v>
      </c>
      <c r="T22" s="6">
        <f t="shared" si="10"/>
        <v>1260.5111497008456</v>
      </c>
      <c r="U22" s="6">
        <f t="shared" si="10"/>
        <v>1330.1524937308325</v>
      </c>
      <c r="V22" s="6">
        <f t="shared" si="10"/>
        <v>1403.2759049623187</v>
      </c>
      <c r="W22" s="6">
        <f t="shared" si="10"/>
        <v>1480.0554867553792</v>
      </c>
      <c r="X22" s="6">
        <f t="shared" si="10"/>
        <v>1560.6740476380928</v>
      </c>
      <c r="Y22" s="6">
        <f t="shared" si="10"/>
        <v>1645.3235365649421</v>
      </c>
      <c r="Z22" s="6">
        <f t="shared" si="10"/>
        <v>1734.2054999381339</v>
      </c>
      <c r="AA22" s="6">
        <f t="shared" si="10"/>
        <v>1827.5315614799852</v>
      </c>
      <c r="AB22" s="6">
        <f t="shared" si="10"/>
        <v>1925.523926098929</v>
      </c>
      <c r="AC22" s="6">
        <f t="shared" si="10"/>
        <v>2028.4159089488201</v>
      </c>
      <c r="AD22" s="6">
        <f t="shared" si="10"/>
        <v>2136.4524909412053</v>
      </c>
      <c r="AE22" s="6">
        <f t="shared" si="10"/>
        <v>2249.8909020332103</v>
      </c>
    </row>
    <row r="23" spans="1:32" x14ac:dyDescent="0.45">
      <c r="A23" s="44" t="s">
        <v>122</v>
      </c>
      <c r="B23" s="6">
        <f>SUM($B$22)</f>
        <v>92.966589706822816</v>
      </c>
      <c r="C23" s="6">
        <f>SUM($B$22:C22)</f>
        <v>263.77890650580957</v>
      </c>
      <c r="D23" s="6">
        <f>SUM($B$22:D22)</f>
        <v>516.32923675156849</v>
      </c>
      <c r="E23" s="6">
        <f>SUM($B$22:E22)</f>
        <v>854.70448111643827</v>
      </c>
      <c r="F23" s="6">
        <f>SUM($B$22:F22)</f>
        <v>1274.3457207041065</v>
      </c>
      <c r="G23" s="6">
        <f>SUM($B$22:G22)</f>
        <v>1758.8425414031881</v>
      </c>
      <c r="H23" s="6">
        <f>SUM($B$22:H22)</f>
        <v>2311.4377222692533</v>
      </c>
      <c r="I23" s="6">
        <f>SUM($B$22:I22)</f>
        <v>2935.536181310652</v>
      </c>
      <c r="J23" s="6">
        <f>SUM($B$22:J22)</f>
        <v>3634.7130824361502</v>
      </c>
      <c r="K23" s="6">
        <f>SUM($B$22:K22)</f>
        <v>4400.2259775196708</v>
      </c>
      <c r="L23" s="6">
        <f>SUM($B$22:L22)</f>
        <v>5210.6303039023114</v>
      </c>
      <c r="M23" s="6">
        <f>SUM($B$22:M22)</f>
        <v>6068.1706331490286</v>
      </c>
      <c r="N23" s="6">
        <f>SUM($B$22:N22)</f>
        <v>6975.2037654030264</v>
      </c>
      <c r="O23" s="6">
        <f>SUM($B$22:O22)</f>
        <v>7934.2043408146692</v>
      </c>
      <c r="P23" s="6">
        <f>SUM($B$22:P22)</f>
        <v>8947.7707315418374</v>
      </c>
      <c r="Q23" s="6">
        <f>SUM($B$22:Q22)</f>
        <v>10018.63122835031</v>
      </c>
      <c r="R23" s="6">
        <f>SUM($B$22:R22)</f>
        <v>11149.650536544152</v>
      </c>
      <c r="S23" s="6">
        <f>SUM($B$22:S22)</f>
        <v>12343.836596692629</v>
      </c>
      <c r="T23" s="6">
        <f>SUM($B$22:T22)</f>
        <v>13604.347746393474</v>
      </c>
      <c r="U23" s="6">
        <f>SUM($B$22:U22)</f>
        <v>14934.500240124307</v>
      </c>
      <c r="V23" s="6">
        <f>SUM($B$22:V22)</f>
        <v>16337.776145086626</v>
      </c>
      <c r="W23" s="6">
        <f>SUM($B$22:W22)</f>
        <v>17817.831631842004</v>
      </c>
      <c r="X23" s="6">
        <f>SUM($B$22:X22)</f>
        <v>19378.505679480098</v>
      </c>
      <c r="Y23" s="6">
        <f>SUM($B$22:Y22)</f>
        <v>21023.82921604504</v>
      </c>
      <c r="Z23" s="6">
        <f>SUM($B$22:Z22)</f>
        <v>22758.034715983173</v>
      </c>
      <c r="AA23" s="6">
        <f>SUM($B$22:AA22)</f>
        <v>24585.566277463156</v>
      </c>
      <c r="AB23" s="6">
        <f>SUM($B$22:AB22)</f>
        <v>26511.090203562086</v>
      </c>
      <c r="AC23" s="6">
        <f>SUM($B$22:AC22)</f>
        <v>28539.506112510906</v>
      </c>
      <c r="AD23" s="6">
        <f>SUM($B$22:AD22)</f>
        <v>30675.958603452113</v>
      </c>
      <c r="AE23" s="6">
        <f>SUM($B$22:AE22)</f>
        <v>32925.849505485327</v>
      </c>
    </row>
    <row r="24" spans="1:32" x14ac:dyDescent="0.45">
      <c r="A24" s="2" t="s">
        <v>45</v>
      </c>
      <c r="B24" s="6">
        <f>B12-B23</f>
        <v>19315.093019409102</v>
      </c>
      <c r="C24" s="6">
        <f t="shared" ref="C24:AE24" si="11">C12-C23</f>
        <v>39522.743292181833</v>
      </c>
      <c r="D24" s="6">
        <f t="shared" si="11"/>
        <v>60667.578680986378</v>
      </c>
      <c r="E24" s="6">
        <f t="shared" si="11"/>
        <v>82796.458441624331</v>
      </c>
      <c r="F24" s="6">
        <f t="shared" si="11"/>
        <v>105967.43495728963</v>
      </c>
      <c r="G24" s="6">
        <f t="shared" si="11"/>
        <v>130253.08677960615</v>
      </c>
      <c r="H24" s="6">
        <f t="shared" si="11"/>
        <v>155709.1476739065</v>
      </c>
      <c r="I24" s="6">
        <f t="shared" si="11"/>
        <v>182394.13809378981</v>
      </c>
      <c r="J24" s="6">
        <f t="shared" si="11"/>
        <v>210369.50451553529</v>
      </c>
      <c r="K24" s="6">
        <f t="shared" si="11"/>
        <v>239712.26210946628</v>
      </c>
      <c r="L24" s="6">
        <f t="shared" si="11"/>
        <v>270515.54179654887</v>
      </c>
      <c r="M24" s="6">
        <f t="shared" si="11"/>
        <v>302852.36968144064</v>
      </c>
      <c r="N24" s="6">
        <f t="shared" si="11"/>
        <v>336799.42317403207</v>
      </c>
      <c r="O24" s="6">
        <f t="shared" si="11"/>
        <v>372437.21355470811</v>
      </c>
      <c r="P24" s="6">
        <f t="shared" si="11"/>
        <v>409850.27766787302</v>
      </c>
      <c r="Q24" s="6">
        <f t="shared" si="11"/>
        <v>449127.37920015119</v>
      </c>
      <c r="R24" s="6">
        <f t="shared" si="11"/>
        <v>490361.7200224984</v>
      </c>
      <c r="S24" s="6">
        <f t="shared" si="11"/>
        <v>533651.16209941788</v>
      </c>
      <c r="T24" s="6">
        <f t="shared" si="11"/>
        <v>579098.46049363853</v>
      </c>
      <c r="U24" s="6">
        <f t="shared" si="11"/>
        <v>626811.50802102534</v>
      </c>
      <c r="V24" s="6">
        <f t="shared" si="11"/>
        <v>676903.59213823639</v>
      </c>
      <c r="W24" s="6">
        <f t="shared" si="11"/>
        <v>729493.6646747631</v>
      </c>
      <c r="X24" s="6">
        <f t="shared" si="11"/>
        <v>784706.62505157106</v>
      </c>
      <c r="Y24" s="6">
        <f t="shared" si="11"/>
        <v>842673.61766067462</v>
      </c>
      <c r="Z24" s="6">
        <f t="shared" si="11"/>
        <v>903532.34411368845</v>
      </c>
      <c r="AA24" s="6">
        <f t="shared" si="11"/>
        <v>967427.39110280806</v>
      </c>
      <c r="AB24" s="6">
        <f t="shared" si="11"/>
        <v>1034510.5746548385</v>
      </c>
      <c r="AC24" s="6">
        <f t="shared" si="11"/>
        <v>1104941.3015979256</v>
      </c>
      <c r="AD24" s="6">
        <f t="shared" si="11"/>
        <v>1178886.9491016218</v>
      </c>
      <c r="AE24" s="6">
        <f t="shared" si="11"/>
        <v>1256523.2631939582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46">
        <f>'Invoer en totaal'!B27</f>
        <v>1E-3</v>
      </c>
      <c r="C30" s="46">
        <f>'Invoer en totaal'!C27</f>
        <v>1E-3</v>
      </c>
      <c r="D30" s="46">
        <f>'Invoer en totaal'!D27</f>
        <v>1.42E-3</v>
      </c>
      <c r="E30" s="46">
        <f>'Invoer en totaal'!E27</f>
        <v>2.3999999999999998E-3</v>
      </c>
      <c r="F30" s="46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47">
        <f>'Invoer en totaal'!B28</f>
        <v>0.05</v>
      </c>
      <c r="C31" s="47">
        <f>'Invoer en totaal'!C28</f>
        <v>0</v>
      </c>
      <c r="D31" s="9"/>
      <c r="E31" s="51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48">
        <f>'Invoer en totaal'!B29</f>
        <v>150</v>
      </c>
      <c r="C32" s="48">
        <f>'Invoer en totaal'!C29</f>
        <v>150</v>
      </c>
      <c r="D32" s="9"/>
      <c r="E32" s="49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1"/>
      <c r="B33" s="11"/>
      <c r="C33" s="11"/>
      <c r="D33" s="50" t="s">
        <v>83</v>
      </c>
      <c r="E33" s="52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1575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18900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2.6881460799784263E-2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19408.059609115924</v>
      </c>
      <c r="C12" s="6">
        <f>B12+(B12*$B$6)+$B$12</f>
        <v>39786.522198687642</v>
      </c>
      <c r="D12" s="6">
        <f t="shared" ref="D12:AE12" si="0">C12+(C12*$B$6)+$B$12</f>
        <v>61183.907917737946</v>
      </c>
      <c r="E12" s="6">
        <f t="shared" si="0"/>
        <v>83651.162922740768</v>
      </c>
      <c r="F12" s="6">
        <f t="shared" si="0"/>
        <v>107241.78067799374</v>
      </c>
      <c r="G12" s="6">
        <f t="shared" si="0"/>
        <v>132011.92932100935</v>
      </c>
      <c r="H12" s="6">
        <f t="shared" si="0"/>
        <v>158020.58539617574</v>
      </c>
      <c r="I12" s="6">
        <f t="shared" si="0"/>
        <v>185329.67427510046</v>
      </c>
      <c r="J12" s="6">
        <f t="shared" si="0"/>
        <v>214004.21759797144</v>
      </c>
      <c r="K12" s="6">
        <f t="shared" si="0"/>
        <v>244112.48808698595</v>
      </c>
      <c r="L12" s="6">
        <f t="shared" si="0"/>
        <v>275726.17210045119</v>
      </c>
      <c r="M12" s="6">
        <f t="shared" si="0"/>
        <v>308920.54031458969</v>
      </c>
      <c r="N12" s="6">
        <f t="shared" si="0"/>
        <v>343774.62693943508</v>
      </c>
      <c r="O12" s="6">
        <f t="shared" si="0"/>
        <v>380371.41789552278</v>
      </c>
      <c r="P12" s="6">
        <f t="shared" si="0"/>
        <v>418798.04839941487</v>
      </c>
      <c r="Q12" s="6">
        <f t="shared" si="0"/>
        <v>459146.01042850153</v>
      </c>
      <c r="R12" s="6">
        <f t="shared" si="0"/>
        <v>501511.37055904255</v>
      </c>
      <c r="S12" s="6">
        <f t="shared" si="0"/>
        <v>545994.99869611056</v>
      </c>
      <c r="T12" s="6">
        <f t="shared" si="0"/>
        <v>592702.80824003206</v>
      </c>
      <c r="U12" s="6">
        <f t="shared" si="0"/>
        <v>641746.00826114963</v>
      </c>
      <c r="V12" s="6">
        <f t="shared" si="0"/>
        <v>693241.36828332301</v>
      </c>
      <c r="W12" s="6">
        <f t="shared" si="0"/>
        <v>747311.49630660505</v>
      </c>
      <c r="X12" s="6">
        <f t="shared" si="0"/>
        <v>804085.13073105121</v>
      </c>
      <c r="Y12" s="6">
        <f t="shared" si="0"/>
        <v>863697.44687671971</v>
      </c>
      <c r="Z12" s="6">
        <f t="shared" si="0"/>
        <v>926290.37882967165</v>
      </c>
      <c r="AA12" s="6">
        <f t="shared" si="0"/>
        <v>992012.95738027117</v>
      </c>
      <c r="AB12" s="6">
        <f t="shared" si="0"/>
        <v>1061021.6648584006</v>
      </c>
      <c r="AC12" s="6">
        <f t="shared" si="0"/>
        <v>1133480.8077104364</v>
      </c>
      <c r="AD12" s="6">
        <f t="shared" si="0"/>
        <v>1209562.9077050739</v>
      </c>
      <c r="AE12" s="6">
        <f t="shared" si="0"/>
        <v>1289449.1126994435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19408.059609115924</v>
      </c>
      <c r="C14" s="6">
        <f t="shared" ref="C14:AE14" si="2">C12-C13</f>
        <v>39786.522198687642</v>
      </c>
      <c r="D14" s="6">
        <f t="shared" si="2"/>
        <v>61183.907917737946</v>
      </c>
      <c r="E14" s="6">
        <f t="shared" si="2"/>
        <v>83651.162922740768</v>
      </c>
      <c r="F14" s="6">
        <f t="shared" si="2"/>
        <v>107241.78067799374</v>
      </c>
      <c r="G14" s="6">
        <f t="shared" si="2"/>
        <v>132011.92932100935</v>
      </c>
      <c r="H14" s="6">
        <f t="shared" si="2"/>
        <v>158020.58539617574</v>
      </c>
      <c r="I14" s="6">
        <f t="shared" si="2"/>
        <v>185329.67427510046</v>
      </c>
      <c r="J14" s="6">
        <f t="shared" si="2"/>
        <v>214004.21759797144</v>
      </c>
      <c r="K14" s="6">
        <f t="shared" si="2"/>
        <v>244112.48808698595</v>
      </c>
      <c r="L14" s="6">
        <f t="shared" si="2"/>
        <v>275726.17210045119</v>
      </c>
      <c r="M14" s="6">
        <f t="shared" si="2"/>
        <v>308920.54031458969</v>
      </c>
      <c r="N14" s="6">
        <f t="shared" si="2"/>
        <v>343774.62693943508</v>
      </c>
      <c r="O14" s="6">
        <f t="shared" si="2"/>
        <v>380371.41789552278</v>
      </c>
      <c r="P14" s="6">
        <f t="shared" si="2"/>
        <v>418798.04839941487</v>
      </c>
      <c r="Q14" s="6">
        <f t="shared" si="2"/>
        <v>459146.01042850153</v>
      </c>
      <c r="R14" s="6">
        <f t="shared" si="2"/>
        <v>501511.37055904255</v>
      </c>
      <c r="S14" s="6">
        <f t="shared" si="2"/>
        <v>545994.99869611056</v>
      </c>
      <c r="T14" s="6">
        <f t="shared" si="2"/>
        <v>592702.80824003206</v>
      </c>
      <c r="U14" s="6">
        <f t="shared" si="2"/>
        <v>641746.00826114963</v>
      </c>
      <c r="V14" s="6">
        <f t="shared" si="2"/>
        <v>693241.36828332301</v>
      </c>
      <c r="W14" s="6">
        <f t="shared" si="2"/>
        <v>747311.49630660505</v>
      </c>
      <c r="X14" s="6">
        <f t="shared" si="2"/>
        <v>804085.13073105121</v>
      </c>
      <c r="Y14" s="6">
        <f t="shared" si="2"/>
        <v>863697.44687671971</v>
      </c>
      <c r="Z14" s="6">
        <f t="shared" si="2"/>
        <v>926290.37882967165</v>
      </c>
      <c r="AA14" s="6">
        <f t="shared" si="2"/>
        <v>992012.95738027117</v>
      </c>
      <c r="AB14" s="6">
        <f t="shared" si="2"/>
        <v>1061021.6648584006</v>
      </c>
      <c r="AC14" s="6">
        <f t="shared" si="2"/>
        <v>1133480.8077104364</v>
      </c>
      <c r="AD14" s="6">
        <f t="shared" si="2"/>
        <v>1209562.9077050739</v>
      </c>
      <c r="AE14" s="6">
        <f t="shared" si="2"/>
        <v>1289449.1126994435</v>
      </c>
      <c r="AF14" s="23"/>
    </row>
    <row r="15" spans="1:32" x14ac:dyDescent="0.45">
      <c r="A15" s="44" t="s">
        <v>82</v>
      </c>
      <c r="B15" s="6">
        <f t="shared" ref="B15:AE15" si="3">B14*$D$32</f>
        <v>27.559444644944612</v>
      </c>
      <c r="C15" s="6">
        <f t="shared" si="3"/>
        <v>56.496861522136456</v>
      </c>
      <c r="D15" s="6">
        <f t="shared" si="3"/>
        <v>86.881149243187892</v>
      </c>
      <c r="E15" s="6">
        <f t="shared" si="3"/>
        <v>118.7846513502919</v>
      </c>
      <c r="F15" s="6">
        <f t="shared" si="3"/>
        <v>152.28332856275111</v>
      </c>
      <c r="G15" s="6">
        <f t="shared" si="3"/>
        <v>187.45693963583327</v>
      </c>
      <c r="H15" s="6">
        <f t="shared" si="3"/>
        <v>224.38923126256955</v>
      </c>
      <c r="I15" s="6">
        <f t="shared" si="3"/>
        <v>263.16813747064265</v>
      </c>
      <c r="J15" s="6">
        <f t="shared" si="3"/>
        <v>303.88598898911943</v>
      </c>
      <c r="K15" s="6">
        <f t="shared" si="3"/>
        <v>346.63973308352007</v>
      </c>
      <c r="L15" s="6">
        <f t="shared" si="3"/>
        <v>391.53116438264072</v>
      </c>
      <c r="M15" s="6">
        <f t="shared" si="3"/>
        <v>438.66716724671738</v>
      </c>
      <c r="N15" s="6">
        <f t="shared" si="3"/>
        <v>488.15997025399781</v>
      </c>
      <c r="O15" s="6">
        <f t="shared" si="3"/>
        <v>540.12741341164235</v>
      </c>
      <c r="P15" s="6">
        <f t="shared" si="3"/>
        <v>594.69322872716907</v>
      </c>
      <c r="Q15" s="6">
        <f t="shared" si="3"/>
        <v>651.98733480847216</v>
      </c>
      <c r="R15" s="6">
        <f t="shared" si="3"/>
        <v>712.14614619384042</v>
      </c>
      <c r="S15" s="6">
        <f t="shared" si="3"/>
        <v>775.31289814847696</v>
      </c>
      <c r="T15" s="6">
        <f t="shared" si="3"/>
        <v>841.63798770084554</v>
      </c>
      <c r="U15" s="6">
        <f t="shared" si="3"/>
        <v>911.2793317308325</v>
      </c>
      <c r="V15" s="6">
        <f t="shared" si="3"/>
        <v>984.40274296231871</v>
      </c>
      <c r="W15" s="6">
        <f t="shared" si="3"/>
        <v>1061.1823247553791</v>
      </c>
      <c r="X15" s="6">
        <f t="shared" si="3"/>
        <v>1141.8008856380927</v>
      </c>
      <c r="Y15" s="6">
        <f t="shared" si="3"/>
        <v>1226.450374564942</v>
      </c>
      <c r="Z15" s="6">
        <f t="shared" si="3"/>
        <v>1315.3323379381338</v>
      </c>
      <c r="AA15" s="6">
        <f t="shared" si="3"/>
        <v>1408.6583994799851</v>
      </c>
      <c r="AB15" s="6">
        <f t="shared" si="3"/>
        <v>1506.6507640989289</v>
      </c>
      <c r="AC15" s="6">
        <f t="shared" si="3"/>
        <v>1609.5427469488197</v>
      </c>
      <c r="AD15" s="6">
        <f t="shared" si="3"/>
        <v>1717.5793289412049</v>
      </c>
      <c r="AE15" s="6">
        <f t="shared" si="3"/>
        <v>1831.0177400332097</v>
      </c>
      <c r="AF15" s="23"/>
    </row>
    <row r="16" spans="1:32" x14ac:dyDescent="0.45">
      <c r="A16" s="44" t="s">
        <v>94</v>
      </c>
      <c r="B16" s="6">
        <f>B14-B15</f>
        <v>19380.500164470981</v>
      </c>
      <c r="C16" s="6">
        <f t="shared" ref="C16:AE16" si="4">C14-C15</f>
        <v>39730.025337165505</v>
      </c>
      <c r="D16" s="6">
        <f t="shared" si="4"/>
        <v>61097.026768494761</v>
      </c>
      <c r="E16" s="6">
        <f t="shared" si="4"/>
        <v>83532.37827139048</v>
      </c>
      <c r="F16" s="6">
        <f t="shared" si="4"/>
        <v>107089.49734943098</v>
      </c>
      <c r="G16" s="6">
        <f t="shared" si="4"/>
        <v>131824.47238137352</v>
      </c>
      <c r="H16" s="6">
        <f t="shared" si="4"/>
        <v>157796.19616491316</v>
      </c>
      <c r="I16" s="6">
        <f t="shared" si="4"/>
        <v>185066.50613762983</v>
      </c>
      <c r="J16" s="6">
        <f t="shared" si="4"/>
        <v>213700.33160898232</v>
      </c>
      <c r="K16" s="6">
        <f t="shared" si="4"/>
        <v>243765.84835390243</v>
      </c>
      <c r="L16" s="6">
        <f t="shared" si="4"/>
        <v>275334.64093606855</v>
      </c>
      <c r="M16" s="6">
        <f t="shared" si="4"/>
        <v>308481.87314734299</v>
      </c>
      <c r="N16" s="6">
        <f t="shared" si="4"/>
        <v>343286.46696918109</v>
      </c>
      <c r="O16" s="6">
        <f t="shared" si="4"/>
        <v>379831.29048211116</v>
      </c>
      <c r="P16" s="6">
        <f t="shared" si="4"/>
        <v>418203.35517068772</v>
      </c>
      <c r="Q16" s="6">
        <f t="shared" si="4"/>
        <v>458494.02309369307</v>
      </c>
      <c r="R16" s="6">
        <f t="shared" si="4"/>
        <v>500799.22441284871</v>
      </c>
      <c r="S16" s="6">
        <f t="shared" si="4"/>
        <v>545219.68579796213</v>
      </c>
      <c r="T16" s="6">
        <f t="shared" si="4"/>
        <v>591861.17025233118</v>
      </c>
      <c r="U16" s="6">
        <f t="shared" si="4"/>
        <v>640834.72892941884</v>
      </c>
      <c r="V16" s="6">
        <f t="shared" si="4"/>
        <v>692256.96554036066</v>
      </c>
      <c r="W16" s="6">
        <f t="shared" si="4"/>
        <v>746250.3139818497</v>
      </c>
      <c r="X16" s="6">
        <f t="shared" si="4"/>
        <v>802943.3298454131</v>
      </c>
      <c r="Y16" s="6">
        <f t="shared" si="4"/>
        <v>862470.99650215474</v>
      </c>
      <c r="Z16" s="6">
        <f t="shared" si="4"/>
        <v>924975.04649173352</v>
      </c>
      <c r="AA16" s="6">
        <f t="shared" si="4"/>
        <v>990604.29898079124</v>
      </c>
      <c r="AB16" s="6">
        <f t="shared" si="4"/>
        <v>1059515.0140943017</v>
      </c>
      <c r="AC16" s="6">
        <f t="shared" si="4"/>
        <v>1131871.2649634876</v>
      </c>
      <c r="AD16" s="6">
        <f t="shared" si="4"/>
        <v>1207845.3283761328</v>
      </c>
      <c r="AE16" s="6">
        <f t="shared" si="4"/>
        <v>1287618.0949594104</v>
      </c>
      <c r="AF16" s="23"/>
    </row>
    <row r="17" spans="1:32" x14ac:dyDescent="0.45">
      <c r="A17" s="44" t="s">
        <v>112</v>
      </c>
      <c r="B17" s="6">
        <f>MIN($E$35,B14)</f>
        <v>19408.059609115924</v>
      </c>
      <c r="C17" s="6">
        <f t="shared" ref="C17:AE17" si="5">MIN($E$35,C14)</f>
        <v>39786.522198687642</v>
      </c>
      <c r="D17" s="6">
        <f t="shared" si="5"/>
        <v>61183.907917737946</v>
      </c>
      <c r="E17" s="6">
        <f t="shared" si="5"/>
        <v>83651.162922740768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MAX($E$33,$E$32*B17)</f>
        <v>38.816119218231847</v>
      </c>
      <c r="C18" s="6">
        <f t="shared" ref="C18:AE18" si="6">MAX($E$33,$E$32*C17)</f>
        <v>79.573044397375284</v>
      </c>
      <c r="D18" s="6">
        <f t="shared" si="6"/>
        <v>122.36781583547589</v>
      </c>
      <c r="E18" s="6">
        <f t="shared" si="6"/>
        <v>167.30232584548153</v>
      </c>
      <c r="F18" s="6">
        <f t="shared" si="6"/>
        <v>200</v>
      </c>
      <c r="G18" s="6">
        <f t="shared" si="6"/>
        <v>200</v>
      </c>
      <c r="H18" s="6">
        <f t="shared" si="6"/>
        <v>200</v>
      </c>
      <c r="I18" s="6">
        <f t="shared" si="6"/>
        <v>200</v>
      </c>
      <c r="J18" s="6">
        <f t="shared" si="6"/>
        <v>200</v>
      </c>
      <c r="K18" s="6">
        <f t="shared" si="6"/>
        <v>200</v>
      </c>
      <c r="L18" s="6">
        <f t="shared" si="6"/>
        <v>200</v>
      </c>
      <c r="M18" s="6">
        <f t="shared" si="6"/>
        <v>200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7089.4973494309816</v>
      </c>
      <c r="G19" s="6">
        <f t="shared" si="7"/>
        <v>31824.472381373518</v>
      </c>
      <c r="H19" s="6">
        <f t="shared" si="7"/>
        <v>57796.196164913155</v>
      </c>
      <c r="I19" s="6">
        <f t="shared" si="7"/>
        <v>85066.506137629825</v>
      </c>
      <c r="J19" s="6">
        <f t="shared" si="7"/>
        <v>113700.33160898232</v>
      </c>
      <c r="K19" s="6">
        <f t="shared" si="7"/>
        <v>143765.84835390243</v>
      </c>
      <c r="L19" s="6">
        <f t="shared" si="7"/>
        <v>175334.64093606855</v>
      </c>
      <c r="M19" s="6">
        <f t="shared" si="7"/>
        <v>208481.87314734299</v>
      </c>
      <c r="N19" s="6">
        <f t="shared" si="7"/>
        <v>243286.46696918109</v>
      </c>
      <c r="O19" s="6">
        <f t="shared" si="7"/>
        <v>279831.29048211116</v>
      </c>
      <c r="P19" s="6">
        <f t="shared" si="7"/>
        <v>300000</v>
      </c>
      <c r="Q19" s="6">
        <f t="shared" si="7"/>
        <v>300000</v>
      </c>
      <c r="R19" s="6">
        <f t="shared" si="7"/>
        <v>300000</v>
      </c>
      <c r="S19" s="6">
        <f t="shared" si="7"/>
        <v>300000</v>
      </c>
      <c r="T19" s="6">
        <f t="shared" si="7"/>
        <v>300000</v>
      </c>
      <c r="U19" s="6">
        <f t="shared" si="7"/>
        <v>300000</v>
      </c>
      <c r="V19" s="6">
        <f t="shared" si="7"/>
        <v>300000</v>
      </c>
      <c r="W19" s="6">
        <f t="shared" si="7"/>
        <v>300000</v>
      </c>
      <c r="X19" s="6">
        <f t="shared" si="7"/>
        <v>300000</v>
      </c>
      <c r="Y19" s="6">
        <f t="shared" si="7"/>
        <v>300000</v>
      </c>
      <c r="Z19" s="6">
        <f t="shared" si="7"/>
        <v>300000</v>
      </c>
      <c r="AA19" s="6">
        <f t="shared" si="7"/>
        <v>300000</v>
      </c>
      <c r="AB19" s="6">
        <f t="shared" si="7"/>
        <v>300000</v>
      </c>
      <c r="AC19" s="6">
        <f t="shared" si="7"/>
        <v>300000</v>
      </c>
      <c r="AD19" s="6">
        <f t="shared" si="7"/>
        <v>300000</v>
      </c>
      <c r="AE19" s="6">
        <f t="shared" si="7"/>
        <v>300000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8.5073968193171776</v>
      </c>
      <c r="G20" s="6">
        <f t="shared" si="8"/>
        <v>38.189366857648217</v>
      </c>
      <c r="H20" s="6">
        <f t="shared" si="8"/>
        <v>69.355435397895775</v>
      </c>
      <c r="I20" s="6">
        <f t="shared" si="8"/>
        <v>102.07980736515579</v>
      </c>
      <c r="J20" s="6">
        <f t="shared" si="8"/>
        <v>136.44039793077877</v>
      </c>
      <c r="K20" s="6">
        <f t="shared" si="8"/>
        <v>172.51901802468291</v>
      </c>
      <c r="L20" s="6">
        <f t="shared" si="8"/>
        <v>210.40156912328223</v>
      </c>
      <c r="M20" s="6">
        <f t="shared" si="8"/>
        <v>250.17824777681156</v>
      </c>
      <c r="N20" s="6">
        <f t="shared" si="8"/>
        <v>291.9437603630173</v>
      </c>
      <c r="O20" s="6">
        <f t="shared" si="8"/>
        <v>335.79754857853334</v>
      </c>
      <c r="P20" s="6">
        <f t="shared" si="8"/>
        <v>359.99999999999994</v>
      </c>
      <c r="Q20" s="6">
        <f t="shared" si="8"/>
        <v>359.99999999999994</v>
      </c>
      <c r="R20" s="6">
        <f t="shared" si="8"/>
        <v>359.99999999999994</v>
      </c>
      <c r="S20" s="6">
        <f t="shared" si="8"/>
        <v>359.99999999999994</v>
      </c>
      <c r="T20" s="6">
        <f t="shared" si="8"/>
        <v>359.99999999999994</v>
      </c>
      <c r="U20" s="6">
        <f t="shared" si="8"/>
        <v>359.99999999999994</v>
      </c>
      <c r="V20" s="6">
        <f t="shared" si="8"/>
        <v>359.99999999999994</v>
      </c>
      <c r="W20" s="6">
        <f t="shared" si="8"/>
        <v>359.99999999999994</v>
      </c>
      <c r="X20" s="6">
        <f t="shared" si="8"/>
        <v>359.99999999999994</v>
      </c>
      <c r="Y20" s="6">
        <f t="shared" si="8"/>
        <v>359.99999999999994</v>
      </c>
      <c r="Z20" s="6">
        <f t="shared" si="8"/>
        <v>359.99999999999994</v>
      </c>
      <c r="AA20" s="6">
        <f t="shared" si="8"/>
        <v>359.99999999999994</v>
      </c>
      <c r="AB20" s="6">
        <f t="shared" si="8"/>
        <v>359.99999999999994</v>
      </c>
      <c r="AC20" s="6">
        <f t="shared" si="8"/>
        <v>359.99999999999994</v>
      </c>
      <c r="AD20" s="6">
        <f t="shared" si="8"/>
        <v>359.99999999999994</v>
      </c>
      <c r="AE20" s="6">
        <f t="shared" si="8"/>
        <v>359.99999999999994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18203.355170687719</v>
      </c>
      <c r="Q21" s="6">
        <f t="shared" si="9"/>
        <v>58494.023093693075</v>
      </c>
      <c r="R21" s="6">
        <f t="shared" si="9"/>
        <v>100799.22441284871</v>
      </c>
      <c r="S21" s="6">
        <f t="shared" si="9"/>
        <v>145219.68579796213</v>
      </c>
      <c r="T21" s="6">
        <f t="shared" si="9"/>
        <v>191861.17025233118</v>
      </c>
      <c r="U21" s="6">
        <f t="shared" si="9"/>
        <v>240834.72892941884</v>
      </c>
      <c r="V21" s="6">
        <f t="shared" si="9"/>
        <v>292256.96554036066</v>
      </c>
      <c r="W21" s="6">
        <f t="shared" si="9"/>
        <v>346250.3139818497</v>
      </c>
      <c r="X21" s="6">
        <f t="shared" si="9"/>
        <v>402943.3298454131</v>
      </c>
      <c r="Y21" s="6">
        <f t="shared" si="9"/>
        <v>462470.99650215474</v>
      </c>
      <c r="Z21" s="6">
        <f t="shared" si="9"/>
        <v>524975.04649173352</v>
      </c>
      <c r="AA21" s="6">
        <f t="shared" si="9"/>
        <v>590604.29898079124</v>
      </c>
      <c r="AB21" s="6">
        <f t="shared" si="9"/>
        <v>659515.01409430173</v>
      </c>
      <c r="AC21" s="6">
        <f t="shared" si="9"/>
        <v>731871.26496348763</v>
      </c>
      <c r="AD21" s="6">
        <f t="shared" si="9"/>
        <v>807845.32837613276</v>
      </c>
      <c r="AE21" s="6">
        <f t="shared" si="9"/>
        <v>887618.09495941037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10.922013102412631</v>
      </c>
      <c r="Q22" s="6">
        <f t="shared" si="10"/>
        <v>35.09641385621584</v>
      </c>
      <c r="R22" s="6">
        <f t="shared" si="10"/>
        <v>60.479534647709222</v>
      </c>
      <c r="S22" s="6">
        <f t="shared" si="10"/>
        <v>87.131811478777266</v>
      </c>
      <c r="T22" s="6">
        <f t="shared" si="10"/>
        <v>115.1167021513987</v>
      </c>
      <c r="U22" s="6">
        <f t="shared" si="10"/>
        <v>144.50083735765128</v>
      </c>
      <c r="V22" s="6">
        <f t="shared" si="10"/>
        <v>175.35417932421637</v>
      </c>
      <c r="W22" s="6">
        <f t="shared" si="10"/>
        <v>207.75018838910981</v>
      </c>
      <c r="X22" s="6">
        <f t="shared" si="10"/>
        <v>241.76599790724785</v>
      </c>
      <c r="Y22" s="6">
        <f t="shared" si="10"/>
        <v>277.48259790129282</v>
      </c>
      <c r="Z22" s="6">
        <f t="shared" si="10"/>
        <v>314.9850278950401</v>
      </c>
      <c r="AA22" s="6">
        <f t="shared" si="10"/>
        <v>354.36257938847473</v>
      </c>
      <c r="AB22" s="6">
        <f t="shared" si="10"/>
        <v>395.70900845658099</v>
      </c>
      <c r="AC22" s="6">
        <f t="shared" si="10"/>
        <v>439.12275897809252</v>
      </c>
      <c r="AD22" s="6">
        <f t="shared" si="10"/>
        <v>484.70719702567959</v>
      </c>
      <c r="AE22" s="6">
        <f t="shared" si="10"/>
        <v>532.57085697564617</v>
      </c>
    </row>
    <row r="23" spans="1:32" x14ac:dyDescent="0.45">
      <c r="A23" s="44" t="s">
        <v>113</v>
      </c>
      <c r="B23" s="6">
        <f>B18+B22+B20</f>
        <v>38.816119218231847</v>
      </c>
      <c r="C23" s="6">
        <f t="shared" ref="C23:AD23" si="11">C18+C22+C20</f>
        <v>79.573044397375284</v>
      </c>
      <c r="D23" s="6">
        <f t="shared" si="11"/>
        <v>122.36781583547589</v>
      </c>
      <c r="E23" s="6">
        <f t="shared" si="11"/>
        <v>167.30232584548153</v>
      </c>
      <c r="F23" s="6">
        <f t="shared" si="11"/>
        <v>208.50739681931717</v>
      </c>
      <c r="G23" s="6">
        <f t="shared" si="11"/>
        <v>238.18936685764822</v>
      </c>
      <c r="H23" s="6">
        <f t="shared" si="11"/>
        <v>269.3554353978958</v>
      </c>
      <c r="I23" s="6">
        <f t="shared" si="11"/>
        <v>302.07980736515577</v>
      </c>
      <c r="J23" s="6">
        <f t="shared" si="11"/>
        <v>336.44039793077877</v>
      </c>
      <c r="K23" s="6">
        <f t="shared" si="11"/>
        <v>372.51901802468291</v>
      </c>
      <c r="L23" s="6">
        <f t="shared" si="11"/>
        <v>410.40156912328223</v>
      </c>
      <c r="M23" s="6">
        <f t="shared" si="11"/>
        <v>450.17824777681153</v>
      </c>
      <c r="N23" s="6">
        <f t="shared" si="11"/>
        <v>491.9437603630173</v>
      </c>
      <c r="O23" s="6">
        <f t="shared" si="11"/>
        <v>535.79754857853334</v>
      </c>
      <c r="P23" s="6">
        <f t="shared" si="11"/>
        <v>570.92201310241262</v>
      </c>
      <c r="Q23" s="6">
        <f t="shared" si="11"/>
        <v>595.0964138562158</v>
      </c>
      <c r="R23" s="6">
        <f t="shared" si="11"/>
        <v>620.47953464770922</v>
      </c>
      <c r="S23" s="6">
        <f t="shared" si="11"/>
        <v>647.13181147877719</v>
      </c>
      <c r="T23" s="6">
        <f t="shared" si="11"/>
        <v>675.11670215139861</v>
      </c>
      <c r="U23" s="6">
        <f t="shared" si="11"/>
        <v>704.50083735765122</v>
      </c>
      <c r="V23" s="6">
        <f t="shared" si="11"/>
        <v>735.35417932421637</v>
      </c>
      <c r="W23" s="6">
        <f t="shared" si="11"/>
        <v>767.75018838910978</v>
      </c>
      <c r="X23" s="6">
        <f t="shared" si="11"/>
        <v>801.76599790724777</v>
      </c>
      <c r="Y23" s="6">
        <f t="shared" si="11"/>
        <v>837.48259790129282</v>
      </c>
      <c r="Z23" s="6">
        <f t="shared" si="11"/>
        <v>874.98502789504005</v>
      </c>
      <c r="AA23" s="6">
        <f t="shared" si="11"/>
        <v>914.36257938847461</v>
      </c>
      <c r="AB23" s="6">
        <f t="shared" si="11"/>
        <v>955.70900845658093</v>
      </c>
      <c r="AC23" s="6">
        <f t="shared" si="11"/>
        <v>999.12275897809241</v>
      </c>
      <c r="AD23" s="6">
        <f t="shared" si="11"/>
        <v>1044.7071970256795</v>
      </c>
      <c r="AE23" s="6">
        <f>AE18+AE22+AE20</f>
        <v>1092.5708569756462</v>
      </c>
    </row>
    <row r="24" spans="1:32" x14ac:dyDescent="0.45">
      <c r="A24" s="44" t="s">
        <v>98</v>
      </c>
      <c r="B24" s="6">
        <f t="shared" ref="B24:AE24" si="12">B13+B15+B23</f>
        <v>66.375563863176467</v>
      </c>
      <c r="C24" s="6">
        <f t="shared" si="12"/>
        <v>136.06990591951174</v>
      </c>
      <c r="D24" s="6">
        <f t="shared" si="12"/>
        <v>209.24896507866379</v>
      </c>
      <c r="E24" s="6">
        <f t="shared" si="12"/>
        <v>286.08697719577344</v>
      </c>
      <c r="F24" s="6">
        <f t="shared" si="12"/>
        <v>360.79072538206827</v>
      </c>
      <c r="G24" s="6">
        <f t="shared" si="12"/>
        <v>425.64630649348146</v>
      </c>
      <c r="H24" s="6">
        <f t="shared" si="12"/>
        <v>493.74466666046533</v>
      </c>
      <c r="I24" s="6">
        <f t="shared" si="12"/>
        <v>565.24794483579842</v>
      </c>
      <c r="J24" s="6">
        <f t="shared" si="12"/>
        <v>640.32638691989814</v>
      </c>
      <c r="K24" s="6">
        <f t="shared" si="12"/>
        <v>719.15875110820298</v>
      </c>
      <c r="L24" s="6">
        <f t="shared" si="12"/>
        <v>801.9327335059229</v>
      </c>
      <c r="M24" s="6">
        <f t="shared" si="12"/>
        <v>888.84541502352886</v>
      </c>
      <c r="N24" s="6">
        <f t="shared" si="12"/>
        <v>980.10373061701512</v>
      </c>
      <c r="O24" s="6">
        <f t="shared" si="12"/>
        <v>1075.9249619901757</v>
      </c>
      <c r="P24" s="6">
        <f t="shared" si="12"/>
        <v>1165.6152418295817</v>
      </c>
      <c r="Q24" s="6">
        <f t="shared" si="12"/>
        <v>1247.0837486646878</v>
      </c>
      <c r="R24" s="6">
        <f t="shared" si="12"/>
        <v>1332.6256808415496</v>
      </c>
      <c r="S24" s="6">
        <f t="shared" si="12"/>
        <v>1422.4447096272543</v>
      </c>
      <c r="T24" s="6">
        <f t="shared" si="12"/>
        <v>1516.7546898522442</v>
      </c>
      <c r="U24" s="6">
        <f t="shared" si="12"/>
        <v>1615.7801690884837</v>
      </c>
      <c r="V24" s="6">
        <f t="shared" si="12"/>
        <v>1719.756922286535</v>
      </c>
      <c r="W24" s="6">
        <f t="shared" si="12"/>
        <v>1828.9325131444889</v>
      </c>
      <c r="X24" s="6">
        <f t="shared" si="12"/>
        <v>1943.5668835453405</v>
      </c>
      <c r="Y24" s="6">
        <f t="shared" si="12"/>
        <v>2063.9329724662348</v>
      </c>
      <c r="Z24" s="6">
        <f t="shared" si="12"/>
        <v>2190.3173658331739</v>
      </c>
      <c r="AA24" s="6">
        <f t="shared" si="12"/>
        <v>2323.0209788684597</v>
      </c>
      <c r="AB24" s="6">
        <f t="shared" si="12"/>
        <v>2462.3597725555101</v>
      </c>
      <c r="AC24" s="6">
        <f t="shared" si="12"/>
        <v>2608.6655059269124</v>
      </c>
      <c r="AD24" s="6">
        <f t="shared" si="12"/>
        <v>2762.2865259668843</v>
      </c>
      <c r="AE24" s="6">
        <f t="shared" si="12"/>
        <v>2923.5885970088557</v>
      </c>
    </row>
    <row r="25" spans="1:32" x14ac:dyDescent="0.45">
      <c r="A25" s="44" t="s">
        <v>122</v>
      </c>
      <c r="B25" s="6">
        <f>SUM($B$24)</f>
        <v>66.375563863176467</v>
      </c>
      <c r="C25" s="6">
        <f>SUM($B$24:C24)</f>
        <v>202.44546978268821</v>
      </c>
      <c r="D25" s="6">
        <f>SUM($B$24:D24)</f>
        <v>411.69443486135197</v>
      </c>
      <c r="E25" s="6">
        <f>SUM($B$24:E24)</f>
        <v>697.78141205712541</v>
      </c>
      <c r="F25" s="6">
        <f>SUM($B$24:F24)</f>
        <v>1058.5721374391937</v>
      </c>
      <c r="G25" s="6">
        <f>SUM($B$24:G24)</f>
        <v>1484.2184439326752</v>
      </c>
      <c r="H25" s="6">
        <f>SUM($B$24:H24)</f>
        <v>1977.9631105931405</v>
      </c>
      <c r="I25" s="6">
        <f>SUM($B$24:I24)</f>
        <v>2543.2110554289388</v>
      </c>
      <c r="J25" s="6">
        <f>SUM($B$24:J24)</f>
        <v>3183.537442348837</v>
      </c>
      <c r="K25" s="6">
        <f>SUM($B$24:K24)</f>
        <v>3902.69619345704</v>
      </c>
      <c r="L25" s="6">
        <f>SUM($B$24:L24)</f>
        <v>4704.6289269629633</v>
      </c>
      <c r="M25" s="6">
        <f>SUM($B$24:M24)</f>
        <v>5593.4743419864917</v>
      </c>
      <c r="N25" s="6">
        <f>SUM($B$24:N24)</f>
        <v>6573.5780726035064</v>
      </c>
      <c r="O25" s="6">
        <f>SUM($B$24:O24)</f>
        <v>7649.5030345936821</v>
      </c>
      <c r="P25" s="6">
        <f>SUM($B$24:P24)</f>
        <v>8815.1182764232635</v>
      </c>
      <c r="Q25" s="6">
        <f>SUM($B$24:Q24)</f>
        <v>10062.20202508795</v>
      </c>
      <c r="R25" s="6">
        <f>SUM($B$24:R24)</f>
        <v>11394.8277059295</v>
      </c>
      <c r="S25" s="6">
        <f>SUM($B$24:S24)</f>
        <v>12817.272415556754</v>
      </c>
      <c r="T25" s="6">
        <f>SUM($B$24:T24)</f>
        <v>14334.027105408997</v>
      </c>
      <c r="U25" s="6">
        <f>SUM($B$24:U24)</f>
        <v>15949.807274497482</v>
      </c>
      <c r="V25" s="6">
        <f>SUM($B$24:V24)</f>
        <v>17669.564196784017</v>
      </c>
      <c r="W25" s="6">
        <f>SUM($B$24:W24)</f>
        <v>19498.496709928506</v>
      </c>
      <c r="X25" s="6">
        <f>SUM($B$24:X24)</f>
        <v>21442.063593473846</v>
      </c>
      <c r="Y25" s="6">
        <f>SUM($B$24:Y24)</f>
        <v>23505.99656594008</v>
      </c>
      <c r="Z25" s="6">
        <f>SUM($B$24:Z24)</f>
        <v>25696.313931773253</v>
      </c>
      <c r="AA25" s="6">
        <f>SUM($B$24:AA24)</f>
        <v>28019.334910641712</v>
      </c>
      <c r="AB25" s="6">
        <f>SUM($B$24:AB24)</f>
        <v>30481.694683197224</v>
      </c>
      <c r="AC25" s="6">
        <f>SUM($B$24:AC24)</f>
        <v>33090.360189124134</v>
      </c>
      <c r="AD25" s="6">
        <f>SUM($B$24:AD24)</f>
        <v>35852.646715091018</v>
      </c>
      <c r="AE25" s="6">
        <f>SUM($B$24:AE24)</f>
        <v>38776.235312099874</v>
      </c>
    </row>
    <row r="26" spans="1:32" x14ac:dyDescent="0.45">
      <c r="A26" s="2" t="s">
        <v>106</v>
      </c>
      <c r="B26" s="6">
        <f>B12-B25</f>
        <v>19341.684045252747</v>
      </c>
      <c r="C26" s="6">
        <f t="shared" ref="C26:AE26" si="13">C12-C25</f>
        <v>39584.076728904955</v>
      </c>
      <c r="D26" s="6">
        <f t="shared" si="13"/>
        <v>60772.213482876592</v>
      </c>
      <c r="E26" s="6">
        <f t="shared" si="13"/>
        <v>82953.381510683641</v>
      </c>
      <c r="F26" s="6">
        <f t="shared" si="13"/>
        <v>106183.20854055455</v>
      </c>
      <c r="G26" s="6">
        <f t="shared" si="13"/>
        <v>130527.71087707666</v>
      </c>
      <c r="H26" s="6">
        <f t="shared" si="13"/>
        <v>156042.62228558259</v>
      </c>
      <c r="I26" s="6">
        <f t="shared" si="13"/>
        <v>182786.46321967154</v>
      </c>
      <c r="J26" s="6">
        <f t="shared" si="13"/>
        <v>210820.6801556226</v>
      </c>
      <c r="K26" s="6">
        <f t="shared" si="13"/>
        <v>240209.79189352892</v>
      </c>
      <c r="L26" s="6">
        <f t="shared" si="13"/>
        <v>271021.54317348823</v>
      </c>
      <c r="M26" s="6">
        <f t="shared" si="13"/>
        <v>303327.06597260322</v>
      </c>
      <c r="N26" s="6">
        <f t="shared" si="13"/>
        <v>337201.04886683158</v>
      </c>
      <c r="O26" s="6">
        <f t="shared" si="13"/>
        <v>372721.91486092913</v>
      </c>
      <c r="P26" s="6">
        <f t="shared" si="13"/>
        <v>409982.93012299162</v>
      </c>
      <c r="Q26" s="6">
        <f t="shared" si="13"/>
        <v>449083.80840341357</v>
      </c>
      <c r="R26" s="6">
        <f t="shared" si="13"/>
        <v>490116.54285311303</v>
      </c>
      <c r="S26" s="6">
        <f t="shared" si="13"/>
        <v>533177.72628055385</v>
      </c>
      <c r="T26" s="6">
        <f t="shared" si="13"/>
        <v>578368.7811346231</v>
      </c>
      <c r="U26" s="6">
        <f t="shared" si="13"/>
        <v>625796.20098665217</v>
      </c>
      <c r="V26" s="6">
        <f t="shared" si="13"/>
        <v>675571.80408653896</v>
      </c>
      <c r="W26" s="6">
        <f t="shared" si="13"/>
        <v>727812.99959667656</v>
      </c>
      <c r="X26" s="6">
        <f t="shared" si="13"/>
        <v>782643.06713757734</v>
      </c>
      <c r="Y26" s="6">
        <f t="shared" si="13"/>
        <v>840191.45031077962</v>
      </c>
      <c r="Z26" s="6">
        <f t="shared" si="13"/>
        <v>900594.06489789835</v>
      </c>
      <c r="AA26" s="6">
        <f t="shared" si="13"/>
        <v>963993.62246962951</v>
      </c>
      <c r="AB26" s="6">
        <f t="shared" si="13"/>
        <v>1030539.9701752034</v>
      </c>
      <c r="AC26" s="6">
        <f t="shared" si="13"/>
        <v>1100390.4475213122</v>
      </c>
      <c r="AD26" s="6">
        <f t="shared" si="13"/>
        <v>1173710.2609899829</v>
      </c>
      <c r="AE26" s="6">
        <f t="shared" si="13"/>
        <v>1250672.8773873437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46">
        <f>'Invoer en totaal'!B34</f>
        <v>0</v>
      </c>
      <c r="C32" s="46">
        <f>'Invoer en totaal'!C34</f>
        <v>0</v>
      </c>
      <c r="D32" s="46">
        <f>'Invoer en totaal'!D34</f>
        <v>1.42E-3</v>
      </c>
      <c r="E32" s="46">
        <f>'Invoer en totaal'!E34</f>
        <v>2E-3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totaal'!E37</f>
        <v>100000</v>
      </c>
      <c r="F35" s="62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>
      <selection activeCell="B14" sqref="B14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1575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18900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2.6881460799784263E-2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19408.059609115924</v>
      </c>
      <c r="C12" s="6">
        <f>B12+(B12*$B$6)+$B$12</f>
        <v>39786.522198687642</v>
      </c>
      <c r="D12" s="6">
        <f t="shared" ref="D12:AE12" si="0">C12+(C12*$B$6)+$B$12</f>
        <v>61183.907917737946</v>
      </c>
      <c r="E12" s="6">
        <f t="shared" si="0"/>
        <v>83651.162922740768</v>
      </c>
      <c r="F12" s="6">
        <f t="shared" si="0"/>
        <v>107241.78067799374</v>
      </c>
      <c r="G12" s="6">
        <f t="shared" si="0"/>
        <v>132011.92932100935</v>
      </c>
      <c r="H12" s="6">
        <f t="shared" si="0"/>
        <v>158020.58539617574</v>
      </c>
      <c r="I12" s="6">
        <f t="shared" si="0"/>
        <v>185329.67427510046</v>
      </c>
      <c r="J12" s="6">
        <f t="shared" si="0"/>
        <v>214004.21759797144</v>
      </c>
      <c r="K12" s="6">
        <f t="shared" si="0"/>
        <v>244112.48808698595</v>
      </c>
      <c r="L12" s="6">
        <f t="shared" si="0"/>
        <v>275726.17210045119</v>
      </c>
      <c r="M12" s="6">
        <f t="shared" si="0"/>
        <v>308920.54031458969</v>
      </c>
      <c r="N12" s="6">
        <f t="shared" si="0"/>
        <v>343774.62693943508</v>
      </c>
      <c r="O12" s="6">
        <f t="shared" si="0"/>
        <v>380371.41789552278</v>
      </c>
      <c r="P12" s="6">
        <f t="shared" si="0"/>
        <v>418798.04839941487</v>
      </c>
      <c r="Q12" s="6">
        <f t="shared" si="0"/>
        <v>459146.01042850153</v>
      </c>
      <c r="R12" s="6">
        <f t="shared" si="0"/>
        <v>501511.37055904255</v>
      </c>
      <c r="S12" s="6">
        <f t="shared" si="0"/>
        <v>545994.99869611056</v>
      </c>
      <c r="T12" s="6">
        <f t="shared" si="0"/>
        <v>592702.80824003206</v>
      </c>
      <c r="U12" s="6">
        <f t="shared" si="0"/>
        <v>641746.00826114963</v>
      </c>
      <c r="V12" s="6">
        <f t="shared" si="0"/>
        <v>693241.36828332301</v>
      </c>
      <c r="W12" s="6">
        <f t="shared" si="0"/>
        <v>747311.49630660505</v>
      </c>
      <c r="X12" s="6">
        <f t="shared" si="0"/>
        <v>804085.13073105121</v>
      </c>
      <c r="Y12" s="6">
        <f t="shared" si="0"/>
        <v>863697.44687671971</v>
      </c>
      <c r="Z12" s="6">
        <f t="shared" si="0"/>
        <v>926290.37882967165</v>
      </c>
      <c r="AA12" s="6">
        <f t="shared" si="0"/>
        <v>992012.95738027117</v>
      </c>
      <c r="AB12" s="6">
        <f t="shared" si="0"/>
        <v>1061021.6648584006</v>
      </c>
      <c r="AC12" s="6">
        <f t="shared" si="0"/>
        <v>1133480.8077104364</v>
      </c>
      <c r="AD12" s="6">
        <f t="shared" si="0"/>
        <v>1209562.9077050739</v>
      </c>
      <c r="AE12" s="6">
        <f t="shared" si="0"/>
        <v>1289449.1126994435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19408.059609115924</v>
      </c>
      <c r="C14" s="6">
        <f t="shared" ref="C14:AE14" si="2">C12-C13</f>
        <v>39786.522198687642</v>
      </c>
      <c r="D14" s="6">
        <f t="shared" si="2"/>
        <v>61183.907917737946</v>
      </c>
      <c r="E14" s="6">
        <f t="shared" si="2"/>
        <v>83651.162922740768</v>
      </c>
      <c r="F14" s="6">
        <f t="shared" si="2"/>
        <v>107241.78067799374</v>
      </c>
      <c r="G14" s="6">
        <f t="shared" si="2"/>
        <v>132011.92932100935</v>
      </c>
      <c r="H14" s="6">
        <f t="shared" si="2"/>
        <v>158020.58539617574</v>
      </c>
      <c r="I14" s="6">
        <f t="shared" si="2"/>
        <v>185329.67427510046</v>
      </c>
      <c r="J14" s="6">
        <f t="shared" si="2"/>
        <v>214004.21759797144</v>
      </c>
      <c r="K14" s="6">
        <f t="shared" si="2"/>
        <v>244112.48808698595</v>
      </c>
      <c r="L14" s="6">
        <f t="shared" si="2"/>
        <v>275726.17210045119</v>
      </c>
      <c r="M14" s="6">
        <f t="shared" si="2"/>
        <v>308920.54031458969</v>
      </c>
      <c r="N14" s="6">
        <f t="shared" si="2"/>
        <v>343774.62693943508</v>
      </c>
      <c r="O14" s="6">
        <f t="shared" si="2"/>
        <v>380371.41789552278</v>
      </c>
      <c r="P14" s="6">
        <f t="shared" si="2"/>
        <v>418798.04839941487</v>
      </c>
      <c r="Q14" s="6">
        <f t="shared" si="2"/>
        <v>459146.01042850153</v>
      </c>
      <c r="R14" s="6">
        <f t="shared" si="2"/>
        <v>501511.37055904255</v>
      </c>
      <c r="S14" s="6">
        <f t="shared" si="2"/>
        <v>545994.99869611056</v>
      </c>
      <c r="T14" s="6">
        <f t="shared" si="2"/>
        <v>592702.80824003206</v>
      </c>
      <c r="U14" s="6">
        <f t="shared" si="2"/>
        <v>641746.00826114963</v>
      </c>
      <c r="V14" s="6">
        <f t="shared" si="2"/>
        <v>693241.36828332301</v>
      </c>
      <c r="W14" s="6">
        <f t="shared" si="2"/>
        <v>747311.49630660505</v>
      </c>
      <c r="X14" s="6">
        <f t="shared" si="2"/>
        <v>804085.13073105121</v>
      </c>
      <c r="Y14" s="6">
        <f t="shared" si="2"/>
        <v>863697.44687671971</v>
      </c>
      <c r="Z14" s="6">
        <f t="shared" si="2"/>
        <v>926290.37882967165</v>
      </c>
      <c r="AA14" s="6">
        <f t="shared" si="2"/>
        <v>992012.95738027117</v>
      </c>
      <c r="AB14" s="6">
        <f t="shared" si="2"/>
        <v>1061021.6648584006</v>
      </c>
      <c r="AC14" s="6">
        <f t="shared" si="2"/>
        <v>1133480.8077104364</v>
      </c>
      <c r="AD14" s="6">
        <f t="shared" si="2"/>
        <v>1209562.9077050739</v>
      </c>
      <c r="AE14" s="6">
        <f t="shared" si="2"/>
        <v>1289449.1126994435</v>
      </c>
      <c r="AF14" s="23"/>
    </row>
    <row r="15" spans="1:32" x14ac:dyDescent="0.45">
      <c r="A15" s="44" t="s">
        <v>82</v>
      </c>
      <c r="B15" s="6">
        <f t="shared" ref="B15:AE15" si="3">B14*$D$32</f>
        <v>27.559444644944612</v>
      </c>
      <c r="C15" s="6">
        <f t="shared" si="3"/>
        <v>56.496861522136456</v>
      </c>
      <c r="D15" s="6">
        <f t="shared" si="3"/>
        <v>86.881149243187892</v>
      </c>
      <c r="E15" s="6">
        <f t="shared" si="3"/>
        <v>118.7846513502919</v>
      </c>
      <c r="F15" s="6">
        <f t="shared" si="3"/>
        <v>152.28332856275111</v>
      </c>
      <c r="G15" s="6">
        <f t="shared" si="3"/>
        <v>187.45693963583327</v>
      </c>
      <c r="H15" s="6">
        <f t="shared" si="3"/>
        <v>224.38923126256955</v>
      </c>
      <c r="I15" s="6">
        <f t="shared" si="3"/>
        <v>263.16813747064265</v>
      </c>
      <c r="J15" s="6">
        <f t="shared" si="3"/>
        <v>303.88598898911943</v>
      </c>
      <c r="K15" s="6">
        <f t="shared" si="3"/>
        <v>346.63973308352007</v>
      </c>
      <c r="L15" s="6">
        <f t="shared" si="3"/>
        <v>391.53116438264072</v>
      </c>
      <c r="M15" s="6">
        <f t="shared" si="3"/>
        <v>438.66716724671738</v>
      </c>
      <c r="N15" s="6">
        <f t="shared" si="3"/>
        <v>488.15997025399781</v>
      </c>
      <c r="O15" s="6">
        <f t="shared" si="3"/>
        <v>540.12741341164235</v>
      </c>
      <c r="P15" s="6">
        <f t="shared" si="3"/>
        <v>594.69322872716907</v>
      </c>
      <c r="Q15" s="6">
        <f t="shared" si="3"/>
        <v>651.98733480847216</v>
      </c>
      <c r="R15" s="6">
        <f t="shared" si="3"/>
        <v>712.14614619384042</v>
      </c>
      <c r="S15" s="6">
        <f t="shared" si="3"/>
        <v>775.31289814847696</v>
      </c>
      <c r="T15" s="6">
        <f t="shared" si="3"/>
        <v>841.63798770084554</v>
      </c>
      <c r="U15" s="6">
        <f t="shared" si="3"/>
        <v>911.2793317308325</v>
      </c>
      <c r="V15" s="6">
        <f t="shared" si="3"/>
        <v>984.40274296231871</v>
      </c>
      <c r="W15" s="6">
        <f t="shared" si="3"/>
        <v>1061.1823247553791</v>
      </c>
      <c r="X15" s="6">
        <f t="shared" si="3"/>
        <v>1141.8008856380927</v>
      </c>
      <c r="Y15" s="6">
        <f t="shared" si="3"/>
        <v>1226.450374564942</v>
      </c>
      <c r="Z15" s="6">
        <f t="shared" si="3"/>
        <v>1315.3323379381338</v>
      </c>
      <c r="AA15" s="6">
        <f t="shared" si="3"/>
        <v>1408.6583994799851</v>
      </c>
      <c r="AB15" s="6">
        <f t="shared" si="3"/>
        <v>1506.6507640989289</v>
      </c>
      <c r="AC15" s="6">
        <f t="shared" si="3"/>
        <v>1609.5427469488197</v>
      </c>
      <c r="AD15" s="6">
        <f t="shared" si="3"/>
        <v>1717.5793289412049</v>
      </c>
      <c r="AE15" s="6">
        <f t="shared" si="3"/>
        <v>1831.0177400332097</v>
      </c>
      <c r="AF15" s="23"/>
    </row>
    <row r="16" spans="1:32" x14ac:dyDescent="0.45">
      <c r="A16" s="44" t="s">
        <v>94</v>
      </c>
      <c r="B16" s="6">
        <f>B14-B15</f>
        <v>19380.500164470981</v>
      </c>
      <c r="C16" s="6">
        <f t="shared" ref="C16:AE16" si="4">C14-C15</f>
        <v>39730.025337165505</v>
      </c>
      <c r="D16" s="6">
        <f t="shared" si="4"/>
        <v>61097.026768494761</v>
      </c>
      <c r="E16" s="6">
        <f t="shared" si="4"/>
        <v>83532.37827139048</v>
      </c>
      <c r="F16" s="6">
        <f t="shared" si="4"/>
        <v>107089.49734943098</v>
      </c>
      <c r="G16" s="6">
        <f t="shared" si="4"/>
        <v>131824.47238137352</v>
      </c>
      <c r="H16" s="6">
        <f t="shared" si="4"/>
        <v>157796.19616491316</v>
      </c>
      <c r="I16" s="6">
        <f t="shared" si="4"/>
        <v>185066.50613762983</v>
      </c>
      <c r="J16" s="6">
        <f t="shared" si="4"/>
        <v>213700.33160898232</v>
      </c>
      <c r="K16" s="6">
        <f t="shared" si="4"/>
        <v>243765.84835390243</v>
      </c>
      <c r="L16" s="6">
        <f t="shared" si="4"/>
        <v>275334.64093606855</v>
      </c>
      <c r="M16" s="6">
        <f t="shared" si="4"/>
        <v>308481.87314734299</v>
      </c>
      <c r="N16" s="6">
        <f t="shared" si="4"/>
        <v>343286.46696918109</v>
      </c>
      <c r="O16" s="6">
        <f t="shared" si="4"/>
        <v>379831.29048211116</v>
      </c>
      <c r="P16" s="6">
        <f t="shared" si="4"/>
        <v>418203.35517068772</v>
      </c>
      <c r="Q16" s="6">
        <f t="shared" si="4"/>
        <v>458494.02309369307</v>
      </c>
      <c r="R16" s="6">
        <f t="shared" si="4"/>
        <v>500799.22441284871</v>
      </c>
      <c r="S16" s="6">
        <f t="shared" si="4"/>
        <v>545219.68579796213</v>
      </c>
      <c r="T16" s="6">
        <f t="shared" si="4"/>
        <v>591861.17025233118</v>
      </c>
      <c r="U16" s="6">
        <f t="shared" si="4"/>
        <v>640834.72892941884</v>
      </c>
      <c r="V16" s="6">
        <f t="shared" si="4"/>
        <v>692256.96554036066</v>
      </c>
      <c r="W16" s="6">
        <f t="shared" si="4"/>
        <v>746250.3139818497</v>
      </c>
      <c r="X16" s="6">
        <f t="shared" si="4"/>
        <v>802943.3298454131</v>
      </c>
      <c r="Y16" s="6">
        <f t="shared" si="4"/>
        <v>862470.99650215474</v>
      </c>
      <c r="Z16" s="6">
        <f t="shared" si="4"/>
        <v>924975.04649173352</v>
      </c>
      <c r="AA16" s="6">
        <f t="shared" si="4"/>
        <v>990604.29898079124</v>
      </c>
      <c r="AB16" s="6">
        <f t="shared" si="4"/>
        <v>1059515.0140943017</v>
      </c>
      <c r="AC16" s="6">
        <f t="shared" si="4"/>
        <v>1131871.2649634876</v>
      </c>
      <c r="AD16" s="6">
        <f t="shared" si="4"/>
        <v>1207845.3283761328</v>
      </c>
      <c r="AE16" s="6">
        <f t="shared" si="4"/>
        <v>1287618.0949594104</v>
      </c>
      <c r="AF16" s="23"/>
    </row>
    <row r="17" spans="1:32" x14ac:dyDescent="0.45">
      <c r="A17" s="44" t="s">
        <v>112</v>
      </c>
      <c r="B17" s="6">
        <f>MIN($E$35,B14)</f>
        <v>19408.059609115924</v>
      </c>
      <c r="C17" s="6">
        <f t="shared" ref="C17:AE17" si="5">MIN($E$35,C14)</f>
        <v>39786.522198687642</v>
      </c>
      <c r="D17" s="6">
        <f t="shared" si="5"/>
        <v>61183.907917737946</v>
      </c>
      <c r="E17" s="6">
        <f t="shared" si="5"/>
        <v>83651.162922740768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MAX($E$33,$E$32*B17)</f>
        <v>46.579343061878212</v>
      </c>
      <c r="C18" s="6">
        <f t="shared" ref="C18:AE18" si="6">MAX($E$33,$E$32*C17)</f>
        <v>95.487653276850338</v>
      </c>
      <c r="D18" s="6">
        <f t="shared" si="6"/>
        <v>146.84137900257105</v>
      </c>
      <c r="E18" s="6">
        <f t="shared" si="6"/>
        <v>200.76279101457783</v>
      </c>
      <c r="F18" s="6">
        <f t="shared" si="6"/>
        <v>239.99999999999997</v>
      </c>
      <c r="G18" s="6">
        <f t="shared" si="6"/>
        <v>239.99999999999997</v>
      </c>
      <c r="H18" s="6">
        <f t="shared" si="6"/>
        <v>239.99999999999997</v>
      </c>
      <c r="I18" s="6">
        <f t="shared" si="6"/>
        <v>239.99999999999997</v>
      </c>
      <c r="J18" s="6">
        <f t="shared" si="6"/>
        <v>239.99999999999997</v>
      </c>
      <c r="K18" s="6">
        <f t="shared" si="6"/>
        <v>239.99999999999997</v>
      </c>
      <c r="L18" s="6">
        <f t="shared" si="6"/>
        <v>239.99999999999997</v>
      </c>
      <c r="M18" s="6">
        <f t="shared" si="6"/>
        <v>239.99999999999997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7089.4973494309816</v>
      </c>
      <c r="G19" s="6">
        <f t="shared" si="7"/>
        <v>31824.472381373518</v>
      </c>
      <c r="H19" s="6">
        <f t="shared" si="7"/>
        <v>57796.196164913155</v>
      </c>
      <c r="I19" s="6">
        <f t="shared" si="7"/>
        <v>85066.506137629825</v>
      </c>
      <c r="J19" s="6">
        <f t="shared" si="7"/>
        <v>113700.33160898232</v>
      </c>
      <c r="K19" s="6">
        <f t="shared" si="7"/>
        <v>143765.84835390243</v>
      </c>
      <c r="L19" s="6">
        <f t="shared" si="7"/>
        <v>175334.64093606855</v>
      </c>
      <c r="M19" s="6">
        <f t="shared" si="7"/>
        <v>208481.87314734299</v>
      </c>
      <c r="N19" s="6">
        <f t="shared" si="7"/>
        <v>243286.46696918109</v>
      </c>
      <c r="O19" s="6">
        <f t="shared" si="7"/>
        <v>279831.29048211116</v>
      </c>
      <c r="P19" s="6">
        <f t="shared" si="7"/>
        <v>318203.35517068772</v>
      </c>
      <c r="Q19" s="6">
        <f t="shared" si="7"/>
        <v>358494.02309369307</v>
      </c>
      <c r="R19" s="6">
        <f t="shared" si="7"/>
        <v>400000</v>
      </c>
      <c r="S19" s="6">
        <f t="shared" si="7"/>
        <v>400000</v>
      </c>
      <c r="T19" s="6">
        <f t="shared" si="7"/>
        <v>400000</v>
      </c>
      <c r="U19" s="6">
        <f t="shared" si="7"/>
        <v>400000</v>
      </c>
      <c r="V19" s="6">
        <f t="shared" si="7"/>
        <v>400000</v>
      </c>
      <c r="W19" s="6">
        <f t="shared" si="7"/>
        <v>400000</v>
      </c>
      <c r="X19" s="6">
        <f t="shared" si="7"/>
        <v>400000</v>
      </c>
      <c r="Y19" s="6">
        <f t="shared" si="7"/>
        <v>400000</v>
      </c>
      <c r="Z19" s="6">
        <f t="shared" si="7"/>
        <v>400000</v>
      </c>
      <c r="AA19" s="6">
        <f t="shared" si="7"/>
        <v>400000</v>
      </c>
      <c r="AB19" s="6">
        <f t="shared" si="7"/>
        <v>400000</v>
      </c>
      <c r="AC19" s="6">
        <f t="shared" si="7"/>
        <v>400000</v>
      </c>
      <c r="AD19" s="6">
        <f t="shared" si="7"/>
        <v>400000</v>
      </c>
      <c r="AE19" s="6">
        <f t="shared" si="7"/>
        <v>400000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8.5073968193171776</v>
      </c>
      <c r="G20" s="6">
        <f t="shared" si="8"/>
        <v>38.189366857648217</v>
      </c>
      <c r="H20" s="6">
        <f t="shared" si="8"/>
        <v>69.355435397895775</v>
      </c>
      <c r="I20" s="6">
        <f t="shared" si="8"/>
        <v>102.07980736515579</v>
      </c>
      <c r="J20" s="6">
        <f t="shared" si="8"/>
        <v>136.44039793077877</v>
      </c>
      <c r="K20" s="6">
        <f t="shared" si="8"/>
        <v>172.51901802468291</v>
      </c>
      <c r="L20" s="6">
        <f t="shared" si="8"/>
        <v>210.40156912328223</v>
      </c>
      <c r="M20" s="6">
        <f t="shared" si="8"/>
        <v>250.17824777681156</v>
      </c>
      <c r="N20" s="6">
        <f t="shared" si="8"/>
        <v>291.9437603630173</v>
      </c>
      <c r="O20" s="6">
        <f t="shared" si="8"/>
        <v>335.79754857853334</v>
      </c>
      <c r="P20" s="6">
        <f t="shared" si="8"/>
        <v>381.84402620482524</v>
      </c>
      <c r="Q20" s="6">
        <f t="shared" si="8"/>
        <v>430.19282771243167</v>
      </c>
      <c r="R20" s="6">
        <f t="shared" si="8"/>
        <v>479.99999999999994</v>
      </c>
      <c r="S20" s="6">
        <f t="shared" si="8"/>
        <v>479.99999999999994</v>
      </c>
      <c r="T20" s="6">
        <f t="shared" si="8"/>
        <v>479.99999999999994</v>
      </c>
      <c r="U20" s="6">
        <f t="shared" si="8"/>
        <v>479.99999999999994</v>
      </c>
      <c r="V20" s="6">
        <f t="shared" si="8"/>
        <v>479.99999999999994</v>
      </c>
      <c r="W20" s="6">
        <f t="shared" si="8"/>
        <v>479.99999999999994</v>
      </c>
      <c r="X20" s="6">
        <f t="shared" si="8"/>
        <v>479.99999999999994</v>
      </c>
      <c r="Y20" s="6">
        <f t="shared" si="8"/>
        <v>479.99999999999994</v>
      </c>
      <c r="Z20" s="6">
        <f t="shared" si="8"/>
        <v>479.99999999999994</v>
      </c>
      <c r="AA20" s="6">
        <f t="shared" si="8"/>
        <v>479.99999999999994</v>
      </c>
      <c r="AB20" s="6">
        <f t="shared" si="8"/>
        <v>479.99999999999994</v>
      </c>
      <c r="AC20" s="6">
        <f t="shared" si="8"/>
        <v>479.99999999999994</v>
      </c>
      <c r="AD20" s="6">
        <f t="shared" si="8"/>
        <v>479.99999999999994</v>
      </c>
      <c r="AE20" s="6">
        <f t="shared" si="8"/>
        <v>479.99999999999994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799.22441284870729</v>
      </c>
      <c r="S21" s="6">
        <f t="shared" si="9"/>
        <v>45219.685797962127</v>
      </c>
      <c r="T21" s="6">
        <f t="shared" si="9"/>
        <v>91861.170252331183</v>
      </c>
      <c r="U21" s="6">
        <f t="shared" si="9"/>
        <v>140834.72892941884</v>
      </c>
      <c r="V21" s="6">
        <f t="shared" si="9"/>
        <v>192256.96554036066</v>
      </c>
      <c r="W21" s="6">
        <f t="shared" si="9"/>
        <v>246250.3139818497</v>
      </c>
      <c r="X21" s="6">
        <f t="shared" si="9"/>
        <v>302943.3298454131</v>
      </c>
      <c r="Y21" s="6">
        <f t="shared" si="9"/>
        <v>362470.99650215474</v>
      </c>
      <c r="Z21" s="6">
        <f t="shared" si="9"/>
        <v>424975.04649173352</v>
      </c>
      <c r="AA21" s="6">
        <f t="shared" si="9"/>
        <v>490604.29898079124</v>
      </c>
      <c r="AB21" s="6">
        <f t="shared" si="9"/>
        <v>559515.01409430173</v>
      </c>
      <c r="AC21" s="6">
        <f t="shared" si="9"/>
        <v>631871.26496348763</v>
      </c>
      <c r="AD21" s="6">
        <f t="shared" si="9"/>
        <v>707845.32837613276</v>
      </c>
      <c r="AE21" s="6">
        <f t="shared" si="9"/>
        <v>787618.09495941037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0.47953464770922433</v>
      </c>
      <c r="S22" s="6">
        <f t="shared" si="10"/>
        <v>27.131811478777273</v>
      </c>
      <c r="T22" s="6">
        <f t="shared" si="10"/>
        <v>55.116702151398705</v>
      </c>
      <c r="U22" s="6">
        <f t="shared" si="10"/>
        <v>84.500837357651292</v>
      </c>
      <c r="V22" s="6">
        <f t="shared" si="10"/>
        <v>115.35417932421639</v>
      </c>
      <c r="W22" s="6">
        <f t="shared" si="10"/>
        <v>147.75018838910981</v>
      </c>
      <c r="X22" s="6">
        <f t="shared" si="10"/>
        <v>181.76599790724785</v>
      </c>
      <c r="Y22" s="6">
        <f t="shared" si="10"/>
        <v>217.48259790129282</v>
      </c>
      <c r="Z22" s="6">
        <f t="shared" si="10"/>
        <v>254.98502789504008</v>
      </c>
      <c r="AA22" s="6">
        <f t="shared" si="10"/>
        <v>294.36257938847473</v>
      </c>
      <c r="AB22" s="6">
        <f t="shared" si="10"/>
        <v>335.70900845658099</v>
      </c>
      <c r="AC22" s="6">
        <f t="shared" si="10"/>
        <v>379.12275897809252</v>
      </c>
      <c r="AD22" s="6">
        <f t="shared" si="10"/>
        <v>424.70719702567965</v>
      </c>
      <c r="AE22" s="6">
        <f t="shared" si="10"/>
        <v>472.57085697564617</v>
      </c>
    </row>
    <row r="23" spans="1:32" x14ac:dyDescent="0.45">
      <c r="A23" s="44" t="s">
        <v>113</v>
      </c>
      <c r="B23" s="6">
        <f>B18+B22+B20</f>
        <v>46.579343061878212</v>
      </c>
      <c r="C23" s="6">
        <f t="shared" ref="C23:AD23" si="11">C18+C22+C20</f>
        <v>95.487653276850338</v>
      </c>
      <c r="D23" s="6">
        <f t="shared" si="11"/>
        <v>146.84137900257105</v>
      </c>
      <c r="E23" s="6">
        <f t="shared" si="11"/>
        <v>200.76279101457783</v>
      </c>
      <c r="F23" s="6">
        <f t="shared" si="11"/>
        <v>248.50739681931714</v>
      </c>
      <c r="G23" s="6">
        <f t="shared" si="11"/>
        <v>278.18936685764817</v>
      </c>
      <c r="H23" s="6">
        <f t="shared" si="11"/>
        <v>309.35543539789575</v>
      </c>
      <c r="I23" s="6">
        <f t="shared" si="11"/>
        <v>342.07980736515577</v>
      </c>
      <c r="J23" s="6">
        <f t="shared" si="11"/>
        <v>376.44039793077877</v>
      </c>
      <c r="K23" s="6">
        <f t="shared" si="11"/>
        <v>412.51901802468285</v>
      </c>
      <c r="L23" s="6">
        <f t="shared" si="11"/>
        <v>450.40156912328223</v>
      </c>
      <c r="M23" s="6">
        <f t="shared" si="11"/>
        <v>490.17824777681153</v>
      </c>
      <c r="N23" s="6">
        <f t="shared" si="11"/>
        <v>531.9437603630173</v>
      </c>
      <c r="O23" s="6">
        <f t="shared" si="11"/>
        <v>575.79754857853334</v>
      </c>
      <c r="P23" s="6">
        <f t="shared" si="11"/>
        <v>621.84402620482524</v>
      </c>
      <c r="Q23" s="6">
        <f t="shared" si="11"/>
        <v>670.19282771243161</v>
      </c>
      <c r="R23" s="6">
        <f t="shared" si="11"/>
        <v>720.4795346477091</v>
      </c>
      <c r="S23" s="6">
        <f t="shared" si="11"/>
        <v>747.13181147877719</v>
      </c>
      <c r="T23" s="6">
        <f t="shared" si="11"/>
        <v>775.11670215139861</v>
      </c>
      <c r="U23" s="6">
        <f t="shared" si="11"/>
        <v>804.50083735765122</v>
      </c>
      <c r="V23" s="6">
        <f t="shared" si="11"/>
        <v>835.35417932421637</v>
      </c>
      <c r="W23" s="6">
        <f t="shared" si="11"/>
        <v>867.75018838910978</v>
      </c>
      <c r="X23" s="6">
        <f t="shared" si="11"/>
        <v>901.76599790724777</v>
      </c>
      <c r="Y23" s="6">
        <f t="shared" si="11"/>
        <v>937.48259790129282</v>
      </c>
      <c r="Z23" s="6">
        <f t="shared" si="11"/>
        <v>974.98502789504005</v>
      </c>
      <c r="AA23" s="6">
        <f t="shared" si="11"/>
        <v>1014.3625793884746</v>
      </c>
      <c r="AB23" s="6">
        <f t="shared" si="11"/>
        <v>1055.7090084565809</v>
      </c>
      <c r="AC23" s="6">
        <f t="shared" si="11"/>
        <v>1099.1227589780924</v>
      </c>
      <c r="AD23" s="6">
        <f t="shared" si="11"/>
        <v>1144.7071970256795</v>
      </c>
      <c r="AE23" s="6">
        <f>AE18+AE22+AE20</f>
        <v>1192.5708569756462</v>
      </c>
    </row>
    <row r="24" spans="1:32" x14ac:dyDescent="0.45">
      <c r="A24" s="44" t="s">
        <v>98</v>
      </c>
      <c r="B24" s="6">
        <f t="shared" ref="B24:AE24" si="12">B13+B15+B23</f>
        <v>74.138787706822825</v>
      </c>
      <c r="C24" s="6">
        <f t="shared" si="12"/>
        <v>151.98451479898679</v>
      </c>
      <c r="D24" s="6">
        <f t="shared" si="12"/>
        <v>233.72252824575895</v>
      </c>
      <c r="E24" s="6">
        <f t="shared" si="12"/>
        <v>319.54744236486971</v>
      </c>
      <c r="F24" s="6">
        <f t="shared" si="12"/>
        <v>400.79072538206822</v>
      </c>
      <c r="G24" s="6">
        <f t="shared" si="12"/>
        <v>465.64630649348146</v>
      </c>
      <c r="H24" s="6">
        <f t="shared" si="12"/>
        <v>533.74466666046533</v>
      </c>
      <c r="I24" s="6">
        <f t="shared" si="12"/>
        <v>605.24794483579842</v>
      </c>
      <c r="J24" s="6">
        <f t="shared" si="12"/>
        <v>680.32638691989814</v>
      </c>
      <c r="K24" s="6">
        <f t="shared" si="12"/>
        <v>759.15875110820298</v>
      </c>
      <c r="L24" s="6">
        <f t="shared" si="12"/>
        <v>841.9327335059229</v>
      </c>
      <c r="M24" s="6">
        <f t="shared" si="12"/>
        <v>928.84541502352886</v>
      </c>
      <c r="N24" s="6">
        <f t="shared" si="12"/>
        <v>1020.1037306170151</v>
      </c>
      <c r="O24" s="6">
        <f t="shared" si="12"/>
        <v>1115.9249619901757</v>
      </c>
      <c r="P24" s="6">
        <f t="shared" si="12"/>
        <v>1216.5372549319943</v>
      </c>
      <c r="Q24" s="6">
        <f t="shared" si="12"/>
        <v>1322.1801625209037</v>
      </c>
      <c r="R24" s="6">
        <f t="shared" si="12"/>
        <v>1432.6256808415496</v>
      </c>
      <c r="S24" s="6">
        <f t="shared" si="12"/>
        <v>1522.4447096272543</v>
      </c>
      <c r="T24" s="6">
        <f t="shared" si="12"/>
        <v>1616.7546898522442</v>
      </c>
      <c r="U24" s="6">
        <f t="shared" si="12"/>
        <v>1715.7801690884837</v>
      </c>
      <c r="V24" s="6">
        <f t="shared" si="12"/>
        <v>1819.756922286535</v>
      </c>
      <c r="W24" s="6">
        <f t="shared" si="12"/>
        <v>1928.9325131444889</v>
      </c>
      <c r="X24" s="6">
        <f t="shared" si="12"/>
        <v>2043.5668835453405</v>
      </c>
      <c r="Y24" s="6">
        <f t="shared" si="12"/>
        <v>2163.9329724662348</v>
      </c>
      <c r="Z24" s="6">
        <f t="shared" si="12"/>
        <v>2290.3173658331739</v>
      </c>
      <c r="AA24" s="6">
        <f t="shared" si="12"/>
        <v>2423.0209788684597</v>
      </c>
      <c r="AB24" s="6">
        <f t="shared" si="12"/>
        <v>2562.3597725555101</v>
      </c>
      <c r="AC24" s="6">
        <f t="shared" si="12"/>
        <v>2708.6655059269124</v>
      </c>
      <c r="AD24" s="6">
        <f t="shared" si="12"/>
        <v>2862.2865259668843</v>
      </c>
      <c r="AE24" s="6">
        <f t="shared" si="12"/>
        <v>3023.5885970088557</v>
      </c>
    </row>
    <row r="25" spans="1:32" x14ac:dyDescent="0.45">
      <c r="A25" s="44" t="s">
        <v>122</v>
      </c>
      <c r="B25" s="6">
        <f>SUM($B$24)</f>
        <v>74.138787706822825</v>
      </c>
      <c r="C25" s="6">
        <f>SUM($B$24:C24)</f>
        <v>226.12330250580962</v>
      </c>
      <c r="D25" s="6">
        <f>SUM($B$24:D24)</f>
        <v>459.84583075156854</v>
      </c>
      <c r="E25" s="6">
        <f>SUM($B$24:E24)</f>
        <v>779.39327311643819</v>
      </c>
      <c r="F25" s="6">
        <f>SUM($B$24:F24)</f>
        <v>1180.1839984985063</v>
      </c>
      <c r="G25" s="6">
        <f>SUM($B$24:G24)</f>
        <v>1645.8303049919878</v>
      </c>
      <c r="H25" s="6">
        <f>SUM($B$24:H24)</f>
        <v>2179.5749716524533</v>
      </c>
      <c r="I25" s="6">
        <f>SUM($B$24:I24)</f>
        <v>2784.8229164882518</v>
      </c>
      <c r="J25" s="6">
        <f>SUM($B$24:J24)</f>
        <v>3465.14930340815</v>
      </c>
      <c r="K25" s="6">
        <f>SUM($B$24:K24)</f>
        <v>4224.308054516353</v>
      </c>
      <c r="L25" s="6">
        <f>SUM($B$24:L24)</f>
        <v>5066.2407880222763</v>
      </c>
      <c r="M25" s="6">
        <f>SUM($B$24:M24)</f>
        <v>5995.0862030458047</v>
      </c>
      <c r="N25" s="6">
        <f>SUM($B$24:N24)</f>
        <v>7015.1899336628194</v>
      </c>
      <c r="O25" s="6">
        <f>SUM($B$24:O24)</f>
        <v>8131.1148956529951</v>
      </c>
      <c r="P25" s="6">
        <f>SUM($B$24:P24)</f>
        <v>9347.6521505849887</v>
      </c>
      <c r="Q25" s="6">
        <f>SUM($B$24:Q24)</f>
        <v>10669.832313105893</v>
      </c>
      <c r="R25" s="6">
        <f>SUM($B$24:R24)</f>
        <v>12102.457993947442</v>
      </c>
      <c r="S25" s="6">
        <f>SUM($B$24:S24)</f>
        <v>13624.902703574697</v>
      </c>
      <c r="T25" s="6">
        <f>SUM($B$24:T24)</f>
        <v>15241.65739342694</v>
      </c>
      <c r="U25" s="6">
        <f>SUM($B$24:U24)</f>
        <v>16957.437562515424</v>
      </c>
      <c r="V25" s="6">
        <f>SUM($B$24:V24)</f>
        <v>18777.194484801959</v>
      </c>
      <c r="W25" s="6">
        <f>SUM($B$24:W24)</f>
        <v>20706.126997946449</v>
      </c>
      <c r="X25" s="6">
        <f>SUM($B$24:X24)</f>
        <v>22749.693881491788</v>
      </c>
      <c r="Y25" s="6">
        <f>SUM($B$24:Y24)</f>
        <v>24913.626853958023</v>
      </c>
      <c r="Z25" s="6">
        <f>SUM($B$24:Z24)</f>
        <v>27203.944219791196</v>
      </c>
      <c r="AA25" s="6">
        <f>SUM($B$24:AA24)</f>
        <v>29626.965198659655</v>
      </c>
      <c r="AB25" s="6">
        <f>SUM($B$24:AB24)</f>
        <v>32189.324971215166</v>
      </c>
      <c r="AC25" s="6">
        <f>SUM($B$24:AC24)</f>
        <v>34897.990477142077</v>
      </c>
      <c r="AD25" s="6">
        <f>SUM($B$24:AD24)</f>
        <v>37760.27700310896</v>
      </c>
      <c r="AE25" s="6">
        <f>SUM($B$24:AE24)</f>
        <v>40783.865600117817</v>
      </c>
    </row>
    <row r="26" spans="1:32" x14ac:dyDescent="0.45">
      <c r="A26" s="2" t="s">
        <v>118</v>
      </c>
      <c r="B26" s="6">
        <f>B12-B25</f>
        <v>19333.920821409101</v>
      </c>
      <c r="C26" s="6">
        <f t="shared" ref="C26:AE26" si="13">C12-C25</f>
        <v>39560.398896181832</v>
      </c>
      <c r="D26" s="6">
        <f t="shared" si="13"/>
        <v>60724.062086986378</v>
      </c>
      <c r="E26" s="6">
        <f t="shared" si="13"/>
        <v>82871.76964962433</v>
      </c>
      <c r="F26" s="6">
        <f t="shared" si="13"/>
        <v>106061.59667949523</v>
      </c>
      <c r="G26" s="6">
        <f t="shared" si="13"/>
        <v>130366.09901601735</v>
      </c>
      <c r="H26" s="6">
        <f t="shared" si="13"/>
        <v>155841.01042452329</v>
      </c>
      <c r="I26" s="6">
        <f t="shared" si="13"/>
        <v>182544.85135861221</v>
      </c>
      <c r="J26" s="6">
        <f t="shared" si="13"/>
        <v>210539.0682945633</v>
      </c>
      <c r="K26" s="6">
        <f t="shared" si="13"/>
        <v>239888.18003246959</v>
      </c>
      <c r="L26" s="6">
        <f t="shared" si="13"/>
        <v>270659.9313124289</v>
      </c>
      <c r="M26" s="6">
        <f t="shared" si="13"/>
        <v>302925.45411154389</v>
      </c>
      <c r="N26" s="6">
        <f t="shared" si="13"/>
        <v>336759.43700577226</v>
      </c>
      <c r="O26" s="6">
        <f t="shared" si="13"/>
        <v>372240.3029998698</v>
      </c>
      <c r="P26" s="6">
        <f t="shared" si="13"/>
        <v>409450.3962488299</v>
      </c>
      <c r="Q26" s="6">
        <f t="shared" si="13"/>
        <v>448476.17811539565</v>
      </c>
      <c r="R26" s="6">
        <f t="shared" si="13"/>
        <v>489408.91256509512</v>
      </c>
      <c r="S26" s="6">
        <f t="shared" si="13"/>
        <v>532370.09599253582</v>
      </c>
      <c r="T26" s="6">
        <f t="shared" si="13"/>
        <v>577461.15084660507</v>
      </c>
      <c r="U26" s="6">
        <f t="shared" si="13"/>
        <v>624788.57069863426</v>
      </c>
      <c r="V26" s="6">
        <f t="shared" si="13"/>
        <v>674464.17379852105</v>
      </c>
      <c r="W26" s="6">
        <f t="shared" si="13"/>
        <v>726605.36930865864</v>
      </c>
      <c r="X26" s="6">
        <f t="shared" si="13"/>
        <v>781335.43684955942</v>
      </c>
      <c r="Y26" s="6">
        <f t="shared" si="13"/>
        <v>838783.82002276171</v>
      </c>
      <c r="Z26" s="6">
        <f t="shared" si="13"/>
        <v>899086.43460988044</v>
      </c>
      <c r="AA26" s="6">
        <f t="shared" si="13"/>
        <v>962385.99218161148</v>
      </c>
      <c r="AB26" s="6">
        <f t="shared" si="13"/>
        <v>1028832.3398871854</v>
      </c>
      <c r="AC26" s="6">
        <f t="shared" si="13"/>
        <v>1098582.8172332942</v>
      </c>
      <c r="AD26" s="6">
        <f t="shared" si="13"/>
        <v>1171802.630701965</v>
      </c>
      <c r="AE26" s="6">
        <f t="shared" si="13"/>
        <v>1248665.2470993258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46">
        <f>'Invoer en totaal'!B34</f>
        <v>0</v>
      </c>
      <c r="C32" s="46">
        <f>'Invoer en totaal'!C34</f>
        <v>0</v>
      </c>
      <c r="D32" s="46">
        <f>'Invoer en totaal'!D34</f>
        <v>1.42E-3</v>
      </c>
      <c r="E32" s="46">
        <f>'Invoer en totaal'!E39</f>
        <v>2.3999999999999998E-3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totaal'!E40</f>
        <v>20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totaal'!E42</f>
        <v>100000</v>
      </c>
      <c r="F35" s="62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1575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18900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2.6881460799784263E-2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19408.059609115924</v>
      </c>
      <c r="C12" s="6">
        <f>B12+(B12*$B$6)+$B$12</f>
        <v>39786.522198687642</v>
      </c>
      <c r="D12" s="6">
        <f t="shared" ref="D12:AE12" si="0">C12+(C12*$B$6)+$B$12</f>
        <v>61183.907917737946</v>
      </c>
      <c r="E12" s="6">
        <f t="shared" si="0"/>
        <v>83651.162922740768</v>
      </c>
      <c r="F12" s="6">
        <f t="shared" si="0"/>
        <v>107241.78067799374</v>
      </c>
      <c r="G12" s="6">
        <f t="shared" si="0"/>
        <v>132011.92932100935</v>
      </c>
      <c r="H12" s="6">
        <f t="shared" si="0"/>
        <v>158020.58539617574</v>
      </c>
      <c r="I12" s="6">
        <f t="shared" si="0"/>
        <v>185329.67427510046</v>
      </c>
      <c r="J12" s="6">
        <f t="shared" si="0"/>
        <v>214004.21759797144</v>
      </c>
      <c r="K12" s="6">
        <f t="shared" si="0"/>
        <v>244112.48808698595</v>
      </c>
      <c r="L12" s="6">
        <f t="shared" si="0"/>
        <v>275726.17210045119</v>
      </c>
      <c r="M12" s="6">
        <f t="shared" si="0"/>
        <v>308920.54031458969</v>
      </c>
      <c r="N12" s="6">
        <f t="shared" si="0"/>
        <v>343774.62693943508</v>
      </c>
      <c r="O12" s="6">
        <f t="shared" si="0"/>
        <v>380371.41789552278</v>
      </c>
      <c r="P12" s="6">
        <f t="shared" si="0"/>
        <v>418798.04839941487</v>
      </c>
      <c r="Q12" s="6">
        <f t="shared" si="0"/>
        <v>459146.01042850153</v>
      </c>
      <c r="R12" s="6">
        <f t="shared" si="0"/>
        <v>501511.37055904255</v>
      </c>
      <c r="S12" s="6">
        <f t="shared" si="0"/>
        <v>545994.99869611056</v>
      </c>
      <c r="T12" s="6">
        <f t="shared" si="0"/>
        <v>592702.80824003206</v>
      </c>
      <c r="U12" s="6">
        <f t="shared" si="0"/>
        <v>641746.00826114963</v>
      </c>
      <c r="V12" s="6">
        <f t="shared" si="0"/>
        <v>693241.36828332301</v>
      </c>
      <c r="W12" s="6">
        <f t="shared" si="0"/>
        <v>747311.49630660505</v>
      </c>
      <c r="X12" s="6">
        <f t="shared" si="0"/>
        <v>804085.13073105121</v>
      </c>
      <c r="Y12" s="6">
        <f t="shared" si="0"/>
        <v>863697.44687671971</v>
      </c>
      <c r="Z12" s="6">
        <f t="shared" si="0"/>
        <v>926290.37882967165</v>
      </c>
      <c r="AA12" s="6">
        <f t="shared" si="0"/>
        <v>992012.95738027117</v>
      </c>
      <c r="AB12" s="6">
        <f t="shared" si="0"/>
        <v>1061021.6648584006</v>
      </c>
      <c r="AC12" s="6">
        <f t="shared" si="0"/>
        <v>1133480.8077104364</v>
      </c>
      <c r="AD12" s="6">
        <f t="shared" si="0"/>
        <v>1209562.9077050739</v>
      </c>
      <c r="AE12" s="6">
        <f t="shared" si="0"/>
        <v>1289449.1126994435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19408.059609115924</v>
      </c>
      <c r="C14" s="6">
        <f t="shared" ref="C14:AE14" si="2">C12-C13</f>
        <v>39786.522198687642</v>
      </c>
      <c r="D14" s="6">
        <f t="shared" si="2"/>
        <v>61183.907917737946</v>
      </c>
      <c r="E14" s="6">
        <f t="shared" si="2"/>
        <v>83651.162922740768</v>
      </c>
      <c r="F14" s="6">
        <f t="shared" si="2"/>
        <v>107241.78067799374</v>
      </c>
      <c r="G14" s="6">
        <f t="shared" si="2"/>
        <v>132011.92932100935</v>
      </c>
      <c r="H14" s="6">
        <f t="shared" si="2"/>
        <v>158020.58539617574</v>
      </c>
      <c r="I14" s="6">
        <f t="shared" si="2"/>
        <v>185329.67427510046</v>
      </c>
      <c r="J14" s="6">
        <f t="shared" si="2"/>
        <v>214004.21759797144</v>
      </c>
      <c r="K14" s="6">
        <f t="shared" si="2"/>
        <v>244112.48808698595</v>
      </c>
      <c r="L14" s="6">
        <f t="shared" si="2"/>
        <v>275726.17210045119</v>
      </c>
      <c r="M14" s="6">
        <f t="shared" si="2"/>
        <v>308920.54031458969</v>
      </c>
      <c r="N14" s="6">
        <f t="shared" si="2"/>
        <v>343774.62693943508</v>
      </c>
      <c r="O14" s="6">
        <f t="shared" si="2"/>
        <v>380371.41789552278</v>
      </c>
      <c r="P14" s="6">
        <f t="shared" si="2"/>
        <v>418798.04839941487</v>
      </c>
      <c r="Q14" s="6">
        <f t="shared" si="2"/>
        <v>459146.01042850153</v>
      </c>
      <c r="R14" s="6">
        <f t="shared" si="2"/>
        <v>501511.37055904255</v>
      </c>
      <c r="S14" s="6">
        <f t="shared" si="2"/>
        <v>545994.99869611056</v>
      </c>
      <c r="T14" s="6">
        <f t="shared" si="2"/>
        <v>592702.80824003206</v>
      </c>
      <c r="U14" s="6">
        <f t="shared" si="2"/>
        <v>641746.00826114963</v>
      </c>
      <c r="V14" s="6">
        <f t="shared" si="2"/>
        <v>693241.36828332301</v>
      </c>
      <c r="W14" s="6">
        <f t="shared" si="2"/>
        <v>747311.49630660505</v>
      </c>
      <c r="X14" s="6">
        <f t="shared" si="2"/>
        <v>804085.13073105121</v>
      </c>
      <c r="Y14" s="6">
        <f t="shared" si="2"/>
        <v>863697.44687671971</v>
      </c>
      <c r="Z14" s="6">
        <f t="shared" si="2"/>
        <v>926290.37882967165</v>
      </c>
      <c r="AA14" s="6">
        <f t="shared" si="2"/>
        <v>992012.95738027117</v>
      </c>
      <c r="AB14" s="6">
        <f t="shared" si="2"/>
        <v>1061021.6648584006</v>
      </c>
      <c r="AC14" s="6">
        <f t="shared" si="2"/>
        <v>1133480.8077104364</v>
      </c>
      <c r="AD14" s="6">
        <f t="shared" si="2"/>
        <v>1209562.9077050739</v>
      </c>
      <c r="AE14" s="6">
        <f t="shared" si="2"/>
        <v>1289449.1126994435</v>
      </c>
      <c r="AF14" s="23"/>
    </row>
    <row r="15" spans="1:32" x14ac:dyDescent="0.45">
      <c r="A15" s="44" t="s">
        <v>82</v>
      </c>
      <c r="B15" s="6">
        <f t="shared" ref="B15:AE15" si="3">B14*$D$32</f>
        <v>38.816119218231847</v>
      </c>
      <c r="C15" s="6">
        <f t="shared" si="3"/>
        <v>79.573044397375284</v>
      </c>
      <c r="D15" s="6">
        <f t="shared" si="3"/>
        <v>122.36781583547589</v>
      </c>
      <c r="E15" s="6">
        <f t="shared" si="3"/>
        <v>167.30232584548153</v>
      </c>
      <c r="F15" s="6">
        <f t="shared" si="3"/>
        <v>214.48356135598749</v>
      </c>
      <c r="G15" s="6">
        <f t="shared" si="3"/>
        <v>264.02385864201869</v>
      </c>
      <c r="H15" s="6">
        <f t="shared" si="3"/>
        <v>316.04117079235147</v>
      </c>
      <c r="I15" s="6">
        <f t="shared" si="3"/>
        <v>370.65934855020095</v>
      </c>
      <c r="J15" s="6">
        <f t="shared" si="3"/>
        <v>428.00843519594287</v>
      </c>
      <c r="K15" s="6">
        <f t="shared" si="3"/>
        <v>488.22497617397192</v>
      </c>
      <c r="L15" s="6">
        <f t="shared" si="3"/>
        <v>551.45234420090242</v>
      </c>
      <c r="M15" s="6">
        <f t="shared" si="3"/>
        <v>617.84108062917937</v>
      </c>
      <c r="N15" s="6">
        <f t="shared" si="3"/>
        <v>687.54925387887022</v>
      </c>
      <c r="O15" s="6">
        <f t="shared" si="3"/>
        <v>760.74283579104554</v>
      </c>
      <c r="P15" s="6">
        <f t="shared" si="3"/>
        <v>837.59609679882976</v>
      </c>
      <c r="Q15" s="6">
        <f t="shared" si="3"/>
        <v>918.29202085700308</v>
      </c>
      <c r="R15" s="6">
        <f t="shared" si="3"/>
        <v>1003.0227411180852</v>
      </c>
      <c r="S15" s="6">
        <f t="shared" si="3"/>
        <v>1091.9899973922211</v>
      </c>
      <c r="T15" s="6">
        <f t="shared" si="3"/>
        <v>1185.4056164800641</v>
      </c>
      <c r="U15" s="6">
        <f t="shared" si="3"/>
        <v>1283.4920165222993</v>
      </c>
      <c r="V15" s="6">
        <f t="shared" si="3"/>
        <v>1386.4827365666461</v>
      </c>
      <c r="W15" s="6">
        <f t="shared" si="3"/>
        <v>1494.62299261321</v>
      </c>
      <c r="X15" s="6">
        <f t="shared" si="3"/>
        <v>1608.1702614621024</v>
      </c>
      <c r="Y15" s="6">
        <f t="shared" si="3"/>
        <v>1727.3948937534394</v>
      </c>
      <c r="Z15" s="6">
        <f t="shared" si="3"/>
        <v>1852.5807576593434</v>
      </c>
      <c r="AA15" s="6">
        <f t="shared" si="3"/>
        <v>1984.0259147605423</v>
      </c>
      <c r="AB15" s="6">
        <f t="shared" si="3"/>
        <v>2122.0433297168011</v>
      </c>
      <c r="AC15" s="6">
        <f t="shared" si="3"/>
        <v>2266.9616154208729</v>
      </c>
      <c r="AD15" s="6">
        <f t="shared" si="3"/>
        <v>2419.1258154101479</v>
      </c>
      <c r="AE15" s="6">
        <f t="shared" si="3"/>
        <v>2578.898225398887</v>
      </c>
      <c r="AF15" s="23"/>
    </row>
    <row r="16" spans="1:32" x14ac:dyDescent="0.45">
      <c r="A16" s="44" t="s">
        <v>94</v>
      </c>
      <c r="B16" s="6">
        <f>B14-B15</f>
        <v>19369.243489897694</v>
      </c>
      <c r="C16" s="6">
        <f t="shared" ref="C16:AE16" si="4">C14-C15</f>
        <v>39706.949154290269</v>
      </c>
      <c r="D16" s="6">
        <f t="shared" si="4"/>
        <v>61061.540101902472</v>
      </c>
      <c r="E16" s="6">
        <f t="shared" si="4"/>
        <v>83483.860596895291</v>
      </c>
      <c r="F16" s="6">
        <f t="shared" si="4"/>
        <v>107027.29711663775</v>
      </c>
      <c r="G16" s="6">
        <f t="shared" si="4"/>
        <v>131747.90546236731</v>
      </c>
      <c r="H16" s="6">
        <f t="shared" si="4"/>
        <v>157704.54422538338</v>
      </c>
      <c r="I16" s="6">
        <f t="shared" si="4"/>
        <v>184959.01492655027</v>
      </c>
      <c r="J16" s="6">
        <f t="shared" si="4"/>
        <v>213576.20916277549</v>
      </c>
      <c r="K16" s="6">
        <f t="shared" si="4"/>
        <v>243624.26311081197</v>
      </c>
      <c r="L16" s="6">
        <f t="shared" si="4"/>
        <v>275174.71975625027</v>
      </c>
      <c r="M16" s="6">
        <f t="shared" si="4"/>
        <v>308302.69923396053</v>
      </c>
      <c r="N16" s="6">
        <f t="shared" si="4"/>
        <v>343087.0776855562</v>
      </c>
      <c r="O16" s="6">
        <f t="shared" si="4"/>
        <v>379610.67505973176</v>
      </c>
      <c r="P16" s="6">
        <f t="shared" si="4"/>
        <v>417960.45230261603</v>
      </c>
      <c r="Q16" s="6">
        <f t="shared" si="4"/>
        <v>458227.71840764454</v>
      </c>
      <c r="R16" s="6">
        <f t="shared" si="4"/>
        <v>500508.34781792446</v>
      </c>
      <c r="S16" s="6">
        <f t="shared" si="4"/>
        <v>544903.00869871839</v>
      </c>
      <c r="T16" s="6">
        <f t="shared" si="4"/>
        <v>591517.40262355201</v>
      </c>
      <c r="U16" s="6">
        <f t="shared" si="4"/>
        <v>640462.5162446273</v>
      </c>
      <c r="V16" s="6">
        <f t="shared" si="4"/>
        <v>691854.88554675633</v>
      </c>
      <c r="W16" s="6">
        <f t="shared" si="4"/>
        <v>745816.87331399182</v>
      </c>
      <c r="X16" s="6">
        <f t="shared" si="4"/>
        <v>802476.9604695891</v>
      </c>
      <c r="Y16" s="6">
        <f t="shared" si="4"/>
        <v>861970.05198296625</v>
      </c>
      <c r="Z16" s="6">
        <f t="shared" si="4"/>
        <v>924437.79807201226</v>
      </c>
      <c r="AA16" s="6">
        <f t="shared" si="4"/>
        <v>990028.93146551063</v>
      </c>
      <c r="AB16" s="6">
        <f t="shared" si="4"/>
        <v>1058899.6215286837</v>
      </c>
      <c r="AC16" s="6">
        <f t="shared" si="4"/>
        <v>1131213.8460950155</v>
      </c>
      <c r="AD16" s="6">
        <f t="shared" si="4"/>
        <v>1207143.7818896638</v>
      </c>
      <c r="AE16" s="6">
        <f t="shared" si="4"/>
        <v>1286870.2144740445</v>
      </c>
      <c r="AF16" s="23"/>
    </row>
    <row r="17" spans="1:32" x14ac:dyDescent="0.45">
      <c r="A17" s="44" t="s">
        <v>112</v>
      </c>
      <c r="B17" s="6">
        <f>MIN($E$35,B14)</f>
        <v>19408.059609115924</v>
      </c>
      <c r="C17" s="6">
        <f t="shared" ref="C17:AE17" si="5">MIN($E$35,C14)</f>
        <v>39786.522198687642</v>
      </c>
      <c r="D17" s="6">
        <f t="shared" si="5"/>
        <v>61183.907917737946</v>
      </c>
      <c r="E17" s="6">
        <f t="shared" si="5"/>
        <v>83651.162922740768</v>
      </c>
      <c r="F17" s="6">
        <f t="shared" si="5"/>
        <v>107241.78067799374</v>
      </c>
      <c r="G17" s="6">
        <f t="shared" si="5"/>
        <v>132011.92932100935</v>
      </c>
      <c r="H17" s="6">
        <f t="shared" si="5"/>
        <v>158020.58539617574</v>
      </c>
      <c r="I17" s="6">
        <f t="shared" si="5"/>
        <v>185329.67427510046</v>
      </c>
      <c r="J17" s="6">
        <f t="shared" si="5"/>
        <v>214004.21759797144</v>
      </c>
      <c r="K17" s="6">
        <f t="shared" si="5"/>
        <v>244112.48808698595</v>
      </c>
      <c r="L17" s="6">
        <f t="shared" si="5"/>
        <v>275726.17210045119</v>
      </c>
      <c r="M17" s="6">
        <f t="shared" si="5"/>
        <v>300000</v>
      </c>
      <c r="N17" s="6">
        <f t="shared" si="5"/>
        <v>300000</v>
      </c>
      <c r="O17" s="6">
        <f t="shared" si="5"/>
        <v>300000</v>
      </c>
      <c r="P17" s="6">
        <f t="shared" si="5"/>
        <v>300000</v>
      </c>
      <c r="Q17" s="6">
        <f t="shared" si="5"/>
        <v>300000</v>
      </c>
      <c r="R17" s="6">
        <f t="shared" si="5"/>
        <v>300000</v>
      </c>
      <c r="S17" s="6">
        <f t="shared" si="5"/>
        <v>300000</v>
      </c>
      <c r="T17" s="6">
        <f t="shared" si="5"/>
        <v>300000</v>
      </c>
      <c r="U17" s="6">
        <f t="shared" si="5"/>
        <v>300000</v>
      </c>
      <c r="V17" s="6">
        <f t="shared" si="5"/>
        <v>300000</v>
      </c>
      <c r="W17" s="6">
        <f t="shared" si="5"/>
        <v>300000</v>
      </c>
      <c r="X17" s="6">
        <f t="shared" si="5"/>
        <v>300000</v>
      </c>
      <c r="Y17" s="6">
        <f t="shared" si="5"/>
        <v>300000</v>
      </c>
      <c r="Z17" s="6">
        <f t="shared" si="5"/>
        <v>300000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45">
      <c r="A18" s="44" t="s">
        <v>86</v>
      </c>
      <c r="B18" s="6">
        <f>MAX($E$33,$E$32*B17)</f>
        <v>34.934507296408661</v>
      </c>
      <c r="C18" s="6">
        <f t="shared" ref="C18:AE18" si="6">MAX($E$33,$E$32*C17)</f>
        <v>71.615739957637757</v>
      </c>
      <c r="D18" s="6">
        <f t="shared" si="6"/>
        <v>110.1310342519283</v>
      </c>
      <c r="E18" s="6">
        <f t="shared" si="6"/>
        <v>150.57209326093337</v>
      </c>
      <c r="F18" s="6">
        <f t="shared" si="6"/>
        <v>193.03520522038872</v>
      </c>
      <c r="G18" s="6">
        <f t="shared" si="6"/>
        <v>237.62147277781682</v>
      </c>
      <c r="H18" s="6">
        <f t="shared" si="6"/>
        <v>284.43705371311631</v>
      </c>
      <c r="I18" s="6">
        <f t="shared" si="6"/>
        <v>333.5934136951808</v>
      </c>
      <c r="J18" s="6">
        <f t="shared" si="6"/>
        <v>385.20759167634856</v>
      </c>
      <c r="K18" s="6">
        <f t="shared" si="6"/>
        <v>439.40247855657469</v>
      </c>
      <c r="L18" s="6">
        <f t="shared" si="6"/>
        <v>496.30710978081214</v>
      </c>
      <c r="M18" s="6">
        <f t="shared" si="6"/>
        <v>540</v>
      </c>
      <c r="N18" s="6">
        <f t="shared" si="6"/>
        <v>540</v>
      </c>
      <c r="O18" s="6">
        <f t="shared" si="6"/>
        <v>540</v>
      </c>
      <c r="P18" s="6">
        <f t="shared" si="6"/>
        <v>540</v>
      </c>
      <c r="Q18" s="6">
        <f t="shared" si="6"/>
        <v>540</v>
      </c>
      <c r="R18" s="6">
        <f t="shared" si="6"/>
        <v>540</v>
      </c>
      <c r="S18" s="6">
        <f t="shared" si="6"/>
        <v>540</v>
      </c>
      <c r="T18" s="6">
        <f t="shared" si="6"/>
        <v>540</v>
      </c>
      <c r="U18" s="6">
        <f t="shared" si="6"/>
        <v>540</v>
      </c>
      <c r="V18" s="6">
        <f t="shared" si="6"/>
        <v>540</v>
      </c>
      <c r="W18" s="6">
        <f t="shared" si="6"/>
        <v>540</v>
      </c>
      <c r="X18" s="6">
        <f t="shared" si="6"/>
        <v>540</v>
      </c>
      <c r="Y18" s="6">
        <f t="shared" si="6"/>
        <v>540</v>
      </c>
      <c r="Z18" s="6">
        <f t="shared" si="6"/>
        <v>540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8302.6992339605349</v>
      </c>
      <c r="N21" s="6">
        <f t="shared" si="9"/>
        <v>43087.0776855562</v>
      </c>
      <c r="O21" s="6">
        <f t="shared" si="9"/>
        <v>79610.675059731759</v>
      </c>
      <c r="P21" s="6">
        <f t="shared" si="9"/>
        <v>117960.45230261603</v>
      </c>
      <c r="Q21" s="6">
        <f t="shared" si="9"/>
        <v>158227.71840764454</v>
      </c>
      <c r="R21" s="6">
        <f t="shared" si="9"/>
        <v>200508.34781792446</v>
      </c>
      <c r="S21" s="6">
        <f t="shared" si="9"/>
        <v>244903.00869871839</v>
      </c>
      <c r="T21" s="6">
        <f t="shared" si="9"/>
        <v>291517.40262355201</v>
      </c>
      <c r="U21" s="6">
        <f t="shared" si="9"/>
        <v>340462.5162446273</v>
      </c>
      <c r="V21" s="6">
        <f t="shared" si="9"/>
        <v>391854.88554675633</v>
      </c>
      <c r="W21" s="6">
        <f t="shared" si="9"/>
        <v>445816.87331399182</v>
      </c>
      <c r="X21" s="6">
        <f t="shared" si="9"/>
        <v>502476.9604695891</v>
      </c>
      <c r="Y21" s="6">
        <f t="shared" si="9"/>
        <v>561970.05198296625</v>
      </c>
      <c r="Z21" s="6">
        <f t="shared" si="9"/>
        <v>624437.79807201226</v>
      </c>
      <c r="AA21" s="6">
        <f t="shared" si="9"/>
        <v>690028.93146551063</v>
      </c>
      <c r="AB21" s="6">
        <f t="shared" si="9"/>
        <v>758899.6215286837</v>
      </c>
      <c r="AC21" s="6">
        <f t="shared" si="9"/>
        <v>831213.84609501553</v>
      </c>
      <c r="AD21" s="6">
        <f t="shared" si="9"/>
        <v>907143.78188966378</v>
      </c>
      <c r="AE21" s="6">
        <f t="shared" si="9"/>
        <v>986870.21447404451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34.934507296408661</v>
      </c>
      <c r="C23" s="6">
        <f t="shared" ref="C23:AD23" si="11">C18+C22+C20</f>
        <v>71.615739957637757</v>
      </c>
      <c r="D23" s="6">
        <f t="shared" si="11"/>
        <v>110.1310342519283</v>
      </c>
      <c r="E23" s="6">
        <f t="shared" si="11"/>
        <v>150.57209326093337</v>
      </c>
      <c r="F23" s="6">
        <f t="shared" si="11"/>
        <v>193.03520522038872</v>
      </c>
      <c r="G23" s="6">
        <f t="shared" si="11"/>
        <v>237.62147277781682</v>
      </c>
      <c r="H23" s="6">
        <f t="shared" si="11"/>
        <v>284.43705371311631</v>
      </c>
      <c r="I23" s="6">
        <f t="shared" si="11"/>
        <v>333.5934136951808</v>
      </c>
      <c r="J23" s="6">
        <f t="shared" si="11"/>
        <v>385.20759167634856</v>
      </c>
      <c r="K23" s="6">
        <f t="shared" si="11"/>
        <v>439.40247855657469</v>
      </c>
      <c r="L23" s="6">
        <f t="shared" si="11"/>
        <v>496.30710978081214</v>
      </c>
      <c r="M23" s="6">
        <f t="shared" si="11"/>
        <v>540</v>
      </c>
      <c r="N23" s="6">
        <f t="shared" si="11"/>
        <v>540</v>
      </c>
      <c r="O23" s="6">
        <f t="shared" si="11"/>
        <v>540</v>
      </c>
      <c r="P23" s="6">
        <f t="shared" si="11"/>
        <v>540</v>
      </c>
      <c r="Q23" s="6">
        <f t="shared" si="11"/>
        <v>540</v>
      </c>
      <c r="R23" s="6">
        <f t="shared" si="11"/>
        <v>540</v>
      </c>
      <c r="S23" s="6">
        <f t="shared" si="11"/>
        <v>540</v>
      </c>
      <c r="T23" s="6">
        <f t="shared" si="11"/>
        <v>540</v>
      </c>
      <c r="U23" s="6">
        <f t="shared" si="11"/>
        <v>540</v>
      </c>
      <c r="V23" s="6">
        <f t="shared" si="11"/>
        <v>540</v>
      </c>
      <c r="W23" s="6">
        <f t="shared" si="11"/>
        <v>540</v>
      </c>
      <c r="X23" s="6">
        <f t="shared" si="11"/>
        <v>540</v>
      </c>
      <c r="Y23" s="6">
        <f t="shared" si="11"/>
        <v>540</v>
      </c>
      <c r="Z23" s="6">
        <f t="shared" si="11"/>
        <v>540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45">
      <c r="A24" s="44" t="s">
        <v>98</v>
      </c>
      <c r="B24" s="6">
        <f t="shared" ref="B24:AE24" si="12">B13+B15+B23</f>
        <v>73.750626514640516</v>
      </c>
      <c r="C24" s="6">
        <f t="shared" si="12"/>
        <v>151.18878435501304</v>
      </c>
      <c r="D24" s="6">
        <f t="shared" si="12"/>
        <v>232.49885008740421</v>
      </c>
      <c r="E24" s="6">
        <f t="shared" si="12"/>
        <v>317.8744191064149</v>
      </c>
      <c r="F24" s="6">
        <f t="shared" si="12"/>
        <v>407.51876657637621</v>
      </c>
      <c r="G24" s="6">
        <f t="shared" si="12"/>
        <v>501.64533141983554</v>
      </c>
      <c r="H24" s="6">
        <f t="shared" si="12"/>
        <v>600.47822450546778</v>
      </c>
      <c r="I24" s="6">
        <f t="shared" si="12"/>
        <v>704.25276224538175</v>
      </c>
      <c r="J24" s="6">
        <f t="shared" si="12"/>
        <v>813.21602687229142</v>
      </c>
      <c r="K24" s="6">
        <f t="shared" si="12"/>
        <v>927.62745473054656</v>
      </c>
      <c r="L24" s="6">
        <f t="shared" si="12"/>
        <v>1047.7594539817146</v>
      </c>
      <c r="M24" s="6">
        <f t="shared" si="12"/>
        <v>1157.8410806291795</v>
      </c>
      <c r="N24" s="6">
        <f t="shared" si="12"/>
        <v>1227.5492538788703</v>
      </c>
      <c r="O24" s="6">
        <f t="shared" si="12"/>
        <v>1300.7428357910455</v>
      </c>
      <c r="P24" s="6">
        <f t="shared" si="12"/>
        <v>1377.5960967988299</v>
      </c>
      <c r="Q24" s="6">
        <f t="shared" si="12"/>
        <v>1458.2920208570031</v>
      </c>
      <c r="R24" s="6">
        <f t="shared" si="12"/>
        <v>1543.0227411180852</v>
      </c>
      <c r="S24" s="6">
        <f t="shared" si="12"/>
        <v>1631.9899973922211</v>
      </c>
      <c r="T24" s="6">
        <f t="shared" si="12"/>
        <v>1725.4056164800641</v>
      </c>
      <c r="U24" s="6">
        <f t="shared" si="12"/>
        <v>1823.4920165222993</v>
      </c>
      <c r="V24" s="6">
        <f t="shared" si="12"/>
        <v>1926.4827365666461</v>
      </c>
      <c r="W24" s="6">
        <f t="shared" si="12"/>
        <v>2034.62299261321</v>
      </c>
      <c r="X24" s="6">
        <f t="shared" si="12"/>
        <v>2148.1702614621026</v>
      </c>
      <c r="Y24" s="6">
        <f t="shared" si="12"/>
        <v>2267.3948937534396</v>
      </c>
      <c r="Z24" s="6">
        <f t="shared" si="12"/>
        <v>2392.5807576593434</v>
      </c>
      <c r="AA24" s="6">
        <f t="shared" si="12"/>
        <v>2524.025914760542</v>
      </c>
      <c r="AB24" s="6">
        <f t="shared" si="12"/>
        <v>2662.0433297168011</v>
      </c>
      <c r="AC24" s="6">
        <f t="shared" si="12"/>
        <v>2806.9616154208729</v>
      </c>
      <c r="AD24" s="6">
        <f t="shared" si="12"/>
        <v>2959.1258154101479</v>
      </c>
      <c r="AE24" s="6">
        <f t="shared" si="12"/>
        <v>3118.898225398887</v>
      </c>
    </row>
    <row r="25" spans="1:32" x14ac:dyDescent="0.45">
      <c r="A25" s="44" t="s">
        <v>122</v>
      </c>
      <c r="B25" s="6">
        <f>SUM($B$24)</f>
        <v>73.750626514640516</v>
      </c>
      <c r="C25" s="6">
        <f>SUM($B$24:C24)</f>
        <v>224.93941086965356</v>
      </c>
      <c r="D25" s="6">
        <f>SUM($B$24:D24)</f>
        <v>457.43826095705776</v>
      </c>
      <c r="E25" s="6">
        <f>SUM($B$24:E24)</f>
        <v>775.31268006347273</v>
      </c>
      <c r="F25" s="6">
        <f>SUM($B$24:F24)</f>
        <v>1182.831446639849</v>
      </c>
      <c r="G25" s="6">
        <f>SUM($B$24:G24)</f>
        <v>1684.4767780596844</v>
      </c>
      <c r="H25" s="6">
        <f>SUM($B$24:H24)</f>
        <v>2284.9550025651524</v>
      </c>
      <c r="I25" s="6">
        <f>SUM($B$24:I24)</f>
        <v>2989.2077648105342</v>
      </c>
      <c r="J25" s="6">
        <f>SUM($B$24:J24)</f>
        <v>3802.4237916828256</v>
      </c>
      <c r="K25" s="6">
        <f>SUM($B$24:K24)</f>
        <v>4730.0512464133717</v>
      </c>
      <c r="L25" s="6">
        <f>SUM($B$24:L24)</f>
        <v>5777.8107003950863</v>
      </c>
      <c r="M25" s="6">
        <f>SUM($B$24:M24)</f>
        <v>6935.6517810242658</v>
      </c>
      <c r="N25" s="6">
        <f>SUM($B$24:N24)</f>
        <v>8163.2010349031361</v>
      </c>
      <c r="O25" s="6">
        <f>SUM($B$24:O24)</f>
        <v>9463.9438706941819</v>
      </c>
      <c r="P25" s="6">
        <f>SUM($B$24:P24)</f>
        <v>10841.539967493012</v>
      </c>
      <c r="Q25" s="6">
        <f>SUM($B$24:Q24)</f>
        <v>12299.831988350015</v>
      </c>
      <c r="R25" s="6">
        <f>SUM($B$24:R24)</f>
        <v>13842.854729468101</v>
      </c>
      <c r="S25" s="6">
        <f>SUM($B$24:S24)</f>
        <v>15474.844726860323</v>
      </c>
      <c r="T25" s="6">
        <f>SUM($B$24:T24)</f>
        <v>17200.250343340387</v>
      </c>
      <c r="U25" s="6">
        <f>SUM($B$24:U24)</f>
        <v>19023.742359862685</v>
      </c>
      <c r="V25" s="6">
        <f>SUM($B$24:V24)</f>
        <v>20950.225096429331</v>
      </c>
      <c r="W25" s="6">
        <f>SUM($B$24:W24)</f>
        <v>22984.848089042542</v>
      </c>
      <c r="X25" s="6">
        <f>SUM($B$24:X24)</f>
        <v>25133.018350504644</v>
      </c>
      <c r="Y25" s="6">
        <f>SUM($B$24:Y24)</f>
        <v>27400.413244258085</v>
      </c>
      <c r="Z25" s="6">
        <f>SUM($B$24:Z24)</f>
        <v>29792.994001917428</v>
      </c>
      <c r="AA25" s="6">
        <f>SUM($B$24:AA24)</f>
        <v>32317.019916677971</v>
      </c>
      <c r="AB25" s="6">
        <f>SUM($B$24:AB24)</f>
        <v>34979.06324639477</v>
      </c>
      <c r="AC25" s="6">
        <f>SUM($B$24:AC24)</f>
        <v>37786.02486181564</v>
      </c>
      <c r="AD25" s="6">
        <f>SUM($B$24:AD24)</f>
        <v>40745.150677225785</v>
      </c>
      <c r="AE25" s="6">
        <f>SUM($B$24:AE24)</f>
        <v>43864.048902624672</v>
      </c>
    </row>
    <row r="26" spans="1:32" x14ac:dyDescent="0.45">
      <c r="A26" s="2" t="s">
        <v>128</v>
      </c>
      <c r="B26" s="6">
        <f>B12-B25</f>
        <v>19334.308982601284</v>
      </c>
      <c r="C26" s="6">
        <f t="shared" ref="C26:AE26" si="13">C12-C25</f>
        <v>39561.582787817992</v>
      </c>
      <c r="D26" s="6">
        <f t="shared" si="13"/>
        <v>60726.469656780886</v>
      </c>
      <c r="E26" s="6">
        <f t="shared" si="13"/>
        <v>82875.85024267729</v>
      </c>
      <c r="F26" s="6">
        <f t="shared" si="13"/>
        <v>106058.94923135389</v>
      </c>
      <c r="G26" s="6">
        <f t="shared" si="13"/>
        <v>130327.45254294966</v>
      </c>
      <c r="H26" s="6">
        <f t="shared" si="13"/>
        <v>155735.6303936106</v>
      </c>
      <c r="I26" s="6">
        <f t="shared" si="13"/>
        <v>182340.46651028993</v>
      </c>
      <c r="J26" s="6">
        <f t="shared" si="13"/>
        <v>210201.79380628862</v>
      </c>
      <c r="K26" s="6">
        <f t="shared" si="13"/>
        <v>239382.43684057257</v>
      </c>
      <c r="L26" s="6">
        <f t="shared" si="13"/>
        <v>269948.36140005611</v>
      </c>
      <c r="M26" s="6">
        <f t="shared" si="13"/>
        <v>301984.88853356545</v>
      </c>
      <c r="N26" s="6">
        <f t="shared" si="13"/>
        <v>335611.42590453196</v>
      </c>
      <c r="O26" s="6">
        <f t="shared" si="13"/>
        <v>370907.47402482858</v>
      </c>
      <c r="P26" s="6">
        <f t="shared" si="13"/>
        <v>407956.50843192183</v>
      </c>
      <c r="Q26" s="6">
        <f t="shared" si="13"/>
        <v>446846.1784401515</v>
      </c>
      <c r="R26" s="6">
        <f t="shared" si="13"/>
        <v>487668.51582957443</v>
      </c>
      <c r="S26" s="6">
        <f t="shared" si="13"/>
        <v>530520.15396925027</v>
      </c>
      <c r="T26" s="6">
        <f t="shared" si="13"/>
        <v>575502.55789669172</v>
      </c>
      <c r="U26" s="6">
        <f t="shared" si="13"/>
        <v>622722.26590128697</v>
      </c>
      <c r="V26" s="6">
        <f t="shared" si="13"/>
        <v>672291.14318689366</v>
      </c>
      <c r="W26" s="6">
        <f t="shared" si="13"/>
        <v>724326.64821756247</v>
      </c>
      <c r="X26" s="6">
        <f t="shared" si="13"/>
        <v>778952.11238054652</v>
      </c>
      <c r="Y26" s="6">
        <f t="shared" si="13"/>
        <v>836297.03363246168</v>
      </c>
      <c r="Z26" s="6">
        <f t="shared" si="13"/>
        <v>896497.38482775423</v>
      </c>
      <c r="AA26" s="6">
        <f t="shared" si="13"/>
        <v>959695.9374635932</v>
      </c>
      <c r="AB26" s="6">
        <f t="shared" si="13"/>
        <v>1026042.6016120058</v>
      </c>
      <c r="AC26" s="6">
        <f t="shared" si="13"/>
        <v>1095694.7828486208</v>
      </c>
      <c r="AD26" s="6">
        <f t="shared" si="13"/>
        <v>1168817.7570278482</v>
      </c>
      <c r="AE26" s="6">
        <f t="shared" si="13"/>
        <v>1245585.0637968187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123</v>
      </c>
      <c r="B32" s="46">
        <f>'Invoer en totaal'!B44</f>
        <v>0</v>
      </c>
      <c r="C32" s="46">
        <f>'Invoer en totaal'!C44</f>
        <v>0</v>
      </c>
      <c r="D32" s="46">
        <f>'Invoer en totaal'!D44</f>
        <v>2E-3</v>
      </c>
      <c r="E32" s="46">
        <f>'Invoer en totaal'!E44</f>
        <v>1.8E-3</v>
      </c>
      <c r="F32" s="46">
        <f>'Invoer en totaal'!F44</f>
        <v>0</v>
      </c>
      <c r="G32" s="46">
        <f>'Invoer en totaal'!G44</f>
        <v>0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totaal'!E45</f>
        <v>0</v>
      </c>
      <c r="F33" s="24" t="s">
        <v>125</v>
      </c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59" t="s">
        <v>124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v>300000</v>
      </c>
      <c r="F35" s="62">
        <v>300000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C13" sqref="C13"/>
    </sheetView>
  </sheetViews>
  <sheetFormatPr defaultRowHeight="14.25" x14ac:dyDescent="0.45"/>
  <cols>
    <col min="2" max="2" width="10.1328125" customWidth="1"/>
  </cols>
  <sheetData>
    <row r="1" spans="1:3" x14ac:dyDescent="0.45">
      <c r="A1" t="s">
        <v>71</v>
      </c>
      <c r="B1" s="53">
        <v>43840</v>
      </c>
      <c r="C1" t="s">
        <v>72</v>
      </c>
    </row>
    <row r="2" spans="1:3" x14ac:dyDescent="0.45">
      <c r="A2" t="s">
        <v>73</v>
      </c>
      <c r="B2" s="53">
        <v>43840</v>
      </c>
      <c r="C2" t="s">
        <v>74</v>
      </c>
    </row>
    <row r="3" spans="1:3" x14ac:dyDescent="0.45">
      <c r="A3" t="s">
        <v>75</v>
      </c>
      <c r="B3" s="53">
        <v>43840</v>
      </c>
      <c r="C3" t="s">
        <v>76</v>
      </c>
    </row>
    <row r="4" spans="1:3" x14ac:dyDescent="0.45">
      <c r="A4" t="s">
        <v>101</v>
      </c>
      <c r="B4" s="53">
        <v>43841</v>
      </c>
      <c r="C4" t="s">
        <v>102</v>
      </c>
    </row>
    <row r="5" spans="1:3" x14ac:dyDescent="0.45">
      <c r="A5" t="s">
        <v>107</v>
      </c>
      <c r="B5" s="53">
        <v>43841</v>
      </c>
      <c r="C5" t="s">
        <v>114</v>
      </c>
    </row>
    <row r="6" spans="1:3" x14ac:dyDescent="0.45">
      <c r="A6" t="s">
        <v>120</v>
      </c>
      <c r="B6" s="53">
        <v>43841</v>
      </c>
      <c r="C6" t="s">
        <v>121</v>
      </c>
    </row>
    <row r="7" spans="1:3" x14ac:dyDescent="0.45">
      <c r="A7" t="s">
        <v>129</v>
      </c>
      <c r="B7" s="53">
        <v>43841</v>
      </c>
      <c r="C7" t="s">
        <v>130</v>
      </c>
    </row>
    <row r="8" spans="1:3" x14ac:dyDescent="0.45">
      <c r="A8" t="s">
        <v>131</v>
      </c>
      <c r="B8" s="53">
        <v>43841</v>
      </c>
      <c r="C8" t="s">
        <v>133</v>
      </c>
    </row>
    <row r="9" spans="1:3" x14ac:dyDescent="0.45">
      <c r="A9" t="s">
        <v>132</v>
      </c>
      <c r="B9" s="53">
        <v>43842</v>
      </c>
      <c r="C9" t="s">
        <v>134</v>
      </c>
    </row>
    <row r="10" spans="1:3" x14ac:dyDescent="0.45">
      <c r="A10" t="s">
        <v>135</v>
      </c>
      <c r="B10" s="53">
        <v>43842</v>
      </c>
      <c r="C10" t="s">
        <v>134</v>
      </c>
    </row>
    <row r="11" spans="1:3" x14ac:dyDescent="0.45">
      <c r="A11" t="s">
        <v>136</v>
      </c>
      <c r="B11" s="53">
        <v>43845</v>
      </c>
      <c r="C11" t="s">
        <v>134</v>
      </c>
    </row>
    <row r="12" spans="1:3" x14ac:dyDescent="0.45">
      <c r="A12" t="s">
        <v>137</v>
      </c>
      <c r="B12" s="53">
        <v>43882</v>
      </c>
      <c r="C12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2020-02-21T08:47:21Z</dcterms:modified>
</cp:coreProperties>
</file>