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D:\Gert\Mijn documenten\BrandNewDay\"/>
    </mc:Choice>
  </mc:AlternateContent>
  <xr:revisionPtr revIDLastSave="0" documentId="13_ncr:1_{902D0688-815D-4F46-B501-DDD767207310}" xr6:coauthVersionLast="45" xr6:coauthVersionMax="45" xr10:uidLastSave="{00000000-0000-0000-0000-000000000000}"/>
  <bookViews>
    <workbookView xWindow="-98" yWindow="-98" windowWidth="28996" windowHeight="15796" xr2:uid="{00000000-000D-0000-FFFF-FFFF00000000}"/>
  </bookViews>
  <sheets>
    <sheet name="Invoer en totaal" sheetId="1" r:id="rId1"/>
    <sheet name="Rendement berekening" sheetId="2" r:id="rId2"/>
    <sheet name="Rabobank" sheetId="4" r:id="rId3"/>
    <sheet name="ABN" sheetId="5" r:id="rId4"/>
    <sheet name="ING" sheetId="6" r:id="rId5"/>
    <sheet name="Binck" sheetId="7" r:id="rId6"/>
    <sheet name="Changelog" sheetId="3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3" i="7" l="1"/>
  <c r="G32" i="7"/>
  <c r="F32" i="7"/>
  <c r="E32" i="7"/>
  <c r="D32" i="7"/>
  <c r="C32" i="7"/>
  <c r="B32" i="7"/>
  <c r="E34" i="7"/>
  <c r="C34" i="7"/>
  <c r="B34" i="7"/>
  <c r="C33" i="7"/>
  <c r="B33" i="7"/>
  <c r="B6" i="7"/>
  <c r="B4" i="7"/>
  <c r="B3" i="7"/>
  <c r="H4" i="1"/>
  <c r="H4" i="2" s="1"/>
  <c r="H3" i="1"/>
  <c r="H6" i="2" s="1"/>
  <c r="H7" i="2" l="1"/>
  <c r="AC13" i="7"/>
  <c r="AA13" i="7"/>
  <c r="E13" i="7"/>
  <c r="M13" i="7"/>
  <c r="U13" i="7"/>
  <c r="D13" i="7"/>
  <c r="L13" i="7"/>
  <c r="T13" i="7"/>
  <c r="AB13" i="7"/>
  <c r="F13" i="7"/>
  <c r="N13" i="7"/>
  <c r="V13" i="7"/>
  <c r="AD13" i="7"/>
  <c r="G13" i="7"/>
  <c r="O13" i="7"/>
  <c r="W13" i="7"/>
  <c r="AE13" i="7"/>
  <c r="H13" i="7"/>
  <c r="P13" i="7"/>
  <c r="X13" i="7"/>
  <c r="I13" i="7"/>
  <c r="Q13" i="7"/>
  <c r="Y13" i="7"/>
  <c r="B13" i="7"/>
  <c r="J13" i="7"/>
  <c r="R13" i="7"/>
  <c r="Z13" i="7"/>
  <c r="C13" i="7"/>
  <c r="K13" i="7"/>
  <c r="S13" i="7"/>
  <c r="H5" i="1"/>
  <c r="G4" i="2"/>
  <c r="G3" i="1"/>
  <c r="G5" i="1" s="1"/>
  <c r="G6" i="2" l="1"/>
  <c r="G7" i="2" s="1"/>
  <c r="E33" i="6"/>
  <c r="F35" i="6"/>
  <c r="E35" i="6"/>
  <c r="E32" i="6"/>
  <c r="F4" i="2"/>
  <c r="F3" i="1"/>
  <c r="F6" i="2" s="1"/>
  <c r="E34" i="6"/>
  <c r="C34" i="6"/>
  <c r="B34" i="6"/>
  <c r="C33" i="6"/>
  <c r="B33" i="6"/>
  <c r="G32" i="6"/>
  <c r="F32" i="6"/>
  <c r="D32" i="6"/>
  <c r="C32" i="6"/>
  <c r="B32" i="6"/>
  <c r="B6" i="6"/>
  <c r="B4" i="6"/>
  <c r="B3" i="6"/>
  <c r="AC13" i="6" l="1"/>
  <c r="Z13" i="6"/>
  <c r="F5" i="1"/>
  <c r="J13" i="6"/>
  <c r="F7" i="2"/>
  <c r="N13" i="6"/>
  <c r="B13" i="6"/>
  <c r="R13" i="6"/>
  <c r="AD13" i="6"/>
  <c r="F13" i="6"/>
  <c r="V13" i="6"/>
  <c r="C13" i="6"/>
  <c r="O13" i="6"/>
  <c r="AA13" i="6"/>
  <c r="G13" i="6"/>
  <c r="S13" i="6"/>
  <c r="AE13" i="6"/>
  <c r="D13" i="6"/>
  <c r="L13" i="6"/>
  <c r="X13" i="6"/>
  <c r="K13" i="6"/>
  <c r="W13" i="6"/>
  <c r="H13" i="6"/>
  <c r="P13" i="6"/>
  <c r="T13" i="6"/>
  <c r="AB13" i="6"/>
  <c r="E13" i="6"/>
  <c r="I13" i="6"/>
  <c r="M13" i="6"/>
  <c r="Q13" i="6"/>
  <c r="U13" i="6"/>
  <c r="Y13" i="6"/>
  <c r="F35" i="5"/>
  <c r="G32" i="5"/>
  <c r="E33" i="5"/>
  <c r="E34" i="5"/>
  <c r="E35" i="5"/>
  <c r="F32" i="5"/>
  <c r="E32" i="5"/>
  <c r="D32" i="5"/>
  <c r="C33" i="5"/>
  <c r="C34" i="5"/>
  <c r="C32" i="5"/>
  <c r="B33" i="5"/>
  <c r="B34" i="5"/>
  <c r="B32" i="5"/>
  <c r="B6" i="5"/>
  <c r="B4" i="5"/>
  <c r="B3" i="5"/>
  <c r="AE13" i="5" l="1"/>
  <c r="I13" i="5"/>
  <c r="P13" i="5"/>
  <c r="Y13" i="5"/>
  <c r="B13" i="5"/>
  <c r="J13" i="5"/>
  <c r="Z13" i="5"/>
  <c r="C13" i="5"/>
  <c r="K13" i="5"/>
  <c r="S13" i="5"/>
  <c r="AA13" i="5"/>
  <c r="X13" i="5"/>
  <c r="R13" i="5"/>
  <c r="D13" i="5"/>
  <c r="L13" i="5"/>
  <c r="T13" i="5"/>
  <c r="AB13" i="5"/>
  <c r="E13" i="5"/>
  <c r="M13" i="5"/>
  <c r="U13" i="5"/>
  <c r="AC13" i="5"/>
  <c r="Q13" i="5"/>
  <c r="F13" i="5"/>
  <c r="N13" i="5"/>
  <c r="V13" i="5"/>
  <c r="AD13" i="5"/>
  <c r="H13" i="5"/>
  <c r="G13" i="5"/>
  <c r="O13" i="5"/>
  <c r="W13" i="5"/>
  <c r="E33" i="4"/>
  <c r="E32" i="4"/>
  <c r="C32" i="4"/>
  <c r="B32" i="4"/>
  <c r="C31" i="4"/>
  <c r="E31" i="4"/>
  <c r="B31" i="4"/>
  <c r="C30" i="4"/>
  <c r="D30" i="4"/>
  <c r="E30" i="4"/>
  <c r="F30" i="4"/>
  <c r="B30" i="4"/>
  <c r="B4" i="4"/>
  <c r="B6" i="4"/>
  <c r="B3" i="4"/>
  <c r="B13" i="4" l="1"/>
  <c r="I13" i="4"/>
  <c r="W13" i="4"/>
  <c r="V13" i="4"/>
  <c r="G13" i="4"/>
  <c r="D13" i="4"/>
  <c r="U13" i="4"/>
  <c r="O13" i="4"/>
  <c r="N13" i="4"/>
  <c r="H13" i="4"/>
  <c r="AC13" i="4"/>
  <c r="M13" i="4"/>
  <c r="AB13" i="4"/>
  <c r="L13" i="4"/>
  <c r="Y13" i="4"/>
  <c r="F13" i="4"/>
  <c r="AE13" i="4"/>
  <c r="T13" i="4"/>
  <c r="AD13" i="4"/>
  <c r="Q13" i="4"/>
  <c r="E13" i="4"/>
  <c r="AA13" i="4"/>
  <c r="S13" i="4"/>
  <c r="K13" i="4"/>
  <c r="C13" i="4"/>
  <c r="Z13" i="4"/>
  <c r="R13" i="4"/>
  <c r="J13" i="4"/>
  <c r="X13" i="4"/>
  <c r="P13" i="4"/>
  <c r="D3" i="1"/>
  <c r="E6" i="1" l="1"/>
  <c r="C4" i="1"/>
  <c r="D4" i="1"/>
  <c r="E4" i="1"/>
  <c r="E4" i="2" s="1"/>
  <c r="E3" i="1"/>
  <c r="E3" i="2" l="1"/>
  <c r="H6" i="1"/>
  <c r="H3" i="2" s="1"/>
  <c r="H5" i="2" s="1"/>
  <c r="H8" i="2" s="1"/>
  <c r="H9" i="2" s="1"/>
  <c r="E5" i="1"/>
  <c r="E6" i="2"/>
  <c r="E7" i="2" s="1"/>
  <c r="E5" i="2"/>
  <c r="D6" i="1"/>
  <c r="G6" i="1" s="1"/>
  <c r="G3" i="2" s="1"/>
  <c r="G5" i="2" s="1"/>
  <c r="G8" i="2" s="1"/>
  <c r="G9" i="2" s="1"/>
  <c r="C6" i="1"/>
  <c r="B4" i="2"/>
  <c r="B3" i="2"/>
  <c r="B6" i="2"/>
  <c r="D6" i="2"/>
  <c r="C3" i="2" l="1"/>
  <c r="F6" i="1"/>
  <c r="F3" i="2" s="1"/>
  <c r="F5" i="2" s="1"/>
  <c r="F8" i="2" s="1"/>
  <c r="F9" i="2" s="1"/>
  <c r="D3" i="2"/>
  <c r="E8" i="2"/>
  <c r="E9" i="2" s="1"/>
  <c r="B7" i="2"/>
  <c r="C3" i="1"/>
  <c r="C6" i="2" s="1"/>
  <c r="B5" i="1"/>
  <c r="B5" i="6" l="1"/>
  <c r="B14" i="6" s="1"/>
  <c r="B17" i="6" s="1"/>
  <c r="B5" i="7"/>
  <c r="B14" i="7" s="1"/>
  <c r="B17" i="7" s="1"/>
  <c r="B5" i="4"/>
  <c r="B14" i="4" s="1"/>
  <c r="B17" i="4" s="1"/>
  <c r="B5" i="5"/>
  <c r="B14" i="5" s="1"/>
  <c r="B17" i="5" s="1"/>
  <c r="C4" i="2"/>
  <c r="C5" i="1"/>
  <c r="C7" i="2" l="1"/>
  <c r="C5" i="2"/>
  <c r="C8" i="2" s="1"/>
  <c r="D5" i="1"/>
  <c r="D4" i="2"/>
  <c r="B5" i="2"/>
  <c r="B8" i="2" s="1"/>
  <c r="C9" i="2" l="1"/>
  <c r="B9" i="2"/>
  <c r="B7" i="1" s="1"/>
  <c r="D7" i="2"/>
  <c r="D5" i="2"/>
  <c r="D8" i="2" s="1"/>
  <c r="H7" i="1" l="1"/>
  <c r="B7" i="7"/>
  <c r="B12" i="7" s="1"/>
  <c r="F7" i="1"/>
  <c r="G7" i="1"/>
  <c r="B7" i="6"/>
  <c r="B12" i="6" s="1"/>
  <c r="B7" i="5"/>
  <c r="B12" i="5" s="1"/>
  <c r="E7" i="1"/>
  <c r="B14" i="1" s="1"/>
  <c r="C14" i="1" s="1"/>
  <c r="D14" i="1" s="1"/>
  <c r="E14" i="1" s="1"/>
  <c r="F14" i="1" s="1"/>
  <c r="G14" i="1" s="1"/>
  <c r="H14" i="1" s="1"/>
  <c r="I14" i="1" s="1"/>
  <c r="J14" i="1" s="1"/>
  <c r="K14" i="1" s="1"/>
  <c r="L14" i="1" s="1"/>
  <c r="M14" i="1" s="1"/>
  <c r="N14" i="1" s="1"/>
  <c r="O14" i="1" s="1"/>
  <c r="P14" i="1" s="1"/>
  <c r="Q14" i="1" s="1"/>
  <c r="R14" i="1" s="1"/>
  <c r="S14" i="1" s="1"/>
  <c r="T14" i="1" s="1"/>
  <c r="U14" i="1" s="1"/>
  <c r="V14" i="1" s="1"/>
  <c r="W14" i="1" s="1"/>
  <c r="X14" i="1" s="1"/>
  <c r="Y14" i="1" s="1"/>
  <c r="Z14" i="1" s="1"/>
  <c r="AA14" i="1" s="1"/>
  <c r="AB14" i="1" s="1"/>
  <c r="AC14" i="1" s="1"/>
  <c r="AD14" i="1" s="1"/>
  <c r="AE14" i="1" s="1"/>
  <c r="B7" i="4"/>
  <c r="B12" i="4" s="1"/>
  <c r="D9" i="2"/>
  <c r="B12" i="1"/>
  <c r="C12" i="1" s="1"/>
  <c r="D12" i="1" s="1"/>
  <c r="E12" i="1" s="1"/>
  <c r="F12" i="1" s="1"/>
  <c r="G12" i="1" s="1"/>
  <c r="H12" i="1" s="1"/>
  <c r="I12" i="1" s="1"/>
  <c r="J12" i="1" s="1"/>
  <c r="K12" i="1" s="1"/>
  <c r="L12" i="1" s="1"/>
  <c r="M12" i="1" s="1"/>
  <c r="N12" i="1" s="1"/>
  <c r="O12" i="1" s="1"/>
  <c r="P12" i="1" s="1"/>
  <c r="Q12" i="1" s="1"/>
  <c r="R12" i="1" s="1"/>
  <c r="S12" i="1" s="1"/>
  <c r="T12" i="1" s="1"/>
  <c r="U12" i="1" s="1"/>
  <c r="V12" i="1" s="1"/>
  <c r="W12" i="1" s="1"/>
  <c r="X12" i="1" s="1"/>
  <c r="Y12" i="1" s="1"/>
  <c r="Z12" i="1" s="1"/>
  <c r="AA12" i="1" s="1"/>
  <c r="AB12" i="1" s="1"/>
  <c r="AC12" i="1" s="1"/>
  <c r="AD12" i="1" s="1"/>
  <c r="AE12" i="1" s="1"/>
  <c r="C7" i="1"/>
  <c r="B13" i="1" s="1"/>
  <c r="C13" i="1" s="1"/>
  <c r="D13" i="1" s="1"/>
  <c r="E13" i="1" s="1"/>
  <c r="F13" i="1" s="1"/>
  <c r="G13" i="1" s="1"/>
  <c r="H13" i="1" s="1"/>
  <c r="I13" i="1" s="1"/>
  <c r="J13" i="1" s="1"/>
  <c r="K13" i="1" s="1"/>
  <c r="L13" i="1" s="1"/>
  <c r="M13" i="1" s="1"/>
  <c r="N13" i="1" s="1"/>
  <c r="O13" i="1" s="1"/>
  <c r="P13" i="1" s="1"/>
  <c r="Q13" i="1" s="1"/>
  <c r="R13" i="1" s="1"/>
  <c r="S13" i="1" s="1"/>
  <c r="T13" i="1" s="1"/>
  <c r="U13" i="1" s="1"/>
  <c r="V13" i="1" s="1"/>
  <c r="W13" i="1" s="1"/>
  <c r="X13" i="1" s="1"/>
  <c r="Y13" i="1" s="1"/>
  <c r="Z13" i="1" s="1"/>
  <c r="AA13" i="1" s="1"/>
  <c r="AB13" i="1" s="1"/>
  <c r="AC13" i="1" s="1"/>
  <c r="AD13" i="1" s="1"/>
  <c r="AE13" i="1" s="1"/>
  <c r="D7" i="1"/>
  <c r="C12" i="7" l="1"/>
  <c r="C12" i="5"/>
  <c r="D12" i="5" s="1"/>
  <c r="B15" i="5"/>
  <c r="C12" i="6"/>
  <c r="C12" i="4"/>
  <c r="B15" i="7" l="1"/>
  <c r="B16" i="7" s="1"/>
  <c r="D12" i="7"/>
  <c r="C14" i="7"/>
  <c r="C17" i="7" s="1"/>
  <c r="C14" i="5"/>
  <c r="C14" i="6"/>
  <c r="C17" i="6" s="1"/>
  <c r="D12" i="6"/>
  <c r="B15" i="6"/>
  <c r="B16" i="6" s="1"/>
  <c r="B16" i="5"/>
  <c r="E12" i="5"/>
  <c r="D14" i="5"/>
  <c r="D17" i="5" s="1"/>
  <c r="B15" i="4"/>
  <c r="D12" i="4"/>
  <c r="C14" i="4"/>
  <c r="C17" i="4" s="1"/>
  <c r="C15" i="5" l="1"/>
  <c r="C17" i="5"/>
  <c r="C15" i="7"/>
  <c r="C16" i="7"/>
  <c r="D14" i="7"/>
  <c r="D17" i="7" s="1"/>
  <c r="E12" i="7"/>
  <c r="B21" i="7"/>
  <c r="B22" i="7" s="1"/>
  <c r="B18" i="7"/>
  <c r="B21" i="6"/>
  <c r="B22" i="6" s="1"/>
  <c r="B18" i="6"/>
  <c r="E12" i="6"/>
  <c r="D14" i="6"/>
  <c r="D17" i="6" s="1"/>
  <c r="C15" i="6"/>
  <c r="C16" i="6"/>
  <c r="B18" i="5"/>
  <c r="B21" i="5"/>
  <c r="B22" i="5" s="1"/>
  <c r="C16" i="5"/>
  <c r="D15" i="5"/>
  <c r="E14" i="5"/>
  <c r="E17" i="5" s="1"/>
  <c r="F12" i="5"/>
  <c r="B16" i="4"/>
  <c r="B18" i="4" s="1"/>
  <c r="C15" i="4"/>
  <c r="E12" i="4"/>
  <c r="D14" i="4"/>
  <c r="D17" i="4" s="1"/>
  <c r="B19" i="7" l="1"/>
  <c r="B20" i="7" s="1"/>
  <c r="B23" i="7" s="1"/>
  <c r="B24" i="7" s="1"/>
  <c r="B19" i="6"/>
  <c r="B19" i="5"/>
  <c r="B20" i="5" s="1"/>
  <c r="B23" i="5" s="1"/>
  <c r="B24" i="5" s="1"/>
  <c r="B25" i="7"/>
  <c r="B26" i="7" s="1"/>
  <c r="B18" i="1" s="1"/>
  <c r="D15" i="7"/>
  <c r="D16" i="7"/>
  <c r="E14" i="7"/>
  <c r="E17" i="7" s="1"/>
  <c r="F12" i="7"/>
  <c r="C21" i="7"/>
  <c r="C22" i="7" s="1"/>
  <c r="C18" i="7"/>
  <c r="B20" i="6"/>
  <c r="B23" i="6" s="1"/>
  <c r="B24" i="6" s="1"/>
  <c r="C18" i="6"/>
  <c r="C21" i="6"/>
  <c r="C22" i="6" s="1"/>
  <c r="F12" i="6"/>
  <c r="E14" i="6"/>
  <c r="E17" i="6" s="1"/>
  <c r="D15" i="6"/>
  <c r="D16" i="6" s="1"/>
  <c r="C18" i="5"/>
  <c r="C21" i="5"/>
  <c r="C22" i="5" s="1"/>
  <c r="D16" i="5"/>
  <c r="E15" i="5"/>
  <c r="F14" i="5"/>
  <c r="F17" i="5" s="1"/>
  <c r="G12" i="5"/>
  <c r="B19" i="4"/>
  <c r="B20" i="4" s="1"/>
  <c r="B21" i="4" s="1"/>
  <c r="C16" i="4"/>
  <c r="C18" i="4" s="1"/>
  <c r="D15" i="4"/>
  <c r="F12" i="4"/>
  <c r="E14" i="4"/>
  <c r="E17" i="4" s="1"/>
  <c r="C19" i="6" l="1"/>
  <c r="C19" i="7"/>
  <c r="D21" i="7"/>
  <c r="D22" i="7" s="1"/>
  <c r="D18" i="7"/>
  <c r="C20" i="7"/>
  <c r="C23" i="7" s="1"/>
  <c r="C24" i="7" s="1"/>
  <c r="E15" i="7"/>
  <c r="E16" i="7" s="1"/>
  <c r="G12" i="7"/>
  <c r="F14" i="7"/>
  <c r="B25" i="5"/>
  <c r="B26" i="5" s="1"/>
  <c r="B16" i="1" s="1"/>
  <c r="B25" i="6"/>
  <c r="B26" i="6" s="1"/>
  <c r="B17" i="1" s="1"/>
  <c r="C20" i="6"/>
  <c r="C23" i="6" s="1"/>
  <c r="C24" i="6" s="1"/>
  <c r="D21" i="6"/>
  <c r="D22" i="6" s="1"/>
  <c r="D18" i="6"/>
  <c r="G12" i="6"/>
  <c r="F14" i="6"/>
  <c r="E15" i="6"/>
  <c r="E16" i="6" s="1"/>
  <c r="C19" i="5"/>
  <c r="C20" i="5" s="1"/>
  <c r="C23" i="5" s="1"/>
  <c r="C24" i="5" s="1"/>
  <c r="C25" i="5" s="1"/>
  <c r="C26" i="5" s="1"/>
  <c r="D18" i="5"/>
  <c r="D21" i="5"/>
  <c r="D22" i="5" s="1"/>
  <c r="E16" i="5"/>
  <c r="G14" i="5"/>
  <c r="G17" i="5" s="1"/>
  <c r="H12" i="5"/>
  <c r="F15" i="5"/>
  <c r="C19" i="4"/>
  <c r="C20" i="4" s="1"/>
  <c r="C21" i="4" s="1"/>
  <c r="D16" i="4"/>
  <c r="D18" i="4" s="1"/>
  <c r="B22" i="4"/>
  <c r="E15" i="4"/>
  <c r="G12" i="4"/>
  <c r="F14" i="4"/>
  <c r="F17" i="4" s="1"/>
  <c r="F15" i="7" l="1"/>
  <c r="F16" i="7" s="1"/>
  <c r="F17" i="7"/>
  <c r="D19" i="6"/>
  <c r="D20" i="6" s="1"/>
  <c r="D23" i="6" s="1"/>
  <c r="D24" i="6" s="1"/>
  <c r="F15" i="6"/>
  <c r="F16" i="6" s="1"/>
  <c r="F21" i="6" s="1"/>
  <c r="F22" i="6" s="1"/>
  <c r="F17" i="6"/>
  <c r="F18" i="6" s="1"/>
  <c r="D19" i="7"/>
  <c r="D20" i="7" s="1"/>
  <c r="D23" i="7" s="1"/>
  <c r="D24" i="7" s="1"/>
  <c r="D25" i="7" s="1"/>
  <c r="D26" i="7" s="1"/>
  <c r="D18" i="1" s="1"/>
  <c r="G14" i="7"/>
  <c r="G17" i="7" s="1"/>
  <c r="H12" i="7"/>
  <c r="C25" i="7"/>
  <c r="C26" i="7" s="1"/>
  <c r="C18" i="1" s="1"/>
  <c r="F21" i="7"/>
  <c r="F22" i="7" s="1"/>
  <c r="F18" i="7"/>
  <c r="E21" i="7"/>
  <c r="E22" i="7" s="1"/>
  <c r="E18" i="7"/>
  <c r="B23" i="4"/>
  <c r="B24" i="4" s="1"/>
  <c r="B15" i="1" s="1"/>
  <c r="C16" i="1"/>
  <c r="C25" i="6"/>
  <c r="C26" i="6" s="1"/>
  <c r="C17" i="1" s="1"/>
  <c r="G14" i="6"/>
  <c r="G17" i="6" s="1"/>
  <c r="H12" i="6"/>
  <c r="E21" i="6"/>
  <c r="E22" i="6" s="1"/>
  <c r="E18" i="6"/>
  <c r="D19" i="5"/>
  <c r="D20" i="5" s="1"/>
  <c r="D23" i="5" s="1"/>
  <c r="D24" i="5" s="1"/>
  <c r="E21" i="5"/>
  <c r="E22" i="5" s="1"/>
  <c r="E18" i="5"/>
  <c r="F16" i="5"/>
  <c r="H14" i="5"/>
  <c r="H17" i="5" s="1"/>
  <c r="I12" i="5"/>
  <c r="G15" i="5"/>
  <c r="D19" i="4"/>
  <c r="D20" i="4" s="1"/>
  <c r="D21" i="4" s="1"/>
  <c r="C22" i="4"/>
  <c r="E16" i="4"/>
  <c r="E18" i="4" s="1"/>
  <c r="H12" i="4"/>
  <c r="G14" i="4"/>
  <c r="G17" i="4" s="1"/>
  <c r="F15" i="4"/>
  <c r="F19" i="7" l="1"/>
  <c r="F20" i="7" s="1"/>
  <c r="E19" i="6"/>
  <c r="F19" i="6"/>
  <c r="E19" i="7"/>
  <c r="E20" i="7" s="1"/>
  <c r="E23" i="7" s="1"/>
  <c r="E24" i="7" s="1"/>
  <c r="F23" i="7"/>
  <c r="F24" i="7" s="1"/>
  <c r="H14" i="7"/>
  <c r="H17" i="7" s="1"/>
  <c r="I12" i="7"/>
  <c r="G15" i="7"/>
  <c r="G16" i="7" s="1"/>
  <c r="D25" i="5"/>
  <c r="D26" i="5" s="1"/>
  <c r="D16" i="1" s="1"/>
  <c r="C23" i="4"/>
  <c r="C24" i="4" s="1"/>
  <c r="C15" i="1" s="1"/>
  <c r="D25" i="6"/>
  <c r="D26" i="6" s="1"/>
  <c r="D17" i="1" s="1"/>
  <c r="F20" i="6"/>
  <c r="F23" i="6" s="1"/>
  <c r="F24" i="6" s="1"/>
  <c r="H14" i="6"/>
  <c r="H17" i="6" s="1"/>
  <c r="I12" i="6"/>
  <c r="E20" i="6"/>
  <c r="E23" i="6" s="1"/>
  <c r="E24" i="6" s="1"/>
  <c r="G15" i="6"/>
  <c r="G16" i="6" s="1"/>
  <c r="E19" i="5"/>
  <c r="E20" i="5" s="1"/>
  <c r="E23" i="5" s="1"/>
  <c r="E24" i="5" s="1"/>
  <c r="F21" i="5"/>
  <c r="F22" i="5" s="1"/>
  <c r="F18" i="5"/>
  <c r="G16" i="5"/>
  <c r="E19" i="4"/>
  <c r="E20" i="4" s="1"/>
  <c r="H15" i="5"/>
  <c r="I14" i="5"/>
  <c r="I17" i="5" s="1"/>
  <c r="J12" i="5"/>
  <c r="D22" i="4"/>
  <c r="F16" i="4"/>
  <c r="F18" i="4" s="1"/>
  <c r="G15" i="4"/>
  <c r="I12" i="4"/>
  <c r="H14" i="4"/>
  <c r="H17" i="4" s="1"/>
  <c r="G18" i="7" l="1"/>
  <c r="G21" i="7"/>
  <c r="G22" i="7" s="1"/>
  <c r="I14" i="7"/>
  <c r="I17" i="7" s="1"/>
  <c r="J12" i="7"/>
  <c r="H15" i="7"/>
  <c r="H16" i="7" s="1"/>
  <c r="E25" i="7"/>
  <c r="E26" i="7" s="1"/>
  <c r="E18" i="1" s="1"/>
  <c r="F25" i="7"/>
  <c r="F26" i="7" s="1"/>
  <c r="F18" i="1" s="1"/>
  <c r="E25" i="5"/>
  <c r="E26" i="5" s="1"/>
  <c r="E16" i="1" s="1"/>
  <c r="D23" i="4"/>
  <c r="D24" i="4" s="1"/>
  <c r="D15" i="1" s="1"/>
  <c r="E25" i="6"/>
  <c r="E26" i="6" s="1"/>
  <c r="E17" i="1" s="1"/>
  <c r="F25" i="6"/>
  <c r="F26" i="6" s="1"/>
  <c r="F17" i="1" s="1"/>
  <c r="G18" i="6"/>
  <c r="G21" i="6"/>
  <c r="G22" i="6" s="1"/>
  <c r="J12" i="6"/>
  <c r="I14" i="6"/>
  <c r="I17" i="6" s="1"/>
  <c r="H15" i="6"/>
  <c r="H16" i="6" s="1"/>
  <c r="F19" i="5"/>
  <c r="F20" i="5" s="1"/>
  <c r="F23" i="5" s="1"/>
  <c r="G21" i="5"/>
  <c r="G22" i="5" s="1"/>
  <c r="G18" i="5"/>
  <c r="H16" i="5"/>
  <c r="E21" i="4"/>
  <c r="E22" i="4" s="1"/>
  <c r="F19" i="4"/>
  <c r="F20" i="4" s="1"/>
  <c r="I15" i="5"/>
  <c r="J14" i="5"/>
  <c r="J17" i="5" s="1"/>
  <c r="K12" i="5"/>
  <c r="G16" i="4"/>
  <c r="G18" i="4" s="1"/>
  <c r="H15" i="4"/>
  <c r="J12" i="4"/>
  <c r="I14" i="4"/>
  <c r="I17" i="4" s="1"/>
  <c r="G19" i="7" l="1"/>
  <c r="G19" i="6"/>
  <c r="H21" i="7"/>
  <c r="H22" i="7" s="1"/>
  <c r="H18" i="7"/>
  <c r="J14" i="7"/>
  <c r="J17" i="7" s="1"/>
  <c r="K12" i="7"/>
  <c r="I15" i="7"/>
  <c r="I16" i="7"/>
  <c r="G20" i="7"/>
  <c r="G23" i="7" s="1"/>
  <c r="G24" i="7" s="1"/>
  <c r="E23" i="4"/>
  <c r="E24" i="4" s="1"/>
  <c r="E15" i="1" s="1"/>
  <c r="F24" i="5"/>
  <c r="G20" i="6"/>
  <c r="G23" i="6" s="1"/>
  <c r="G24" i="6" s="1"/>
  <c r="H18" i="6"/>
  <c r="H21" i="6"/>
  <c r="H22" i="6" s="1"/>
  <c r="K12" i="6"/>
  <c r="J14" i="6"/>
  <c r="J17" i="6" s="1"/>
  <c r="I15" i="6"/>
  <c r="I16" i="6" s="1"/>
  <c r="G19" i="4"/>
  <c r="G20" i="4" s="1"/>
  <c r="H18" i="5"/>
  <c r="H21" i="5"/>
  <c r="H22" i="5" s="1"/>
  <c r="G19" i="5"/>
  <c r="G20" i="5" s="1"/>
  <c r="G23" i="5" s="1"/>
  <c r="G24" i="5" s="1"/>
  <c r="I16" i="5"/>
  <c r="F21" i="4"/>
  <c r="F22" i="4" s="1"/>
  <c r="F23" i="4" s="1"/>
  <c r="F24" i="4" s="1"/>
  <c r="J15" i="5"/>
  <c r="L12" i="5"/>
  <c r="K14" i="5"/>
  <c r="K17" i="5" s="1"/>
  <c r="H16" i="4"/>
  <c r="H18" i="4" s="1"/>
  <c r="I15" i="4"/>
  <c r="K12" i="4"/>
  <c r="J14" i="4"/>
  <c r="J17" i="4" s="1"/>
  <c r="H19" i="6" l="1"/>
  <c r="H19" i="7"/>
  <c r="H20" i="7" s="1"/>
  <c r="H23" i="7" s="1"/>
  <c r="H24" i="7" s="1"/>
  <c r="H25" i="7" s="1"/>
  <c r="H26" i="7" s="1"/>
  <c r="H18" i="1" s="1"/>
  <c r="I21" i="7"/>
  <c r="I22" i="7" s="1"/>
  <c r="I18" i="7"/>
  <c r="L12" i="7"/>
  <c r="K14" i="7"/>
  <c r="K17" i="7" s="1"/>
  <c r="G25" i="7"/>
  <c r="G26" i="7" s="1"/>
  <c r="G18" i="1" s="1"/>
  <c r="J15" i="7"/>
  <c r="J16" i="7" s="1"/>
  <c r="G25" i="5"/>
  <c r="G26" i="5" s="1"/>
  <c r="G16" i="1" s="1"/>
  <c r="F25" i="5"/>
  <c r="F26" i="5" s="1"/>
  <c r="F16" i="1" s="1"/>
  <c r="F15" i="1"/>
  <c r="G25" i="6"/>
  <c r="G26" i="6" s="1"/>
  <c r="G17" i="1" s="1"/>
  <c r="H20" i="6"/>
  <c r="H23" i="6" s="1"/>
  <c r="H24" i="6" s="1"/>
  <c r="I21" i="6"/>
  <c r="I22" i="6" s="1"/>
  <c r="I18" i="6"/>
  <c r="K14" i="6"/>
  <c r="K17" i="6" s="1"/>
  <c r="L12" i="6"/>
  <c r="J15" i="6"/>
  <c r="J16" i="6" s="1"/>
  <c r="I18" i="5"/>
  <c r="I21" i="5"/>
  <c r="H19" i="5"/>
  <c r="H20" i="5" s="1"/>
  <c r="H23" i="5" s="1"/>
  <c r="H24" i="5" s="1"/>
  <c r="J16" i="5"/>
  <c r="G21" i="4"/>
  <c r="G22" i="4" s="1"/>
  <c r="H19" i="4"/>
  <c r="H20" i="4" s="1"/>
  <c r="H21" i="4" s="1"/>
  <c r="K15" i="5"/>
  <c r="L14" i="5"/>
  <c r="L17" i="5" s="1"/>
  <c r="M12" i="5"/>
  <c r="I16" i="4"/>
  <c r="I18" i="4" s="1"/>
  <c r="L12" i="4"/>
  <c r="K14" i="4"/>
  <c r="K17" i="4" s="1"/>
  <c r="J15" i="4"/>
  <c r="I19" i="7" l="1"/>
  <c r="I20" i="7" s="1"/>
  <c r="I23" i="7" s="1"/>
  <c r="I24" i="7" s="1"/>
  <c r="I25" i="7" s="1"/>
  <c r="I26" i="7" s="1"/>
  <c r="I18" i="1" s="1"/>
  <c r="I19" i="6"/>
  <c r="K15" i="7"/>
  <c r="K16" i="7" s="1"/>
  <c r="L14" i="7"/>
  <c r="M12" i="7"/>
  <c r="J21" i="7"/>
  <c r="J22" i="7" s="1"/>
  <c r="J18" i="7"/>
  <c r="H25" i="5"/>
  <c r="H26" i="5" s="1"/>
  <c r="H16" i="1" s="1"/>
  <c r="H25" i="6"/>
  <c r="H26" i="6" s="1"/>
  <c r="H17" i="1" s="1"/>
  <c r="G23" i="4"/>
  <c r="G24" i="4" s="1"/>
  <c r="G15" i="1" s="1"/>
  <c r="I20" i="6"/>
  <c r="I23" i="6" s="1"/>
  <c r="I24" i="6" s="1"/>
  <c r="I19" i="5"/>
  <c r="I20" i="5" s="1"/>
  <c r="K15" i="6"/>
  <c r="K16" i="6" s="1"/>
  <c r="J21" i="6"/>
  <c r="J22" i="6" s="1"/>
  <c r="J18" i="6"/>
  <c r="M12" i="6"/>
  <c r="L14" i="6"/>
  <c r="L17" i="6" s="1"/>
  <c r="I22" i="5"/>
  <c r="J18" i="5"/>
  <c r="J21" i="5"/>
  <c r="J22" i="5" s="1"/>
  <c r="K16" i="5"/>
  <c r="L15" i="5"/>
  <c r="N12" i="5"/>
  <c r="M14" i="5"/>
  <c r="M17" i="5" s="1"/>
  <c r="I19" i="4"/>
  <c r="I20" i="4" s="1"/>
  <c r="I21" i="4" s="1"/>
  <c r="H22" i="4"/>
  <c r="H23" i="4" s="1"/>
  <c r="H24" i="4" s="1"/>
  <c r="J16" i="4"/>
  <c r="J18" i="4" s="1"/>
  <c r="K15" i="4"/>
  <c r="K16" i="4" s="1"/>
  <c r="K18" i="4" s="1"/>
  <c r="M12" i="4"/>
  <c r="L14" i="4"/>
  <c r="L17" i="4" s="1"/>
  <c r="J19" i="6" l="1"/>
  <c r="J20" i="6" s="1"/>
  <c r="J23" i="6" s="1"/>
  <c r="J24" i="6" s="1"/>
  <c r="L15" i="7"/>
  <c r="L16" i="7" s="1"/>
  <c r="L17" i="7"/>
  <c r="L18" i="7" s="1"/>
  <c r="J19" i="7"/>
  <c r="J20" i="7"/>
  <c r="J23" i="7"/>
  <c r="J24" i="7" s="1"/>
  <c r="M14" i="7"/>
  <c r="M17" i="7" s="1"/>
  <c r="N12" i="7"/>
  <c r="L21" i="7"/>
  <c r="L22" i="7" s="1"/>
  <c r="K18" i="7"/>
  <c r="K21" i="7"/>
  <c r="K22" i="7" s="1"/>
  <c r="H15" i="1"/>
  <c r="I25" i="6"/>
  <c r="I26" i="6" s="1"/>
  <c r="I17" i="1" s="1"/>
  <c r="I23" i="5"/>
  <c r="I24" i="5" s="1"/>
  <c r="L15" i="6"/>
  <c r="L16" i="6" s="1"/>
  <c r="K18" i="6"/>
  <c r="K21" i="6"/>
  <c r="K22" i="6" s="1"/>
  <c r="N12" i="6"/>
  <c r="M14" i="6"/>
  <c r="M17" i="6" s="1"/>
  <c r="J19" i="5"/>
  <c r="J20" i="5" s="1"/>
  <c r="J23" i="5" s="1"/>
  <c r="J24" i="5" s="1"/>
  <c r="K18" i="5"/>
  <c r="K21" i="5"/>
  <c r="K22" i="5" s="1"/>
  <c r="L16" i="5"/>
  <c r="N14" i="5"/>
  <c r="N17" i="5" s="1"/>
  <c r="O12" i="5"/>
  <c r="M15" i="5"/>
  <c r="J19" i="4"/>
  <c r="J20" i="4" s="1"/>
  <c r="I22" i="4"/>
  <c r="L15" i="4"/>
  <c r="N12" i="4"/>
  <c r="M14" i="4"/>
  <c r="M17" i="4" s="1"/>
  <c r="K19" i="4"/>
  <c r="K20" i="4" s="1"/>
  <c r="K19" i="6" l="1"/>
  <c r="K20" i="6" s="1"/>
  <c r="K23" i="6" s="1"/>
  <c r="K24" i="6" s="1"/>
  <c r="K19" i="7"/>
  <c r="L19" i="7"/>
  <c r="L20" i="7" s="1"/>
  <c r="L23" i="7" s="1"/>
  <c r="L24" i="7" s="1"/>
  <c r="O12" i="7"/>
  <c r="N14" i="7"/>
  <c r="N17" i="7" s="1"/>
  <c r="M15" i="7"/>
  <c r="M16" i="7" s="1"/>
  <c r="K20" i="7"/>
  <c r="K23" i="7" s="1"/>
  <c r="K24" i="7" s="1"/>
  <c r="K25" i="7" s="1"/>
  <c r="K26" i="7" s="1"/>
  <c r="K18" i="1" s="1"/>
  <c r="J25" i="7"/>
  <c r="J26" i="7" s="1"/>
  <c r="J18" i="1" s="1"/>
  <c r="J25" i="5"/>
  <c r="J26" i="5" s="1"/>
  <c r="J16" i="1" s="1"/>
  <c r="I23" i="4"/>
  <c r="I24" i="4" s="1"/>
  <c r="I15" i="1" s="1"/>
  <c r="I25" i="5"/>
  <c r="I26" i="5" s="1"/>
  <c r="I16" i="1" s="1"/>
  <c r="J25" i="6"/>
  <c r="J26" i="6" s="1"/>
  <c r="J17" i="1" s="1"/>
  <c r="M15" i="6"/>
  <c r="M16" i="6" s="1"/>
  <c r="O12" i="6"/>
  <c r="N14" i="6"/>
  <c r="N17" i="6" s="1"/>
  <c r="L18" i="6"/>
  <c r="L21" i="6"/>
  <c r="L22" i="6" s="1"/>
  <c r="L18" i="5"/>
  <c r="L21" i="5"/>
  <c r="L22" i="5" s="1"/>
  <c r="K19" i="5"/>
  <c r="K20" i="5" s="1"/>
  <c r="K23" i="5" s="1"/>
  <c r="K24" i="5" s="1"/>
  <c r="K25" i="5" s="1"/>
  <c r="K26" i="5" s="1"/>
  <c r="M16" i="5"/>
  <c r="J21" i="4"/>
  <c r="J22" i="4" s="1"/>
  <c r="O14" i="5"/>
  <c r="O17" i="5" s="1"/>
  <c r="P12" i="5"/>
  <c r="N15" i="5"/>
  <c r="L16" i="4"/>
  <c r="L18" i="4" s="1"/>
  <c r="K21" i="4"/>
  <c r="M15" i="4"/>
  <c r="O12" i="4"/>
  <c r="N14" i="4"/>
  <c r="N17" i="4" s="1"/>
  <c r="L19" i="6" l="1"/>
  <c r="M18" i="7"/>
  <c r="M21" i="7"/>
  <c r="M22" i="7" s="1"/>
  <c r="L25" i="7"/>
  <c r="L26" i="7" s="1"/>
  <c r="L18" i="1" s="1"/>
  <c r="N15" i="7"/>
  <c r="N16" i="7" s="1"/>
  <c r="P12" i="7"/>
  <c r="O14" i="7"/>
  <c r="O17" i="7" s="1"/>
  <c r="J23" i="4"/>
  <c r="J24" i="4" s="1"/>
  <c r="J15" i="1" s="1"/>
  <c r="K25" i="6"/>
  <c r="K26" i="6" s="1"/>
  <c r="K17" i="1" s="1"/>
  <c r="K16" i="1"/>
  <c r="L20" i="6"/>
  <c r="L23" i="6" s="1"/>
  <c r="L24" i="6" s="1"/>
  <c r="M21" i="6"/>
  <c r="M22" i="6" s="1"/>
  <c r="M18" i="6"/>
  <c r="P12" i="6"/>
  <c r="O14" i="6"/>
  <c r="O17" i="6" s="1"/>
  <c r="N15" i="6"/>
  <c r="N16" i="6" s="1"/>
  <c r="M21" i="5"/>
  <c r="M22" i="5" s="1"/>
  <c r="M18" i="5"/>
  <c r="L19" i="5"/>
  <c r="L20" i="5" s="1"/>
  <c r="L23" i="5" s="1"/>
  <c r="L24" i="5" s="1"/>
  <c r="L25" i="5" s="1"/>
  <c r="L26" i="5" s="1"/>
  <c r="N16" i="5"/>
  <c r="Q12" i="5"/>
  <c r="P14" i="5"/>
  <c r="P17" i="5" s="1"/>
  <c r="O15" i="5"/>
  <c r="M16" i="4"/>
  <c r="M18" i="4" s="1"/>
  <c r="K22" i="4"/>
  <c r="L19" i="4"/>
  <c r="L20" i="4" s="1"/>
  <c r="N15" i="4"/>
  <c r="P12" i="4"/>
  <c r="O14" i="4"/>
  <c r="O17" i="4" s="1"/>
  <c r="M19" i="7" l="1"/>
  <c r="M20" i="7" s="1"/>
  <c r="M23" i="7" s="1"/>
  <c r="M24" i="7" s="1"/>
  <c r="M19" i="6"/>
  <c r="N21" i="7"/>
  <c r="N22" i="7" s="1"/>
  <c r="N18" i="7"/>
  <c r="Q12" i="7"/>
  <c r="P14" i="7"/>
  <c r="P17" i="7" s="1"/>
  <c r="O15" i="7"/>
  <c r="O16" i="7"/>
  <c r="K23" i="4"/>
  <c r="K24" i="4" s="1"/>
  <c r="K15" i="1" s="1"/>
  <c r="L25" i="6"/>
  <c r="L26" i="6" s="1"/>
  <c r="L17" i="1" s="1"/>
  <c r="L16" i="1"/>
  <c r="M20" i="6"/>
  <c r="M23" i="6" s="1"/>
  <c r="M24" i="6" s="1"/>
  <c r="P14" i="6"/>
  <c r="P17" i="6" s="1"/>
  <c r="Q12" i="6"/>
  <c r="N21" i="6"/>
  <c r="N22" i="6" s="1"/>
  <c r="N18" i="6"/>
  <c r="O15" i="6"/>
  <c r="O16" i="6"/>
  <c r="M19" i="5"/>
  <c r="M20" i="5" s="1"/>
  <c r="M23" i="5" s="1"/>
  <c r="M24" i="5" s="1"/>
  <c r="M25" i="5" s="1"/>
  <c r="M26" i="5" s="1"/>
  <c r="N18" i="5"/>
  <c r="N21" i="5"/>
  <c r="N22" i="5" s="1"/>
  <c r="O16" i="5"/>
  <c r="L21" i="4"/>
  <c r="L22" i="4" s="1"/>
  <c r="Q14" i="5"/>
  <c r="Q17" i="5" s="1"/>
  <c r="R12" i="5"/>
  <c r="P15" i="5"/>
  <c r="P16" i="5" s="1"/>
  <c r="M19" i="4"/>
  <c r="M20" i="4" s="1"/>
  <c r="N16" i="4"/>
  <c r="N18" i="4" s="1"/>
  <c r="O15" i="4"/>
  <c r="Q12" i="4"/>
  <c r="P14" i="4"/>
  <c r="P17" i="4" s="1"/>
  <c r="N19" i="6" l="1"/>
  <c r="N19" i="7"/>
  <c r="N20" i="7" s="1"/>
  <c r="N23" i="7" s="1"/>
  <c r="N24" i="7" s="1"/>
  <c r="N25" i="7" s="1"/>
  <c r="N26" i="7" s="1"/>
  <c r="N18" i="1" s="1"/>
  <c r="O21" i="7"/>
  <c r="O22" i="7" s="1"/>
  <c r="O18" i="7"/>
  <c r="M25" i="7"/>
  <c r="M26" i="7" s="1"/>
  <c r="M18" i="1" s="1"/>
  <c r="P15" i="7"/>
  <c r="P16" i="7"/>
  <c r="Q14" i="7"/>
  <c r="R12" i="7"/>
  <c r="L23" i="4"/>
  <c r="L24" i="4" s="1"/>
  <c r="L15" i="1" s="1"/>
  <c r="M25" i="6"/>
  <c r="M26" i="6" s="1"/>
  <c r="M17" i="1" s="1"/>
  <c r="M16" i="1"/>
  <c r="O21" i="6"/>
  <c r="O22" i="6" s="1"/>
  <c r="O18" i="6"/>
  <c r="Q14" i="6"/>
  <c r="Q17" i="6" s="1"/>
  <c r="R12" i="6"/>
  <c r="N20" i="6"/>
  <c r="N23" i="6" s="1"/>
  <c r="N24" i="6" s="1"/>
  <c r="P15" i="6"/>
  <c r="P16" i="6" s="1"/>
  <c r="O21" i="5"/>
  <c r="O22" i="5" s="1"/>
  <c r="O18" i="5"/>
  <c r="P21" i="5"/>
  <c r="P22" i="5" s="1"/>
  <c r="P18" i="5"/>
  <c r="N19" i="5"/>
  <c r="N20" i="5" s="1"/>
  <c r="N23" i="5" s="1"/>
  <c r="N24" i="5" s="1"/>
  <c r="N25" i="5" s="1"/>
  <c r="N26" i="5" s="1"/>
  <c r="M21" i="4"/>
  <c r="M22" i="4" s="1"/>
  <c r="N19" i="4"/>
  <c r="N20" i="4" s="1"/>
  <c r="S12" i="5"/>
  <c r="R14" i="5"/>
  <c r="R17" i="5" s="1"/>
  <c r="Q15" i="5"/>
  <c r="O16" i="4"/>
  <c r="O18" i="4" s="1"/>
  <c r="R12" i="4"/>
  <c r="Q14" i="4"/>
  <c r="Q17" i="4" s="1"/>
  <c r="P15" i="4"/>
  <c r="O19" i="7" l="1"/>
  <c r="O20" i="7" s="1"/>
  <c r="O23" i="7" s="1"/>
  <c r="O24" i="7" s="1"/>
  <c r="O25" i="7" s="1"/>
  <c r="O26" i="7" s="1"/>
  <c r="O18" i="1" s="1"/>
  <c r="Q15" i="7"/>
  <c r="Q16" i="7" s="1"/>
  <c r="Q17" i="7"/>
  <c r="Q18" i="7" s="1"/>
  <c r="O19" i="6"/>
  <c r="O20" i="6" s="1"/>
  <c r="O23" i="6" s="1"/>
  <c r="O24" i="6" s="1"/>
  <c r="P21" i="7"/>
  <c r="P22" i="7" s="1"/>
  <c r="P18" i="7"/>
  <c r="R14" i="7"/>
  <c r="R17" i="7" s="1"/>
  <c r="S12" i="7"/>
  <c r="Q21" i="7"/>
  <c r="Q22" i="7" s="1"/>
  <c r="M23" i="4"/>
  <c r="M24" i="4" s="1"/>
  <c r="M15" i="1" s="1"/>
  <c r="N25" i="6"/>
  <c r="N26" i="6" s="1"/>
  <c r="N17" i="1" s="1"/>
  <c r="N16" i="1"/>
  <c r="P21" i="6"/>
  <c r="P22" i="6" s="1"/>
  <c r="P18" i="6"/>
  <c r="Q15" i="6"/>
  <c r="Q16" i="6" s="1"/>
  <c r="S12" i="6"/>
  <c r="R14" i="6"/>
  <c r="R17" i="6" s="1"/>
  <c r="P19" i="5"/>
  <c r="P20" i="5" s="1"/>
  <c r="P23" i="5" s="1"/>
  <c r="P24" i="5" s="1"/>
  <c r="O19" i="5"/>
  <c r="O20" i="5" s="1"/>
  <c r="O23" i="5" s="1"/>
  <c r="O24" i="5" s="1"/>
  <c r="O25" i="5" s="1"/>
  <c r="O26" i="5" s="1"/>
  <c r="N21" i="4"/>
  <c r="N22" i="4" s="1"/>
  <c r="R15" i="5"/>
  <c r="T12" i="5"/>
  <c r="S14" i="5"/>
  <c r="S17" i="5" s="1"/>
  <c r="Q16" i="5"/>
  <c r="P16" i="4"/>
  <c r="P18" i="4" s="1"/>
  <c r="O19" i="4"/>
  <c r="O20" i="4" s="1"/>
  <c r="O21" i="4" s="1"/>
  <c r="Q15" i="4"/>
  <c r="S12" i="4"/>
  <c r="R14" i="4"/>
  <c r="R17" i="4" s="1"/>
  <c r="Q19" i="7" l="1"/>
  <c r="Q20" i="7" s="1"/>
  <c r="P19" i="7"/>
  <c r="P20" i="7" s="1"/>
  <c r="P23" i="7" s="1"/>
  <c r="P24" i="7" s="1"/>
  <c r="P19" i="6"/>
  <c r="Q23" i="7"/>
  <c r="Q24" i="7" s="1"/>
  <c r="S14" i="7"/>
  <c r="S17" i="7" s="1"/>
  <c r="T12" i="7"/>
  <c r="R15" i="7"/>
  <c r="R16" i="7" s="1"/>
  <c r="P25" i="5"/>
  <c r="P26" i="5" s="1"/>
  <c r="P16" i="1" s="1"/>
  <c r="N23" i="4"/>
  <c r="N24" i="4" s="1"/>
  <c r="N15" i="1" s="1"/>
  <c r="O25" i="6"/>
  <c r="O26" i="6" s="1"/>
  <c r="O17" i="1" s="1"/>
  <c r="O16" i="1"/>
  <c r="P20" i="6"/>
  <c r="P23" i="6" s="1"/>
  <c r="P24" i="6" s="1"/>
  <c r="Q21" i="6"/>
  <c r="Q22" i="6" s="1"/>
  <c r="Q18" i="6"/>
  <c r="R15" i="6"/>
  <c r="R16" i="6" s="1"/>
  <c r="S14" i="6"/>
  <c r="S17" i="6" s="1"/>
  <c r="T12" i="6"/>
  <c r="Q18" i="5"/>
  <c r="Q21" i="5"/>
  <c r="Q22" i="5" s="1"/>
  <c r="R16" i="5"/>
  <c r="S15" i="5"/>
  <c r="U12" i="5"/>
  <c r="T14" i="5"/>
  <c r="T17" i="5" s="1"/>
  <c r="P19" i="4"/>
  <c r="P20" i="4" s="1"/>
  <c r="P21" i="4" s="1"/>
  <c r="O22" i="4"/>
  <c r="Q16" i="4"/>
  <c r="Q18" i="4" s="1"/>
  <c r="T12" i="4"/>
  <c r="S14" i="4"/>
  <c r="S17" i="4" s="1"/>
  <c r="R15" i="4"/>
  <c r="Q19" i="6" l="1"/>
  <c r="R21" i="7"/>
  <c r="R22" i="7" s="1"/>
  <c r="R18" i="7"/>
  <c r="P25" i="7"/>
  <c r="P26" i="7" s="1"/>
  <c r="P18" i="1" s="1"/>
  <c r="U12" i="7"/>
  <c r="T14" i="7"/>
  <c r="T17" i="7" s="1"/>
  <c r="S15" i="7"/>
  <c r="S16" i="7"/>
  <c r="Q25" i="7"/>
  <c r="Q26" i="7" s="1"/>
  <c r="Q18" i="1" s="1"/>
  <c r="O23" i="4"/>
  <c r="O24" i="4" s="1"/>
  <c r="O15" i="1" s="1"/>
  <c r="P25" i="6"/>
  <c r="P26" i="6" s="1"/>
  <c r="P17" i="1" s="1"/>
  <c r="Q20" i="6"/>
  <c r="Q23" i="6" s="1"/>
  <c r="Q24" i="6" s="1"/>
  <c r="R21" i="6"/>
  <c r="R22" i="6" s="1"/>
  <c r="R18" i="6"/>
  <c r="U12" i="6"/>
  <c r="T14" i="6"/>
  <c r="T17" i="6" s="1"/>
  <c r="S15" i="6"/>
  <c r="S16" i="6" s="1"/>
  <c r="Q19" i="5"/>
  <c r="Q20" i="5" s="1"/>
  <c r="Q23" i="5" s="1"/>
  <c r="Q24" i="5" s="1"/>
  <c r="Q25" i="5" s="1"/>
  <c r="Q26" i="5" s="1"/>
  <c r="R21" i="5"/>
  <c r="R22" i="5" s="1"/>
  <c r="R18" i="5"/>
  <c r="S16" i="5"/>
  <c r="Q19" i="4"/>
  <c r="Q20" i="4" s="1"/>
  <c r="Q21" i="4" s="1"/>
  <c r="T15" i="5"/>
  <c r="U14" i="5"/>
  <c r="U17" i="5" s="1"/>
  <c r="V12" i="5"/>
  <c r="P22" i="4"/>
  <c r="R16" i="4"/>
  <c r="R18" i="4" s="1"/>
  <c r="S15" i="4"/>
  <c r="U12" i="4"/>
  <c r="T14" i="4"/>
  <c r="T17" i="4" s="1"/>
  <c r="R19" i="6" l="1"/>
  <c r="R20" i="6" s="1"/>
  <c r="R23" i="6" s="1"/>
  <c r="R24" i="6" s="1"/>
  <c r="R19" i="7"/>
  <c r="R20" i="7" s="1"/>
  <c r="R23" i="7" s="1"/>
  <c r="R24" i="7" s="1"/>
  <c r="R25" i="7" s="1"/>
  <c r="R26" i="7" s="1"/>
  <c r="R18" i="1" s="1"/>
  <c r="T15" i="7"/>
  <c r="T16" i="7" s="1"/>
  <c r="S21" i="7"/>
  <c r="S22" i="7" s="1"/>
  <c r="S18" i="7"/>
  <c r="V12" i="7"/>
  <c r="U14" i="7"/>
  <c r="U17" i="7" s="1"/>
  <c r="P23" i="4"/>
  <c r="P24" i="4" s="1"/>
  <c r="P15" i="1" s="1"/>
  <c r="Q25" i="6"/>
  <c r="Q26" i="6" s="1"/>
  <c r="Q17" i="1" s="1"/>
  <c r="Q16" i="1"/>
  <c r="V12" i="6"/>
  <c r="U14" i="6"/>
  <c r="U17" i="6" s="1"/>
  <c r="S21" i="6"/>
  <c r="S22" i="6" s="1"/>
  <c r="S18" i="6"/>
  <c r="T15" i="6"/>
  <c r="T16" i="6" s="1"/>
  <c r="S18" i="5"/>
  <c r="S21" i="5"/>
  <c r="S22" i="5" s="1"/>
  <c r="R19" i="5"/>
  <c r="R20" i="5" s="1"/>
  <c r="R23" i="5" s="1"/>
  <c r="R24" i="5" s="1"/>
  <c r="R25" i="5" s="1"/>
  <c r="R26" i="5" s="1"/>
  <c r="T16" i="5"/>
  <c r="U15" i="5"/>
  <c r="W12" i="5"/>
  <c r="V14" i="5"/>
  <c r="V17" i="5" s="1"/>
  <c r="R19" i="4"/>
  <c r="R20" i="4" s="1"/>
  <c r="Q22" i="4"/>
  <c r="S16" i="4"/>
  <c r="S18" i="4" s="1"/>
  <c r="T15" i="4"/>
  <c r="V12" i="4"/>
  <c r="U14" i="4"/>
  <c r="U17" i="4" s="1"/>
  <c r="S19" i="7" l="1"/>
  <c r="S20" i="7" s="1"/>
  <c r="S23" i="7" s="1"/>
  <c r="S24" i="7" s="1"/>
  <c r="S25" i="7" s="1"/>
  <c r="S26" i="7" s="1"/>
  <c r="S18" i="1" s="1"/>
  <c r="S19" i="6"/>
  <c r="S20" i="6" s="1"/>
  <c r="S23" i="6" s="1"/>
  <c r="S24" i="6" s="1"/>
  <c r="T18" i="7"/>
  <c r="T21" i="7"/>
  <c r="T22" i="7" s="1"/>
  <c r="V14" i="7"/>
  <c r="W12" i="7"/>
  <c r="U15" i="7"/>
  <c r="U16" i="7"/>
  <c r="Q23" i="4"/>
  <c r="Q24" i="4" s="1"/>
  <c r="Q15" i="1" s="1"/>
  <c r="R25" i="6"/>
  <c r="R26" i="6" s="1"/>
  <c r="R17" i="1" s="1"/>
  <c r="R16" i="1"/>
  <c r="U15" i="6"/>
  <c r="U16" i="6" s="1"/>
  <c r="T18" i="6"/>
  <c r="T21" i="6"/>
  <c r="T22" i="6" s="1"/>
  <c r="V14" i="6"/>
  <c r="V17" i="6" s="1"/>
  <c r="W12" i="6"/>
  <c r="S19" i="5"/>
  <c r="S20" i="5" s="1"/>
  <c r="S23" i="5" s="1"/>
  <c r="S24" i="5" s="1"/>
  <c r="S25" i="5" s="1"/>
  <c r="S26" i="5" s="1"/>
  <c r="T18" i="5"/>
  <c r="T21" i="5"/>
  <c r="T22" i="5" s="1"/>
  <c r="U16" i="5"/>
  <c r="R21" i="4"/>
  <c r="R22" i="4" s="1"/>
  <c r="V15" i="5"/>
  <c r="W14" i="5"/>
  <c r="W17" i="5" s="1"/>
  <c r="X12" i="5"/>
  <c r="S19" i="4"/>
  <c r="S20" i="4" s="1"/>
  <c r="T16" i="4"/>
  <c r="T18" i="4" s="1"/>
  <c r="U15" i="4"/>
  <c r="W12" i="4"/>
  <c r="V14" i="4"/>
  <c r="V17" i="4" s="1"/>
  <c r="V15" i="7" l="1"/>
  <c r="V16" i="7" s="1"/>
  <c r="V17" i="7"/>
  <c r="T19" i="6"/>
  <c r="T20" i="6" s="1"/>
  <c r="T23" i="6" s="1"/>
  <c r="T24" i="6" s="1"/>
  <c r="U19" i="6"/>
  <c r="T19" i="7"/>
  <c r="T20" i="7" s="1"/>
  <c r="T23" i="7"/>
  <c r="T24" i="7" s="1"/>
  <c r="T25" i="7" s="1"/>
  <c r="T26" i="7" s="1"/>
  <c r="T18" i="1" s="1"/>
  <c r="U21" i="7"/>
  <c r="U22" i="7" s="1"/>
  <c r="U18" i="7"/>
  <c r="V21" i="7"/>
  <c r="V22" i="7" s="1"/>
  <c r="V18" i="7"/>
  <c r="X12" i="7"/>
  <c r="W14" i="7"/>
  <c r="R23" i="4"/>
  <c r="R24" i="4" s="1"/>
  <c r="R15" i="1" s="1"/>
  <c r="S25" i="6"/>
  <c r="S26" i="6" s="1"/>
  <c r="S17" i="1" s="1"/>
  <c r="S16" i="1"/>
  <c r="V15" i="6"/>
  <c r="V16" i="6" s="1"/>
  <c r="U18" i="6"/>
  <c r="U21" i="6"/>
  <c r="U22" i="6" s="1"/>
  <c r="W14" i="6"/>
  <c r="W17" i="6" s="1"/>
  <c r="X12" i="6"/>
  <c r="U21" i="5"/>
  <c r="U22" i="5" s="1"/>
  <c r="U18" i="5"/>
  <c r="T19" i="5"/>
  <c r="T20" i="5" s="1"/>
  <c r="T23" i="5" s="1"/>
  <c r="T24" i="5" s="1"/>
  <c r="T25" i="5" s="1"/>
  <c r="T26" i="5" s="1"/>
  <c r="V16" i="5"/>
  <c r="S21" i="4"/>
  <c r="S22" i="4" s="1"/>
  <c r="W15" i="5"/>
  <c r="T19" i="4"/>
  <c r="T20" i="4" s="1"/>
  <c r="T21" i="4" s="1"/>
  <c r="X14" i="5"/>
  <c r="X17" i="5" s="1"/>
  <c r="Y12" i="5"/>
  <c r="U16" i="4"/>
  <c r="U18" i="4" s="1"/>
  <c r="V15" i="4"/>
  <c r="X12" i="4"/>
  <c r="W14" i="4"/>
  <c r="W17" i="4" s="1"/>
  <c r="U19" i="7" l="1"/>
  <c r="W15" i="7"/>
  <c r="W16" i="7" s="1"/>
  <c r="W17" i="7"/>
  <c r="V19" i="7"/>
  <c r="V20" i="7" s="1"/>
  <c r="V23" i="7" s="1"/>
  <c r="V24" i="7" s="1"/>
  <c r="W18" i="7"/>
  <c r="W21" i="7"/>
  <c r="W22" i="7" s="1"/>
  <c r="X14" i="7"/>
  <c r="X17" i="7" s="1"/>
  <c r="Y12" i="7"/>
  <c r="U20" i="7"/>
  <c r="U23" i="7" s="1"/>
  <c r="U24" i="7" s="1"/>
  <c r="S23" i="4"/>
  <c r="S24" i="4" s="1"/>
  <c r="S15" i="1" s="1"/>
  <c r="T25" i="6"/>
  <c r="T26" i="6" s="1"/>
  <c r="T17" i="1" s="1"/>
  <c r="T16" i="1"/>
  <c r="V18" i="6"/>
  <c r="V21" i="6"/>
  <c r="V22" i="6" s="1"/>
  <c r="W15" i="6"/>
  <c r="W16" i="6" s="1"/>
  <c r="U20" i="6"/>
  <c r="U23" i="6" s="1"/>
  <c r="U24" i="6" s="1"/>
  <c r="X14" i="6"/>
  <c r="X17" i="6" s="1"/>
  <c r="Y12" i="6"/>
  <c r="U19" i="5"/>
  <c r="U20" i="5" s="1"/>
  <c r="U23" i="5" s="1"/>
  <c r="U24" i="5" s="1"/>
  <c r="U25" i="5" s="1"/>
  <c r="U26" i="5" s="1"/>
  <c r="V21" i="5"/>
  <c r="V22" i="5" s="1"/>
  <c r="V18" i="5"/>
  <c r="W16" i="5"/>
  <c r="Y14" i="5"/>
  <c r="Y17" i="5" s="1"/>
  <c r="Z12" i="5"/>
  <c r="X15" i="5"/>
  <c r="V16" i="4"/>
  <c r="V18" i="4" s="1"/>
  <c r="T22" i="4"/>
  <c r="U19" i="4"/>
  <c r="U20" i="4" s="1"/>
  <c r="W15" i="4"/>
  <c r="Y12" i="4"/>
  <c r="X14" i="4"/>
  <c r="X17" i="4" s="1"/>
  <c r="W19" i="7" l="1"/>
  <c r="V19" i="6"/>
  <c r="Y14" i="7"/>
  <c r="Z12" i="7"/>
  <c r="U25" i="7"/>
  <c r="U26" i="7" s="1"/>
  <c r="U18" i="1" s="1"/>
  <c r="V25" i="7"/>
  <c r="V26" i="7" s="1"/>
  <c r="V18" i="1" s="1"/>
  <c r="W20" i="7"/>
  <c r="W23" i="7" s="1"/>
  <c r="W24" i="7" s="1"/>
  <c r="W25" i="7" s="1"/>
  <c r="W26" i="7" s="1"/>
  <c r="W18" i="1" s="1"/>
  <c r="X15" i="7"/>
  <c r="X16" i="7" s="1"/>
  <c r="T23" i="4"/>
  <c r="T24" i="4" s="1"/>
  <c r="T15" i="1" s="1"/>
  <c r="U25" i="6"/>
  <c r="U26" i="6" s="1"/>
  <c r="U17" i="1" s="1"/>
  <c r="U16" i="1"/>
  <c r="V20" i="6"/>
  <c r="V23" i="6" s="1"/>
  <c r="V24" i="6" s="1"/>
  <c r="X15" i="6"/>
  <c r="X16" i="6" s="1"/>
  <c r="Y14" i="6"/>
  <c r="Y17" i="6" s="1"/>
  <c r="Z12" i="6"/>
  <c r="W18" i="6"/>
  <c r="W21" i="6"/>
  <c r="W22" i="6" s="1"/>
  <c r="W21" i="5"/>
  <c r="W22" i="5" s="1"/>
  <c r="W18" i="5"/>
  <c r="V19" i="5"/>
  <c r="V20" i="5" s="1"/>
  <c r="V23" i="5" s="1"/>
  <c r="V24" i="5" s="1"/>
  <c r="V25" i="5" s="1"/>
  <c r="V26" i="5" s="1"/>
  <c r="X16" i="5"/>
  <c r="U21" i="4"/>
  <c r="U22" i="4" s="1"/>
  <c r="Y15" i="5"/>
  <c r="Z14" i="5"/>
  <c r="Z17" i="5" s="1"/>
  <c r="AA12" i="5"/>
  <c r="V19" i="4"/>
  <c r="V20" i="4" s="1"/>
  <c r="V21" i="4" s="1"/>
  <c r="W16" i="4"/>
  <c r="W18" i="4" s="1"/>
  <c r="X15" i="4"/>
  <c r="Z12" i="4"/>
  <c r="Y14" i="4"/>
  <c r="Y17" i="4" s="1"/>
  <c r="W19" i="6" l="1"/>
  <c r="Y15" i="7"/>
  <c r="Y16" i="7" s="1"/>
  <c r="Y17" i="7"/>
  <c r="Y18" i="7" s="1"/>
  <c r="X21" i="7"/>
  <c r="X22" i="7" s="1"/>
  <c r="X18" i="7"/>
  <c r="Z14" i="7"/>
  <c r="AA12" i="7"/>
  <c r="U23" i="4"/>
  <c r="U24" i="4" s="1"/>
  <c r="U15" i="1" s="1"/>
  <c r="V25" i="6"/>
  <c r="V26" i="6" s="1"/>
  <c r="V17" i="1" s="1"/>
  <c r="V16" i="1"/>
  <c r="Y15" i="6"/>
  <c r="Y16" i="6" s="1"/>
  <c r="X18" i="6"/>
  <c r="X21" i="6"/>
  <c r="X22" i="6" s="1"/>
  <c r="AA12" i="6"/>
  <c r="Z14" i="6"/>
  <c r="Z17" i="6" s="1"/>
  <c r="W20" i="6"/>
  <c r="W23" i="6" s="1"/>
  <c r="W24" i="6" s="1"/>
  <c r="X21" i="5"/>
  <c r="X22" i="5" s="1"/>
  <c r="X18" i="5"/>
  <c r="W19" i="5"/>
  <c r="W20" i="5" s="1"/>
  <c r="W23" i="5" s="1"/>
  <c r="W24" i="5" s="1"/>
  <c r="W25" i="5" s="1"/>
  <c r="W26" i="5" s="1"/>
  <c r="Y16" i="5"/>
  <c r="Z15" i="5"/>
  <c r="AB12" i="5"/>
  <c r="AA14" i="5"/>
  <c r="AA17" i="5" s="1"/>
  <c r="W19" i="4"/>
  <c r="W20" i="4" s="1"/>
  <c r="W21" i="4" s="1"/>
  <c r="V22" i="4"/>
  <c r="X16" i="4"/>
  <c r="X18" i="4" s="1"/>
  <c r="Y15" i="4"/>
  <c r="AA12" i="4"/>
  <c r="Z14" i="4"/>
  <c r="Z17" i="4" s="1"/>
  <c r="Z15" i="7" l="1"/>
  <c r="Z16" i="7" s="1"/>
  <c r="Z21" i="7" s="1"/>
  <c r="Z22" i="7" s="1"/>
  <c r="Z17" i="7"/>
  <c r="X19" i="7"/>
  <c r="Y21" i="7"/>
  <c r="Y22" i="7" s="1"/>
  <c r="X19" i="6"/>
  <c r="X20" i="6" s="1"/>
  <c r="X23" i="6" s="1"/>
  <c r="X24" i="6" s="1"/>
  <c r="Z18" i="7"/>
  <c r="X20" i="7"/>
  <c r="X23" i="7" s="1"/>
  <c r="X24" i="7" s="1"/>
  <c r="AA14" i="7"/>
  <c r="AA17" i="7" s="1"/>
  <c r="AB12" i="7"/>
  <c r="V23" i="4"/>
  <c r="V24" i="4" s="1"/>
  <c r="V15" i="1" s="1"/>
  <c r="W25" i="6"/>
  <c r="W26" i="6" s="1"/>
  <c r="W17" i="1" s="1"/>
  <c r="W16" i="1"/>
  <c r="Z15" i="6"/>
  <c r="Z16" i="6" s="1"/>
  <c r="Y21" i="6"/>
  <c r="Y22" i="6" s="1"/>
  <c r="Y18" i="6"/>
  <c r="AA14" i="6"/>
  <c r="AA17" i="6" s="1"/>
  <c r="AB12" i="6"/>
  <c r="Y21" i="5"/>
  <c r="Y22" i="5" s="1"/>
  <c r="Y18" i="5"/>
  <c r="X19" i="5"/>
  <c r="X20" i="5" s="1"/>
  <c r="X23" i="5" s="1"/>
  <c r="X24" i="5" s="1"/>
  <c r="X25" i="5" s="1"/>
  <c r="X26" i="5" s="1"/>
  <c r="Z16" i="5"/>
  <c r="X19" i="4"/>
  <c r="X20" i="4" s="1"/>
  <c r="AA15" i="5"/>
  <c r="AC12" i="5"/>
  <c r="AB14" i="5"/>
  <c r="AB17" i="5" s="1"/>
  <c r="W22" i="4"/>
  <c r="Y16" i="4"/>
  <c r="Y18" i="4" s="1"/>
  <c r="AB12" i="4"/>
  <c r="AA14" i="4"/>
  <c r="AA17" i="4" s="1"/>
  <c r="Z15" i="4"/>
  <c r="Y19" i="6" l="1"/>
  <c r="Y20" i="6" s="1"/>
  <c r="Y23" i="6" s="1"/>
  <c r="Y24" i="6" s="1"/>
  <c r="Y19" i="7"/>
  <c r="Y20" i="7" s="1"/>
  <c r="Y23" i="7" s="1"/>
  <c r="Y24" i="7" s="1"/>
  <c r="Z19" i="7"/>
  <c r="AB14" i="7"/>
  <c r="AC12" i="7"/>
  <c r="AA15" i="7"/>
  <c r="AA16" i="7" s="1"/>
  <c r="Z20" i="7"/>
  <c r="Z23" i="7" s="1"/>
  <c r="Z24" i="7" s="1"/>
  <c r="Z25" i="7" s="1"/>
  <c r="Z26" i="7" s="1"/>
  <c r="Z18" i="1" s="1"/>
  <c r="X25" i="7"/>
  <c r="X26" i="7" s="1"/>
  <c r="X18" i="1" s="1"/>
  <c r="Y25" i="7"/>
  <c r="Y26" i="7" s="1"/>
  <c r="Y18" i="1" s="1"/>
  <c r="W23" i="4"/>
  <c r="W24" i="4" s="1"/>
  <c r="W15" i="1" s="1"/>
  <c r="X25" i="6"/>
  <c r="X26" i="6" s="1"/>
  <c r="X17" i="1" s="1"/>
  <c r="X16" i="1"/>
  <c r="AA15" i="6"/>
  <c r="AA16" i="6" s="1"/>
  <c r="Z18" i="6"/>
  <c r="Z21" i="6"/>
  <c r="Z22" i="6" s="1"/>
  <c r="AC12" i="6"/>
  <c r="AB14" i="6"/>
  <c r="Z21" i="5"/>
  <c r="Z22" i="5" s="1"/>
  <c r="Z18" i="5"/>
  <c r="Y19" i="5"/>
  <c r="Y20" i="5" s="1"/>
  <c r="Y23" i="5" s="1"/>
  <c r="Y24" i="5" s="1"/>
  <c r="Y25" i="5" s="1"/>
  <c r="Y26" i="5" s="1"/>
  <c r="AA16" i="5"/>
  <c r="X21" i="4"/>
  <c r="X22" i="4" s="1"/>
  <c r="Y19" i="4"/>
  <c r="Y20" i="4" s="1"/>
  <c r="Y21" i="4" s="1"/>
  <c r="AB15" i="5"/>
  <c r="AD12" i="5"/>
  <c r="AC14" i="5"/>
  <c r="AC17" i="5" s="1"/>
  <c r="Z16" i="4"/>
  <c r="Z18" i="4" s="1"/>
  <c r="AA15" i="4"/>
  <c r="AC12" i="4"/>
  <c r="AB14" i="4"/>
  <c r="AB17" i="4" s="1"/>
  <c r="AB15" i="7" l="1"/>
  <c r="AB16" i="7" s="1"/>
  <c r="AB21" i="7" s="1"/>
  <c r="AB22" i="7" s="1"/>
  <c r="AB17" i="7"/>
  <c r="AB18" i="7" s="1"/>
  <c r="Z19" i="6"/>
  <c r="AB15" i="6"/>
  <c r="AB16" i="6" s="1"/>
  <c r="AB17" i="6"/>
  <c r="AB18" i="6" s="1"/>
  <c r="AA21" i="7"/>
  <c r="AA22" i="7" s="1"/>
  <c r="AA18" i="7"/>
  <c r="AD12" i="7"/>
  <c r="AC14" i="7"/>
  <c r="AC17" i="7" s="1"/>
  <c r="X23" i="4"/>
  <c r="X24" i="4" s="1"/>
  <c r="X15" i="1" s="1"/>
  <c r="Y25" i="6"/>
  <c r="Y26" i="6" s="1"/>
  <c r="Y17" i="1" s="1"/>
  <c r="Y16" i="1"/>
  <c r="AC14" i="6"/>
  <c r="AC17" i="6" s="1"/>
  <c r="AD12" i="6"/>
  <c r="Z20" i="6"/>
  <c r="Z23" i="6" s="1"/>
  <c r="Z24" i="6" s="1"/>
  <c r="AA18" i="6"/>
  <c r="AA21" i="6"/>
  <c r="AA22" i="6" s="1"/>
  <c r="Z19" i="5"/>
  <c r="Z20" i="5" s="1"/>
  <c r="Z23" i="5" s="1"/>
  <c r="Z24" i="5" s="1"/>
  <c r="Z25" i="5" s="1"/>
  <c r="Z26" i="5" s="1"/>
  <c r="AA18" i="5"/>
  <c r="AA21" i="5"/>
  <c r="AA22" i="5" s="1"/>
  <c r="AB16" i="5"/>
  <c r="Z19" i="4"/>
  <c r="Z20" i="4" s="1"/>
  <c r="Z21" i="4" s="1"/>
  <c r="AD14" i="5"/>
  <c r="AD17" i="5" s="1"/>
  <c r="AE12" i="5"/>
  <c r="AC15" i="5"/>
  <c r="AC16" i="5" s="1"/>
  <c r="Y22" i="4"/>
  <c r="AA16" i="4"/>
  <c r="AA18" i="4" s="1"/>
  <c r="AB15" i="4"/>
  <c r="AD12" i="4"/>
  <c r="AC14" i="4"/>
  <c r="AC17" i="4" s="1"/>
  <c r="AA19" i="6" l="1"/>
  <c r="AA20" i="6" s="1"/>
  <c r="AA23" i="6" s="1"/>
  <c r="AA24" i="6" s="1"/>
  <c r="AA19" i="7"/>
  <c r="AA20" i="7" s="1"/>
  <c r="AA23" i="7" s="1"/>
  <c r="AA24" i="7" s="1"/>
  <c r="AB21" i="6"/>
  <c r="AB22" i="6" s="1"/>
  <c r="AB19" i="7"/>
  <c r="AB20" i="7" s="1"/>
  <c r="AB23" i="7"/>
  <c r="AB24" i="7" s="1"/>
  <c r="AE12" i="7"/>
  <c r="AE14" i="7" s="1"/>
  <c r="AD14" i="7"/>
  <c r="AD17" i="7" s="1"/>
  <c r="AC15" i="7"/>
  <c r="AC16" i="7" s="1"/>
  <c r="Y23" i="4"/>
  <c r="Y24" i="4" s="1"/>
  <c r="Y15" i="1" s="1"/>
  <c r="AE14" i="5"/>
  <c r="Z25" i="6"/>
  <c r="Z26" i="6" s="1"/>
  <c r="Z17" i="1" s="1"/>
  <c r="Z16" i="1"/>
  <c r="AC15" i="6"/>
  <c r="AC16" i="6" s="1"/>
  <c r="AE12" i="6"/>
  <c r="AD14" i="6"/>
  <c r="AD17" i="6" s="1"/>
  <c r="AB18" i="5"/>
  <c r="AB21" i="5"/>
  <c r="AB22" i="5" s="1"/>
  <c r="AC21" i="5"/>
  <c r="AC22" i="5" s="1"/>
  <c r="AC18" i="5"/>
  <c r="AA19" i="5"/>
  <c r="AA20" i="5" s="1"/>
  <c r="AA23" i="5" s="1"/>
  <c r="AA24" i="5" s="1"/>
  <c r="AA25" i="5" s="1"/>
  <c r="AA26" i="5" s="1"/>
  <c r="AA19" i="4"/>
  <c r="AA20" i="4" s="1"/>
  <c r="AA21" i="4" s="1"/>
  <c r="AD15" i="5"/>
  <c r="Z22" i="4"/>
  <c r="AB16" i="4"/>
  <c r="AB18" i="4" s="1"/>
  <c r="AE12" i="4"/>
  <c r="AD14" i="4"/>
  <c r="AD17" i="4" s="1"/>
  <c r="AC15" i="4"/>
  <c r="AE15" i="7" l="1"/>
  <c r="AE16" i="7" s="1"/>
  <c r="AE21" i="7" s="1"/>
  <c r="AE22" i="7" s="1"/>
  <c r="AE17" i="7"/>
  <c r="AB19" i="6"/>
  <c r="AB20" i="6" s="1"/>
  <c r="AB23" i="6" s="1"/>
  <c r="AB24" i="6" s="1"/>
  <c r="AB25" i="6" s="1"/>
  <c r="AB26" i="6" s="1"/>
  <c r="AB17" i="1" s="1"/>
  <c r="AE15" i="5"/>
  <c r="AE16" i="5" s="1"/>
  <c r="AE17" i="5"/>
  <c r="AB25" i="7"/>
  <c r="AB26" i="7" s="1"/>
  <c r="AB18" i="1" s="1"/>
  <c r="AC18" i="7"/>
  <c r="AC21" i="7"/>
  <c r="AC22" i="7" s="1"/>
  <c r="AA25" i="7"/>
  <c r="AA26" i="7" s="1"/>
  <c r="AA18" i="1" s="1"/>
  <c r="AD15" i="7"/>
  <c r="AD16" i="7" s="1"/>
  <c r="AE18" i="7"/>
  <c r="AE14" i="6"/>
  <c r="AE17" i="6" s="1"/>
  <c r="Z23" i="4"/>
  <c r="Z24" i="4" s="1"/>
  <c r="Z15" i="1" s="1"/>
  <c r="AA25" i="6"/>
  <c r="AA26" i="6" s="1"/>
  <c r="AA17" i="1" s="1"/>
  <c r="AA16" i="1"/>
  <c r="AC21" i="6"/>
  <c r="AC22" i="6" s="1"/>
  <c r="AC18" i="6"/>
  <c r="AD15" i="6"/>
  <c r="AD16" i="6" s="1"/>
  <c r="AC19" i="5"/>
  <c r="AC20" i="5" s="1"/>
  <c r="AC23" i="5" s="1"/>
  <c r="AC24" i="5" s="1"/>
  <c r="AB19" i="5"/>
  <c r="AB20" i="5" s="1"/>
  <c r="AB23" i="5" s="1"/>
  <c r="AB24" i="5" s="1"/>
  <c r="AB25" i="5" s="1"/>
  <c r="AB26" i="5" s="1"/>
  <c r="AD16" i="5"/>
  <c r="AE14" i="4"/>
  <c r="AA22" i="4"/>
  <c r="AB19" i="4"/>
  <c r="AB20" i="4" s="1"/>
  <c r="AB21" i="4" s="1"/>
  <c r="AC16" i="4"/>
  <c r="AC18" i="4" s="1"/>
  <c r="AD15" i="4"/>
  <c r="AC19" i="7" l="1"/>
  <c r="AC20" i="7" s="1"/>
  <c r="AC23" i="7" s="1"/>
  <c r="AC24" i="7" s="1"/>
  <c r="AE15" i="4"/>
  <c r="AE17" i="4"/>
  <c r="AE15" i="6"/>
  <c r="AE16" i="6" s="1"/>
  <c r="AE19" i="7"/>
  <c r="AE20" i="7" s="1"/>
  <c r="AE23" i="7" s="1"/>
  <c r="AE24" i="7" s="1"/>
  <c r="AC19" i="6"/>
  <c r="AC20" i="6" s="1"/>
  <c r="AC23" i="6" s="1"/>
  <c r="AC24" i="6" s="1"/>
  <c r="AD21" i="7"/>
  <c r="AD22" i="7" s="1"/>
  <c r="AD18" i="7"/>
  <c r="AC25" i="5"/>
  <c r="AC26" i="5" s="1"/>
  <c r="AC16" i="1" s="1"/>
  <c r="AA23" i="4"/>
  <c r="AA24" i="4" s="1"/>
  <c r="AA15" i="1" s="1"/>
  <c r="AB16" i="1"/>
  <c r="AE21" i="6"/>
  <c r="AE22" i="6" s="1"/>
  <c r="AE18" i="6"/>
  <c r="AD21" i="6"/>
  <c r="AD22" i="6" s="1"/>
  <c r="AD18" i="6"/>
  <c r="AD18" i="5"/>
  <c r="AD21" i="5"/>
  <c r="AD22" i="5" s="1"/>
  <c r="AE21" i="5"/>
  <c r="AE22" i="5" s="1"/>
  <c r="AE18" i="5"/>
  <c r="AE16" i="4"/>
  <c r="AE18" i="4" s="1"/>
  <c r="AB22" i="4"/>
  <c r="AD16" i="4"/>
  <c r="AD18" i="4" s="1"/>
  <c r="AC19" i="4"/>
  <c r="AC20" i="4" s="1"/>
  <c r="AD19" i="6" l="1"/>
  <c r="AD19" i="7"/>
  <c r="AE19" i="6"/>
  <c r="AC25" i="7"/>
  <c r="AC26" i="7" s="1"/>
  <c r="AC18" i="1" s="1"/>
  <c r="AD20" i="7"/>
  <c r="AD23" i="7" s="1"/>
  <c r="AD24" i="7" s="1"/>
  <c r="AB23" i="4"/>
  <c r="AB24" i="4" s="1"/>
  <c r="AB15" i="1" s="1"/>
  <c r="AC25" i="6"/>
  <c r="AC26" i="6" s="1"/>
  <c r="AC17" i="1" s="1"/>
  <c r="AE20" i="6"/>
  <c r="AE23" i="6" s="1"/>
  <c r="AE24" i="6" s="1"/>
  <c r="AD20" i="6"/>
  <c r="AD23" i="6" s="1"/>
  <c r="AD24" i="6" s="1"/>
  <c r="AE19" i="5"/>
  <c r="AE20" i="5" s="1"/>
  <c r="AE23" i="5" s="1"/>
  <c r="AE24" i="5" s="1"/>
  <c r="AD19" i="5"/>
  <c r="AD20" i="5" s="1"/>
  <c r="AD23" i="5" s="1"/>
  <c r="AD24" i="5" s="1"/>
  <c r="AD25" i="5" s="1"/>
  <c r="AD26" i="5" s="1"/>
  <c r="AC21" i="4"/>
  <c r="AC22" i="4" s="1"/>
  <c r="AE19" i="4"/>
  <c r="AE20" i="4" s="1"/>
  <c r="AE21" i="4" s="1"/>
  <c r="AD19" i="4"/>
  <c r="AD20" i="4" s="1"/>
  <c r="AD21" i="4" s="1"/>
  <c r="AE25" i="5" l="1"/>
  <c r="AE26" i="5" s="1"/>
  <c r="AE16" i="1" s="1"/>
  <c r="AD25" i="7"/>
  <c r="AD26" i="7" s="1"/>
  <c r="AD18" i="1" s="1"/>
  <c r="AE25" i="7"/>
  <c r="AE26" i="7" s="1"/>
  <c r="AE18" i="1" s="1"/>
  <c r="AC23" i="4"/>
  <c r="AC24" i="4" s="1"/>
  <c r="AC15" i="1" s="1"/>
  <c r="AD25" i="6"/>
  <c r="AD26" i="6" s="1"/>
  <c r="AD17" i="1" s="1"/>
  <c r="AE25" i="6"/>
  <c r="AE26" i="6" s="1"/>
  <c r="AE17" i="1" s="1"/>
  <c r="AD16" i="1"/>
  <c r="AE22" i="4"/>
  <c r="AD22" i="4"/>
  <c r="AD23" i="4" l="1"/>
  <c r="AD24" i="4" s="1"/>
  <c r="AD15" i="1" s="1"/>
  <c r="AE23" i="4"/>
  <c r="AE24" i="4" s="1"/>
  <c r="AE15" i="1" s="1"/>
</calcChain>
</file>

<file path=xl/sharedStrings.xml><?xml version="1.0" encoding="utf-8"?>
<sst xmlns="http://schemas.openxmlformats.org/spreadsheetml/2006/main" count="391" uniqueCount="135">
  <si>
    <t>Aantal perioden / jaar</t>
  </si>
  <si>
    <t>Inleg / periode (€)</t>
  </si>
  <si>
    <t>Inleg / jaar (€)</t>
  </si>
  <si>
    <t>Resultaat zonder kosten</t>
  </si>
  <si>
    <t>Jaar 1</t>
  </si>
  <si>
    <t>Jaar 2</t>
  </si>
  <si>
    <t>Jaar 3</t>
  </si>
  <si>
    <t>Jaar 4</t>
  </si>
  <si>
    <t>Jaar 5</t>
  </si>
  <si>
    <t>Jaar 6</t>
  </si>
  <si>
    <t>Jaar 7</t>
  </si>
  <si>
    <t>Jaar 8</t>
  </si>
  <si>
    <t>Jaar 9</t>
  </si>
  <si>
    <t>Jaar 10</t>
  </si>
  <si>
    <t>Jaar 11</t>
  </si>
  <si>
    <t>Jaar 12</t>
  </si>
  <si>
    <t>Jaar 13</t>
  </si>
  <si>
    <t>Jaar 14</t>
  </si>
  <si>
    <t>Jaar 15</t>
  </si>
  <si>
    <t>Jaar 16</t>
  </si>
  <si>
    <t>Jaar 17</t>
  </si>
  <si>
    <t>Jaar 18</t>
  </si>
  <si>
    <t>Jaar 19</t>
  </si>
  <si>
    <t>Jaar 20</t>
  </si>
  <si>
    <t>Jaar 21</t>
  </si>
  <si>
    <t>Jaar 22</t>
  </si>
  <si>
    <t>Jaar 23</t>
  </si>
  <si>
    <t>Jaar 24</t>
  </si>
  <si>
    <t>Jaar 25</t>
  </si>
  <si>
    <t>Jaar 26</t>
  </si>
  <si>
    <t>Jaar 27</t>
  </si>
  <si>
    <t>Jaar 28</t>
  </si>
  <si>
    <t>Jaar 29</t>
  </si>
  <si>
    <t>Jaar 30</t>
  </si>
  <si>
    <t>Kosten</t>
  </si>
  <si>
    <t>Aankoop</t>
  </si>
  <si>
    <t>Verkoop</t>
  </si>
  <si>
    <t>Fonds</t>
  </si>
  <si>
    <t>Vaste kosten</t>
  </si>
  <si>
    <t>BrandNewDay</t>
  </si>
  <si>
    <t>Opbrengsten</t>
  </si>
  <si>
    <t>Inleg &amp; Rendement</t>
  </si>
  <si>
    <t>Resultaat BrandNewDay</t>
  </si>
  <si>
    <t>Geen kosten</t>
  </si>
  <si>
    <t>Rabobank</t>
  </si>
  <si>
    <t>Resultaat Rabobank</t>
  </si>
  <si>
    <t>Perioden per jaar:</t>
  </si>
  <si>
    <t>Inleg per periode</t>
  </si>
  <si>
    <t>Opbrengst = S * (( 1 + r ) ^ i -1) * ( 1+r ) / r en daarin zitten de volgende elementen;</t>
  </si>
  <si>
    <t>S = de inleg per maand;</t>
  </si>
  <si>
    <t>r = de rente die je per maand verkrijgt oftewel r/mnd = ( 1 + r ) ^ (1/12) – 1;</t>
  </si>
  <si>
    <t>i = het aantal maanden dat je gaat inleggen.</t>
  </si>
  <si>
    <t>Rente per periode:</t>
  </si>
  <si>
    <t>Eindbedrag per jaar:</t>
  </si>
  <si>
    <t>storting minus aankoopkosten</t>
  </si>
  <si>
    <t>inleg per jaar minus aankoopkosten</t>
  </si>
  <si>
    <t>werkelijk rendement over inleg per jaar. dus tov aantal perioden per jaar en minus alle kosten</t>
  </si>
  <si>
    <t>Rendement fonds / jaar :</t>
  </si>
  <si>
    <t>Rendement fonds (%) / jaar</t>
  </si>
  <si>
    <t>gemiddeld jaarlijks rendement fonds</t>
  </si>
  <si>
    <t xml:space="preserve"> </t>
  </si>
  <si>
    <t>Werkelijk rendement (%) / jaar over inleg</t>
  </si>
  <si>
    <t>Legenda</t>
  </si>
  <si>
    <t>Invoer</t>
  </si>
  <si>
    <t>Resultaat</t>
  </si>
  <si>
    <t>Commentaar</t>
  </si>
  <si>
    <t>Brand New Day</t>
  </si>
  <si>
    <t>Inleg per jaar</t>
  </si>
  <si>
    <t>Werkelijk rendement per jaar over stortingen:</t>
  </si>
  <si>
    <t>Meesman</t>
  </si>
  <si>
    <t>Resultaat Meesman</t>
  </si>
  <si>
    <t xml:space="preserve">V1.0 </t>
  </si>
  <si>
    <t>Initial release</t>
  </si>
  <si>
    <t>V1.1</t>
  </si>
  <si>
    <t>Forgot to add €5 component to Rabobank buy cost</t>
  </si>
  <si>
    <t xml:space="preserve">V1.2 </t>
  </si>
  <si>
    <t xml:space="preserve">Fixed Rabobank -&gt; removed €5, </t>
  </si>
  <si>
    <t>min</t>
  </si>
  <si>
    <t>max</t>
  </si>
  <si>
    <t>tot 100k: 0,06%, vanaf 100k: 0,03% per kwartaal</t>
  </si>
  <si>
    <t>Berekening voor het werkelijk rendement bij meerdere inlegmomenten per jaar</t>
  </si>
  <si>
    <t>LET OP: Verkoopkosten worden niet meegenomen in de berekening omdat het moment van verkoop niet bekend is</t>
  </si>
  <si>
    <t>Fonds kosten</t>
  </si>
  <si>
    <t>tm</t>
  </si>
  <si>
    <t>Rabobank berekening</t>
  </si>
  <si>
    <t>(eigen sheet ivm limieten en staffels)</t>
  </si>
  <si>
    <t>vaste kosten "hoog"</t>
  </si>
  <si>
    <t>vaste kosten "laag"</t>
  </si>
  <si>
    <t>"Hoog"</t>
  </si>
  <si>
    <t>"Laag"</t>
  </si>
  <si>
    <t>€5 per kwartaal</t>
  </si>
  <si>
    <t>€100 per kwartaal</t>
  </si>
  <si>
    <t>totaal vaste kosten incl limieten</t>
  </si>
  <si>
    <t>bedrag vaste kosten "laag"</t>
  </si>
  <si>
    <t>resultaat incl fonds kosten</t>
  </si>
  <si>
    <t>resultaat incl aankoopkosten</t>
  </si>
  <si>
    <t>aankoopkosten</t>
  </si>
  <si>
    <t>resultaat zonder kosten</t>
  </si>
  <si>
    <t>totale kosten</t>
  </si>
  <si>
    <t>Resultaten</t>
  </si>
  <si>
    <t>Vaste kosten (Basisdienstverlening)</t>
  </si>
  <si>
    <t>V2.0</t>
  </si>
  <si>
    <t>Revamped whole Rabobank, now including all costs and limits</t>
  </si>
  <si>
    <t>(per jaar)</t>
  </si>
  <si>
    <t>ABN</t>
  </si>
  <si>
    <t>ABN berekening</t>
  </si>
  <si>
    <t>Resultaat ABN</t>
  </si>
  <si>
    <t>V2.1</t>
  </si>
  <si>
    <t>tot 100k: 0,2%, vanaf 100k: 0,12% ,vanaf 400k 0,06%</t>
  </si>
  <si>
    <t>"Midden"</t>
  </si>
  <si>
    <t>bedrag vaste kosten "midden"</t>
  </si>
  <si>
    <t>vaste kosten "midden"</t>
  </si>
  <si>
    <t>bedrag vaste kosten "hoog"</t>
  </si>
  <si>
    <t xml:space="preserve">totaal vaste kosten </t>
  </si>
  <si>
    <t>Added ABN, fixed small error in Rabo sheet</t>
  </si>
  <si>
    <t>tot 75k: 0,24%, vanaf 75k: 0,12% ,vanaf 500k 0,06%</t>
  </si>
  <si>
    <t>ING</t>
  </si>
  <si>
    <t>ING berekening</t>
  </si>
  <si>
    <t>Resultaat ING</t>
  </si>
  <si>
    <t>tot 75k: 0,2%, vanaf 75k: 0,12% ,vanaf 500k 0,06%</t>
  </si>
  <si>
    <t>V2.2</t>
  </si>
  <si>
    <t>Added ING (thx Miki), fixed cumalitives on Rabo ING ABN</t>
  </si>
  <si>
    <t>cumulatieve kosten</t>
  </si>
  <si>
    <t>Binck</t>
  </si>
  <si>
    <t>tot 300k: 0,18%, vanaf 300k: kosteloos</t>
  </si>
  <si>
    <t>geen transactiekosten indien periodieke order</t>
  </si>
  <si>
    <t>Binck Fundcoach</t>
  </si>
  <si>
    <t>Binck berekening</t>
  </si>
  <si>
    <t>Resultaat Binck</t>
  </si>
  <si>
    <t>V2.3</t>
  </si>
  <si>
    <t>fixed cumalitives on Rabo ING ABN</t>
  </si>
  <si>
    <t>V2.4</t>
  </si>
  <si>
    <t xml:space="preserve">V2.5 </t>
  </si>
  <si>
    <t>Added Binck (thx PM_Petrol)</t>
  </si>
  <si>
    <t>Small fixes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</si>
</sst>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 &quot;€&quot;\ * #,##0.00_ ;_ &quot;€&quot;\ * \-#,##0.00_ ;_ &quot;€&quot;\ * &quot;-&quot;??_ ;_ @_ "/>
    <numFmt numFmtId="164" formatCode="0.0%"/>
    <numFmt numFmtId="165" formatCode="&quot;€&quot;\ #,##0.00"/>
    <numFmt numFmtId="166" formatCode="0.0000%"/>
    <numFmt numFmtId="167" formatCode="0.000%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3F3F3F"/>
      <name val="Calibri"/>
      <family val="2"/>
      <scheme val="minor"/>
    </font>
    <font>
      <b/>
      <sz val="11"/>
      <color rgb="FF3F3F76"/>
      <name val="Calibri"/>
      <family val="2"/>
      <scheme val="minor"/>
    </font>
    <font>
      <i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2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/>
      <bottom/>
      <diagonal/>
    </border>
    <border>
      <left style="thick">
        <color rgb="FF7F7F7F"/>
      </left>
      <right style="thick">
        <color rgb="FF7F7F7F"/>
      </right>
      <top style="thick">
        <color rgb="FF7F7F7F"/>
      </top>
      <bottom style="thick">
        <color rgb="FF7F7F7F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3F3F3F"/>
      </left>
      <right style="thin">
        <color rgb="FF3F3F3F"/>
      </right>
      <top style="medium">
        <color indexed="64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medium">
        <color indexed="64"/>
      </bottom>
      <diagonal/>
    </border>
    <border>
      <left style="thick">
        <color rgb="FF7F7F7F"/>
      </left>
      <right style="thick">
        <color rgb="FF7F7F7F"/>
      </right>
      <top style="thick">
        <color rgb="FF7F7F7F"/>
      </top>
      <bottom style="medium">
        <color indexed="64"/>
      </bottom>
      <diagonal/>
    </border>
    <border>
      <left style="thin">
        <color rgb="FF3F3F3F"/>
      </left>
      <right style="thin">
        <color rgb="FF3F3F3F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7" fillId="2" borderId="16" applyNumberFormat="0" applyAlignment="0" applyProtection="0"/>
    <xf numFmtId="0" fontId="6" fillId="3" borderId="1" applyNumberFormat="0" applyAlignment="0" applyProtection="0"/>
  </cellStyleXfs>
  <cellXfs count="67">
    <xf numFmtId="0" fontId="0" fillId="0" borderId="0" xfId="0"/>
    <xf numFmtId="0" fontId="6" fillId="3" borderId="1" xfId="2"/>
    <xf numFmtId="0" fontId="1" fillId="0" borderId="0" xfId="0" applyFont="1"/>
    <xf numFmtId="4" fontId="0" fillId="0" borderId="0" xfId="0" applyNumberFormat="1"/>
    <xf numFmtId="165" fontId="0" fillId="0" borderId="0" xfId="0" applyNumberFormat="1"/>
    <xf numFmtId="10" fontId="6" fillId="3" borderId="1" xfId="2" applyNumberFormat="1"/>
    <xf numFmtId="165" fontId="6" fillId="3" borderId="1" xfId="2" applyNumberFormat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64" fontId="6" fillId="3" borderId="1" xfId="2" applyNumberFormat="1"/>
    <xf numFmtId="165" fontId="1" fillId="0" borderId="0" xfId="0" applyNumberFormat="1" applyFont="1"/>
    <xf numFmtId="4" fontId="1" fillId="0" borderId="0" xfId="0" applyNumberFormat="1" applyFont="1"/>
    <xf numFmtId="0" fontId="1" fillId="0" borderId="3" xfId="0" applyFont="1" applyBorder="1"/>
    <xf numFmtId="0" fontId="3" fillId="0" borderId="0" xfId="0" applyFont="1"/>
    <xf numFmtId="0" fontId="4" fillId="0" borderId="0" xfId="0" applyFont="1"/>
    <xf numFmtId="0" fontId="1" fillId="0" borderId="2" xfId="0" applyFont="1" applyBorder="1"/>
    <xf numFmtId="0" fontId="0" fillId="0" borderId="10" xfId="0" applyBorder="1"/>
    <xf numFmtId="0" fontId="0" fillId="0" borderId="11" xfId="0" applyBorder="1"/>
    <xf numFmtId="0" fontId="4" fillId="0" borderId="8" xfId="0" applyFont="1" applyBorder="1"/>
    <xf numFmtId="0" fontId="4" fillId="0" borderId="0" xfId="0" applyFont="1" applyAlignment="1"/>
    <xf numFmtId="0" fontId="4" fillId="0" borderId="0" xfId="0" applyFont="1" applyBorder="1"/>
    <xf numFmtId="166" fontId="6" fillId="3" borderId="1" xfId="2" applyNumberFormat="1"/>
    <xf numFmtId="0" fontId="5" fillId="0" borderId="0" xfId="0" applyFont="1"/>
    <xf numFmtId="0" fontId="6" fillId="3" borderId="13" xfId="2" applyBorder="1"/>
    <xf numFmtId="0" fontId="7" fillId="2" borderId="12" xfId="1" applyBorder="1"/>
    <xf numFmtId="0" fontId="6" fillId="3" borderId="14" xfId="2" applyBorder="1"/>
    <xf numFmtId="164" fontId="6" fillId="3" borderId="14" xfId="2" applyNumberFormat="1" applyBorder="1"/>
    <xf numFmtId="10" fontId="6" fillId="3" borderId="13" xfId="2" applyNumberFormat="1" applyBorder="1"/>
    <xf numFmtId="164" fontId="7" fillId="2" borderId="12" xfId="1" applyNumberFormat="1" applyBorder="1"/>
    <xf numFmtId="10" fontId="7" fillId="2" borderId="12" xfId="1" applyNumberFormat="1" applyBorder="1"/>
    <xf numFmtId="0" fontId="0" fillId="0" borderId="6" xfId="0" applyBorder="1" applyAlignment="1">
      <alignment horizontal="right"/>
    </xf>
    <xf numFmtId="0" fontId="1" fillId="0" borderId="17" xfId="0" applyFont="1" applyBorder="1"/>
    <xf numFmtId="10" fontId="7" fillId="2" borderId="18" xfId="1" applyNumberFormat="1" applyBorder="1"/>
    <xf numFmtId="0" fontId="4" fillId="0" borderId="2" xfId="0" applyFont="1" applyBorder="1"/>
    <xf numFmtId="0" fontId="4" fillId="0" borderId="10" xfId="0" applyFont="1" applyBorder="1"/>
    <xf numFmtId="44" fontId="7" fillId="2" borderId="16" xfId="1" applyNumberFormat="1"/>
    <xf numFmtId="44" fontId="6" fillId="3" borderId="14" xfId="2" applyNumberFormat="1" applyBorder="1"/>
    <xf numFmtId="44" fontId="6" fillId="3" borderId="1" xfId="2" applyNumberFormat="1"/>
    <xf numFmtId="44" fontId="7" fillId="2" borderId="12" xfId="1" applyNumberFormat="1" applyBorder="1"/>
    <xf numFmtId="44" fontId="6" fillId="3" borderId="15" xfId="2" applyNumberFormat="1" applyBorder="1"/>
    <xf numFmtId="0" fontId="4" fillId="0" borderId="17" xfId="0" applyFont="1" applyBorder="1"/>
    <xf numFmtId="165" fontId="0" fillId="0" borderId="0" xfId="0" applyNumberFormat="1" applyFont="1"/>
    <xf numFmtId="4" fontId="0" fillId="0" borderId="0" xfId="0" applyNumberFormat="1" applyFont="1"/>
    <xf numFmtId="0" fontId="0" fillId="0" borderId="0" xfId="0" applyFont="1"/>
    <xf numFmtId="0" fontId="0" fillId="0" borderId="0" xfId="0" applyBorder="1" applyAlignment="1">
      <alignment horizontal="right"/>
    </xf>
    <xf numFmtId="10" fontId="6" fillId="3" borderId="19" xfId="2" applyNumberFormat="1" applyBorder="1"/>
    <xf numFmtId="165" fontId="6" fillId="3" borderId="1" xfId="2" applyNumberFormat="1" applyBorder="1" applyAlignment="1">
      <alignment wrapText="1"/>
    </xf>
    <xf numFmtId="165" fontId="6" fillId="3" borderId="1" xfId="2" applyNumberFormat="1" applyBorder="1"/>
    <xf numFmtId="44" fontId="6" fillId="3" borderId="1" xfId="2" applyNumberFormat="1" applyBorder="1"/>
    <xf numFmtId="0" fontId="0" fillId="0" borderId="8" xfId="0" applyBorder="1" applyAlignment="1">
      <alignment horizontal="right"/>
    </xf>
    <xf numFmtId="44" fontId="6" fillId="3" borderId="1" xfId="2" applyNumberFormat="1" applyBorder="1" applyAlignment="1">
      <alignment wrapText="1"/>
    </xf>
    <xf numFmtId="44" fontId="6" fillId="3" borderId="20" xfId="2" applyNumberFormat="1" applyBorder="1"/>
    <xf numFmtId="14" fontId="0" fillId="0" borderId="0" xfId="0" applyNumberFormat="1"/>
    <xf numFmtId="167" fontId="7" fillId="2" borderId="12" xfId="1" applyNumberFormat="1" applyBorder="1"/>
    <xf numFmtId="44" fontId="7" fillId="2" borderId="16" xfId="1" applyNumberFormat="1" applyBorder="1"/>
    <xf numFmtId="44" fontId="6" fillId="3" borderId="19" xfId="2" applyNumberFormat="1" applyBorder="1"/>
    <xf numFmtId="44" fontId="7" fillId="2" borderId="21" xfId="1" applyNumberFormat="1" applyBorder="1"/>
    <xf numFmtId="0" fontId="8" fillId="0" borderId="0" xfId="0" applyFont="1" applyBorder="1"/>
    <xf numFmtId="0" fontId="8" fillId="0" borderId="8" xfId="0" applyFont="1" applyBorder="1"/>
    <xf numFmtId="0" fontId="8" fillId="0" borderId="0" xfId="0" applyFont="1"/>
    <xf numFmtId="44" fontId="7" fillId="0" borderId="0" xfId="1" applyNumberFormat="1" applyFill="1" applyBorder="1"/>
    <xf numFmtId="44" fontId="6" fillId="3" borderId="22" xfId="2" applyNumberFormat="1" applyBorder="1"/>
    <xf numFmtId="44" fontId="7" fillId="2" borderId="16" xfId="1" applyNumberFormat="1" applyAlignment="1"/>
  </cellXfs>
  <cellStyles count="3">
    <cellStyle name="Invoer" xfId="1" builtinId="20" customBuiltin="1"/>
    <cellStyle name="Standaard" xfId="0" builtinId="0"/>
    <cellStyle name="Uitvoer" xfId="2" builtinId="2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166687</xdr:colOff>
      <xdr:row>36</xdr:row>
      <xdr:rowOff>83343</xdr:rowOff>
    </xdr:from>
    <xdr:to>
      <xdr:col>9</xdr:col>
      <xdr:colOff>16666</xdr:colOff>
      <xdr:row>132</xdr:row>
      <xdr:rowOff>119061</xdr:rowOff>
    </xdr:to>
    <xdr:pic>
      <xdr:nvPicPr>
        <xdr:cNvPr id="2" name="Afbeelding 1">
          <a:extLst>
            <a:ext uri="{FF2B5EF4-FFF2-40B4-BE49-F238E27FC236}">
              <a16:creationId xmlns:a16="http://schemas.microsoft.com/office/drawing/2014/main" id="{276825C5-1ACC-4059-BDF1-6A566668078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5096" t="11998" r="34329" b="122"/>
        <a:stretch/>
      </xdr:blipFill>
      <xdr:spPr>
        <a:xfrm>
          <a:off x="166687" y="6500813"/>
          <a:ext cx="11191875" cy="1718071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323850</xdr:colOff>
      <xdr:row>37</xdr:row>
      <xdr:rowOff>128589</xdr:rowOff>
    </xdr:from>
    <xdr:to>
      <xdr:col>13</xdr:col>
      <xdr:colOff>681037</xdr:colOff>
      <xdr:row>73</xdr:row>
      <xdr:rowOff>109539</xdr:rowOff>
    </xdr:to>
    <xdr:pic>
      <xdr:nvPicPr>
        <xdr:cNvPr id="3" name="Afbeelding 2">
          <a:extLst>
            <a:ext uri="{FF2B5EF4-FFF2-40B4-BE49-F238E27FC236}">
              <a16:creationId xmlns:a16="http://schemas.microsoft.com/office/drawing/2014/main" id="{20BAC472-426D-4BB2-A3B7-196FE192318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8593" t="59394" r="17323" b="7801"/>
        <a:stretch/>
      </xdr:blipFill>
      <xdr:spPr>
        <a:xfrm>
          <a:off x="323850" y="6810377"/>
          <a:ext cx="16130587" cy="64960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38</xdr:row>
      <xdr:rowOff>0</xdr:rowOff>
    </xdr:from>
    <xdr:to>
      <xdr:col>5</xdr:col>
      <xdr:colOff>627751</xdr:colOff>
      <xdr:row>61</xdr:row>
      <xdr:rowOff>94690</xdr:rowOff>
    </xdr:to>
    <xdr:pic>
      <xdr:nvPicPr>
        <xdr:cNvPr id="3" name="Afbeelding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7250906"/>
          <a:ext cx="7180952" cy="447619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37</xdr:row>
      <xdr:rowOff>137160</xdr:rowOff>
    </xdr:from>
    <xdr:to>
      <xdr:col>8</xdr:col>
      <xdr:colOff>192405</xdr:colOff>
      <xdr:row>60</xdr:row>
      <xdr:rowOff>139166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7078980"/>
          <a:ext cx="10058400" cy="420824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49"/>
  <sheetViews>
    <sheetView tabSelected="1" workbookViewId="0"/>
  </sheetViews>
  <sheetFormatPr defaultRowHeight="14.25" x14ac:dyDescent="0.45"/>
  <cols>
    <col min="1" max="1" width="33.53125" bestFit="1" customWidth="1"/>
    <col min="2" max="31" width="15.59765625" customWidth="1"/>
  </cols>
  <sheetData>
    <row r="1" spans="1:32" ht="18.399999999999999" thickBot="1" x14ac:dyDescent="0.6">
      <c r="B1" s="17" t="s">
        <v>41</v>
      </c>
      <c r="N1" s="2" t="s">
        <v>62</v>
      </c>
    </row>
    <row r="2" spans="1:32" ht="14.65" thickBot="1" x14ac:dyDescent="0.5">
      <c r="B2" s="2" t="s">
        <v>43</v>
      </c>
      <c r="C2" s="2" t="s">
        <v>39</v>
      </c>
      <c r="D2" s="2" t="s">
        <v>44</v>
      </c>
      <c r="E2" s="2" t="s">
        <v>69</v>
      </c>
      <c r="F2" s="2" t="s">
        <v>116</v>
      </c>
      <c r="G2" s="2" t="s">
        <v>104</v>
      </c>
      <c r="H2" s="2" t="s">
        <v>123</v>
      </c>
      <c r="N2" s="28" t="s">
        <v>63</v>
      </c>
    </row>
    <row r="3" spans="1:32" ht="14.65" thickBot="1" x14ac:dyDescent="0.5">
      <c r="A3" t="s">
        <v>1</v>
      </c>
      <c r="B3" s="42">
        <v>1500</v>
      </c>
      <c r="C3" s="40">
        <f>B3-(B3*B25)</f>
        <v>1492.5</v>
      </c>
      <c r="D3" s="41">
        <f>(B3-(B3*B27))</f>
        <v>1498.5</v>
      </c>
      <c r="E3" s="41">
        <f>B3-(B3*B32)</f>
        <v>1496.25</v>
      </c>
      <c r="F3" s="41">
        <f>B3-(B3*B39)</f>
        <v>1500</v>
      </c>
      <c r="G3" s="41">
        <f>B3-(B3*C34)</f>
        <v>1500</v>
      </c>
      <c r="H3" s="41">
        <f>B3-(B3*C44)</f>
        <v>1500</v>
      </c>
      <c r="I3" s="63" t="s">
        <v>54</v>
      </c>
      <c r="N3" s="27" t="s">
        <v>64</v>
      </c>
    </row>
    <row r="4" spans="1:32" ht="14.65" thickBot="1" x14ac:dyDescent="0.5">
      <c r="A4" t="s">
        <v>0</v>
      </c>
      <c r="B4" s="28">
        <v>12</v>
      </c>
      <c r="C4" s="29">
        <f>B4</f>
        <v>12</v>
      </c>
      <c r="D4" s="1">
        <f>B4</f>
        <v>12</v>
      </c>
      <c r="E4" s="1">
        <f>B4</f>
        <v>12</v>
      </c>
      <c r="F4" s="1">
        <v>12</v>
      </c>
      <c r="G4" s="1">
        <v>12</v>
      </c>
      <c r="H4" s="1">
        <f>B4</f>
        <v>12</v>
      </c>
      <c r="I4" s="63"/>
      <c r="N4" s="18" t="s">
        <v>65</v>
      </c>
    </row>
    <row r="5" spans="1:32" ht="14.65" thickBot="1" x14ac:dyDescent="0.5">
      <c r="A5" t="s">
        <v>2</v>
      </c>
      <c r="B5" s="43">
        <f t="shared" ref="B5:H5" si="0">B3*B4</f>
        <v>18000</v>
      </c>
      <c r="C5" s="41">
        <f t="shared" si="0"/>
        <v>17910</v>
      </c>
      <c r="D5" s="41">
        <f t="shared" si="0"/>
        <v>17982</v>
      </c>
      <c r="E5" s="41">
        <f t="shared" si="0"/>
        <v>17955</v>
      </c>
      <c r="F5" s="41">
        <f t="shared" si="0"/>
        <v>18000</v>
      </c>
      <c r="G5" s="41">
        <f t="shared" si="0"/>
        <v>18000</v>
      </c>
      <c r="H5" s="41">
        <f t="shared" si="0"/>
        <v>18000</v>
      </c>
      <c r="I5" s="63" t="s">
        <v>55</v>
      </c>
    </row>
    <row r="6" spans="1:32" ht="14.65" thickBot="1" x14ac:dyDescent="0.5">
      <c r="A6" t="s">
        <v>58</v>
      </c>
      <c r="B6" s="32">
        <v>0.05</v>
      </c>
      <c r="C6" s="30">
        <f>B6</f>
        <v>0.05</v>
      </c>
      <c r="D6" s="13">
        <f>B6</f>
        <v>0.05</v>
      </c>
      <c r="E6" s="13">
        <f>B6</f>
        <v>0.05</v>
      </c>
      <c r="F6" s="13">
        <f>C6</f>
        <v>0.05</v>
      </c>
      <c r="G6" s="13">
        <f>D6</f>
        <v>0.05</v>
      </c>
      <c r="H6" s="13">
        <f>E6</f>
        <v>0.05</v>
      </c>
      <c r="I6" s="63" t="s">
        <v>59</v>
      </c>
    </row>
    <row r="7" spans="1:32" x14ac:dyDescent="0.45">
      <c r="A7" t="s">
        <v>61</v>
      </c>
      <c r="B7" s="31">
        <f>'Rendement berekening'!B9</f>
        <v>2.688146079978404E-2</v>
      </c>
      <c r="C7" s="5">
        <f>B7-(D25+E25)</f>
        <v>2.0981460799784041E-2</v>
      </c>
      <c r="D7" s="5">
        <f>B7-(D27+E27)</f>
        <v>2.2861460799784041E-2</v>
      </c>
      <c r="E7" s="5">
        <f>B7-(D32+E32)</f>
        <v>2.1881460799784039E-2</v>
      </c>
      <c r="F7" s="5">
        <f>B7-(D39+E39)</f>
        <v>2.2861460799784041E-2</v>
      </c>
      <c r="G7" s="5">
        <f>B7-(D34+E34)</f>
        <v>2.3261460799784042E-2</v>
      </c>
      <c r="H7" s="5">
        <f>B7-(D44+E44)</f>
        <v>2.3081460799784039E-2</v>
      </c>
      <c r="I7" s="63" t="s">
        <v>56</v>
      </c>
    </row>
    <row r="10" spans="1:32" ht="18" x14ac:dyDescent="0.55000000000000004">
      <c r="B10" s="17" t="s">
        <v>40</v>
      </c>
    </row>
    <row r="11" spans="1:32" x14ac:dyDescent="0.45">
      <c r="B11" s="2" t="s">
        <v>4</v>
      </c>
      <c r="C11" s="2" t="s">
        <v>5</v>
      </c>
      <c r="D11" s="2" t="s">
        <v>6</v>
      </c>
      <c r="E11" s="2" t="s">
        <v>7</v>
      </c>
      <c r="F11" s="2" t="s">
        <v>8</v>
      </c>
      <c r="G11" s="2" t="s">
        <v>9</v>
      </c>
      <c r="H11" s="2" t="s">
        <v>10</v>
      </c>
      <c r="I11" s="2" t="s">
        <v>11</v>
      </c>
      <c r="J11" s="2" t="s">
        <v>12</v>
      </c>
      <c r="K11" s="2" t="s">
        <v>13</v>
      </c>
      <c r="L11" s="2" t="s">
        <v>14</v>
      </c>
      <c r="M11" s="2" t="s">
        <v>15</v>
      </c>
      <c r="N11" s="2" t="s">
        <v>16</v>
      </c>
      <c r="O11" s="2" t="s">
        <v>17</v>
      </c>
      <c r="P11" s="2" t="s">
        <v>18</v>
      </c>
      <c r="Q11" s="2" t="s">
        <v>19</v>
      </c>
      <c r="R11" s="2" t="s">
        <v>20</v>
      </c>
      <c r="S11" s="2" t="s">
        <v>21</v>
      </c>
      <c r="T11" s="2" t="s">
        <v>22</v>
      </c>
      <c r="U11" s="2" t="s">
        <v>23</v>
      </c>
      <c r="V11" s="2" t="s">
        <v>24</v>
      </c>
      <c r="W11" s="2" t="s">
        <v>25</v>
      </c>
      <c r="X11" s="2" t="s">
        <v>26</v>
      </c>
      <c r="Y11" s="2" t="s">
        <v>27</v>
      </c>
      <c r="Z11" s="2" t="s">
        <v>28</v>
      </c>
      <c r="AA11" s="2" t="s">
        <v>29</v>
      </c>
      <c r="AB11" s="2" t="s">
        <v>30</v>
      </c>
      <c r="AC11" s="2" t="s">
        <v>31</v>
      </c>
      <c r="AD11" s="2" t="s">
        <v>32</v>
      </c>
      <c r="AE11" s="2" t="s">
        <v>33</v>
      </c>
    </row>
    <row r="12" spans="1:32" s="4" customFormat="1" x14ac:dyDescent="0.45">
      <c r="A12" s="14" t="s">
        <v>3</v>
      </c>
      <c r="B12" s="41">
        <f>B$5+(B$5*B$7)</f>
        <v>18483.866294396114</v>
      </c>
      <c r="C12" s="41">
        <f>B12+(B12*$B$6)+$B$12</f>
        <v>37891.925903512034</v>
      </c>
      <c r="D12" s="41">
        <f t="shared" ref="D12:AE12" si="1">C12+(C12*$B$6)+$B$12</f>
        <v>58270.388493083752</v>
      </c>
      <c r="E12" s="41">
        <f>D12+(D12*$B$6)+$B$12</f>
        <v>79667.774212134056</v>
      </c>
      <c r="F12" s="41">
        <f>E12+(E12*$B$6)+$B$12</f>
        <v>102135.02921713686</v>
      </c>
      <c r="G12" s="41">
        <f t="shared" si="1"/>
        <v>125725.64697238982</v>
      </c>
      <c r="H12" s="41">
        <f t="shared" si="1"/>
        <v>150495.79561540543</v>
      </c>
      <c r="I12" s="41">
        <f t="shared" si="1"/>
        <v>176504.45169057182</v>
      </c>
      <c r="J12" s="41">
        <f t="shared" si="1"/>
        <v>203813.54056949652</v>
      </c>
      <c r="K12" s="41">
        <f t="shared" si="1"/>
        <v>232488.08389236746</v>
      </c>
      <c r="L12" s="41">
        <f t="shared" si="1"/>
        <v>262596.35438138194</v>
      </c>
      <c r="M12" s="41">
        <f t="shared" si="1"/>
        <v>294210.03839484713</v>
      </c>
      <c r="N12" s="41">
        <f t="shared" si="1"/>
        <v>327404.40660898562</v>
      </c>
      <c r="O12" s="41">
        <f t="shared" si="1"/>
        <v>362258.49323383102</v>
      </c>
      <c r="P12" s="41">
        <f t="shared" si="1"/>
        <v>398855.28418991866</v>
      </c>
      <c r="Q12" s="41">
        <f t="shared" si="1"/>
        <v>437281.91469381069</v>
      </c>
      <c r="R12" s="41">
        <f t="shared" si="1"/>
        <v>477629.87672289734</v>
      </c>
      <c r="S12" s="41">
        <f t="shared" si="1"/>
        <v>519995.23685343831</v>
      </c>
      <c r="T12" s="41">
        <f t="shared" si="1"/>
        <v>564478.86499050632</v>
      </c>
      <c r="U12" s="41">
        <f t="shared" si="1"/>
        <v>611186.6745344277</v>
      </c>
      <c r="V12" s="41">
        <f t="shared" si="1"/>
        <v>660229.87455554516</v>
      </c>
      <c r="W12" s="41">
        <f t="shared" si="1"/>
        <v>711725.23457771854</v>
      </c>
      <c r="X12" s="41">
        <f t="shared" si="1"/>
        <v>765795.36260100058</v>
      </c>
      <c r="Y12" s="41">
        <f t="shared" si="1"/>
        <v>822568.99702544673</v>
      </c>
      <c r="Z12" s="41">
        <f t="shared" si="1"/>
        <v>882181.31317111524</v>
      </c>
      <c r="AA12" s="41">
        <f t="shared" si="1"/>
        <v>944774.24512406706</v>
      </c>
      <c r="AB12" s="41">
        <f t="shared" si="1"/>
        <v>1010496.8236746666</v>
      </c>
      <c r="AC12" s="41">
        <f t="shared" si="1"/>
        <v>1079505.531152796</v>
      </c>
      <c r="AD12" s="41">
        <f t="shared" si="1"/>
        <v>1151964.6740048318</v>
      </c>
      <c r="AE12" s="41">
        <f t="shared" si="1"/>
        <v>1228046.7739994696</v>
      </c>
    </row>
    <row r="13" spans="1:32" s="3" customFormat="1" x14ac:dyDescent="0.45">
      <c r="A13" s="15" t="s">
        <v>42</v>
      </c>
      <c r="B13" s="41">
        <f>C$5+(C$5*C$7)</f>
        <v>18285.77796292413</v>
      </c>
      <c r="C13" s="41">
        <f t="shared" ref="C13:AE13" si="2">B13+(B13*($B$6-($D$25+$E$25)))+$B$13</f>
        <v>37377.958734013213</v>
      </c>
      <c r="D13" s="41">
        <f t="shared" si="2"/>
        <v>57312.104677107331</v>
      </c>
      <c r="E13" s="41">
        <f t="shared" si="2"/>
        <v>78125.346456291896</v>
      </c>
      <c r="F13" s="41">
        <f>E13+(E13*($B$6-($D$25+$E$25)))+$B$13</f>
        <v>99856.452197938488</v>
      </c>
      <c r="G13" s="41">
        <f t="shared" si="2"/>
        <v>122545.89970279171</v>
      </c>
      <c r="H13" s="41">
        <f t="shared" si="2"/>
        <v>146235.95184260895</v>
      </c>
      <c r="I13" s="41">
        <f t="shared" si="2"/>
        <v>170970.73528179212</v>
      </c>
      <c r="J13" s="41">
        <f t="shared" si="2"/>
        <v>196796.32267064328</v>
      </c>
      <c r="K13" s="41">
        <f t="shared" si="2"/>
        <v>223760.81846334276</v>
      </c>
      <c r="L13" s="41">
        <f t="shared" si="2"/>
        <v>251914.4485205003</v>
      </c>
      <c r="M13" s="41">
        <f t="shared" si="2"/>
        <v>281309.6536631785</v>
      </c>
      <c r="N13" s="41">
        <f t="shared" si="2"/>
        <v>312001.18735264882</v>
      </c>
      <c r="O13" s="41">
        <f t="shared" si="2"/>
        <v>344046.21767782478</v>
      </c>
      <c r="P13" s="41">
        <f t="shared" si="2"/>
        <v>377504.43384034099</v>
      </c>
      <c r="Q13" s="41">
        <f t="shared" si="2"/>
        <v>412438.15733562416</v>
      </c>
      <c r="R13" s="41">
        <f t="shared" si="2"/>
        <v>448912.45803704933</v>
      </c>
      <c r="S13" s="41">
        <f t="shared" si="2"/>
        <v>486995.27539940737</v>
      </c>
      <c r="T13" s="41">
        <f t="shared" si="2"/>
        <v>526757.54500744538</v>
      </c>
      <c r="U13" s="41">
        <f t="shared" si="2"/>
        <v>568273.33070519788</v>
      </c>
      <c r="V13" s="41">
        <f t="shared" si="2"/>
        <v>611619.96255222114</v>
      </c>
      <c r="W13" s="41">
        <f t="shared" si="2"/>
        <v>656878.18086369825</v>
      </c>
      <c r="X13" s="41">
        <f t="shared" si="2"/>
        <v>704132.28660271142</v>
      </c>
      <c r="Y13" s="41">
        <f t="shared" si="2"/>
        <v>753470.29840481514</v>
      </c>
      <c r="Z13" s="41">
        <f t="shared" si="2"/>
        <v>804984.1165273916</v>
      </c>
      <c r="AA13" s="41">
        <f t="shared" si="2"/>
        <v>858769.6940291737</v>
      </c>
      <c r="AB13" s="41">
        <f t="shared" si="2"/>
        <v>914927.21549878432</v>
      </c>
      <c r="AC13" s="41">
        <f t="shared" si="2"/>
        <v>973561.28366520477</v>
      </c>
      <c r="AD13" s="41">
        <f t="shared" si="2"/>
        <v>1034781.1142377644</v>
      </c>
      <c r="AE13" s="41">
        <f t="shared" si="2"/>
        <v>1098700.739338574</v>
      </c>
    </row>
    <row r="14" spans="1:32" x14ac:dyDescent="0.45">
      <c r="A14" s="2" t="s">
        <v>70</v>
      </c>
      <c r="B14" s="41">
        <f>E$5+(E$5*E$7)</f>
        <v>18347.881628660121</v>
      </c>
      <c r="C14" s="41">
        <f t="shared" ref="C14:AE14" si="3">B14+(B14*($B$6-($D$32+$E$32)))+$B$14</f>
        <v>37521.417930609947</v>
      </c>
      <c r="D14" s="41">
        <f t="shared" si="3"/>
        <v>57557.763366147519</v>
      </c>
      <c r="E14" s="41">
        <f t="shared" si="3"/>
        <v>78495.744346284278</v>
      </c>
      <c r="F14" s="41">
        <f>E14+(E14*($B$6-($D$32+$E$32)))+$B$14</f>
        <v>100375.93447052719</v>
      </c>
      <c r="G14" s="41">
        <f t="shared" si="3"/>
        <v>123240.73315036103</v>
      </c>
      <c r="H14" s="41">
        <f t="shared" si="3"/>
        <v>147134.4477707874</v>
      </c>
      <c r="I14" s="41">
        <f t="shared" si="3"/>
        <v>172103.37954913295</v>
      </c>
      <c r="J14" s="41">
        <f t="shared" si="3"/>
        <v>198195.91325750406</v>
      </c>
      <c r="K14" s="41">
        <f t="shared" si="3"/>
        <v>225462.61098275188</v>
      </c>
      <c r="L14" s="41">
        <f t="shared" si="3"/>
        <v>253956.31010563584</v>
      </c>
      <c r="M14" s="41">
        <f t="shared" si="3"/>
        <v>283732.22568904958</v>
      </c>
      <c r="N14" s="41">
        <f t="shared" si="3"/>
        <v>314848.05747371697</v>
      </c>
      <c r="O14" s="41">
        <f t="shared" si="3"/>
        <v>347364.10168869438</v>
      </c>
      <c r="P14" s="41">
        <f t="shared" si="3"/>
        <v>381343.36789334577</v>
      </c>
      <c r="Q14" s="41">
        <f t="shared" si="3"/>
        <v>416851.70107720647</v>
      </c>
      <c r="R14" s="41">
        <f t="shared" si="3"/>
        <v>453957.90925434092</v>
      </c>
      <c r="S14" s="41">
        <f t="shared" si="3"/>
        <v>492733.89679944637</v>
      </c>
      <c r="T14" s="41">
        <f t="shared" si="3"/>
        <v>533254.8037840816</v>
      </c>
      <c r="U14" s="41">
        <f t="shared" si="3"/>
        <v>575599.15158302535</v>
      </c>
      <c r="V14" s="41">
        <f t="shared" si="3"/>
        <v>619848.99503292167</v>
      </c>
      <c r="W14" s="41">
        <f t="shared" si="3"/>
        <v>666090.08143806329</v>
      </c>
      <c r="X14" s="41">
        <f t="shared" si="3"/>
        <v>714412.01673143625</v>
      </c>
      <c r="Y14" s="41">
        <f t="shared" si="3"/>
        <v>764908.439113011</v>
      </c>
      <c r="Z14" s="41">
        <f t="shared" si="3"/>
        <v>817677.20050175663</v>
      </c>
      <c r="AA14" s="41">
        <f t="shared" si="3"/>
        <v>872820.55615299579</v>
      </c>
      <c r="AB14" s="41">
        <f t="shared" si="3"/>
        <v>930445.3628085407</v>
      </c>
      <c r="AC14" s="41">
        <f t="shared" si="3"/>
        <v>990663.28576358513</v>
      </c>
      <c r="AD14" s="41">
        <f t="shared" si="3"/>
        <v>1053591.0152516065</v>
      </c>
      <c r="AE14" s="41">
        <f t="shared" si="3"/>
        <v>1119350.4925665888</v>
      </c>
      <c r="AF14" s="23"/>
    </row>
    <row r="15" spans="1:32" x14ac:dyDescent="0.45">
      <c r="A15" s="2" t="s">
        <v>45</v>
      </c>
      <c r="B15" s="41">
        <f>Rabobank!B24</f>
        <v>18393.578654396115</v>
      </c>
      <c r="C15" s="41">
        <f>Rabobank!C24</f>
        <v>37631.385081379914</v>
      </c>
      <c r="D15" s="41">
        <f>Rabobank!D24</f>
        <v>57757.673069209435</v>
      </c>
      <c r="E15" s="41">
        <f>Rabobank!E24</f>
        <v>78816.866695926961</v>
      </c>
      <c r="F15" s="41">
        <f>Rabobank!F24</f>
        <v>100858.35019404224</v>
      </c>
      <c r="G15" s="41">
        <f>Rabobank!G24</f>
        <v>123956.71676049878</v>
      </c>
      <c r="H15" s="41">
        <f>Rabobank!H24</f>
        <v>148164.81054871361</v>
      </c>
      <c r="I15" s="41">
        <f>Rabobank!I24</f>
        <v>173538.11791977467</v>
      </c>
      <c r="J15" s="41">
        <f>Rabobank!J24</f>
        <v>200134.89955282427</v>
      </c>
      <c r="K15" s="41">
        <f>Rabobank!K24</f>
        <v>228016.32916096182</v>
      </c>
      <c r="L15" s="41">
        <f>Rabobank!L24</f>
        <v>257281.22271587845</v>
      </c>
      <c r="M15" s="41">
        <f>Rabobank!M24</f>
        <v>288000.31562714401</v>
      </c>
      <c r="N15" s="41">
        <f>Rabobank!N24</f>
        <v>320246.31786257593</v>
      </c>
      <c r="O15" s="41">
        <f>Rabobank!O24</f>
        <v>354095.57488838251</v>
      </c>
      <c r="P15" s="41">
        <f>Rabobank!P24</f>
        <v>389628.2494440825</v>
      </c>
      <c r="Q15" s="41">
        <f>Rabobank!Q24</f>
        <v>426928.51240617054</v>
      </c>
      <c r="R15" s="41">
        <f>Rabobank!R24</f>
        <v>466084.74319496611</v>
      </c>
      <c r="S15" s="41">
        <f>Rabobank!S24</f>
        <v>507189.7402018045</v>
      </c>
      <c r="T15" s="41">
        <f>Rabobank!T24</f>
        <v>550340.94173758791</v>
      </c>
      <c r="U15" s="41">
        <f>Rabobank!U24</f>
        <v>595640.65802876349</v>
      </c>
      <c r="V15" s="41">
        <f>Rabobank!V24</f>
        <v>643196.31481310097</v>
      </c>
      <c r="W15" s="41">
        <f>Rabobank!W24</f>
        <v>693120.70911525842</v>
      </c>
      <c r="X15" s="41">
        <f>Rabobank!X24</f>
        <v>745532.2778111269</v>
      </c>
      <c r="Y15" s="41">
        <f>Rabobank!Y24</f>
        <v>800555.37962039176</v>
      </c>
      <c r="Z15" s="41">
        <f>Rabobank!Z24</f>
        <v>858320.59119872306</v>
      </c>
      <c r="AA15" s="41">
        <f>Rabobank!AA24</f>
        <v>918965.01803457399</v>
      </c>
      <c r="AB15" s="41">
        <f>Rabobank!AB24</f>
        <v>982632.62089082052</v>
      </c>
      <c r="AC15" s="41">
        <f>Rabobank!AC24</f>
        <v>1049474.5585684823</v>
      </c>
      <c r="AD15" s="41">
        <f>Rabobank!AD24</f>
        <v>1119649.5478086304</v>
      </c>
      <c r="AE15" s="41">
        <f>Rabobank!AE24</f>
        <v>1193324.241189389</v>
      </c>
      <c r="AF15" s="23"/>
    </row>
    <row r="16" spans="1:32" x14ac:dyDescent="0.45">
      <c r="A16" s="2" t="s">
        <v>106</v>
      </c>
      <c r="B16" s="41">
        <f>ABN!B26</f>
        <v>18418.706294396114</v>
      </c>
      <c r="C16" s="41">
        <f>ABN!C26</f>
        <v>37689.67079364528</v>
      </c>
      <c r="D16" s="41">
        <f>ABN!D26</f>
        <v>57857.307854507264</v>
      </c>
      <c r="E16" s="41">
        <f>ABN!E26</f>
        <v>78966.451105062704</v>
      </c>
      <c r="F16" s="41">
        <f>ABN!F26</f>
        <v>101065.88387816999</v>
      </c>
      <c r="G16" s="41">
        <f>ABN!G26</f>
        <v>124222.19971961853</v>
      </c>
      <c r="H16" s="41">
        <f>ABN!H26</f>
        <v>148488.24278282537</v>
      </c>
      <c r="I16" s="41">
        <f>ABN!I26</f>
        <v>173919.49942887842</v>
      </c>
      <c r="J16" s="41">
        <f>ABN!J26</f>
        <v>200574.23033692001</v>
      </c>
      <c r="K16" s="41">
        <f>ABN!K26</f>
        <v>228513.60922004958</v>
      </c>
      <c r="L16" s="41">
        <f>ABN!L26</f>
        <v>257801.86847702146</v>
      </c>
      <c r="M16" s="41">
        <f>ABN!M26</f>
        <v>288506.45212652785</v>
      </c>
      <c r="N16" s="41">
        <f>ABN!N26</f>
        <v>320698.17638819542</v>
      </c>
      <c r="O16" s="41">
        <f>ABN!O26</f>
        <v>354451.39829263225</v>
      </c>
      <c r="P16" s="41">
        <f>ABN!P26</f>
        <v>389844.19272197678</v>
      </c>
      <c r="Q16" s="41">
        <f>ABN!Q26</f>
        <v>426980.48241326964</v>
      </c>
      <c r="R16" s="41">
        <f>ABN!R26</f>
        <v>465948.57037227164</v>
      </c>
      <c r="S16" s="41">
        <f>ABN!S26</f>
        <v>506840.04651236819</v>
      </c>
      <c r="T16" s="41">
        <f>ABN!T26</f>
        <v>549751.08024261403</v>
      </c>
      <c r="U16" s="41">
        <f>ABN!U26</f>
        <v>594782.64944251662</v>
      </c>
      <c r="V16" s="41">
        <f>ABN!V26</f>
        <v>642040.78088555892</v>
      </c>
      <c r="W16" s="41">
        <f>ABN!W26</f>
        <v>691636.80268389778</v>
      </c>
      <c r="X16" s="41">
        <f>ABN!X26</f>
        <v>743687.60935529799</v>
      </c>
      <c r="Y16" s="41">
        <f>ABN!Y26</f>
        <v>798315.94014341279</v>
      </c>
      <c r="Z16" s="41">
        <f>ABN!Z26</f>
        <v>855650.67125407781</v>
      </c>
      <c r="AA16" s="41">
        <f>ABN!AA26</f>
        <v>915827.12270342046</v>
      </c>
      <c r="AB16" s="41">
        <f>ABN!AB26</f>
        <v>978987.38050837477</v>
      </c>
      <c r="AC16" s="41">
        <f>ABN!AC26</f>
        <v>1045280.6349867213</v>
      </c>
      <c r="AD16" s="41">
        <f>ABN!AD26</f>
        <v>1114863.5359721296</v>
      </c>
      <c r="AE16" s="41">
        <f>ABN!AE26</f>
        <v>1187900.5657899529</v>
      </c>
      <c r="AF16" s="23"/>
    </row>
    <row r="17" spans="1:31" x14ac:dyDescent="0.45">
      <c r="A17" s="2" t="s">
        <v>118</v>
      </c>
      <c r="B17" s="41">
        <f>ING!B26</f>
        <v>18411.506294396113</v>
      </c>
      <c r="C17" s="41">
        <f>ING!C26</f>
        <v>37667.240361379918</v>
      </c>
      <c r="D17" s="41">
        <f>ING!D26</f>
        <v>57811.45598920944</v>
      </c>
      <c r="E17" s="41">
        <f>ING!E26</f>
        <v>78894.333459134592</v>
      </c>
      <c r="F17" s="41">
        <f>ING!F26</f>
        <v>100983.76623224188</v>
      </c>
      <c r="G17" s="41">
        <f>ING!G26</f>
        <v>124130.0820736904</v>
      </c>
      <c r="H17" s="41">
        <f>ING!H26</f>
        <v>148386.12513689723</v>
      </c>
      <c r="I17" s="41">
        <f>ING!I26</f>
        <v>173807.38178295031</v>
      </c>
      <c r="J17" s="41">
        <f>ING!J26</f>
        <v>200452.1126909919</v>
      </c>
      <c r="K17" s="41">
        <f>ING!K26</f>
        <v>228381.49157412144</v>
      </c>
      <c r="L17" s="41">
        <f>ING!L26</f>
        <v>257659.75083109335</v>
      </c>
      <c r="M17" s="41">
        <f>ING!M26</f>
        <v>288354.33448059973</v>
      </c>
      <c r="N17" s="41">
        <f>ING!N26</f>
        <v>320536.05874226731</v>
      </c>
      <c r="O17" s="41">
        <f>ING!O26</f>
        <v>354279.28064670414</v>
      </c>
      <c r="P17" s="41">
        <f>ING!P26</f>
        <v>389662.07507604867</v>
      </c>
      <c r="Q17" s="41">
        <f>ING!Q26</f>
        <v>426766.42065654631</v>
      </c>
      <c r="R17" s="41">
        <f>ING!R26</f>
        <v>465678.39494575479</v>
      </c>
      <c r="S17" s="41">
        <f>ING!S26</f>
        <v>506499.87108585134</v>
      </c>
      <c r="T17" s="41">
        <f>ING!T26</f>
        <v>549340.90481609723</v>
      </c>
      <c r="U17" s="41">
        <f>ING!U26</f>
        <v>594302.47401599982</v>
      </c>
      <c r="V17" s="41">
        <f>ING!V26</f>
        <v>641490.60545904201</v>
      </c>
      <c r="W17" s="41">
        <f>ING!W26</f>
        <v>691016.62725738087</v>
      </c>
      <c r="X17" s="41">
        <f>ING!X26</f>
        <v>742997.43392878107</v>
      </c>
      <c r="Y17" s="41">
        <f>ING!Y26</f>
        <v>797555.76471689588</v>
      </c>
      <c r="Z17" s="41">
        <f>ING!Z26</f>
        <v>854820.4958275609</v>
      </c>
      <c r="AA17" s="41">
        <f>ING!AA26</f>
        <v>914926.94727690355</v>
      </c>
      <c r="AB17" s="41">
        <f>ING!AB26</f>
        <v>978017.20508185797</v>
      </c>
      <c r="AC17" s="41">
        <f>ING!AC26</f>
        <v>1044240.4595602044</v>
      </c>
      <c r="AD17" s="41">
        <f>ING!AD26</f>
        <v>1113753.3605456126</v>
      </c>
      <c r="AE17" s="41">
        <f>ING!AE26</f>
        <v>1186720.390363436</v>
      </c>
    </row>
    <row r="18" spans="1:31" x14ac:dyDescent="0.45">
      <c r="A18" s="2" t="s">
        <v>128</v>
      </c>
      <c r="B18" s="41">
        <f>Binck!B26</f>
        <v>18415.466294396112</v>
      </c>
      <c r="C18" s="41">
        <f>Binck!C26</f>
        <v>37679.536585078691</v>
      </c>
      <c r="D18" s="41">
        <f>Binck!D26</f>
        <v>57836.571698376691</v>
      </c>
      <c r="E18" s="41">
        <f>Binck!E26</f>
        <v>78931.21987542088</v>
      </c>
      <c r="F18" s="41">
        <f>Binck!F26</f>
        <v>101010.36176939857</v>
      </c>
      <c r="G18" s="41">
        <f>Binck!G26</f>
        <v>124123.22206615645</v>
      </c>
      <c r="H18" s="41">
        <f>Binck!H26</f>
        <v>148321.48668583352</v>
      </c>
      <c r="I18" s="41">
        <f>Binck!I26</f>
        <v>173659.42584457574</v>
      </c>
      <c r="J18" s="41">
        <f>Binck!J26</f>
        <v>200194.02326933635</v>
      </c>
      <c r="K18" s="41">
        <f>Binck!K26</f>
        <v>227985.11187341629</v>
      </c>
      <c r="L18" s="41">
        <f>Binck!L26</f>
        <v>257095.51621578151</v>
      </c>
      <c r="M18" s="41">
        <f>Binck!M26</f>
        <v>287591.20208334626</v>
      </c>
      <c r="N18" s="41">
        <f>Binck!N26</f>
        <v>319590.76148426678</v>
      </c>
      <c r="O18" s="41">
        <f>Binck!O26</f>
        <v>353180.33112264454</v>
      </c>
      <c r="P18" s="41">
        <f>Binck!P26</f>
        <v>388439.41151035234</v>
      </c>
      <c r="Q18" s="41">
        <f>Binck!Q26</f>
        <v>425451.47818485677</v>
      </c>
      <c r="R18" s="41">
        <f>Binck!R26</f>
        <v>464304.18046049762</v>
      </c>
      <c r="S18" s="41">
        <f>Binck!S26</f>
        <v>505089.55011733173</v>
      </c>
      <c r="T18" s="41">
        <f>Binck!T26</f>
        <v>547904.22052441875</v>
      </c>
      <c r="U18" s="41">
        <f>Binck!U26</f>
        <v>592849.65671927121</v>
      </c>
      <c r="V18" s="41">
        <f>Binck!V26</f>
        <v>640032.39699127758</v>
      </c>
      <c r="W18" s="41">
        <f>Binck!W26</f>
        <v>689564.30654429551</v>
      </c>
      <c r="X18" s="41">
        <f>Binck!X26</f>
        <v>741562.84384237556</v>
      </c>
      <c r="Y18" s="41">
        <f>Binck!Y26</f>
        <v>796151.34027277085</v>
      </c>
      <c r="Z18" s="41">
        <f>Binck!Z26</f>
        <v>853459.29379209713</v>
      </c>
      <c r="AA18" s="41">
        <f>Binck!AA26</f>
        <v>913622.6772548008</v>
      </c>
      <c r="AB18" s="41">
        <f>Binck!AB26</f>
        <v>976784.26215805102</v>
      </c>
      <c r="AC18" s="41">
        <f>Binck!AC26</f>
        <v>1043093.9585738748</v>
      </c>
      <c r="AD18" s="41">
        <f>Binck!AD26</f>
        <v>1112709.172077901</v>
      </c>
      <c r="AE18" s="41">
        <f>Binck!AE26</f>
        <v>1185795.1785245398</v>
      </c>
    </row>
    <row r="23" spans="1:31" ht="18" x14ac:dyDescent="0.55000000000000004">
      <c r="B23" s="17" t="s">
        <v>34</v>
      </c>
      <c r="C23" t="s">
        <v>103</v>
      </c>
    </row>
    <row r="24" spans="1:31" ht="14.65" thickBot="1" x14ac:dyDescent="0.5">
      <c r="B24" t="s">
        <v>35</v>
      </c>
      <c r="C24" t="s">
        <v>36</v>
      </c>
      <c r="D24" t="s">
        <v>37</v>
      </c>
      <c r="E24" t="s">
        <v>38</v>
      </c>
    </row>
    <row r="25" spans="1:31" ht="14.65" thickBot="1" x14ac:dyDescent="0.5">
      <c r="A25" s="19" t="s">
        <v>39</v>
      </c>
      <c r="B25" s="33">
        <v>5.0000000000000001E-3</v>
      </c>
      <c r="C25" s="33">
        <v>0</v>
      </c>
      <c r="D25" s="33">
        <v>5.8999999999999999E-3</v>
      </c>
      <c r="E25" s="33">
        <v>0</v>
      </c>
      <c r="F25" s="20"/>
      <c r="G25" s="20"/>
      <c r="H25" s="21"/>
      <c r="I25" s="18"/>
    </row>
    <row r="26" spans="1:31" ht="14.65" thickBot="1" x14ac:dyDescent="0.5">
      <c r="I26" s="18"/>
    </row>
    <row r="27" spans="1:31" ht="14.65" thickBot="1" x14ac:dyDescent="0.5">
      <c r="A27" s="16" t="s">
        <v>44</v>
      </c>
      <c r="B27" s="33">
        <v>1E-3</v>
      </c>
      <c r="C27" s="33">
        <v>1E-3</v>
      </c>
      <c r="D27" s="57">
        <v>1.6199999999999999E-3</v>
      </c>
      <c r="E27" s="33">
        <v>2.3999999999999998E-3</v>
      </c>
      <c r="F27" s="33">
        <v>1.1999999999999999E-3</v>
      </c>
      <c r="G27" s="7"/>
      <c r="H27" s="8"/>
      <c r="I27" s="18"/>
    </row>
    <row r="28" spans="1:31" ht="15" thickTop="1" thickBot="1" x14ac:dyDescent="0.5">
      <c r="A28" s="34"/>
      <c r="B28" s="66">
        <v>0.05</v>
      </c>
      <c r="D28" s="9"/>
      <c r="E28" s="39">
        <v>20</v>
      </c>
      <c r="F28" s="61" t="s">
        <v>90</v>
      </c>
      <c r="G28" s="9"/>
      <c r="H28" s="10"/>
      <c r="I28" s="18"/>
    </row>
    <row r="29" spans="1:31" ht="15" thickTop="1" thickBot="1" x14ac:dyDescent="0.5">
      <c r="A29" s="34"/>
      <c r="B29" s="39">
        <v>150</v>
      </c>
      <c r="C29" s="39">
        <v>150</v>
      </c>
      <c r="D29" s="9"/>
      <c r="E29" s="39">
        <v>400</v>
      </c>
      <c r="F29" s="61" t="s">
        <v>91</v>
      </c>
      <c r="G29" s="9"/>
      <c r="H29" s="10"/>
      <c r="I29" s="18"/>
    </row>
    <row r="30" spans="1:31" ht="15" thickTop="1" thickBot="1" x14ac:dyDescent="0.5">
      <c r="A30" s="24"/>
      <c r="C30" s="9"/>
      <c r="D30" s="48" t="s">
        <v>83</v>
      </c>
      <c r="E30" s="39">
        <v>100000</v>
      </c>
      <c r="F30" s="61" t="s">
        <v>79</v>
      </c>
      <c r="G30" s="9"/>
      <c r="H30" s="10"/>
      <c r="I30" s="18"/>
    </row>
    <row r="31" spans="1:31" ht="15" thickTop="1" thickBot="1" x14ac:dyDescent="0.5">
      <c r="A31" s="37"/>
      <c r="B31" s="20"/>
      <c r="C31" s="20"/>
      <c r="D31" s="20"/>
      <c r="E31" s="38"/>
      <c r="F31" s="20"/>
      <c r="G31" s="20"/>
      <c r="H31" s="21"/>
      <c r="I31" s="18"/>
    </row>
    <row r="32" spans="1:31" ht="14.65" thickBot="1" x14ac:dyDescent="0.5">
      <c r="A32" s="35" t="s">
        <v>69</v>
      </c>
      <c r="B32" s="36">
        <v>2.5000000000000001E-3</v>
      </c>
      <c r="C32" s="36">
        <v>2.5000000000000001E-3</v>
      </c>
      <c r="D32" s="36">
        <v>5.0000000000000001E-3</v>
      </c>
      <c r="E32" s="36">
        <v>0</v>
      </c>
      <c r="F32" s="11"/>
      <c r="G32" s="11"/>
      <c r="H32" s="12"/>
      <c r="I32" s="18"/>
    </row>
    <row r="33" spans="1:9" ht="14.65" thickBot="1" x14ac:dyDescent="0.5"/>
    <row r="34" spans="1:9" ht="14.65" thickBot="1" x14ac:dyDescent="0.5">
      <c r="A34" s="16" t="s">
        <v>104</v>
      </c>
      <c r="B34" s="33">
        <v>0</v>
      </c>
      <c r="C34" s="33">
        <v>0</v>
      </c>
      <c r="D34" s="57">
        <v>1.6199999999999999E-3</v>
      </c>
      <c r="E34" s="33">
        <v>2E-3</v>
      </c>
      <c r="F34" s="33">
        <v>1.1999999999999999E-3</v>
      </c>
      <c r="G34" s="33">
        <v>5.9999999999999995E-4</v>
      </c>
      <c r="H34" s="8"/>
      <c r="I34" s="18"/>
    </row>
    <row r="35" spans="1:9" x14ac:dyDescent="0.45">
      <c r="A35" s="34"/>
      <c r="D35" s="9"/>
      <c r="F35" s="24"/>
      <c r="G35" s="9"/>
      <c r="H35" s="10"/>
      <c r="I35" s="18"/>
    </row>
    <row r="36" spans="1:9" ht="14.65" thickBot="1" x14ac:dyDescent="0.5">
      <c r="A36" s="34"/>
      <c r="D36" s="9"/>
      <c r="F36" s="62" t="s">
        <v>108</v>
      </c>
      <c r="G36" s="9"/>
      <c r="H36" s="10"/>
      <c r="I36" s="18"/>
    </row>
    <row r="37" spans="1:9" ht="15" thickTop="1" thickBot="1" x14ac:dyDescent="0.5">
      <c r="A37" s="44"/>
      <c r="B37" s="11"/>
      <c r="C37" s="11"/>
      <c r="D37" s="53" t="s">
        <v>83</v>
      </c>
      <c r="E37" s="60">
        <v>100000</v>
      </c>
      <c r="F37" s="60">
        <v>400000</v>
      </c>
      <c r="G37" s="11"/>
      <c r="H37" s="12"/>
      <c r="I37" s="18"/>
    </row>
    <row r="38" spans="1:9" ht="14.65" thickBot="1" x14ac:dyDescent="0.5">
      <c r="A38" s="24"/>
      <c r="B38" s="9"/>
      <c r="C38" s="9"/>
      <c r="D38" s="48"/>
      <c r="E38" s="64"/>
      <c r="F38" s="64"/>
      <c r="G38" s="9"/>
      <c r="H38" s="9"/>
      <c r="I38" s="18"/>
    </row>
    <row r="39" spans="1:9" ht="14.65" thickBot="1" x14ac:dyDescent="0.5">
      <c r="A39" s="16" t="s">
        <v>116</v>
      </c>
      <c r="B39" s="33">
        <v>0</v>
      </c>
      <c r="C39" s="33">
        <v>0</v>
      </c>
      <c r="D39" s="57">
        <v>1.6199999999999999E-3</v>
      </c>
      <c r="E39" s="33">
        <v>2.3999999999999998E-3</v>
      </c>
      <c r="F39" s="33">
        <v>1.1999999999999999E-3</v>
      </c>
      <c r="G39" s="33">
        <v>5.9999999999999995E-4</v>
      </c>
      <c r="H39" s="8"/>
      <c r="I39" s="18"/>
    </row>
    <row r="40" spans="1:9" ht="15" thickTop="1" thickBot="1" x14ac:dyDescent="0.5">
      <c r="A40" s="34"/>
      <c r="D40" s="9"/>
      <c r="E40" s="58">
        <v>16</v>
      </c>
      <c r="F40" s="24"/>
      <c r="G40" s="9"/>
      <c r="H40" s="10"/>
      <c r="I40" s="18"/>
    </row>
    <row r="41" spans="1:9" ht="15" thickTop="1" thickBot="1" x14ac:dyDescent="0.5">
      <c r="A41" s="34"/>
      <c r="D41" s="9"/>
      <c r="F41" s="62" t="s">
        <v>115</v>
      </c>
      <c r="G41" s="9"/>
      <c r="H41" s="10"/>
      <c r="I41" s="18"/>
    </row>
    <row r="42" spans="1:9" ht="15" thickTop="1" thickBot="1" x14ac:dyDescent="0.5">
      <c r="A42" s="44"/>
      <c r="B42" s="11"/>
      <c r="C42" s="11"/>
      <c r="D42" s="53" t="s">
        <v>83</v>
      </c>
      <c r="E42" s="60">
        <v>75000</v>
      </c>
      <c r="F42" s="60">
        <v>500000</v>
      </c>
      <c r="G42" s="11"/>
      <c r="H42" s="12"/>
    </row>
    <row r="43" spans="1:9" ht="14.65" thickBot="1" x14ac:dyDescent="0.5"/>
    <row r="44" spans="1:9" ht="14.65" thickBot="1" x14ac:dyDescent="0.5">
      <c r="A44" s="16" t="s">
        <v>126</v>
      </c>
      <c r="B44" s="33">
        <v>0</v>
      </c>
      <c r="C44" s="33">
        <v>0</v>
      </c>
      <c r="D44" s="57">
        <v>2E-3</v>
      </c>
      <c r="E44" s="33">
        <v>1.8E-3</v>
      </c>
      <c r="F44" s="33">
        <v>0</v>
      </c>
      <c r="G44" s="33">
        <v>0</v>
      </c>
      <c r="H44" s="8"/>
    </row>
    <row r="45" spans="1:9" x14ac:dyDescent="0.45">
      <c r="A45" s="34"/>
      <c r="B45" s="9"/>
      <c r="C45" s="9"/>
      <c r="D45" s="9"/>
      <c r="E45" s="9"/>
      <c r="F45" s="24" t="s">
        <v>125</v>
      </c>
      <c r="G45" s="9"/>
      <c r="H45" s="10"/>
    </row>
    <row r="46" spans="1:9" ht="14.65" thickBot="1" x14ac:dyDescent="0.5">
      <c r="A46" s="34"/>
      <c r="B46" s="9"/>
      <c r="C46" s="9"/>
      <c r="D46" s="9"/>
      <c r="E46" s="9"/>
      <c r="F46" s="61" t="s">
        <v>124</v>
      </c>
      <c r="G46" s="9"/>
      <c r="H46" s="10"/>
    </row>
    <row r="47" spans="1:9" ht="15" thickTop="1" thickBot="1" x14ac:dyDescent="0.5">
      <c r="A47" s="44"/>
      <c r="B47" s="11"/>
      <c r="C47" s="11"/>
      <c r="D47" s="53" t="s">
        <v>83</v>
      </c>
      <c r="E47" s="60">
        <v>300000</v>
      </c>
      <c r="F47" s="11"/>
      <c r="G47" s="11"/>
      <c r="H47" s="12"/>
    </row>
    <row r="49" spans="2:2" x14ac:dyDescent="0.45">
      <c r="B49" s="26" t="s">
        <v>81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4"/>
  <sheetViews>
    <sheetView workbookViewId="0">
      <selection activeCell="A32" sqref="A32"/>
    </sheetView>
  </sheetViews>
  <sheetFormatPr defaultRowHeight="14.25" x14ac:dyDescent="0.45"/>
  <cols>
    <col min="1" max="1" width="41.1328125" customWidth="1"/>
    <col min="2" max="5" width="15.53125" customWidth="1"/>
    <col min="6" max="6" width="10.796875" customWidth="1"/>
    <col min="7" max="8" width="10.33203125" customWidth="1"/>
  </cols>
  <sheetData>
    <row r="1" spans="1:8" ht="18" x14ac:dyDescent="0.55000000000000004">
      <c r="B1" s="17" t="s">
        <v>80</v>
      </c>
    </row>
    <row r="2" spans="1:8" x14ac:dyDescent="0.45">
      <c r="B2" s="2" t="s">
        <v>43</v>
      </c>
      <c r="C2" s="2" t="s">
        <v>66</v>
      </c>
      <c r="D2" s="2" t="s">
        <v>44</v>
      </c>
      <c r="E2" s="2" t="s">
        <v>69</v>
      </c>
      <c r="F2" s="2" t="s">
        <v>116</v>
      </c>
      <c r="G2" s="2" t="s">
        <v>104</v>
      </c>
      <c r="H2" s="2" t="s">
        <v>123</v>
      </c>
    </row>
    <row r="3" spans="1:8" x14ac:dyDescent="0.45">
      <c r="A3" t="s">
        <v>57</v>
      </c>
      <c r="B3" s="1">
        <f>'Invoer en totaal'!B6</f>
        <v>0.05</v>
      </c>
      <c r="C3" s="1">
        <f>'Invoer en totaal'!C6</f>
        <v>0.05</v>
      </c>
      <c r="D3" s="1">
        <f>'Invoer en totaal'!D6</f>
        <v>0.05</v>
      </c>
      <c r="E3" s="1">
        <f>'Invoer en totaal'!E6</f>
        <v>0.05</v>
      </c>
      <c r="F3" s="1">
        <f>'Invoer en totaal'!F6</f>
        <v>0.05</v>
      </c>
      <c r="G3" s="1">
        <f>'Invoer en totaal'!G6</f>
        <v>0.05</v>
      </c>
      <c r="H3" s="1">
        <f>'Invoer en totaal'!H6</f>
        <v>0.05</v>
      </c>
    </row>
    <row r="4" spans="1:8" x14ac:dyDescent="0.45">
      <c r="A4" t="s">
        <v>46</v>
      </c>
      <c r="B4" s="1">
        <f>'Invoer en totaal'!B4</f>
        <v>12</v>
      </c>
      <c r="C4" s="1">
        <f>'Invoer en totaal'!C4</f>
        <v>12</v>
      </c>
      <c r="D4" s="1">
        <f>'Invoer en totaal'!D4</f>
        <v>12</v>
      </c>
      <c r="E4" s="1">
        <f>'Invoer en totaal'!E4</f>
        <v>12</v>
      </c>
      <c r="F4" s="1">
        <f>'Invoer en totaal'!F4</f>
        <v>12</v>
      </c>
      <c r="G4" s="1">
        <f>'Invoer en totaal'!G4</f>
        <v>12</v>
      </c>
      <c r="H4" s="1">
        <f>'Invoer en totaal'!H4</f>
        <v>12</v>
      </c>
    </row>
    <row r="5" spans="1:8" x14ac:dyDescent="0.45">
      <c r="A5" t="s">
        <v>52</v>
      </c>
      <c r="B5" s="25">
        <f>(1+B3)^(1/B4)-1</f>
        <v>4.0741237836483535E-3</v>
      </c>
      <c r="C5" s="25">
        <f t="shared" ref="C5:E5" si="0">(1+C3)^(1/C4)-1</f>
        <v>4.0741237836483535E-3</v>
      </c>
      <c r="D5" s="25">
        <f t="shared" si="0"/>
        <v>4.0741237836483535E-3</v>
      </c>
      <c r="E5" s="25">
        <f t="shared" si="0"/>
        <v>4.0741237836483535E-3</v>
      </c>
      <c r="F5" s="25">
        <f t="shared" ref="F5:G5" si="1">(1+F3)^(1/F4)-1</f>
        <v>4.0741237836483535E-3</v>
      </c>
      <c r="G5" s="25">
        <f t="shared" si="1"/>
        <v>4.0741237836483535E-3</v>
      </c>
      <c r="H5" s="25">
        <f t="shared" ref="H5" si="2">(1+H3)^(1/H4)-1</f>
        <v>4.0741237836483535E-3</v>
      </c>
    </row>
    <row r="6" spans="1:8" x14ac:dyDescent="0.45">
      <c r="A6" t="s">
        <v>47</v>
      </c>
      <c r="B6" s="6">
        <f>'Invoer en totaal'!B3</f>
        <v>1500</v>
      </c>
      <c r="C6" s="6">
        <f>'Invoer en totaal'!C3</f>
        <v>1492.5</v>
      </c>
      <c r="D6" s="6">
        <f>'Invoer en totaal'!D3</f>
        <v>1498.5</v>
      </c>
      <c r="E6" s="6">
        <f>'Invoer en totaal'!E3</f>
        <v>1496.25</v>
      </c>
      <c r="F6" s="6">
        <f>'Invoer en totaal'!F3</f>
        <v>1500</v>
      </c>
      <c r="G6" s="6">
        <f>'Invoer en totaal'!G3</f>
        <v>1500</v>
      </c>
      <c r="H6" s="6">
        <f>'Invoer en totaal'!H3</f>
        <v>1500</v>
      </c>
    </row>
    <row r="7" spans="1:8" x14ac:dyDescent="0.45">
      <c r="A7" t="s">
        <v>67</v>
      </c>
      <c r="B7" s="6">
        <f>B4*B6</f>
        <v>18000</v>
      </c>
      <c r="C7" s="6">
        <f t="shared" ref="C7" si="3">C4*C6</f>
        <v>17910</v>
      </c>
      <c r="D7" s="6">
        <f>D4*D6</f>
        <v>17982</v>
      </c>
      <c r="E7" s="6">
        <f>E4*E6</f>
        <v>17955</v>
      </c>
      <c r="F7" s="6">
        <f t="shared" ref="F7:G7" si="4">F4*F6</f>
        <v>18000</v>
      </c>
      <c r="G7" s="6">
        <f t="shared" si="4"/>
        <v>18000</v>
      </c>
      <c r="H7" s="6">
        <f t="shared" ref="H7" si="5">H4*H6</f>
        <v>18000</v>
      </c>
    </row>
    <row r="8" spans="1:8" x14ac:dyDescent="0.45">
      <c r="A8" t="s">
        <v>53</v>
      </c>
      <c r="B8" s="6">
        <f>B6*((1+B5)^B4-1)*(1+B5)/B5</f>
        <v>18483.866294396114</v>
      </c>
      <c r="C8" s="6">
        <f t="shared" ref="C8" si="6">C6*((1+C5)^C4-1)*(1+C5)/C5</f>
        <v>18391.446962924132</v>
      </c>
      <c r="D8" s="6">
        <f>D6*((1+D5)^D4-1)*(1+D5)/D5</f>
        <v>18465.382428101719</v>
      </c>
      <c r="E8" s="6">
        <f>E6*((1+E5)^E4-1)*(1+E5)/E5</f>
        <v>18437.656628660126</v>
      </c>
      <c r="F8" s="6">
        <f t="shared" ref="F8:G8" si="7">F6*((1+F5)^F4-1)*(1+F5)/F5</f>
        <v>18483.866294396114</v>
      </c>
      <c r="G8" s="6">
        <f t="shared" si="7"/>
        <v>18483.866294396114</v>
      </c>
      <c r="H8" s="6">
        <f t="shared" ref="H8" si="8">H6*((1+H5)^H4-1)*(1+H5)/H5</f>
        <v>18483.866294396114</v>
      </c>
    </row>
    <row r="9" spans="1:8" x14ac:dyDescent="0.45">
      <c r="A9" t="s">
        <v>68</v>
      </c>
      <c r="B9" s="5">
        <f>(B8/B7)-1</f>
        <v>2.688146079978404E-2</v>
      </c>
      <c r="C9" s="5">
        <f t="shared" ref="C9:E9" si="9">(C8/C7)-1</f>
        <v>2.688146079978404E-2</v>
      </c>
      <c r="D9" s="5">
        <f t="shared" si="9"/>
        <v>2.6881460799784263E-2</v>
      </c>
      <c r="E9" s="5">
        <f t="shared" si="9"/>
        <v>2.6881460799784263E-2</v>
      </c>
      <c r="F9" s="5">
        <f t="shared" ref="F9:G9" si="10">(F8/F7)-1</f>
        <v>2.688146079978404E-2</v>
      </c>
      <c r="G9" s="5">
        <f t="shared" si="10"/>
        <v>2.688146079978404E-2</v>
      </c>
      <c r="H9" s="5">
        <f t="shared" ref="H9" si="11">(H8/H7)-1</f>
        <v>2.688146079978404E-2</v>
      </c>
    </row>
    <row r="10" spans="1:8" x14ac:dyDescent="0.45">
      <c r="A10" t="s">
        <v>60</v>
      </c>
    </row>
    <row r="11" spans="1:8" x14ac:dyDescent="0.45">
      <c r="A11" t="s">
        <v>48</v>
      </c>
    </row>
    <row r="12" spans="1:8" x14ac:dyDescent="0.45">
      <c r="A12" t="s">
        <v>49</v>
      </c>
    </row>
    <row r="13" spans="1:8" x14ac:dyDescent="0.45">
      <c r="A13" t="s">
        <v>50</v>
      </c>
    </row>
    <row r="14" spans="1:8" x14ac:dyDescent="0.45">
      <c r="A14" t="s">
        <v>51</v>
      </c>
    </row>
  </sheetData>
  <sheetProtection sheet="1" objects="1" scenarios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35"/>
  <sheetViews>
    <sheetView zoomScaleNormal="100" workbookViewId="0"/>
  </sheetViews>
  <sheetFormatPr defaultRowHeight="14.25" x14ac:dyDescent="0.45"/>
  <cols>
    <col min="1" max="1" width="33.53125" bestFit="1" customWidth="1"/>
    <col min="2" max="31" width="15.59765625" customWidth="1"/>
  </cols>
  <sheetData>
    <row r="1" spans="1:32" ht="18" x14ac:dyDescent="0.55000000000000004">
      <c r="B1" s="17" t="s">
        <v>84</v>
      </c>
      <c r="D1" t="s">
        <v>85</v>
      </c>
    </row>
    <row r="2" spans="1:32" x14ac:dyDescent="0.45">
      <c r="B2" s="2"/>
      <c r="C2" s="2"/>
      <c r="D2" s="2"/>
      <c r="E2" s="2"/>
    </row>
    <row r="3" spans="1:32" x14ac:dyDescent="0.45">
      <c r="A3" t="s">
        <v>1</v>
      </c>
      <c r="B3" s="41">
        <f>'Invoer en totaal'!B3</f>
        <v>1500</v>
      </c>
      <c r="F3" s="18"/>
    </row>
    <row r="4" spans="1:32" x14ac:dyDescent="0.45">
      <c r="A4" t="s">
        <v>0</v>
      </c>
      <c r="B4" s="1">
        <f>'Invoer en totaal'!B4</f>
        <v>12</v>
      </c>
      <c r="F4" s="18"/>
    </row>
    <row r="5" spans="1:32" x14ac:dyDescent="0.45">
      <c r="A5" t="s">
        <v>2</v>
      </c>
      <c r="B5" s="41">
        <f>'Invoer en totaal'!B5</f>
        <v>18000</v>
      </c>
      <c r="F5" s="18"/>
    </row>
    <row r="6" spans="1:32" x14ac:dyDescent="0.45">
      <c r="A6" t="s">
        <v>58</v>
      </c>
      <c r="B6" s="5">
        <f>'Invoer en totaal'!B6</f>
        <v>0.05</v>
      </c>
      <c r="F6" s="18"/>
    </row>
    <row r="7" spans="1:32" x14ac:dyDescent="0.45">
      <c r="A7" t="s">
        <v>61</v>
      </c>
      <c r="B7" s="5">
        <f>'Invoer en totaal'!B7</f>
        <v>2.688146079978404E-2</v>
      </c>
      <c r="F7" s="18"/>
    </row>
    <row r="10" spans="1:32" ht="18" x14ac:dyDescent="0.55000000000000004">
      <c r="B10" s="17" t="s">
        <v>99</v>
      </c>
    </row>
    <row r="11" spans="1:32" x14ac:dyDescent="0.45">
      <c r="B11" s="2" t="s">
        <v>4</v>
      </c>
      <c r="C11" s="2" t="s">
        <v>5</v>
      </c>
      <c r="D11" s="2" t="s">
        <v>6</v>
      </c>
      <c r="E11" s="2" t="s">
        <v>7</v>
      </c>
      <c r="F11" s="2" t="s">
        <v>8</v>
      </c>
      <c r="G11" s="2" t="s">
        <v>9</v>
      </c>
      <c r="H11" s="2" t="s">
        <v>10</v>
      </c>
      <c r="I11" s="2" t="s">
        <v>11</v>
      </c>
      <c r="J11" s="2" t="s">
        <v>12</v>
      </c>
      <c r="K11" s="2" t="s">
        <v>13</v>
      </c>
      <c r="L11" s="2" t="s">
        <v>14</v>
      </c>
      <c r="M11" s="2" t="s">
        <v>15</v>
      </c>
      <c r="N11" s="2" t="s">
        <v>16</v>
      </c>
      <c r="O11" s="2" t="s">
        <v>17</v>
      </c>
      <c r="P11" s="2" t="s">
        <v>18</v>
      </c>
      <c r="Q11" s="2" t="s">
        <v>19</v>
      </c>
      <c r="R11" s="2" t="s">
        <v>20</v>
      </c>
      <c r="S11" s="2" t="s">
        <v>21</v>
      </c>
      <c r="T11" s="2" t="s">
        <v>22</v>
      </c>
      <c r="U11" s="2" t="s">
        <v>23</v>
      </c>
      <c r="V11" s="2" t="s">
        <v>24</v>
      </c>
      <c r="W11" s="2" t="s">
        <v>25</v>
      </c>
      <c r="X11" s="2" t="s">
        <v>26</v>
      </c>
      <c r="Y11" s="2" t="s">
        <v>27</v>
      </c>
      <c r="Z11" s="2" t="s">
        <v>28</v>
      </c>
      <c r="AA11" s="2" t="s">
        <v>29</v>
      </c>
      <c r="AB11" s="2" t="s">
        <v>30</v>
      </c>
      <c r="AC11" s="2" t="s">
        <v>31</v>
      </c>
      <c r="AD11" s="2" t="s">
        <v>32</v>
      </c>
      <c r="AE11" s="2" t="s">
        <v>33</v>
      </c>
    </row>
    <row r="12" spans="1:32" s="4" customFormat="1" x14ac:dyDescent="0.45">
      <c r="A12" s="45" t="s">
        <v>97</v>
      </c>
      <c r="B12" s="6">
        <f>B$5+(B$5*B$7)</f>
        <v>18483.866294396114</v>
      </c>
      <c r="C12" s="6">
        <f>B12+(B12*$B$6)+$B$12</f>
        <v>37891.925903512034</v>
      </c>
      <c r="D12" s="6">
        <f t="shared" ref="D12:AE12" si="0">C12+(C12*$B$6)+$B$12</f>
        <v>58270.388493083752</v>
      </c>
      <c r="E12" s="6">
        <f t="shared" si="0"/>
        <v>79667.774212134056</v>
      </c>
      <c r="F12" s="6">
        <f t="shared" si="0"/>
        <v>102135.02921713686</v>
      </c>
      <c r="G12" s="6">
        <f t="shared" si="0"/>
        <v>125725.64697238982</v>
      </c>
      <c r="H12" s="6">
        <f t="shared" si="0"/>
        <v>150495.79561540543</v>
      </c>
      <c r="I12" s="6">
        <f t="shared" si="0"/>
        <v>176504.45169057182</v>
      </c>
      <c r="J12" s="6">
        <f t="shared" si="0"/>
        <v>203813.54056949652</v>
      </c>
      <c r="K12" s="6">
        <f t="shared" si="0"/>
        <v>232488.08389236746</v>
      </c>
      <c r="L12" s="6">
        <f t="shared" si="0"/>
        <v>262596.35438138194</v>
      </c>
      <c r="M12" s="6">
        <f t="shared" si="0"/>
        <v>294210.03839484713</v>
      </c>
      <c r="N12" s="6">
        <f t="shared" si="0"/>
        <v>327404.40660898562</v>
      </c>
      <c r="O12" s="6">
        <f t="shared" si="0"/>
        <v>362258.49323383102</v>
      </c>
      <c r="P12" s="6">
        <f t="shared" si="0"/>
        <v>398855.28418991866</v>
      </c>
      <c r="Q12" s="6">
        <f t="shared" si="0"/>
        <v>437281.91469381069</v>
      </c>
      <c r="R12" s="6">
        <f t="shared" si="0"/>
        <v>477629.87672289734</v>
      </c>
      <c r="S12" s="6">
        <f t="shared" si="0"/>
        <v>519995.23685343831</v>
      </c>
      <c r="T12" s="6">
        <f t="shared" si="0"/>
        <v>564478.86499050632</v>
      </c>
      <c r="U12" s="6">
        <f t="shared" si="0"/>
        <v>611186.6745344277</v>
      </c>
      <c r="V12" s="6">
        <f t="shared" si="0"/>
        <v>660229.87455554516</v>
      </c>
      <c r="W12" s="6">
        <f t="shared" si="0"/>
        <v>711725.23457771854</v>
      </c>
      <c r="X12" s="6">
        <f t="shared" si="0"/>
        <v>765795.36260100058</v>
      </c>
      <c r="Y12" s="6">
        <f t="shared" si="0"/>
        <v>822568.99702544673</v>
      </c>
      <c r="Z12" s="6">
        <f t="shared" si="0"/>
        <v>882181.31317111524</v>
      </c>
      <c r="AA12" s="6">
        <f t="shared" si="0"/>
        <v>944774.24512406706</v>
      </c>
      <c r="AB12" s="6">
        <f t="shared" si="0"/>
        <v>1010496.8236746666</v>
      </c>
      <c r="AC12" s="6">
        <f t="shared" si="0"/>
        <v>1079505.531152796</v>
      </c>
      <c r="AD12" s="6">
        <f t="shared" si="0"/>
        <v>1151964.6740048318</v>
      </c>
      <c r="AE12" s="6">
        <f t="shared" si="0"/>
        <v>1228046.7739994696</v>
      </c>
    </row>
    <row r="13" spans="1:32" s="3" customFormat="1" x14ac:dyDescent="0.45">
      <c r="A13" s="46" t="s">
        <v>96</v>
      </c>
      <c r="B13" s="6">
        <f t="shared" ref="B13:AE13" si="1">MIN($B$32,$B$3*$B$4*$B$30)</f>
        <v>18</v>
      </c>
      <c r="C13" s="6">
        <f t="shared" si="1"/>
        <v>18</v>
      </c>
      <c r="D13" s="6">
        <f t="shared" si="1"/>
        <v>18</v>
      </c>
      <c r="E13" s="6">
        <f t="shared" si="1"/>
        <v>18</v>
      </c>
      <c r="F13" s="6">
        <f t="shared" si="1"/>
        <v>18</v>
      </c>
      <c r="G13" s="6">
        <f t="shared" si="1"/>
        <v>18</v>
      </c>
      <c r="H13" s="6">
        <f t="shared" si="1"/>
        <v>18</v>
      </c>
      <c r="I13" s="6">
        <f t="shared" si="1"/>
        <v>18</v>
      </c>
      <c r="J13" s="6">
        <f t="shared" si="1"/>
        <v>18</v>
      </c>
      <c r="K13" s="6">
        <f t="shared" si="1"/>
        <v>18</v>
      </c>
      <c r="L13" s="6">
        <f t="shared" si="1"/>
        <v>18</v>
      </c>
      <c r="M13" s="6">
        <f t="shared" si="1"/>
        <v>18</v>
      </c>
      <c r="N13" s="6">
        <f t="shared" si="1"/>
        <v>18</v>
      </c>
      <c r="O13" s="6">
        <f t="shared" si="1"/>
        <v>18</v>
      </c>
      <c r="P13" s="6">
        <f t="shared" si="1"/>
        <v>18</v>
      </c>
      <c r="Q13" s="6">
        <f t="shared" si="1"/>
        <v>18</v>
      </c>
      <c r="R13" s="6">
        <f t="shared" si="1"/>
        <v>18</v>
      </c>
      <c r="S13" s="6">
        <f t="shared" si="1"/>
        <v>18</v>
      </c>
      <c r="T13" s="6">
        <f t="shared" si="1"/>
        <v>18</v>
      </c>
      <c r="U13" s="6">
        <f t="shared" si="1"/>
        <v>18</v>
      </c>
      <c r="V13" s="6">
        <f t="shared" si="1"/>
        <v>18</v>
      </c>
      <c r="W13" s="6">
        <f t="shared" si="1"/>
        <v>18</v>
      </c>
      <c r="X13" s="6">
        <f t="shared" si="1"/>
        <v>18</v>
      </c>
      <c r="Y13" s="6">
        <f t="shared" si="1"/>
        <v>18</v>
      </c>
      <c r="Z13" s="6">
        <f t="shared" si="1"/>
        <v>18</v>
      </c>
      <c r="AA13" s="6">
        <f t="shared" si="1"/>
        <v>18</v>
      </c>
      <c r="AB13" s="6">
        <f t="shared" si="1"/>
        <v>18</v>
      </c>
      <c r="AC13" s="6">
        <f t="shared" si="1"/>
        <v>18</v>
      </c>
      <c r="AD13" s="6">
        <f t="shared" si="1"/>
        <v>18</v>
      </c>
      <c r="AE13" s="6">
        <f t="shared" si="1"/>
        <v>18</v>
      </c>
    </row>
    <row r="14" spans="1:32" x14ac:dyDescent="0.45">
      <c r="A14" s="47" t="s">
        <v>95</v>
      </c>
      <c r="B14" s="6">
        <f>B5-B13</f>
        <v>17982</v>
      </c>
      <c r="C14" s="6">
        <f t="shared" ref="C14:AE14" si="2">C12-C13</f>
        <v>37873.925903512034</v>
      </c>
      <c r="D14" s="6">
        <f t="shared" si="2"/>
        <v>58252.388493083752</v>
      </c>
      <c r="E14" s="6">
        <f t="shared" si="2"/>
        <v>79649.774212134056</v>
      </c>
      <c r="F14" s="6">
        <f t="shared" si="2"/>
        <v>102117.02921713686</v>
      </c>
      <c r="G14" s="6">
        <f t="shared" si="2"/>
        <v>125707.64697238982</v>
      </c>
      <c r="H14" s="6">
        <f t="shared" si="2"/>
        <v>150477.79561540543</v>
      </c>
      <c r="I14" s="6">
        <f t="shared" si="2"/>
        <v>176486.45169057182</v>
      </c>
      <c r="J14" s="6">
        <f t="shared" si="2"/>
        <v>203795.54056949652</v>
      </c>
      <c r="K14" s="6">
        <f t="shared" si="2"/>
        <v>232470.08389236746</v>
      </c>
      <c r="L14" s="6">
        <f t="shared" si="2"/>
        <v>262578.35438138194</v>
      </c>
      <c r="M14" s="6">
        <f t="shared" si="2"/>
        <v>294192.03839484713</v>
      </c>
      <c r="N14" s="6">
        <f t="shared" si="2"/>
        <v>327386.40660898562</v>
      </c>
      <c r="O14" s="6">
        <f t="shared" si="2"/>
        <v>362240.49323383102</v>
      </c>
      <c r="P14" s="6">
        <f t="shared" si="2"/>
        <v>398837.28418991866</v>
      </c>
      <c r="Q14" s="6">
        <f t="shared" si="2"/>
        <v>437263.91469381069</v>
      </c>
      <c r="R14" s="6">
        <f t="shared" si="2"/>
        <v>477611.87672289734</v>
      </c>
      <c r="S14" s="6">
        <f t="shared" si="2"/>
        <v>519977.23685343831</v>
      </c>
      <c r="T14" s="6">
        <f t="shared" si="2"/>
        <v>564460.86499050632</v>
      </c>
      <c r="U14" s="6">
        <f t="shared" si="2"/>
        <v>611168.6745344277</v>
      </c>
      <c r="V14" s="6">
        <f t="shared" si="2"/>
        <v>660211.87455554516</v>
      </c>
      <c r="W14" s="6">
        <f t="shared" si="2"/>
        <v>711707.23457771854</v>
      </c>
      <c r="X14" s="6">
        <f t="shared" si="2"/>
        <v>765777.36260100058</v>
      </c>
      <c r="Y14" s="6">
        <f t="shared" si="2"/>
        <v>822550.99702544673</v>
      </c>
      <c r="Z14" s="6">
        <f t="shared" si="2"/>
        <v>882163.31317111524</v>
      </c>
      <c r="AA14" s="6">
        <f t="shared" si="2"/>
        <v>944756.24512406706</v>
      </c>
      <c r="AB14" s="6">
        <f t="shared" si="2"/>
        <v>1010478.8236746666</v>
      </c>
      <c r="AC14" s="6">
        <f t="shared" si="2"/>
        <v>1079487.531152796</v>
      </c>
      <c r="AD14" s="6">
        <f t="shared" si="2"/>
        <v>1151946.6740048318</v>
      </c>
      <c r="AE14" s="6">
        <f t="shared" si="2"/>
        <v>1228028.7739994696</v>
      </c>
      <c r="AF14" s="23"/>
    </row>
    <row r="15" spans="1:32" x14ac:dyDescent="0.45">
      <c r="A15" s="47" t="s">
        <v>82</v>
      </c>
      <c r="B15" s="6">
        <f t="shared" ref="B15:AE15" si="3">B14*$D$30</f>
        <v>29.130839999999999</v>
      </c>
      <c r="C15" s="6">
        <f t="shared" si="3"/>
        <v>61.355759963689493</v>
      </c>
      <c r="D15" s="6">
        <f t="shared" si="3"/>
        <v>94.368869358795678</v>
      </c>
      <c r="E15" s="6">
        <f t="shared" si="3"/>
        <v>129.03263422365717</v>
      </c>
      <c r="F15" s="6">
        <f t="shared" si="3"/>
        <v>165.42958733176172</v>
      </c>
      <c r="G15" s="6">
        <f t="shared" si="3"/>
        <v>203.6463880952715</v>
      </c>
      <c r="H15" s="6">
        <f t="shared" si="3"/>
        <v>243.77402889695676</v>
      </c>
      <c r="I15" s="6">
        <f t="shared" si="3"/>
        <v>285.90805173872633</v>
      </c>
      <c r="J15" s="6">
        <f t="shared" si="3"/>
        <v>330.14877572258433</v>
      </c>
      <c r="K15" s="6">
        <f t="shared" si="3"/>
        <v>376.60153590563527</v>
      </c>
      <c r="L15" s="6">
        <f t="shared" si="3"/>
        <v>425.37693409783873</v>
      </c>
      <c r="M15" s="6">
        <f t="shared" si="3"/>
        <v>476.59110219965231</v>
      </c>
      <c r="N15" s="6">
        <f t="shared" si="3"/>
        <v>530.36597870655669</v>
      </c>
      <c r="O15" s="6">
        <f t="shared" si="3"/>
        <v>586.82959903880624</v>
      </c>
      <c r="P15" s="6">
        <f t="shared" si="3"/>
        <v>646.11640038766825</v>
      </c>
      <c r="Q15" s="6">
        <f t="shared" si="3"/>
        <v>708.36754180397327</v>
      </c>
      <c r="R15" s="6">
        <f t="shared" si="3"/>
        <v>773.73124029109363</v>
      </c>
      <c r="S15" s="6">
        <f t="shared" si="3"/>
        <v>842.36312370257008</v>
      </c>
      <c r="T15" s="6">
        <f t="shared" si="3"/>
        <v>914.42660128462023</v>
      </c>
      <c r="U15" s="6">
        <f t="shared" si="3"/>
        <v>990.09325274577282</v>
      </c>
      <c r="V15" s="6">
        <f t="shared" si="3"/>
        <v>1069.5432367799831</v>
      </c>
      <c r="W15" s="6">
        <f t="shared" si="3"/>
        <v>1152.965720015904</v>
      </c>
      <c r="X15" s="6">
        <f t="shared" si="3"/>
        <v>1240.5593274136208</v>
      </c>
      <c r="Y15" s="6">
        <f t="shared" si="3"/>
        <v>1332.5326151812237</v>
      </c>
      <c r="Z15" s="6">
        <f t="shared" si="3"/>
        <v>1429.1045673372066</v>
      </c>
      <c r="AA15" s="6">
        <f t="shared" si="3"/>
        <v>1530.5051171009886</v>
      </c>
      <c r="AB15" s="6">
        <f t="shared" si="3"/>
        <v>1636.9756943529599</v>
      </c>
      <c r="AC15" s="6">
        <f t="shared" si="3"/>
        <v>1748.7698004675294</v>
      </c>
      <c r="AD15" s="6">
        <f t="shared" si="3"/>
        <v>1866.1536118878275</v>
      </c>
      <c r="AE15" s="6">
        <f t="shared" si="3"/>
        <v>1989.4066138791407</v>
      </c>
      <c r="AF15" s="23"/>
    </row>
    <row r="16" spans="1:32" x14ac:dyDescent="0.45">
      <c r="A16" s="47" t="s">
        <v>94</v>
      </c>
      <c r="B16" s="6">
        <f>B14-B15</f>
        <v>17952.869159999998</v>
      </c>
      <c r="C16" s="6">
        <f t="shared" ref="C16:AE16" si="4">C14-C15</f>
        <v>37812.570143548342</v>
      </c>
      <c r="D16" s="6">
        <f t="shared" si="4"/>
        <v>58158.019623724955</v>
      </c>
      <c r="E16" s="6">
        <f t="shared" si="4"/>
        <v>79520.741577910405</v>
      </c>
      <c r="F16" s="6">
        <f t="shared" si="4"/>
        <v>101951.5996298051</v>
      </c>
      <c r="G16" s="6">
        <f t="shared" si="4"/>
        <v>125504.00058429455</v>
      </c>
      <c r="H16" s="6">
        <f t="shared" si="4"/>
        <v>150234.02158650846</v>
      </c>
      <c r="I16" s="6">
        <f t="shared" si="4"/>
        <v>176200.5436388331</v>
      </c>
      <c r="J16" s="6">
        <f t="shared" si="4"/>
        <v>203465.39179377392</v>
      </c>
      <c r="K16" s="6">
        <f t="shared" si="4"/>
        <v>232093.48235646181</v>
      </c>
      <c r="L16" s="6">
        <f t="shared" si="4"/>
        <v>262152.97744728409</v>
      </c>
      <c r="M16" s="6">
        <f t="shared" si="4"/>
        <v>293715.4472926475</v>
      </c>
      <c r="N16" s="6">
        <f t="shared" si="4"/>
        <v>326856.04063027905</v>
      </c>
      <c r="O16" s="6">
        <f t="shared" si="4"/>
        <v>361653.6636347922</v>
      </c>
      <c r="P16" s="6">
        <f t="shared" si="4"/>
        <v>398191.167789531</v>
      </c>
      <c r="Q16" s="6">
        <f t="shared" si="4"/>
        <v>436555.54715200671</v>
      </c>
      <c r="R16" s="6">
        <f t="shared" si="4"/>
        <v>476838.14548260625</v>
      </c>
      <c r="S16" s="6">
        <f t="shared" si="4"/>
        <v>519134.87372973573</v>
      </c>
      <c r="T16" s="6">
        <f t="shared" si="4"/>
        <v>563546.43838922167</v>
      </c>
      <c r="U16" s="6">
        <f t="shared" si="4"/>
        <v>610178.58128168189</v>
      </c>
      <c r="V16" s="6">
        <f t="shared" si="4"/>
        <v>659142.33131876518</v>
      </c>
      <c r="W16" s="6">
        <f t="shared" si="4"/>
        <v>710554.26885770261</v>
      </c>
      <c r="X16" s="6">
        <f t="shared" si="4"/>
        <v>764536.80327358691</v>
      </c>
      <c r="Y16" s="6">
        <f t="shared" si="4"/>
        <v>821218.46441026556</v>
      </c>
      <c r="Z16" s="6">
        <f t="shared" si="4"/>
        <v>880734.20860377804</v>
      </c>
      <c r="AA16" s="6">
        <f t="shared" si="4"/>
        <v>943225.74000696605</v>
      </c>
      <c r="AB16" s="6">
        <f t="shared" si="4"/>
        <v>1008841.8479803136</v>
      </c>
      <c r="AC16" s="6">
        <f t="shared" si="4"/>
        <v>1077738.7613523286</v>
      </c>
      <c r="AD16" s="6">
        <f t="shared" si="4"/>
        <v>1150080.5203929441</v>
      </c>
      <c r="AE16" s="6">
        <f t="shared" si="4"/>
        <v>1226039.3673855904</v>
      </c>
      <c r="AF16" s="23"/>
    </row>
    <row r="17" spans="1:32" x14ac:dyDescent="0.45">
      <c r="A17" s="47" t="s">
        <v>112</v>
      </c>
      <c r="B17" s="6">
        <f>MIN($E$33,B14)</f>
        <v>17982</v>
      </c>
      <c r="C17" s="6">
        <f t="shared" ref="C17:AE17" si="5">MIN($E$33,C14)</f>
        <v>37873.925903512034</v>
      </c>
      <c r="D17" s="6">
        <f t="shared" si="5"/>
        <v>58252.388493083752</v>
      </c>
      <c r="E17" s="6">
        <f t="shared" si="5"/>
        <v>79649.774212134056</v>
      </c>
      <c r="F17" s="6">
        <f t="shared" si="5"/>
        <v>100000</v>
      </c>
      <c r="G17" s="6">
        <f t="shared" si="5"/>
        <v>100000</v>
      </c>
      <c r="H17" s="6">
        <f t="shared" si="5"/>
        <v>100000</v>
      </c>
      <c r="I17" s="6">
        <f t="shared" si="5"/>
        <v>100000</v>
      </c>
      <c r="J17" s="6">
        <f t="shared" si="5"/>
        <v>100000</v>
      </c>
      <c r="K17" s="6">
        <f t="shared" si="5"/>
        <v>100000</v>
      </c>
      <c r="L17" s="6">
        <f t="shared" si="5"/>
        <v>100000</v>
      </c>
      <c r="M17" s="6">
        <f t="shared" si="5"/>
        <v>100000</v>
      </c>
      <c r="N17" s="6">
        <f t="shared" si="5"/>
        <v>100000</v>
      </c>
      <c r="O17" s="6">
        <f t="shared" si="5"/>
        <v>100000</v>
      </c>
      <c r="P17" s="6">
        <f t="shared" si="5"/>
        <v>100000</v>
      </c>
      <c r="Q17" s="6">
        <f t="shared" si="5"/>
        <v>100000</v>
      </c>
      <c r="R17" s="6">
        <f t="shared" si="5"/>
        <v>100000</v>
      </c>
      <c r="S17" s="6">
        <f t="shared" si="5"/>
        <v>100000</v>
      </c>
      <c r="T17" s="6">
        <f t="shared" si="5"/>
        <v>100000</v>
      </c>
      <c r="U17" s="6">
        <f t="shared" si="5"/>
        <v>100000</v>
      </c>
      <c r="V17" s="6">
        <f t="shared" si="5"/>
        <v>100000</v>
      </c>
      <c r="W17" s="6">
        <f t="shared" si="5"/>
        <v>100000</v>
      </c>
      <c r="X17" s="6">
        <f t="shared" si="5"/>
        <v>100000</v>
      </c>
      <c r="Y17" s="6">
        <f t="shared" si="5"/>
        <v>100000</v>
      </c>
      <c r="Z17" s="6">
        <f t="shared" si="5"/>
        <v>100000</v>
      </c>
      <c r="AA17" s="6">
        <f t="shared" si="5"/>
        <v>100000</v>
      </c>
      <c r="AB17" s="6">
        <f t="shared" si="5"/>
        <v>100000</v>
      </c>
      <c r="AC17" s="6">
        <f t="shared" si="5"/>
        <v>100000</v>
      </c>
      <c r="AD17" s="6">
        <f t="shared" si="5"/>
        <v>100000</v>
      </c>
      <c r="AE17" s="6">
        <f t="shared" si="5"/>
        <v>100000</v>
      </c>
      <c r="AF17" s="23"/>
    </row>
    <row r="18" spans="1:32" x14ac:dyDescent="0.45">
      <c r="A18" s="47" t="s">
        <v>86</v>
      </c>
      <c r="B18" s="6">
        <f>MIN($E$33,MAX($E$31,$E$30*B17))</f>
        <v>43.156799999999997</v>
      </c>
      <c r="C18" s="6">
        <f t="shared" ref="C18:AE18" si="6">MIN($E$33,MAX($E$31,$E$30*C17))</f>
        <v>90.897422168428875</v>
      </c>
      <c r="D18" s="6">
        <f t="shared" si="6"/>
        <v>139.80573238340099</v>
      </c>
      <c r="E18" s="6">
        <f t="shared" si="6"/>
        <v>191.15945810912172</v>
      </c>
      <c r="F18" s="6">
        <f t="shared" si="6"/>
        <v>239.99999999999997</v>
      </c>
      <c r="G18" s="6">
        <f t="shared" si="6"/>
        <v>239.99999999999997</v>
      </c>
      <c r="H18" s="6">
        <f t="shared" si="6"/>
        <v>239.99999999999997</v>
      </c>
      <c r="I18" s="6">
        <f t="shared" si="6"/>
        <v>239.99999999999997</v>
      </c>
      <c r="J18" s="6">
        <f t="shared" si="6"/>
        <v>239.99999999999997</v>
      </c>
      <c r="K18" s="6">
        <f t="shared" si="6"/>
        <v>239.99999999999997</v>
      </c>
      <c r="L18" s="6">
        <f t="shared" si="6"/>
        <v>239.99999999999997</v>
      </c>
      <c r="M18" s="6">
        <f t="shared" si="6"/>
        <v>239.99999999999997</v>
      </c>
      <c r="N18" s="6">
        <f t="shared" si="6"/>
        <v>239.99999999999997</v>
      </c>
      <c r="O18" s="6">
        <f t="shared" si="6"/>
        <v>239.99999999999997</v>
      </c>
      <c r="P18" s="6">
        <f t="shared" si="6"/>
        <v>239.99999999999997</v>
      </c>
      <c r="Q18" s="6">
        <f t="shared" si="6"/>
        <v>239.99999999999997</v>
      </c>
      <c r="R18" s="6">
        <f t="shared" si="6"/>
        <v>239.99999999999997</v>
      </c>
      <c r="S18" s="6">
        <f t="shared" si="6"/>
        <v>239.99999999999997</v>
      </c>
      <c r="T18" s="6">
        <f t="shared" si="6"/>
        <v>239.99999999999997</v>
      </c>
      <c r="U18" s="6">
        <f t="shared" si="6"/>
        <v>239.99999999999997</v>
      </c>
      <c r="V18" s="6">
        <f t="shared" si="6"/>
        <v>239.99999999999997</v>
      </c>
      <c r="W18" s="6">
        <f t="shared" si="6"/>
        <v>239.99999999999997</v>
      </c>
      <c r="X18" s="6">
        <f t="shared" si="6"/>
        <v>239.99999999999997</v>
      </c>
      <c r="Y18" s="6">
        <f t="shared" si="6"/>
        <v>239.99999999999997</v>
      </c>
      <c r="Z18" s="6">
        <f t="shared" si="6"/>
        <v>239.99999999999997</v>
      </c>
      <c r="AA18" s="6">
        <f t="shared" si="6"/>
        <v>239.99999999999997</v>
      </c>
      <c r="AB18" s="6">
        <f t="shared" si="6"/>
        <v>239.99999999999997</v>
      </c>
      <c r="AC18" s="6">
        <f t="shared" si="6"/>
        <v>239.99999999999997</v>
      </c>
      <c r="AD18" s="6">
        <f t="shared" si="6"/>
        <v>239.99999999999997</v>
      </c>
      <c r="AE18" s="6">
        <f t="shared" si="6"/>
        <v>239.99999999999997</v>
      </c>
      <c r="AF18" s="23"/>
    </row>
    <row r="19" spans="1:32" x14ac:dyDescent="0.45">
      <c r="A19" s="47" t="s">
        <v>93</v>
      </c>
      <c r="B19" s="6">
        <f t="shared" ref="B19:AE19" si="7">MAX(0,B16-$E$33)</f>
        <v>0</v>
      </c>
      <c r="C19" s="6">
        <f t="shared" si="7"/>
        <v>0</v>
      </c>
      <c r="D19" s="6">
        <f t="shared" si="7"/>
        <v>0</v>
      </c>
      <c r="E19" s="6">
        <f t="shared" si="7"/>
        <v>0</v>
      </c>
      <c r="F19" s="6">
        <f t="shared" si="7"/>
        <v>1951.5996298051032</v>
      </c>
      <c r="G19" s="6">
        <f t="shared" si="7"/>
        <v>25504.000584294554</v>
      </c>
      <c r="H19" s="6">
        <f t="shared" si="7"/>
        <v>50234.021586508461</v>
      </c>
      <c r="I19" s="6">
        <f t="shared" si="7"/>
        <v>76200.5436388331</v>
      </c>
      <c r="J19" s="6">
        <f t="shared" si="7"/>
        <v>103465.39179377392</v>
      </c>
      <c r="K19" s="6">
        <f t="shared" si="7"/>
        <v>132093.48235646181</v>
      </c>
      <c r="L19" s="6">
        <f t="shared" si="7"/>
        <v>162152.97744728409</v>
      </c>
      <c r="M19" s="6">
        <f t="shared" si="7"/>
        <v>193715.4472926475</v>
      </c>
      <c r="N19" s="6">
        <f t="shared" si="7"/>
        <v>226856.04063027905</v>
      </c>
      <c r="O19" s="6">
        <f t="shared" si="7"/>
        <v>261653.6636347922</v>
      </c>
      <c r="P19" s="6">
        <f t="shared" si="7"/>
        <v>298191.167789531</v>
      </c>
      <c r="Q19" s="6">
        <f t="shared" si="7"/>
        <v>336555.54715200671</v>
      </c>
      <c r="R19" s="6">
        <f t="shared" si="7"/>
        <v>376838.14548260625</v>
      </c>
      <c r="S19" s="6">
        <f t="shared" si="7"/>
        <v>419134.87372973573</v>
      </c>
      <c r="T19" s="6">
        <f t="shared" si="7"/>
        <v>463546.43838922167</v>
      </c>
      <c r="U19" s="6">
        <f t="shared" si="7"/>
        <v>510178.58128168189</v>
      </c>
      <c r="V19" s="6">
        <f t="shared" si="7"/>
        <v>559142.33131876518</v>
      </c>
      <c r="W19" s="6">
        <f t="shared" si="7"/>
        <v>610554.26885770261</v>
      </c>
      <c r="X19" s="6">
        <f t="shared" si="7"/>
        <v>664536.80327358691</v>
      </c>
      <c r="Y19" s="6">
        <f t="shared" si="7"/>
        <v>721218.46441026556</v>
      </c>
      <c r="Z19" s="6">
        <f t="shared" si="7"/>
        <v>780734.20860377804</v>
      </c>
      <c r="AA19" s="6">
        <f t="shared" si="7"/>
        <v>843225.74000696605</v>
      </c>
      <c r="AB19" s="6">
        <f t="shared" si="7"/>
        <v>908841.84798031359</v>
      </c>
      <c r="AC19" s="6">
        <f t="shared" si="7"/>
        <v>977738.76135232858</v>
      </c>
      <c r="AD19" s="6">
        <f t="shared" si="7"/>
        <v>1050080.5203929441</v>
      </c>
      <c r="AE19" s="6">
        <f t="shared" si="7"/>
        <v>1126039.3673855904</v>
      </c>
    </row>
    <row r="20" spans="1:32" x14ac:dyDescent="0.45">
      <c r="A20" s="47" t="s">
        <v>87</v>
      </c>
      <c r="B20" s="6">
        <f>B19*$F$30</f>
        <v>0</v>
      </c>
      <c r="C20" s="6">
        <f t="shared" ref="C20:AE20" si="8">C19*$F$30</f>
        <v>0</v>
      </c>
      <c r="D20" s="6">
        <f t="shared" si="8"/>
        <v>0</v>
      </c>
      <c r="E20" s="6">
        <f t="shared" si="8"/>
        <v>0</v>
      </c>
      <c r="F20" s="6">
        <f t="shared" si="8"/>
        <v>2.3419195557661237</v>
      </c>
      <c r="G20" s="6">
        <f t="shared" si="8"/>
        <v>30.604800701153462</v>
      </c>
      <c r="H20" s="6">
        <f t="shared" si="8"/>
        <v>60.280825903810147</v>
      </c>
      <c r="I20" s="6">
        <f t="shared" si="8"/>
        <v>91.440652366599707</v>
      </c>
      <c r="J20" s="6">
        <f t="shared" si="8"/>
        <v>124.15847015252869</v>
      </c>
      <c r="K20" s="6">
        <f t="shared" si="8"/>
        <v>158.51217882775416</v>
      </c>
      <c r="L20" s="6">
        <f t="shared" si="8"/>
        <v>194.58357293674089</v>
      </c>
      <c r="M20" s="6">
        <f t="shared" si="8"/>
        <v>232.45853675117698</v>
      </c>
      <c r="N20" s="6">
        <f t="shared" si="8"/>
        <v>272.22724875633486</v>
      </c>
      <c r="O20" s="6">
        <f t="shared" si="8"/>
        <v>313.98439636175061</v>
      </c>
      <c r="P20" s="6">
        <f t="shared" si="8"/>
        <v>357.82940134743717</v>
      </c>
      <c r="Q20" s="6">
        <f t="shared" si="8"/>
        <v>403.86665658240804</v>
      </c>
      <c r="R20" s="6">
        <f t="shared" si="8"/>
        <v>452.20577457912748</v>
      </c>
      <c r="S20" s="6">
        <f t="shared" si="8"/>
        <v>502.96184847568281</v>
      </c>
      <c r="T20" s="6">
        <f t="shared" si="8"/>
        <v>556.25572606706601</v>
      </c>
      <c r="U20" s="6">
        <f t="shared" si="8"/>
        <v>612.21429753801817</v>
      </c>
      <c r="V20" s="6">
        <f t="shared" si="8"/>
        <v>670.97079758251812</v>
      </c>
      <c r="W20" s="6">
        <f t="shared" si="8"/>
        <v>732.66512262924311</v>
      </c>
      <c r="X20" s="6">
        <f t="shared" si="8"/>
        <v>797.44416392830419</v>
      </c>
      <c r="Y20" s="6">
        <f t="shared" si="8"/>
        <v>865.46215729231858</v>
      </c>
      <c r="Z20" s="6">
        <f t="shared" si="8"/>
        <v>936.88105032453359</v>
      </c>
      <c r="AA20" s="6">
        <f t="shared" si="8"/>
        <v>1011.8708880083592</v>
      </c>
      <c r="AB20" s="6">
        <f t="shared" si="8"/>
        <v>1090.6102175763763</v>
      </c>
      <c r="AC20" s="6">
        <f t="shared" si="8"/>
        <v>1173.2865136227942</v>
      </c>
      <c r="AD20" s="6">
        <f t="shared" si="8"/>
        <v>1260.0966244715328</v>
      </c>
      <c r="AE20" s="6">
        <f t="shared" si="8"/>
        <v>1351.2472408627084</v>
      </c>
    </row>
    <row r="21" spans="1:32" x14ac:dyDescent="0.45">
      <c r="A21" s="47" t="s">
        <v>92</v>
      </c>
      <c r="B21" s="6">
        <f t="shared" ref="B21:AE21" si="9">MIN($E$32,B18+B20)</f>
        <v>43.156799999999997</v>
      </c>
      <c r="C21" s="6">
        <f t="shared" si="9"/>
        <v>90.897422168428875</v>
      </c>
      <c r="D21" s="6">
        <f t="shared" si="9"/>
        <v>139.80573238340099</v>
      </c>
      <c r="E21" s="6">
        <f t="shared" si="9"/>
        <v>191.15945810912172</v>
      </c>
      <c r="F21" s="6">
        <f t="shared" si="9"/>
        <v>242.34191955576608</v>
      </c>
      <c r="G21" s="6">
        <f t="shared" si="9"/>
        <v>270.60480070115341</v>
      </c>
      <c r="H21" s="6">
        <f t="shared" si="9"/>
        <v>300.28082590381013</v>
      </c>
      <c r="I21" s="6">
        <f t="shared" si="9"/>
        <v>331.44065236659969</v>
      </c>
      <c r="J21" s="6">
        <f t="shared" si="9"/>
        <v>364.15847015252865</v>
      </c>
      <c r="K21" s="6">
        <f t="shared" si="9"/>
        <v>398.51217882775416</v>
      </c>
      <c r="L21" s="6">
        <f t="shared" si="9"/>
        <v>400</v>
      </c>
      <c r="M21" s="6">
        <f t="shared" si="9"/>
        <v>400</v>
      </c>
      <c r="N21" s="6">
        <f t="shared" si="9"/>
        <v>400</v>
      </c>
      <c r="O21" s="6">
        <f t="shared" si="9"/>
        <v>400</v>
      </c>
      <c r="P21" s="6">
        <f t="shared" si="9"/>
        <v>400</v>
      </c>
      <c r="Q21" s="6">
        <f t="shared" si="9"/>
        <v>400</v>
      </c>
      <c r="R21" s="6">
        <f t="shared" si="9"/>
        <v>400</v>
      </c>
      <c r="S21" s="6">
        <f t="shared" si="9"/>
        <v>400</v>
      </c>
      <c r="T21" s="6">
        <f t="shared" si="9"/>
        <v>400</v>
      </c>
      <c r="U21" s="6">
        <f t="shared" si="9"/>
        <v>400</v>
      </c>
      <c r="V21" s="6">
        <f t="shared" si="9"/>
        <v>400</v>
      </c>
      <c r="W21" s="6">
        <f t="shared" si="9"/>
        <v>400</v>
      </c>
      <c r="X21" s="6">
        <f t="shared" si="9"/>
        <v>400</v>
      </c>
      <c r="Y21" s="6">
        <f t="shared" si="9"/>
        <v>400</v>
      </c>
      <c r="Z21" s="6">
        <f t="shared" si="9"/>
        <v>400</v>
      </c>
      <c r="AA21" s="6">
        <f t="shared" si="9"/>
        <v>400</v>
      </c>
      <c r="AB21" s="6">
        <f t="shared" si="9"/>
        <v>400</v>
      </c>
      <c r="AC21" s="6">
        <f t="shared" si="9"/>
        <v>400</v>
      </c>
      <c r="AD21" s="6">
        <f t="shared" si="9"/>
        <v>400</v>
      </c>
      <c r="AE21" s="6">
        <f t="shared" si="9"/>
        <v>400</v>
      </c>
    </row>
    <row r="22" spans="1:32" x14ac:dyDescent="0.45">
      <c r="A22" s="47" t="s">
        <v>98</v>
      </c>
      <c r="B22" s="6">
        <f t="shared" ref="B22:AE22" si="10">B13+B15+B21</f>
        <v>90.287639999999996</v>
      </c>
      <c r="C22" s="6">
        <f t="shared" si="10"/>
        <v>170.25318213211835</v>
      </c>
      <c r="D22" s="6">
        <f t="shared" si="10"/>
        <v>252.17460174219667</v>
      </c>
      <c r="E22" s="6">
        <f t="shared" si="10"/>
        <v>338.19209233277888</v>
      </c>
      <c r="F22" s="6">
        <f t="shared" si="10"/>
        <v>425.77150688752783</v>
      </c>
      <c r="G22" s="6">
        <f t="shared" si="10"/>
        <v>492.25118879642491</v>
      </c>
      <c r="H22" s="6">
        <f t="shared" si="10"/>
        <v>562.05485480076686</v>
      </c>
      <c r="I22" s="6">
        <f t="shared" si="10"/>
        <v>635.34870410532608</v>
      </c>
      <c r="J22" s="6">
        <f t="shared" si="10"/>
        <v>712.30724587511304</v>
      </c>
      <c r="K22" s="6">
        <f t="shared" si="10"/>
        <v>793.11371473338943</v>
      </c>
      <c r="L22" s="6">
        <f t="shared" si="10"/>
        <v>843.37693409783878</v>
      </c>
      <c r="M22" s="6">
        <f t="shared" si="10"/>
        <v>894.59110219965237</v>
      </c>
      <c r="N22" s="6">
        <f t="shared" si="10"/>
        <v>948.36597870655669</v>
      </c>
      <c r="O22" s="6">
        <f t="shared" si="10"/>
        <v>1004.8295990388062</v>
      </c>
      <c r="P22" s="6">
        <f t="shared" si="10"/>
        <v>1064.1164003876684</v>
      </c>
      <c r="Q22" s="6">
        <f t="shared" si="10"/>
        <v>1126.3675418039734</v>
      </c>
      <c r="R22" s="6">
        <f t="shared" si="10"/>
        <v>1191.7312402910936</v>
      </c>
      <c r="S22" s="6">
        <f t="shared" si="10"/>
        <v>1260.3631237025702</v>
      </c>
      <c r="T22" s="6">
        <f t="shared" si="10"/>
        <v>1332.4266012846201</v>
      </c>
      <c r="U22" s="6">
        <f t="shared" si="10"/>
        <v>1408.0932527457728</v>
      </c>
      <c r="V22" s="6">
        <f t="shared" si="10"/>
        <v>1487.5432367799831</v>
      </c>
      <c r="W22" s="6">
        <f t="shared" si="10"/>
        <v>1570.965720015904</v>
      </c>
      <c r="X22" s="6">
        <f t="shared" si="10"/>
        <v>1658.5593274136208</v>
      </c>
      <c r="Y22" s="6">
        <f t="shared" si="10"/>
        <v>1750.5326151812237</v>
      </c>
      <c r="Z22" s="6">
        <f t="shared" si="10"/>
        <v>1847.1045673372066</v>
      </c>
      <c r="AA22" s="6">
        <f t="shared" si="10"/>
        <v>1948.5051171009886</v>
      </c>
      <c r="AB22" s="6">
        <f t="shared" si="10"/>
        <v>2054.9756943529601</v>
      </c>
      <c r="AC22" s="6">
        <f t="shared" si="10"/>
        <v>2166.7698004675294</v>
      </c>
      <c r="AD22" s="6">
        <f t="shared" si="10"/>
        <v>2284.1536118878275</v>
      </c>
      <c r="AE22" s="6">
        <f t="shared" si="10"/>
        <v>2407.4066138791404</v>
      </c>
    </row>
    <row r="23" spans="1:32" x14ac:dyDescent="0.45">
      <c r="A23" s="47" t="s">
        <v>122</v>
      </c>
      <c r="B23" s="6">
        <f>SUM($B$22)</f>
        <v>90.287639999999996</v>
      </c>
      <c r="C23" s="6">
        <f>SUM($B$22:C22)</f>
        <v>260.54082213211836</v>
      </c>
      <c r="D23" s="6">
        <f>SUM($B$22:D22)</f>
        <v>512.71542387431509</v>
      </c>
      <c r="E23" s="6">
        <f>SUM($B$22:E22)</f>
        <v>850.90751620709398</v>
      </c>
      <c r="F23" s="6">
        <f>SUM($B$22:F22)</f>
        <v>1276.6790230946217</v>
      </c>
      <c r="G23" s="6">
        <f>SUM($B$22:G22)</f>
        <v>1768.9302118910466</v>
      </c>
      <c r="H23" s="6">
        <f>SUM($B$22:H22)</f>
        <v>2330.9850666918137</v>
      </c>
      <c r="I23" s="6">
        <f>SUM($B$22:I22)</f>
        <v>2966.3337707971396</v>
      </c>
      <c r="J23" s="6">
        <f>SUM($B$22:J22)</f>
        <v>3678.6410166722526</v>
      </c>
      <c r="K23" s="6">
        <f>SUM($B$22:K22)</f>
        <v>4471.7547314056419</v>
      </c>
      <c r="L23" s="6">
        <f>SUM($B$22:L22)</f>
        <v>5315.1316655034807</v>
      </c>
      <c r="M23" s="6">
        <f>SUM($B$22:M22)</f>
        <v>6209.7227677031333</v>
      </c>
      <c r="N23" s="6">
        <f>SUM($B$22:N22)</f>
        <v>7158.0887464096904</v>
      </c>
      <c r="O23" s="6">
        <f>SUM($B$22:O22)</f>
        <v>8162.9183454484964</v>
      </c>
      <c r="P23" s="6">
        <f>SUM($B$22:P22)</f>
        <v>9227.0347458361648</v>
      </c>
      <c r="Q23" s="6">
        <f>SUM($B$22:Q22)</f>
        <v>10353.402287640138</v>
      </c>
      <c r="R23" s="6">
        <f>SUM($B$22:R22)</f>
        <v>11545.133527931232</v>
      </c>
      <c r="S23" s="6">
        <f>SUM($B$22:S22)</f>
        <v>12805.496651633803</v>
      </c>
      <c r="T23" s="6">
        <f>SUM($B$22:T22)</f>
        <v>14137.923252918423</v>
      </c>
      <c r="U23" s="6">
        <f>SUM($B$22:U22)</f>
        <v>15546.016505664196</v>
      </c>
      <c r="V23" s="6">
        <f>SUM($B$22:V22)</f>
        <v>17033.55974244418</v>
      </c>
      <c r="W23" s="6">
        <f>SUM($B$22:W22)</f>
        <v>18604.525462460086</v>
      </c>
      <c r="X23" s="6">
        <f>SUM($B$22:X22)</f>
        <v>20263.084789873705</v>
      </c>
      <c r="Y23" s="6">
        <f>SUM($B$22:Y22)</f>
        <v>22013.617405054927</v>
      </c>
      <c r="Z23" s="6">
        <f>SUM($B$22:Z22)</f>
        <v>23860.721972392133</v>
      </c>
      <c r="AA23" s="6">
        <f>SUM($B$22:AA22)</f>
        <v>25809.227089493121</v>
      </c>
      <c r="AB23" s="6">
        <f>SUM($B$22:AB22)</f>
        <v>27864.202783846082</v>
      </c>
      <c r="AC23" s="6">
        <f>SUM($B$22:AC22)</f>
        <v>30030.972584313611</v>
      </c>
      <c r="AD23" s="6">
        <f>SUM($B$22:AD22)</f>
        <v>32315.12619620144</v>
      </c>
      <c r="AE23" s="6">
        <f>SUM($B$22:AE22)</f>
        <v>34722.532810080578</v>
      </c>
    </row>
    <row r="24" spans="1:32" x14ac:dyDescent="0.45">
      <c r="A24" s="2" t="s">
        <v>45</v>
      </c>
      <c r="B24" s="6">
        <f>B12-B23</f>
        <v>18393.578654396115</v>
      </c>
      <c r="C24" s="6">
        <f t="shared" ref="C24:AE24" si="11">C12-C23</f>
        <v>37631.385081379914</v>
      </c>
      <c r="D24" s="6">
        <f t="shared" si="11"/>
        <v>57757.673069209435</v>
      </c>
      <c r="E24" s="6">
        <f t="shared" si="11"/>
        <v>78816.866695926961</v>
      </c>
      <c r="F24" s="6">
        <f t="shared" si="11"/>
        <v>100858.35019404224</v>
      </c>
      <c r="G24" s="6">
        <f t="shared" si="11"/>
        <v>123956.71676049878</v>
      </c>
      <c r="H24" s="6">
        <f t="shared" si="11"/>
        <v>148164.81054871361</v>
      </c>
      <c r="I24" s="6">
        <f t="shared" si="11"/>
        <v>173538.11791977467</v>
      </c>
      <c r="J24" s="6">
        <f t="shared" si="11"/>
        <v>200134.89955282427</v>
      </c>
      <c r="K24" s="6">
        <f t="shared" si="11"/>
        <v>228016.32916096182</v>
      </c>
      <c r="L24" s="6">
        <f t="shared" si="11"/>
        <v>257281.22271587845</v>
      </c>
      <c r="M24" s="6">
        <f t="shared" si="11"/>
        <v>288000.31562714401</v>
      </c>
      <c r="N24" s="6">
        <f t="shared" si="11"/>
        <v>320246.31786257593</v>
      </c>
      <c r="O24" s="6">
        <f t="shared" si="11"/>
        <v>354095.57488838251</v>
      </c>
      <c r="P24" s="6">
        <f t="shared" si="11"/>
        <v>389628.2494440825</v>
      </c>
      <c r="Q24" s="6">
        <f t="shared" si="11"/>
        <v>426928.51240617054</v>
      </c>
      <c r="R24" s="6">
        <f t="shared" si="11"/>
        <v>466084.74319496611</v>
      </c>
      <c r="S24" s="6">
        <f t="shared" si="11"/>
        <v>507189.7402018045</v>
      </c>
      <c r="T24" s="6">
        <f t="shared" si="11"/>
        <v>550340.94173758791</v>
      </c>
      <c r="U24" s="6">
        <f t="shared" si="11"/>
        <v>595640.65802876349</v>
      </c>
      <c r="V24" s="6">
        <f t="shared" si="11"/>
        <v>643196.31481310097</v>
      </c>
      <c r="W24" s="6">
        <f t="shared" si="11"/>
        <v>693120.70911525842</v>
      </c>
      <c r="X24" s="6">
        <f t="shared" si="11"/>
        <v>745532.2778111269</v>
      </c>
      <c r="Y24" s="6">
        <f t="shared" si="11"/>
        <v>800555.37962039176</v>
      </c>
      <c r="Z24" s="6">
        <f t="shared" si="11"/>
        <v>858320.59119872306</v>
      </c>
      <c r="AA24" s="6">
        <f t="shared" si="11"/>
        <v>918965.01803457399</v>
      </c>
      <c r="AB24" s="6">
        <f t="shared" si="11"/>
        <v>982632.62089082052</v>
      </c>
      <c r="AC24" s="6">
        <f t="shared" si="11"/>
        <v>1049474.5585684823</v>
      </c>
      <c r="AD24" s="6">
        <f t="shared" si="11"/>
        <v>1119649.5478086304</v>
      </c>
      <c r="AE24" s="6">
        <f t="shared" si="11"/>
        <v>1193324.241189389</v>
      </c>
    </row>
    <row r="27" spans="1:32" ht="18" x14ac:dyDescent="0.55000000000000004">
      <c r="B27" s="17" t="s">
        <v>34</v>
      </c>
      <c r="C27" t="s">
        <v>103</v>
      </c>
    </row>
    <row r="28" spans="1:32" x14ac:dyDescent="0.45">
      <c r="B28" t="s">
        <v>35</v>
      </c>
      <c r="C28" t="s">
        <v>36</v>
      </c>
      <c r="D28" t="s">
        <v>37</v>
      </c>
      <c r="E28" t="s">
        <v>100</v>
      </c>
      <c r="I28" s="18"/>
    </row>
    <row r="29" spans="1:32" ht="14.65" thickBot="1" x14ac:dyDescent="0.5">
      <c r="E29" t="s">
        <v>88</v>
      </c>
      <c r="F29" t="s">
        <v>89</v>
      </c>
      <c r="I29" s="18"/>
    </row>
    <row r="30" spans="1:32" x14ac:dyDescent="0.45">
      <c r="A30" s="16" t="s">
        <v>44</v>
      </c>
      <c r="B30" s="49">
        <f>'Invoer en totaal'!B27</f>
        <v>1E-3</v>
      </c>
      <c r="C30" s="49">
        <f>'Invoer en totaal'!C27</f>
        <v>1E-3</v>
      </c>
      <c r="D30" s="49">
        <f>'Invoer en totaal'!D27</f>
        <v>1.6199999999999999E-3</v>
      </c>
      <c r="E30" s="49">
        <f>'Invoer en totaal'!E27</f>
        <v>2.3999999999999998E-3</v>
      </c>
      <c r="F30" s="49">
        <f>'Invoer en totaal'!F27</f>
        <v>1.1999999999999999E-3</v>
      </c>
      <c r="G30" s="7"/>
      <c r="H30" s="8"/>
      <c r="I30" s="18"/>
    </row>
    <row r="31" spans="1:32" x14ac:dyDescent="0.45">
      <c r="A31" s="34" t="s">
        <v>77</v>
      </c>
      <c r="B31" s="50">
        <f>'Invoer en totaal'!B28</f>
        <v>0.05</v>
      </c>
      <c r="C31" s="50">
        <f>'Invoer en totaal'!C28</f>
        <v>0</v>
      </c>
      <c r="D31" s="9"/>
      <c r="E31" s="54">
        <f>'Invoer en totaal'!E28</f>
        <v>20</v>
      </c>
      <c r="F31" s="9"/>
      <c r="G31" s="9"/>
      <c r="H31" s="10"/>
      <c r="I31" s="18"/>
    </row>
    <row r="32" spans="1:32" x14ac:dyDescent="0.45">
      <c r="A32" s="34" t="s">
        <v>78</v>
      </c>
      <c r="B32" s="51">
        <f>'Invoer en totaal'!B29</f>
        <v>150</v>
      </c>
      <c r="C32" s="51">
        <f>'Invoer en totaal'!C29</f>
        <v>150</v>
      </c>
      <c r="D32" s="9"/>
      <c r="E32" s="52">
        <f>'Invoer en totaal'!E29</f>
        <v>400</v>
      </c>
      <c r="F32" s="9"/>
      <c r="G32" s="9"/>
      <c r="H32" s="10"/>
      <c r="I32" s="18"/>
    </row>
    <row r="33" spans="1:9" ht="14.65" thickBot="1" x14ac:dyDescent="0.5">
      <c r="A33" s="44"/>
      <c r="B33" s="11"/>
      <c r="C33" s="11"/>
      <c r="D33" s="53" t="s">
        <v>83</v>
      </c>
      <c r="E33" s="55">
        <f>'Invoer en totaal'!E30</f>
        <v>100000</v>
      </c>
      <c r="F33" s="22" t="s">
        <v>79</v>
      </c>
      <c r="G33" s="11"/>
      <c r="H33" s="12"/>
      <c r="I33" s="18"/>
    </row>
    <row r="34" spans="1:9" x14ac:dyDescent="0.45">
      <c r="I34" s="18"/>
    </row>
    <row r="35" spans="1:9" x14ac:dyDescent="0.45">
      <c r="B35" s="26" t="s">
        <v>81</v>
      </c>
      <c r="I35" s="18"/>
    </row>
  </sheetData>
  <sheetProtection sheet="1" objects="1" scenarios="1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F37"/>
  <sheetViews>
    <sheetView zoomScaleNormal="100" workbookViewId="0"/>
  </sheetViews>
  <sheetFormatPr defaultRowHeight="14.25" x14ac:dyDescent="0.45"/>
  <cols>
    <col min="1" max="1" width="33.53125" bestFit="1" customWidth="1"/>
    <col min="2" max="31" width="15.59765625" customWidth="1"/>
  </cols>
  <sheetData>
    <row r="1" spans="1:32" ht="18" x14ac:dyDescent="0.55000000000000004">
      <c r="B1" s="17" t="s">
        <v>105</v>
      </c>
      <c r="D1" t="s">
        <v>85</v>
      </c>
    </row>
    <row r="2" spans="1:32" x14ac:dyDescent="0.45">
      <c r="B2" s="2"/>
      <c r="C2" s="2"/>
      <c r="D2" s="2"/>
      <c r="E2" s="2"/>
    </row>
    <row r="3" spans="1:32" x14ac:dyDescent="0.45">
      <c r="A3" t="s">
        <v>1</v>
      </c>
      <c r="B3" s="41">
        <f>'Invoer en totaal'!B3</f>
        <v>1500</v>
      </c>
      <c r="F3" s="18"/>
    </row>
    <row r="4" spans="1:32" x14ac:dyDescent="0.45">
      <c r="A4" t="s">
        <v>0</v>
      </c>
      <c r="B4" s="1">
        <f>'Invoer en totaal'!B4</f>
        <v>12</v>
      </c>
      <c r="F4" s="18"/>
    </row>
    <row r="5" spans="1:32" x14ac:dyDescent="0.45">
      <c r="A5" t="s">
        <v>2</v>
      </c>
      <c r="B5" s="41">
        <f>'Invoer en totaal'!B5</f>
        <v>18000</v>
      </c>
      <c r="F5" s="18"/>
    </row>
    <row r="6" spans="1:32" x14ac:dyDescent="0.45">
      <c r="A6" t="s">
        <v>58</v>
      </c>
      <c r="B6" s="5">
        <f>'Invoer en totaal'!B6</f>
        <v>0.05</v>
      </c>
      <c r="F6" s="18"/>
    </row>
    <row r="7" spans="1:32" x14ac:dyDescent="0.45">
      <c r="A7" t="s">
        <v>61</v>
      </c>
      <c r="B7" s="5">
        <f>'Invoer en totaal'!B7</f>
        <v>2.688146079978404E-2</v>
      </c>
      <c r="F7" s="18"/>
    </row>
    <row r="10" spans="1:32" ht="18" x14ac:dyDescent="0.55000000000000004">
      <c r="B10" s="17" t="s">
        <v>99</v>
      </c>
    </row>
    <row r="11" spans="1:32" x14ac:dyDescent="0.45">
      <c r="B11" s="2" t="s">
        <v>4</v>
      </c>
      <c r="C11" s="2" t="s">
        <v>5</v>
      </c>
      <c r="D11" s="2" t="s">
        <v>6</v>
      </c>
      <c r="E11" s="2" t="s">
        <v>7</v>
      </c>
      <c r="F11" s="2" t="s">
        <v>8</v>
      </c>
      <c r="G11" s="2" t="s">
        <v>9</v>
      </c>
      <c r="H11" s="2" t="s">
        <v>10</v>
      </c>
      <c r="I11" s="2" t="s">
        <v>11</v>
      </c>
      <c r="J11" s="2" t="s">
        <v>12</v>
      </c>
      <c r="K11" s="2" t="s">
        <v>13</v>
      </c>
      <c r="L11" s="2" t="s">
        <v>14</v>
      </c>
      <c r="M11" s="2" t="s">
        <v>15</v>
      </c>
      <c r="N11" s="2" t="s">
        <v>16</v>
      </c>
      <c r="O11" s="2" t="s">
        <v>17</v>
      </c>
      <c r="P11" s="2" t="s">
        <v>18</v>
      </c>
      <c r="Q11" s="2" t="s">
        <v>19</v>
      </c>
      <c r="R11" s="2" t="s">
        <v>20</v>
      </c>
      <c r="S11" s="2" t="s">
        <v>21</v>
      </c>
      <c r="T11" s="2" t="s">
        <v>22</v>
      </c>
      <c r="U11" s="2" t="s">
        <v>23</v>
      </c>
      <c r="V11" s="2" t="s">
        <v>24</v>
      </c>
      <c r="W11" s="2" t="s">
        <v>25</v>
      </c>
      <c r="X11" s="2" t="s">
        <v>26</v>
      </c>
      <c r="Y11" s="2" t="s">
        <v>27</v>
      </c>
      <c r="Z11" s="2" t="s">
        <v>28</v>
      </c>
      <c r="AA11" s="2" t="s">
        <v>29</v>
      </c>
      <c r="AB11" s="2" t="s">
        <v>30</v>
      </c>
      <c r="AC11" s="2" t="s">
        <v>31</v>
      </c>
      <c r="AD11" s="2" t="s">
        <v>32</v>
      </c>
      <c r="AE11" s="2" t="s">
        <v>33</v>
      </c>
    </row>
    <row r="12" spans="1:32" s="4" customFormat="1" x14ac:dyDescent="0.45">
      <c r="A12" s="45" t="s">
        <v>97</v>
      </c>
      <c r="B12" s="6">
        <f>B$5+(B$5*B$7)</f>
        <v>18483.866294396114</v>
      </c>
      <c r="C12" s="6">
        <f>B12+(B12*$B$6)+$B$12</f>
        <v>37891.925903512034</v>
      </c>
      <c r="D12" s="6">
        <f t="shared" ref="D12:AE12" si="0">C12+(C12*$B$6)+$B$12</f>
        <v>58270.388493083752</v>
      </c>
      <c r="E12" s="6">
        <f t="shared" si="0"/>
        <v>79667.774212134056</v>
      </c>
      <c r="F12" s="6">
        <f t="shared" si="0"/>
        <v>102135.02921713686</v>
      </c>
      <c r="G12" s="6">
        <f t="shared" si="0"/>
        <v>125725.64697238982</v>
      </c>
      <c r="H12" s="6">
        <f t="shared" si="0"/>
        <v>150495.79561540543</v>
      </c>
      <c r="I12" s="6">
        <f t="shared" si="0"/>
        <v>176504.45169057182</v>
      </c>
      <c r="J12" s="6">
        <f t="shared" si="0"/>
        <v>203813.54056949652</v>
      </c>
      <c r="K12" s="6">
        <f t="shared" si="0"/>
        <v>232488.08389236746</v>
      </c>
      <c r="L12" s="6">
        <f t="shared" si="0"/>
        <v>262596.35438138194</v>
      </c>
      <c r="M12" s="6">
        <f t="shared" si="0"/>
        <v>294210.03839484713</v>
      </c>
      <c r="N12" s="6">
        <f t="shared" si="0"/>
        <v>327404.40660898562</v>
      </c>
      <c r="O12" s="6">
        <f t="shared" si="0"/>
        <v>362258.49323383102</v>
      </c>
      <c r="P12" s="6">
        <f t="shared" si="0"/>
        <v>398855.28418991866</v>
      </c>
      <c r="Q12" s="6">
        <f t="shared" si="0"/>
        <v>437281.91469381069</v>
      </c>
      <c r="R12" s="6">
        <f t="shared" si="0"/>
        <v>477629.87672289734</v>
      </c>
      <c r="S12" s="6">
        <f t="shared" si="0"/>
        <v>519995.23685343831</v>
      </c>
      <c r="T12" s="6">
        <f t="shared" si="0"/>
        <v>564478.86499050632</v>
      </c>
      <c r="U12" s="6">
        <f t="shared" si="0"/>
        <v>611186.6745344277</v>
      </c>
      <c r="V12" s="6">
        <f t="shared" si="0"/>
        <v>660229.87455554516</v>
      </c>
      <c r="W12" s="6">
        <f t="shared" si="0"/>
        <v>711725.23457771854</v>
      </c>
      <c r="X12" s="6">
        <f t="shared" si="0"/>
        <v>765795.36260100058</v>
      </c>
      <c r="Y12" s="6">
        <f t="shared" si="0"/>
        <v>822568.99702544673</v>
      </c>
      <c r="Z12" s="6">
        <f t="shared" si="0"/>
        <v>882181.31317111524</v>
      </c>
      <c r="AA12" s="6">
        <f t="shared" si="0"/>
        <v>944774.24512406706</v>
      </c>
      <c r="AB12" s="6">
        <f t="shared" si="0"/>
        <v>1010496.8236746666</v>
      </c>
      <c r="AC12" s="6">
        <f t="shared" si="0"/>
        <v>1079505.531152796</v>
      </c>
      <c r="AD12" s="6">
        <f t="shared" si="0"/>
        <v>1151964.6740048318</v>
      </c>
      <c r="AE12" s="6">
        <f t="shared" si="0"/>
        <v>1228046.7739994696</v>
      </c>
    </row>
    <row r="13" spans="1:32" s="3" customFormat="1" x14ac:dyDescent="0.45">
      <c r="A13" s="46" t="s">
        <v>96</v>
      </c>
      <c r="B13" s="6">
        <f t="shared" ref="B13:AE13" si="1">MIN($B$34,$B$3*$B$4*$B$32)</f>
        <v>0</v>
      </c>
      <c r="C13" s="6">
        <f t="shared" si="1"/>
        <v>0</v>
      </c>
      <c r="D13" s="6">
        <f t="shared" si="1"/>
        <v>0</v>
      </c>
      <c r="E13" s="6">
        <f t="shared" si="1"/>
        <v>0</v>
      </c>
      <c r="F13" s="6">
        <f t="shared" si="1"/>
        <v>0</v>
      </c>
      <c r="G13" s="6">
        <f t="shared" si="1"/>
        <v>0</v>
      </c>
      <c r="H13" s="6">
        <f t="shared" si="1"/>
        <v>0</v>
      </c>
      <c r="I13" s="6">
        <f t="shared" si="1"/>
        <v>0</v>
      </c>
      <c r="J13" s="6">
        <f t="shared" si="1"/>
        <v>0</v>
      </c>
      <c r="K13" s="6">
        <f t="shared" si="1"/>
        <v>0</v>
      </c>
      <c r="L13" s="6">
        <f t="shared" si="1"/>
        <v>0</v>
      </c>
      <c r="M13" s="6">
        <f t="shared" si="1"/>
        <v>0</v>
      </c>
      <c r="N13" s="6">
        <f t="shared" si="1"/>
        <v>0</v>
      </c>
      <c r="O13" s="6">
        <f t="shared" si="1"/>
        <v>0</v>
      </c>
      <c r="P13" s="6">
        <f t="shared" si="1"/>
        <v>0</v>
      </c>
      <c r="Q13" s="6">
        <f t="shared" si="1"/>
        <v>0</v>
      </c>
      <c r="R13" s="6">
        <f t="shared" si="1"/>
        <v>0</v>
      </c>
      <c r="S13" s="6">
        <f t="shared" si="1"/>
        <v>0</v>
      </c>
      <c r="T13" s="6">
        <f t="shared" si="1"/>
        <v>0</v>
      </c>
      <c r="U13" s="6">
        <f t="shared" si="1"/>
        <v>0</v>
      </c>
      <c r="V13" s="6">
        <f t="shared" si="1"/>
        <v>0</v>
      </c>
      <c r="W13" s="6">
        <f t="shared" si="1"/>
        <v>0</v>
      </c>
      <c r="X13" s="6">
        <f t="shared" si="1"/>
        <v>0</v>
      </c>
      <c r="Y13" s="6">
        <f t="shared" si="1"/>
        <v>0</v>
      </c>
      <c r="Z13" s="6">
        <f t="shared" si="1"/>
        <v>0</v>
      </c>
      <c r="AA13" s="6">
        <f t="shared" si="1"/>
        <v>0</v>
      </c>
      <c r="AB13" s="6">
        <f t="shared" si="1"/>
        <v>0</v>
      </c>
      <c r="AC13" s="6">
        <f t="shared" si="1"/>
        <v>0</v>
      </c>
      <c r="AD13" s="6">
        <f t="shared" si="1"/>
        <v>0</v>
      </c>
      <c r="AE13" s="6">
        <f t="shared" si="1"/>
        <v>0</v>
      </c>
    </row>
    <row r="14" spans="1:32" x14ac:dyDescent="0.45">
      <c r="A14" s="47" t="s">
        <v>95</v>
      </c>
      <c r="B14" s="6">
        <f>B5-B13</f>
        <v>18000</v>
      </c>
      <c r="C14" s="6">
        <f t="shared" ref="C14:AE14" si="2">C12-C13</f>
        <v>37891.925903512034</v>
      </c>
      <c r="D14" s="6">
        <f t="shared" si="2"/>
        <v>58270.388493083752</v>
      </c>
      <c r="E14" s="6">
        <f t="shared" si="2"/>
        <v>79667.774212134056</v>
      </c>
      <c r="F14" s="6">
        <f t="shared" si="2"/>
        <v>102135.02921713686</v>
      </c>
      <c r="G14" s="6">
        <f t="shared" si="2"/>
        <v>125725.64697238982</v>
      </c>
      <c r="H14" s="6">
        <f t="shared" si="2"/>
        <v>150495.79561540543</v>
      </c>
      <c r="I14" s="6">
        <f t="shared" si="2"/>
        <v>176504.45169057182</v>
      </c>
      <c r="J14" s="6">
        <f t="shared" si="2"/>
        <v>203813.54056949652</v>
      </c>
      <c r="K14" s="6">
        <f t="shared" si="2"/>
        <v>232488.08389236746</v>
      </c>
      <c r="L14" s="6">
        <f t="shared" si="2"/>
        <v>262596.35438138194</v>
      </c>
      <c r="M14" s="6">
        <f t="shared" si="2"/>
        <v>294210.03839484713</v>
      </c>
      <c r="N14" s="6">
        <f t="shared" si="2"/>
        <v>327404.40660898562</v>
      </c>
      <c r="O14" s="6">
        <f t="shared" si="2"/>
        <v>362258.49323383102</v>
      </c>
      <c r="P14" s="6">
        <f t="shared" si="2"/>
        <v>398855.28418991866</v>
      </c>
      <c r="Q14" s="6">
        <f t="shared" si="2"/>
        <v>437281.91469381069</v>
      </c>
      <c r="R14" s="6">
        <f t="shared" si="2"/>
        <v>477629.87672289734</v>
      </c>
      <c r="S14" s="6">
        <f t="shared" si="2"/>
        <v>519995.23685343831</v>
      </c>
      <c r="T14" s="6">
        <f t="shared" si="2"/>
        <v>564478.86499050632</v>
      </c>
      <c r="U14" s="6">
        <f t="shared" si="2"/>
        <v>611186.6745344277</v>
      </c>
      <c r="V14" s="6">
        <f t="shared" si="2"/>
        <v>660229.87455554516</v>
      </c>
      <c r="W14" s="6">
        <f t="shared" si="2"/>
        <v>711725.23457771854</v>
      </c>
      <c r="X14" s="6">
        <f t="shared" si="2"/>
        <v>765795.36260100058</v>
      </c>
      <c r="Y14" s="6">
        <f t="shared" si="2"/>
        <v>822568.99702544673</v>
      </c>
      <c r="Z14" s="6">
        <f t="shared" si="2"/>
        <v>882181.31317111524</v>
      </c>
      <c r="AA14" s="6">
        <f t="shared" si="2"/>
        <v>944774.24512406706</v>
      </c>
      <c r="AB14" s="6">
        <f t="shared" si="2"/>
        <v>1010496.8236746666</v>
      </c>
      <c r="AC14" s="6">
        <f t="shared" si="2"/>
        <v>1079505.531152796</v>
      </c>
      <c r="AD14" s="6">
        <f t="shared" si="2"/>
        <v>1151964.6740048318</v>
      </c>
      <c r="AE14" s="6">
        <f t="shared" si="2"/>
        <v>1228046.7739994696</v>
      </c>
      <c r="AF14" s="23"/>
    </row>
    <row r="15" spans="1:32" x14ac:dyDescent="0.45">
      <c r="A15" s="47" t="s">
        <v>82</v>
      </c>
      <c r="B15" s="6">
        <f t="shared" ref="B15:AE15" si="3">B14*$D$32</f>
        <v>29.16</v>
      </c>
      <c r="C15" s="6">
        <f t="shared" si="3"/>
        <v>61.384919963689491</v>
      </c>
      <c r="D15" s="6">
        <f t="shared" si="3"/>
        <v>94.398029358795668</v>
      </c>
      <c r="E15" s="6">
        <f t="shared" si="3"/>
        <v>129.06179422365716</v>
      </c>
      <c r="F15" s="6">
        <f t="shared" si="3"/>
        <v>165.45874733176171</v>
      </c>
      <c r="G15" s="6">
        <f t="shared" si="3"/>
        <v>203.67554809527149</v>
      </c>
      <c r="H15" s="6">
        <f t="shared" si="3"/>
        <v>243.80318889695678</v>
      </c>
      <c r="I15" s="6">
        <f t="shared" si="3"/>
        <v>285.93721173872632</v>
      </c>
      <c r="J15" s="6">
        <f t="shared" si="3"/>
        <v>330.17793572258432</v>
      </c>
      <c r="K15" s="6">
        <f t="shared" si="3"/>
        <v>376.63069590563526</v>
      </c>
      <c r="L15" s="6">
        <f t="shared" si="3"/>
        <v>425.40609409783872</v>
      </c>
      <c r="M15" s="6">
        <f t="shared" si="3"/>
        <v>476.6202621996523</v>
      </c>
      <c r="N15" s="6">
        <f t="shared" si="3"/>
        <v>530.39513870655662</v>
      </c>
      <c r="O15" s="6">
        <f t="shared" si="3"/>
        <v>586.85875903880617</v>
      </c>
      <c r="P15" s="6">
        <f t="shared" si="3"/>
        <v>646.14556038766818</v>
      </c>
      <c r="Q15" s="6">
        <f t="shared" si="3"/>
        <v>708.39670180397331</v>
      </c>
      <c r="R15" s="6">
        <f t="shared" si="3"/>
        <v>773.76040029109367</v>
      </c>
      <c r="S15" s="6">
        <f t="shared" si="3"/>
        <v>842.39228370257001</v>
      </c>
      <c r="T15" s="6">
        <f t="shared" si="3"/>
        <v>914.45576128462017</v>
      </c>
      <c r="U15" s="6">
        <f t="shared" si="3"/>
        <v>990.12241274577286</v>
      </c>
      <c r="V15" s="6">
        <f t="shared" si="3"/>
        <v>1069.5723967799831</v>
      </c>
      <c r="W15" s="6">
        <f t="shared" si="3"/>
        <v>1152.9948800159041</v>
      </c>
      <c r="X15" s="6">
        <f t="shared" si="3"/>
        <v>1240.5884874136209</v>
      </c>
      <c r="Y15" s="6">
        <f t="shared" si="3"/>
        <v>1332.5617751812235</v>
      </c>
      <c r="Z15" s="6">
        <f t="shared" si="3"/>
        <v>1429.1337273372067</v>
      </c>
      <c r="AA15" s="6">
        <f t="shared" si="3"/>
        <v>1530.5342771009884</v>
      </c>
      <c r="AB15" s="6">
        <f t="shared" si="3"/>
        <v>1637.0048543529597</v>
      </c>
      <c r="AC15" s="6">
        <f t="shared" si="3"/>
        <v>1748.7989604675295</v>
      </c>
      <c r="AD15" s="6">
        <f t="shared" si="3"/>
        <v>1866.1827718878274</v>
      </c>
      <c r="AE15" s="6">
        <f t="shared" si="3"/>
        <v>1989.4357738791407</v>
      </c>
      <c r="AF15" s="23"/>
    </row>
    <row r="16" spans="1:32" x14ac:dyDescent="0.45">
      <c r="A16" s="47" t="s">
        <v>94</v>
      </c>
      <c r="B16" s="6">
        <f>B14-B15</f>
        <v>17970.84</v>
      </c>
      <c r="C16" s="6">
        <f t="shared" ref="C16:AE16" si="4">C14-C15</f>
        <v>37830.540983548344</v>
      </c>
      <c r="D16" s="6">
        <f t="shared" si="4"/>
        <v>58175.990463724956</v>
      </c>
      <c r="E16" s="6">
        <f t="shared" si="4"/>
        <v>79538.712417910399</v>
      </c>
      <c r="F16" s="6">
        <f t="shared" si="4"/>
        <v>101969.5704698051</v>
      </c>
      <c r="G16" s="6">
        <f t="shared" si="4"/>
        <v>125521.97142429455</v>
      </c>
      <c r="H16" s="6">
        <f t="shared" si="4"/>
        <v>150251.99242650846</v>
      </c>
      <c r="I16" s="6">
        <f t="shared" si="4"/>
        <v>176218.51447883309</v>
      </c>
      <c r="J16" s="6">
        <f t="shared" si="4"/>
        <v>203483.36263377394</v>
      </c>
      <c r="K16" s="6">
        <f t="shared" si="4"/>
        <v>232111.45319646184</v>
      </c>
      <c r="L16" s="6">
        <f t="shared" si="4"/>
        <v>262170.94828728412</v>
      </c>
      <c r="M16" s="6">
        <f t="shared" si="4"/>
        <v>293733.41813264746</v>
      </c>
      <c r="N16" s="6">
        <f t="shared" si="4"/>
        <v>326874.01147027907</v>
      </c>
      <c r="O16" s="6">
        <f t="shared" si="4"/>
        <v>361671.63447479223</v>
      </c>
      <c r="P16" s="6">
        <f t="shared" si="4"/>
        <v>398209.13862953096</v>
      </c>
      <c r="Q16" s="6">
        <f t="shared" si="4"/>
        <v>436573.51799200673</v>
      </c>
      <c r="R16" s="6">
        <f t="shared" si="4"/>
        <v>476856.11632260628</v>
      </c>
      <c r="S16" s="6">
        <f t="shared" si="4"/>
        <v>519152.84456973575</v>
      </c>
      <c r="T16" s="6">
        <f t="shared" si="4"/>
        <v>563564.40922922175</v>
      </c>
      <c r="U16" s="6">
        <f t="shared" si="4"/>
        <v>610196.55212168198</v>
      </c>
      <c r="V16" s="6">
        <f t="shared" si="4"/>
        <v>659160.30215876515</v>
      </c>
      <c r="W16" s="6">
        <f t="shared" si="4"/>
        <v>710572.23969770258</v>
      </c>
      <c r="X16" s="6">
        <f t="shared" si="4"/>
        <v>764554.77411358699</v>
      </c>
      <c r="Y16" s="6">
        <f t="shared" si="4"/>
        <v>821236.43525026552</v>
      </c>
      <c r="Z16" s="6">
        <f t="shared" si="4"/>
        <v>880752.179443778</v>
      </c>
      <c r="AA16" s="6">
        <f t="shared" si="4"/>
        <v>943243.71084696613</v>
      </c>
      <c r="AB16" s="6">
        <f t="shared" si="4"/>
        <v>1008859.8188203137</v>
      </c>
      <c r="AC16" s="6">
        <f t="shared" si="4"/>
        <v>1077756.7321923284</v>
      </c>
      <c r="AD16" s="6">
        <f t="shared" si="4"/>
        <v>1150098.491232944</v>
      </c>
      <c r="AE16" s="6">
        <f t="shared" si="4"/>
        <v>1226057.3382255905</v>
      </c>
      <c r="AF16" s="23"/>
    </row>
    <row r="17" spans="1:32" x14ac:dyDescent="0.45">
      <c r="A17" s="47" t="s">
        <v>112</v>
      </c>
      <c r="B17" s="6">
        <f>MIN($E$35,B14)</f>
        <v>18000</v>
      </c>
      <c r="C17" s="6">
        <f t="shared" ref="C17:AE17" si="5">MIN($E$35,C14)</f>
        <v>37891.925903512034</v>
      </c>
      <c r="D17" s="6">
        <f t="shared" si="5"/>
        <v>58270.388493083752</v>
      </c>
      <c r="E17" s="6">
        <f t="shared" si="5"/>
        <v>79667.774212134056</v>
      </c>
      <c r="F17" s="6">
        <f t="shared" si="5"/>
        <v>100000</v>
      </c>
      <c r="G17" s="6">
        <f t="shared" si="5"/>
        <v>100000</v>
      </c>
      <c r="H17" s="6">
        <f t="shared" si="5"/>
        <v>100000</v>
      </c>
      <c r="I17" s="6">
        <f t="shared" si="5"/>
        <v>100000</v>
      </c>
      <c r="J17" s="6">
        <f t="shared" si="5"/>
        <v>100000</v>
      </c>
      <c r="K17" s="6">
        <f t="shared" si="5"/>
        <v>100000</v>
      </c>
      <c r="L17" s="6">
        <f t="shared" si="5"/>
        <v>100000</v>
      </c>
      <c r="M17" s="6">
        <f t="shared" si="5"/>
        <v>100000</v>
      </c>
      <c r="N17" s="6">
        <f t="shared" si="5"/>
        <v>100000</v>
      </c>
      <c r="O17" s="6">
        <f t="shared" si="5"/>
        <v>100000</v>
      </c>
      <c r="P17" s="6">
        <f t="shared" si="5"/>
        <v>100000</v>
      </c>
      <c r="Q17" s="6">
        <f t="shared" si="5"/>
        <v>100000</v>
      </c>
      <c r="R17" s="6">
        <f t="shared" si="5"/>
        <v>100000</v>
      </c>
      <c r="S17" s="6">
        <f t="shared" si="5"/>
        <v>100000</v>
      </c>
      <c r="T17" s="6">
        <f t="shared" si="5"/>
        <v>100000</v>
      </c>
      <c r="U17" s="6">
        <f t="shared" si="5"/>
        <v>100000</v>
      </c>
      <c r="V17" s="6">
        <f t="shared" si="5"/>
        <v>100000</v>
      </c>
      <c r="W17" s="6">
        <f t="shared" si="5"/>
        <v>100000</v>
      </c>
      <c r="X17" s="6">
        <f t="shared" si="5"/>
        <v>100000</v>
      </c>
      <c r="Y17" s="6">
        <f t="shared" si="5"/>
        <v>100000</v>
      </c>
      <c r="Z17" s="6">
        <f t="shared" si="5"/>
        <v>100000</v>
      </c>
      <c r="AA17" s="6">
        <f t="shared" si="5"/>
        <v>100000</v>
      </c>
      <c r="AB17" s="6">
        <f t="shared" si="5"/>
        <v>100000</v>
      </c>
      <c r="AC17" s="6">
        <f t="shared" si="5"/>
        <v>100000</v>
      </c>
      <c r="AD17" s="6">
        <f t="shared" si="5"/>
        <v>100000</v>
      </c>
      <c r="AE17" s="6">
        <f t="shared" si="5"/>
        <v>100000</v>
      </c>
      <c r="AF17" s="23"/>
    </row>
    <row r="18" spans="1:32" x14ac:dyDescent="0.45">
      <c r="A18" s="47" t="s">
        <v>86</v>
      </c>
      <c r="B18" s="6">
        <f>MAX($E$33,$E$32*B17)</f>
        <v>36</v>
      </c>
      <c r="C18" s="6">
        <f t="shared" ref="C18:AE18" si="6">MAX($E$33,$E$32*C17)</f>
        <v>75.783851807024064</v>
      </c>
      <c r="D18" s="6">
        <f t="shared" si="6"/>
        <v>116.5407769861675</v>
      </c>
      <c r="E18" s="6">
        <f t="shared" si="6"/>
        <v>159.33554842426813</v>
      </c>
      <c r="F18" s="6">
        <f t="shared" si="6"/>
        <v>200</v>
      </c>
      <c r="G18" s="6">
        <f t="shared" si="6"/>
        <v>200</v>
      </c>
      <c r="H18" s="6">
        <f t="shared" si="6"/>
        <v>200</v>
      </c>
      <c r="I18" s="6">
        <f t="shared" si="6"/>
        <v>200</v>
      </c>
      <c r="J18" s="6">
        <f t="shared" si="6"/>
        <v>200</v>
      </c>
      <c r="K18" s="6">
        <f t="shared" si="6"/>
        <v>200</v>
      </c>
      <c r="L18" s="6">
        <f t="shared" si="6"/>
        <v>200</v>
      </c>
      <c r="M18" s="6">
        <f t="shared" si="6"/>
        <v>200</v>
      </c>
      <c r="N18" s="6">
        <f t="shared" si="6"/>
        <v>200</v>
      </c>
      <c r="O18" s="6">
        <f t="shared" si="6"/>
        <v>200</v>
      </c>
      <c r="P18" s="6">
        <f t="shared" si="6"/>
        <v>200</v>
      </c>
      <c r="Q18" s="6">
        <f t="shared" si="6"/>
        <v>200</v>
      </c>
      <c r="R18" s="6">
        <f t="shared" si="6"/>
        <v>200</v>
      </c>
      <c r="S18" s="6">
        <f t="shared" si="6"/>
        <v>200</v>
      </c>
      <c r="T18" s="6">
        <f t="shared" si="6"/>
        <v>200</v>
      </c>
      <c r="U18" s="6">
        <f t="shared" si="6"/>
        <v>200</v>
      </c>
      <c r="V18" s="6">
        <f t="shared" si="6"/>
        <v>200</v>
      </c>
      <c r="W18" s="6">
        <f t="shared" si="6"/>
        <v>200</v>
      </c>
      <c r="X18" s="6">
        <f t="shared" si="6"/>
        <v>200</v>
      </c>
      <c r="Y18" s="6">
        <f t="shared" si="6"/>
        <v>200</v>
      </c>
      <c r="Z18" s="6">
        <f t="shared" si="6"/>
        <v>200</v>
      </c>
      <c r="AA18" s="6">
        <f t="shared" si="6"/>
        <v>200</v>
      </c>
      <c r="AB18" s="6">
        <f t="shared" si="6"/>
        <v>200</v>
      </c>
      <c r="AC18" s="6">
        <f t="shared" si="6"/>
        <v>200</v>
      </c>
      <c r="AD18" s="6">
        <f t="shared" si="6"/>
        <v>200</v>
      </c>
      <c r="AE18" s="6">
        <f t="shared" si="6"/>
        <v>200</v>
      </c>
      <c r="AF18" s="23"/>
    </row>
    <row r="19" spans="1:32" x14ac:dyDescent="0.45">
      <c r="A19" s="47" t="s">
        <v>110</v>
      </c>
      <c r="B19" s="6">
        <f>MAX(0,B16-B17-B21)</f>
        <v>0</v>
      </c>
      <c r="C19" s="6">
        <f t="shared" ref="C19:AD19" si="7">C16-C17-C21</f>
        <v>-61.384919963689754</v>
      </c>
      <c r="D19" s="6">
        <f t="shared" si="7"/>
        <v>-94.398029358795611</v>
      </c>
      <c r="E19" s="6">
        <f t="shared" si="7"/>
        <v>-129.06179422365676</v>
      </c>
      <c r="F19" s="6">
        <f t="shared" si="7"/>
        <v>1969.5704698050977</v>
      </c>
      <c r="G19" s="6">
        <f t="shared" si="7"/>
        <v>25521.971424294548</v>
      </c>
      <c r="H19" s="6">
        <f t="shared" si="7"/>
        <v>50251.992426508456</v>
      </c>
      <c r="I19" s="6">
        <f t="shared" si="7"/>
        <v>76218.514478833094</v>
      </c>
      <c r="J19" s="6">
        <f t="shared" si="7"/>
        <v>103483.36263377394</v>
      </c>
      <c r="K19" s="6">
        <f t="shared" si="7"/>
        <v>132111.45319646184</v>
      </c>
      <c r="L19" s="6">
        <f t="shared" si="7"/>
        <v>162170.94828728412</v>
      </c>
      <c r="M19" s="6">
        <f t="shared" si="7"/>
        <v>193733.41813264746</v>
      </c>
      <c r="N19" s="6">
        <f t="shared" si="7"/>
        <v>226874.01147027907</v>
      </c>
      <c r="O19" s="6">
        <f t="shared" si="7"/>
        <v>261671.63447479223</v>
      </c>
      <c r="P19" s="6">
        <f t="shared" si="7"/>
        <v>298209.13862953096</v>
      </c>
      <c r="Q19" s="6">
        <f t="shared" si="7"/>
        <v>300000</v>
      </c>
      <c r="R19" s="6">
        <f t="shared" si="7"/>
        <v>300000</v>
      </c>
      <c r="S19" s="6">
        <f t="shared" si="7"/>
        <v>300000</v>
      </c>
      <c r="T19" s="6">
        <f t="shared" si="7"/>
        <v>300000</v>
      </c>
      <c r="U19" s="6">
        <f t="shared" si="7"/>
        <v>300000</v>
      </c>
      <c r="V19" s="6">
        <f t="shared" si="7"/>
        <v>300000</v>
      </c>
      <c r="W19" s="6">
        <f t="shared" si="7"/>
        <v>300000</v>
      </c>
      <c r="X19" s="6">
        <f t="shared" si="7"/>
        <v>300000</v>
      </c>
      <c r="Y19" s="6">
        <f t="shared" si="7"/>
        <v>300000</v>
      </c>
      <c r="Z19" s="6">
        <f t="shared" si="7"/>
        <v>300000</v>
      </c>
      <c r="AA19" s="6">
        <f t="shared" si="7"/>
        <v>300000</v>
      </c>
      <c r="AB19" s="6">
        <f t="shared" si="7"/>
        <v>300000</v>
      </c>
      <c r="AC19" s="6">
        <f t="shared" si="7"/>
        <v>300000</v>
      </c>
      <c r="AD19" s="6">
        <f t="shared" si="7"/>
        <v>300000</v>
      </c>
      <c r="AE19" s="6">
        <f>AE16-AE17-AE21</f>
        <v>300000</v>
      </c>
    </row>
    <row r="20" spans="1:32" x14ac:dyDescent="0.45">
      <c r="A20" s="47" t="s">
        <v>111</v>
      </c>
      <c r="B20" s="6">
        <f t="shared" ref="B20:AE20" si="8">B19*$F$32</f>
        <v>0</v>
      </c>
      <c r="C20" s="6">
        <f t="shared" si="8"/>
        <v>-7.3661903956427702E-2</v>
      </c>
      <c r="D20" s="6">
        <f t="shared" si="8"/>
        <v>-0.11327763523055473</v>
      </c>
      <c r="E20" s="6">
        <f t="shared" si="8"/>
        <v>-0.15487415306838809</v>
      </c>
      <c r="F20" s="6">
        <f t="shared" si="8"/>
        <v>2.363484563766117</v>
      </c>
      <c r="G20" s="6">
        <f t="shared" si="8"/>
        <v>30.626365709153454</v>
      </c>
      <c r="H20" s="6">
        <f t="shared" si="8"/>
        <v>60.302390911810143</v>
      </c>
      <c r="I20" s="6">
        <f t="shared" si="8"/>
        <v>91.462217374599703</v>
      </c>
      <c r="J20" s="6">
        <f t="shared" si="8"/>
        <v>124.18003516052872</v>
      </c>
      <c r="K20" s="6">
        <f t="shared" si="8"/>
        <v>158.53374383575419</v>
      </c>
      <c r="L20" s="6">
        <f t="shared" si="8"/>
        <v>194.60513794474093</v>
      </c>
      <c r="M20" s="6">
        <f t="shared" si="8"/>
        <v>232.48010175917693</v>
      </c>
      <c r="N20" s="6">
        <f t="shared" si="8"/>
        <v>272.24881376433484</v>
      </c>
      <c r="O20" s="6">
        <f t="shared" si="8"/>
        <v>314.00596136975065</v>
      </c>
      <c r="P20" s="6">
        <f t="shared" si="8"/>
        <v>357.85096635543715</v>
      </c>
      <c r="Q20" s="6">
        <f t="shared" si="8"/>
        <v>359.99999999999994</v>
      </c>
      <c r="R20" s="6">
        <f t="shared" si="8"/>
        <v>359.99999999999994</v>
      </c>
      <c r="S20" s="6">
        <f t="shared" si="8"/>
        <v>359.99999999999994</v>
      </c>
      <c r="T20" s="6">
        <f t="shared" si="8"/>
        <v>359.99999999999994</v>
      </c>
      <c r="U20" s="6">
        <f t="shared" si="8"/>
        <v>359.99999999999994</v>
      </c>
      <c r="V20" s="6">
        <f t="shared" si="8"/>
        <v>359.99999999999994</v>
      </c>
      <c r="W20" s="6">
        <f t="shared" si="8"/>
        <v>359.99999999999994</v>
      </c>
      <c r="X20" s="6">
        <f t="shared" si="8"/>
        <v>359.99999999999994</v>
      </c>
      <c r="Y20" s="6">
        <f t="shared" si="8"/>
        <v>359.99999999999994</v>
      </c>
      <c r="Z20" s="6">
        <f t="shared" si="8"/>
        <v>359.99999999999994</v>
      </c>
      <c r="AA20" s="6">
        <f t="shared" si="8"/>
        <v>359.99999999999994</v>
      </c>
      <c r="AB20" s="6">
        <f t="shared" si="8"/>
        <v>359.99999999999994</v>
      </c>
      <c r="AC20" s="6">
        <f t="shared" si="8"/>
        <v>359.99999999999994</v>
      </c>
      <c r="AD20" s="6">
        <f t="shared" si="8"/>
        <v>359.99999999999994</v>
      </c>
      <c r="AE20" s="6">
        <f t="shared" si="8"/>
        <v>359.99999999999994</v>
      </c>
    </row>
    <row r="21" spans="1:32" x14ac:dyDescent="0.45">
      <c r="A21" s="47" t="s">
        <v>93</v>
      </c>
      <c r="B21" s="6">
        <f t="shared" ref="B21:AE21" si="9">MAX(0,B16-$F$35)</f>
        <v>0</v>
      </c>
      <c r="C21" s="6">
        <f t="shared" si="9"/>
        <v>0</v>
      </c>
      <c r="D21" s="6">
        <f t="shared" si="9"/>
        <v>0</v>
      </c>
      <c r="E21" s="6">
        <f t="shared" si="9"/>
        <v>0</v>
      </c>
      <c r="F21" s="6">
        <f t="shared" si="9"/>
        <v>0</v>
      </c>
      <c r="G21" s="6">
        <f t="shared" si="9"/>
        <v>0</v>
      </c>
      <c r="H21" s="6">
        <f t="shared" si="9"/>
        <v>0</v>
      </c>
      <c r="I21" s="6">
        <f t="shared" si="9"/>
        <v>0</v>
      </c>
      <c r="J21" s="6">
        <f t="shared" si="9"/>
        <v>0</v>
      </c>
      <c r="K21" s="6">
        <f t="shared" si="9"/>
        <v>0</v>
      </c>
      <c r="L21" s="6">
        <f t="shared" si="9"/>
        <v>0</v>
      </c>
      <c r="M21" s="6">
        <f t="shared" si="9"/>
        <v>0</v>
      </c>
      <c r="N21" s="6">
        <f t="shared" si="9"/>
        <v>0</v>
      </c>
      <c r="O21" s="6">
        <f t="shared" si="9"/>
        <v>0</v>
      </c>
      <c r="P21" s="6">
        <f t="shared" si="9"/>
        <v>0</v>
      </c>
      <c r="Q21" s="6">
        <f t="shared" si="9"/>
        <v>36573.517992006731</v>
      </c>
      <c r="R21" s="6">
        <f t="shared" si="9"/>
        <v>76856.116322606278</v>
      </c>
      <c r="S21" s="6">
        <f t="shared" si="9"/>
        <v>119152.84456973575</v>
      </c>
      <c r="T21" s="6">
        <f t="shared" si="9"/>
        <v>163564.40922922175</v>
      </c>
      <c r="U21" s="6">
        <f t="shared" si="9"/>
        <v>210196.55212168198</v>
      </c>
      <c r="V21" s="6">
        <f t="shared" si="9"/>
        <v>259160.30215876515</v>
      </c>
      <c r="W21" s="6">
        <f t="shared" si="9"/>
        <v>310572.23969770258</v>
      </c>
      <c r="X21" s="6">
        <f t="shared" si="9"/>
        <v>364554.77411358699</v>
      </c>
      <c r="Y21" s="6">
        <f t="shared" si="9"/>
        <v>421236.43525026552</v>
      </c>
      <c r="Z21" s="6">
        <f t="shared" si="9"/>
        <v>480752.179443778</v>
      </c>
      <c r="AA21" s="6">
        <f t="shared" si="9"/>
        <v>543243.71084696613</v>
      </c>
      <c r="AB21" s="6">
        <f t="shared" si="9"/>
        <v>608859.81882031367</v>
      </c>
      <c r="AC21" s="6">
        <f t="shared" si="9"/>
        <v>677756.73219232843</v>
      </c>
      <c r="AD21" s="6">
        <f t="shared" si="9"/>
        <v>750098.49123294395</v>
      </c>
      <c r="AE21" s="6">
        <f t="shared" si="9"/>
        <v>826057.33822559053</v>
      </c>
    </row>
    <row r="22" spans="1:32" x14ac:dyDescent="0.45">
      <c r="A22" s="47" t="s">
        <v>87</v>
      </c>
      <c r="B22" s="6">
        <f>B21*$G$32</f>
        <v>0</v>
      </c>
      <c r="C22" s="6">
        <f t="shared" ref="C22:AE22" si="10">C21*$G$32</f>
        <v>0</v>
      </c>
      <c r="D22" s="6">
        <f t="shared" si="10"/>
        <v>0</v>
      </c>
      <c r="E22" s="6">
        <f t="shared" si="10"/>
        <v>0</v>
      </c>
      <c r="F22" s="6">
        <f t="shared" si="10"/>
        <v>0</v>
      </c>
      <c r="G22" s="6">
        <f t="shared" si="10"/>
        <v>0</v>
      </c>
      <c r="H22" s="6">
        <f t="shared" si="10"/>
        <v>0</v>
      </c>
      <c r="I22" s="6">
        <f t="shared" si="10"/>
        <v>0</v>
      </c>
      <c r="J22" s="6">
        <f t="shared" si="10"/>
        <v>0</v>
      </c>
      <c r="K22" s="6">
        <f t="shared" si="10"/>
        <v>0</v>
      </c>
      <c r="L22" s="6">
        <f t="shared" si="10"/>
        <v>0</v>
      </c>
      <c r="M22" s="6">
        <f t="shared" si="10"/>
        <v>0</v>
      </c>
      <c r="N22" s="6">
        <f t="shared" si="10"/>
        <v>0</v>
      </c>
      <c r="O22" s="6">
        <f t="shared" si="10"/>
        <v>0</v>
      </c>
      <c r="P22" s="6">
        <f t="shared" si="10"/>
        <v>0</v>
      </c>
      <c r="Q22" s="6">
        <f t="shared" si="10"/>
        <v>21.944110795204036</v>
      </c>
      <c r="R22" s="6">
        <f t="shared" si="10"/>
        <v>46.113669793563766</v>
      </c>
      <c r="S22" s="6">
        <f t="shared" si="10"/>
        <v>71.49170674184144</v>
      </c>
      <c r="T22" s="6">
        <f t="shared" si="10"/>
        <v>98.138645537533037</v>
      </c>
      <c r="U22" s="6">
        <f t="shared" si="10"/>
        <v>126.11793127300918</v>
      </c>
      <c r="V22" s="6">
        <f t="shared" si="10"/>
        <v>155.49618129525908</v>
      </c>
      <c r="W22" s="6">
        <f t="shared" si="10"/>
        <v>186.34334381862152</v>
      </c>
      <c r="X22" s="6">
        <f t="shared" si="10"/>
        <v>218.73286446815217</v>
      </c>
      <c r="Y22" s="6">
        <f t="shared" si="10"/>
        <v>252.74186115015928</v>
      </c>
      <c r="Z22" s="6">
        <f t="shared" si="10"/>
        <v>288.45130766626676</v>
      </c>
      <c r="AA22" s="6">
        <f t="shared" si="10"/>
        <v>325.94622650817968</v>
      </c>
      <c r="AB22" s="6">
        <f t="shared" si="10"/>
        <v>365.31589129218816</v>
      </c>
      <c r="AC22" s="6">
        <f t="shared" si="10"/>
        <v>406.65403931539703</v>
      </c>
      <c r="AD22" s="6">
        <f t="shared" si="10"/>
        <v>450.05909473976635</v>
      </c>
      <c r="AE22" s="6">
        <f t="shared" si="10"/>
        <v>495.63440293535427</v>
      </c>
    </row>
    <row r="23" spans="1:32" x14ac:dyDescent="0.45">
      <c r="A23" s="47" t="s">
        <v>113</v>
      </c>
      <c r="B23" s="6">
        <f>B18+B22+B20</f>
        <v>36</v>
      </c>
      <c r="C23" s="6">
        <f t="shared" ref="C23:AD23" si="11">C18+C22+C20</f>
        <v>75.710189903067629</v>
      </c>
      <c r="D23" s="6">
        <f t="shared" si="11"/>
        <v>116.42749935093694</v>
      </c>
      <c r="E23" s="6">
        <f t="shared" si="11"/>
        <v>159.18067427119973</v>
      </c>
      <c r="F23" s="6">
        <f t="shared" si="11"/>
        <v>202.36348456376612</v>
      </c>
      <c r="G23" s="6">
        <f t="shared" si="11"/>
        <v>230.62636570915345</v>
      </c>
      <c r="H23" s="6">
        <f t="shared" si="11"/>
        <v>260.30239091181016</v>
      </c>
      <c r="I23" s="6">
        <f t="shared" si="11"/>
        <v>291.46221737459973</v>
      </c>
      <c r="J23" s="6">
        <f t="shared" si="11"/>
        <v>324.18003516052875</v>
      </c>
      <c r="K23" s="6">
        <f t="shared" si="11"/>
        <v>358.53374383575419</v>
      </c>
      <c r="L23" s="6">
        <f t="shared" si="11"/>
        <v>394.60513794474093</v>
      </c>
      <c r="M23" s="6">
        <f t="shared" si="11"/>
        <v>432.48010175917693</v>
      </c>
      <c r="N23" s="6">
        <f t="shared" si="11"/>
        <v>472.24881376433484</v>
      </c>
      <c r="O23" s="6">
        <f t="shared" si="11"/>
        <v>514.00596136975059</v>
      </c>
      <c r="P23" s="6">
        <f t="shared" si="11"/>
        <v>557.85096635543709</v>
      </c>
      <c r="Q23" s="6">
        <f t="shared" si="11"/>
        <v>581.94411079520398</v>
      </c>
      <c r="R23" s="6">
        <f t="shared" si="11"/>
        <v>606.11366979356376</v>
      </c>
      <c r="S23" s="6">
        <f t="shared" si="11"/>
        <v>631.49170674184143</v>
      </c>
      <c r="T23" s="6">
        <f t="shared" si="11"/>
        <v>658.13864553753297</v>
      </c>
      <c r="U23" s="6">
        <f t="shared" si="11"/>
        <v>686.11793127300916</v>
      </c>
      <c r="V23" s="6">
        <f t="shared" si="11"/>
        <v>715.49618129525902</v>
      </c>
      <c r="W23" s="6">
        <f t="shared" si="11"/>
        <v>746.34334381862141</v>
      </c>
      <c r="X23" s="6">
        <f t="shared" si="11"/>
        <v>778.73286446815212</v>
      </c>
      <c r="Y23" s="6">
        <f t="shared" si="11"/>
        <v>812.74186115015914</v>
      </c>
      <c r="Z23" s="6">
        <f t="shared" si="11"/>
        <v>848.45130766626676</v>
      </c>
      <c r="AA23" s="6">
        <f t="shared" si="11"/>
        <v>885.94622650817973</v>
      </c>
      <c r="AB23" s="6">
        <f t="shared" si="11"/>
        <v>925.3158912921881</v>
      </c>
      <c r="AC23" s="6">
        <f t="shared" si="11"/>
        <v>966.65403931539709</v>
      </c>
      <c r="AD23" s="6">
        <f t="shared" si="11"/>
        <v>1010.0590947397664</v>
      </c>
      <c r="AE23" s="6">
        <f>AE18+AE22+AE20</f>
        <v>1055.6344029353543</v>
      </c>
    </row>
    <row r="24" spans="1:32" x14ac:dyDescent="0.45">
      <c r="A24" s="47" t="s">
        <v>98</v>
      </c>
      <c r="B24" s="6">
        <f t="shared" ref="B24:AE24" si="12">B13+B15+B23</f>
        <v>65.16</v>
      </c>
      <c r="C24" s="6">
        <f t="shared" si="12"/>
        <v>137.09510986675713</v>
      </c>
      <c r="D24" s="6">
        <f t="shared" si="12"/>
        <v>210.82552870973262</v>
      </c>
      <c r="E24" s="6">
        <f t="shared" si="12"/>
        <v>288.24246849485689</v>
      </c>
      <c r="F24" s="6">
        <f t="shared" si="12"/>
        <v>367.82223189552781</v>
      </c>
      <c r="G24" s="6">
        <f t="shared" si="12"/>
        <v>434.30191380442494</v>
      </c>
      <c r="H24" s="6">
        <f t="shared" si="12"/>
        <v>504.10557980876695</v>
      </c>
      <c r="I24" s="6">
        <f t="shared" si="12"/>
        <v>577.39942911332605</v>
      </c>
      <c r="J24" s="6">
        <f t="shared" si="12"/>
        <v>654.35797088311301</v>
      </c>
      <c r="K24" s="6">
        <f t="shared" si="12"/>
        <v>735.16443974138951</v>
      </c>
      <c r="L24" s="6">
        <f t="shared" si="12"/>
        <v>820.01123204257965</v>
      </c>
      <c r="M24" s="6">
        <f t="shared" si="12"/>
        <v>909.10036395882923</v>
      </c>
      <c r="N24" s="6">
        <f t="shared" si="12"/>
        <v>1002.6439524708915</v>
      </c>
      <c r="O24" s="6">
        <f t="shared" si="12"/>
        <v>1100.8647204085569</v>
      </c>
      <c r="P24" s="6">
        <f t="shared" si="12"/>
        <v>1203.9965267431053</v>
      </c>
      <c r="Q24" s="6">
        <f t="shared" si="12"/>
        <v>1290.3408125991773</v>
      </c>
      <c r="R24" s="6">
        <f t="shared" si="12"/>
        <v>1379.8740700846574</v>
      </c>
      <c r="S24" s="6">
        <f t="shared" si="12"/>
        <v>1473.8839904444114</v>
      </c>
      <c r="T24" s="6">
        <f t="shared" si="12"/>
        <v>1572.5944068221531</v>
      </c>
      <c r="U24" s="6">
        <f t="shared" si="12"/>
        <v>1676.240344018782</v>
      </c>
      <c r="V24" s="6">
        <f t="shared" si="12"/>
        <v>1785.0685780752422</v>
      </c>
      <c r="W24" s="6">
        <f t="shared" si="12"/>
        <v>1899.3382238345255</v>
      </c>
      <c r="X24" s="6">
        <f t="shared" si="12"/>
        <v>2019.3213518817729</v>
      </c>
      <c r="Y24" s="6">
        <f t="shared" si="12"/>
        <v>2145.3036363313827</v>
      </c>
      <c r="Z24" s="6">
        <f t="shared" si="12"/>
        <v>2277.5850350034734</v>
      </c>
      <c r="AA24" s="6">
        <f t="shared" si="12"/>
        <v>2416.4805036091684</v>
      </c>
      <c r="AB24" s="6">
        <f t="shared" si="12"/>
        <v>2562.3207456451478</v>
      </c>
      <c r="AC24" s="6">
        <f t="shared" si="12"/>
        <v>2715.4529997829268</v>
      </c>
      <c r="AD24" s="6">
        <f t="shared" si="12"/>
        <v>2876.2418666275935</v>
      </c>
      <c r="AE24" s="6">
        <f t="shared" si="12"/>
        <v>3045.070176814495</v>
      </c>
    </row>
    <row r="25" spans="1:32" x14ac:dyDescent="0.45">
      <c r="A25" s="47" t="s">
        <v>122</v>
      </c>
      <c r="B25" s="6">
        <f>SUM($B$24)</f>
        <v>65.16</v>
      </c>
      <c r="C25" s="6">
        <f>SUM($B$24:C24)</f>
        <v>202.25510986675712</v>
      </c>
      <c r="D25" s="6">
        <f>SUM($B$24:D24)</f>
        <v>413.08063857648972</v>
      </c>
      <c r="E25" s="6">
        <f>SUM($B$24:E24)</f>
        <v>701.32310707134661</v>
      </c>
      <c r="F25" s="6">
        <f>SUM($B$24:F24)</f>
        <v>1069.1453389668745</v>
      </c>
      <c r="G25" s="6">
        <f>SUM($B$24:G24)</f>
        <v>1503.4472527712994</v>
      </c>
      <c r="H25" s="6">
        <f>SUM($B$24:H24)</f>
        <v>2007.5528325800665</v>
      </c>
      <c r="I25" s="6">
        <f>SUM($B$24:I24)</f>
        <v>2584.9522616933928</v>
      </c>
      <c r="J25" s="6">
        <f>SUM($B$24:J24)</f>
        <v>3239.3102325765058</v>
      </c>
      <c r="K25" s="6">
        <f>SUM($B$24:K24)</f>
        <v>3974.4746723178951</v>
      </c>
      <c r="L25" s="6">
        <f>SUM($B$24:L24)</f>
        <v>4794.4859043604747</v>
      </c>
      <c r="M25" s="6">
        <f>SUM($B$24:M24)</f>
        <v>5703.5862683193036</v>
      </c>
      <c r="N25" s="6">
        <f>SUM($B$24:N24)</f>
        <v>6706.2302207901948</v>
      </c>
      <c r="O25" s="6">
        <f>SUM($B$24:O24)</f>
        <v>7807.0949411987513</v>
      </c>
      <c r="P25" s="6">
        <f>SUM($B$24:P24)</f>
        <v>9011.0914679418565</v>
      </c>
      <c r="Q25" s="6">
        <f>SUM($B$24:Q24)</f>
        <v>10301.432280541034</v>
      </c>
      <c r="R25" s="6">
        <f>SUM($B$24:R24)</f>
        <v>11681.306350625691</v>
      </c>
      <c r="S25" s="6">
        <f>SUM($B$24:S24)</f>
        <v>13155.190341070103</v>
      </c>
      <c r="T25" s="6">
        <f>SUM($B$24:T24)</f>
        <v>14727.784747892256</v>
      </c>
      <c r="U25" s="6">
        <f>SUM($B$24:U24)</f>
        <v>16404.025091911037</v>
      </c>
      <c r="V25" s="6">
        <f>SUM($B$24:V24)</f>
        <v>18189.09366998628</v>
      </c>
      <c r="W25" s="6">
        <f>SUM($B$24:W24)</f>
        <v>20088.431893820805</v>
      </c>
      <c r="X25" s="6">
        <f>SUM($B$24:X24)</f>
        <v>22107.753245702577</v>
      </c>
      <c r="Y25" s="6">
        <f>SUM($B$24:Y24)</f>
        <v>24253.056882033961</v>
      </c>
      <c r="Z25" s="6">
        <f>SUM($B$24:Z24)</f>
        <v>26530.641917037436</v>
      </c>
      <c r="AA25" s="6">
        <f>SUM($B$24:AA24)</f>
        <v>28947.122420646603</v>
      </c>
      <c r="AB25" s="6">
        <f>SUM($B$24:AB24)</f>
        <v>31509.443166291752</v>
      </c>
      <c r="AC25" s="6">
        <f>SUM($B$24:AC24)</f>
        <v>34224.896166074679</v>
      </c>
      <c r="AD25" s="6">
        <f>SUM($B$24:AD24)</f>
        <v>37101.138032702271</v>
      </c>
      <c r="AE25" s="6">
        <f>SUM($B$24:AE24)</f>
        <v>40146.208209516764</v>
      </c>
    </row>
    <row r="26" spans="1:32" x14ac:dyDescent="0.45">
      <c r="A26" s="2" t="s">
        <v>106</v>
      </c>
      <c r="B26" s="6">
        <f>B12-B25</f>
        <v>18418.706294396114</v>
      </c>
      <c r="C26" s="6">
        <f t="shared" ref="C26:AE26" si="13">C12-C25</f>
        <v>37689.67079364528</v>
      </c>
      <c r="D26" s="6">
        <f t="shared" si="13"/>
        <v>57857.307854507264</v>
      </c>
      <c r="E26" s="6">
        <f t="shared" si="13"/>
        <v>78966.451105062704</v>
      </c>
      <c r="F26" s="6">
        <f t="shared" si="13"/>
        <v>101065.88387816999</v>
      </c>
      <c r="G26" s="6">
        <f t="shared" si="13"/>
        <v>124222.19971961853</v>
      </c>
      <c r="H26" s="6">
        <f t="shared" si="13"/>
        <v>148488.24278282537</v>
      </c>
      <c r="I26" s="6">
        <f t="shared" si="13"/>
        <v>173919.49942887842</v>
      </c>
      <c r="J26" s="6">
        <f t="shared" si="13"/>
        <v>200574.23033692001</v>
      </c>
      <c r="K26" s="6">
        <f t="shared" si="13"/>
        <v>228513.60922004958</v>
      </c>
      <c r="L26" s="6">
        <f t="shared" si="13"/>
        <v>257801.86847702146</v>
      </c>
      <c r="M26" s="6">
        <f t="shared" si="13"/>
        <v>288506.45212652785</v>
      </c>
      <c r="N26" s="6">
        <f t="shared" si="13"/>
        <v>320698.17638819542</v>
      </c>
      <c r="O26" s="6">
        <f t="shared" si="13"/>
        <v>354451.39829263225</v>
      </c>
      <c r="P26" s="6">
        <f t="shared" si="13"/>
        <v>389844.19272197678</v>
      </c>
      <c r="Q26" s="6">
        <f t="shared" si="13"/>
        <v>426980.48241326964</v>
      </c>
      <c r="R26" s="6">
        <f t="shared" si="13"/>
        <v>465948.57037227164</v>
      </c>
      <c r="S26" s="6">
        <f t="shared" si="13"/>
        <v>506840.04651236819</v>
      </c>
      <c r="T26" s="6">
        <f t="shared" si="13"/>
        <v>549751.08024261403</v>
      </c>
      <c r="U26" s="6">
        <f t="shared" si="13"/>
        <v>594782.64944251662</v>
      </c>
      <c r="V26" s="6">
        <f t="shared" si="13"/>
        <v>642040.78088555892</v>
      </c>
      <c r="W26" s="6">
        <f t="shared" si="13"/>
        <v>691636.80268389778</v>
      </c>
      <c r="X26" s="6">
        <f t="shared" si="13"/>
        <v>743687.60935529799</v>
      </c>
      <c r="Y26" s="6">
        <f t="shared" si="13"/>
        <v>798315.94014341279</v>
      </c>
      <c r="Z26" s="6">
        <f t="shared" si="13"/>
        <v>855650.67125407781</v>
      </c>
      <c r="AA26" s="6">
        <f t="shared" si="13"/>
        <v>915827.12270342046</v>
      </c>
      <c r="AB26" s="6">
        <f t="shared" si="13"/>
        <v>978987.38050837477</v>
      </c>
      <c r="AC26" s="6">
        <f t="shared" si="13"/>
        <v>1045280.6349867213</v>
      </c>
      <c r="AD26" s="6">
        <f t="shared" si="13"/>
        <v>1114863.5359721296</v>
      </c>
      <c r="AE26" s="6">
        <f t="shared" si="13"/>
        <v>1187900.5657899529</v>
      </c>
    </row>
    <row r="29" spans="1:32" ht="18" x14ac:dyDescent="0.55000000000000004">
      <c r="B29" s="17" t="s">
        <v>34</v>
      </c>
      <c r="C29" t="s">
        <v>103</v>
      </c>
    </row>
    <row r="30" spans="1:32" x14ac:dyDescent="0.45">
      <c r="B30" t="s">
        <v>35</v>
      </c>
      <c r="C30" t="s">
        <v>36</v>
      </c>
      <c r="D30" t="s">
        <v>37</v>
      </c>
      <c r="E30" t="s">
        <v>38</v>
      </c>
      <c r="I30" s="18"/>
    </row>
    <row r="31" spans="1:32" ht="14.65" thickBot="1" x14ac:dyDescent="0.5">
      <c r="E31" t="s">
        <v>88</v>
      </c>
      <c r="F31" t="s">
        <v>109</v>
      </c>
      <c r="G31" t="s">
        <v>89</v>
      </c>
      <c r="I31" s="18"/>
    </row>
    <row r="32" spans="1:32" ht="14.65" thickBot="1" x14ac:dyDescent="0.5">
      <c r="A32" s="16" t="s">
        <v>104</v>
      </c>
      <c r="B32" s="49">
        <f>'Invoer en totaal'!B34</f>
        <v>0</v>
      </c>
      <c r="C32" s="49">
        <f>'Invoer en totaal'!C34</f>
        <v>0</v>
      </c>
      <c r="D32" s="49">
        <f>'Invoer en totaal'!D34</f>
        <v>1.6199999999999999E-3</v>
      </c>
      <c r="E32" s="49">
        <f>'Invoer en totaal'!E34</f>
        <v>2E-3</v>
      </c>
      <c r="F32" s="49">
        <f>'Invoer en totaal'!F34</f>
        <v>1.1999999999999999E-3</v>
      </c>
      <c r="G32" s="49">
        <f>'Invoer en totaal'!G34</f>
        <v>5.9999999999999995E-4</v>
      </c>
      <c r="H32" s="8"/>
      <c r="I32" s="18"/>
    </row>
    <row r="33" spans="1:9" ht="14.65" thickBot="1" x14ac:dyDescent="0.5">
      <c r="A33" s="34" t="s">
        <v>77</v>
      </c>
      <c r="B33" s="59">
        <f>'Invoer en totaal'!B35</f>
        <v>0</v>
      </c>
      <c r="C33" s="59">
        <f>'Invoer en totaal'!C35</f>
        <v>0</v>
      </c>
      <c r="D33" s="9"/>
      <c r="E33" s="59">
        <f>'Invoer en totaal'!E35</f>
        <v>0</v>
      </c>
      <c r="F33" s="9"/>
      <c r="G33" s="9"/>
      <c r="H33" s="10"/>
      <c r="I33" s="18"/>
    </row>
    <row r="34" spans="1:9" ht="14.65" thickBot="1" x14ac:dyDescent="0.5">
      <c r="A34" s="34" t="s">
        <v>78</v>
      </c>
      <c r="B34" s="59">
        <f>'Invoer en totaal'!B36</f>
        <v>0</v>
      </c>
      <c r="C34" s="59">
        <f>'Invoer en totaal'!C36</f>
        <v>0</v>
      </c>
      <c r="D34" s="9"/>
      <c r="E34" s="59">
        <f>'Invoer en totaal'!E36</f>
        <v>0</v>
      </c>
      <c r="F34" s="22" t="s">
        <v>108</v>
      </c>
      <c r="G34" s="9"/>
      <c r="H34" s="10"/>
      <c r="I34" s="18"/>
    </row>
    <row r="35" spans="1:9" ht="14.65" thickBot="1" x14ac:dyDescent="0.5">
      <c r="A35" s="44"/>
      <c r="B35" s="11"/>
      <c r="C35" s="11"/>
      <c r="D35" s="53" t="s">
        <v>83</v>
      </c>
      <c r="E35" s="65">
        <f>'Invoer en totaal'!E37</f>
        <v>100000</v>
      </c>
      <c r="F35" s="65">
        <f>'Invoer en totaal'!F37</f>
        <v>400000</v>
      </c>
      <c r="G35" s="11"/>
      <c r="H35" s="12"/>
      <c r="I35" s="18"/>
    </row>
    <row r="36" spans="1:9" x14ac:dyDescent="0.45">
      <c r="I36" s="18"/>
    </row>
    <row r="37" spans="1:9" x14ac:dyDescent="0.45">
      <c r="B37" s="26" t="s">
        <v>81</v>
      </c>
      <c r="I37" s="18"/>
    </row>
  </sheetData>
  <sheetProtection sheet="1" objects="1" scenarios="1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F37"/>
  <sheetViews>
    <sheetView zoomScaleNormal="100" workbookViewId="0"/>
  </sheetViews>
  <sheetFormatPr defaultRowHeight="14.25" x14ac:dyDescent="0.45"/>
  <cols>
    <col min="1" max="1" width="35.796875" customWidth="1"/>
    <col min="2" max="31" width="15.59765625" customWidth="1"/>
  </cols>
  <sheetData>
    <row r="1" spans="1:32" ht="18" x14ac:dyDescent="0.55000000000000004">
      <c r="B1" s="17" t="s">
        <v>117</v>
      </c>
      <c r="D1" t="s">
        <v>85</v>
      </c>
    </row>
    <row r="2" spans="1:32" x14ac:dyDescent="0.45">
      <c r="B2" s="2"/>
      <c r="C2" s="2"/>
      <c r="D2" s="2"/>
      <c r="E2" s="2"/>
    </row>
    <row r="3" spans="1:32" x14ac:dyDescent="0.45">
      <c r="A3" t="s">
        <v>1</v>
      </c>
      <c r="B3" s="41">
        <f>'Invoer en totaal'!B3</f>
        <v>1500</v>
      </c>
      <c r="F3" s="18"/>
    </row>
    <row r="4" spans="1:32" x14ac:dyDescent="0.45">
      <c r="A4" t="s">
        <v>0</v>
      </c>
      <c r="B4" s="1">
        <f>'Invoer en totaal'!B4</f>
        <v>12</v>
      </c>
      <c r="F4" s="18"/>
    </row>
    <row r="5" spans="1:32" x14ac:dyDescent="0.45">
      <c r="A5" t="s">
        <v>2</v>
      </c>
      <c r="B5" s="41">
        <f>'Invoer en totaal'!B5</f>
        <v>18000</v>
      </c>
      <c r="F5" s="18"/>
    </row>
    <row r="6" spans="1:32" x14ac:dyDescent="0.45">
      <c r="A6" t="s">
        <v>58</v>
      </c>
      <c r="B6" s="5">
        <f>'Invoer en totaal'!B6</f>
        <v>0.05</v>
      </c>
      <c r="F6" s="18"/>
    </row>
    <row r="7" spans="1:32" x14ac:dyDescent="0.45">
      <c r="A7" t="s">
        <v>61</v>
      </c>
      <c r="B7" s="5">
        <f>'Invoer en totaal'!B7</f>
        <v>2.688146079978404E-2</v>
      </c>
      <c r="F7" s="18"/>
    </row>
    <row r="10" spans="1:32" ht="18" x14ac:dyDescent="0.55000000000000004">
      <c r="B10" s="17" t="s">
        <v>99</v>
      </c>
    </row>
    <row r="11" spans="1:32" x14ac:dyDescent="0.45">
      <c r="B11" s="2" t="s">
        <v>4</v>
      </c>
      <c r="C11" s="2" t="s">
        <v>5</v>
      </c>
      <c r="D11" s="2" t="s">
        <v>6</v>
      </c>
      <c r="E11" s="2" t="s">
        <v>7</v>
      </c>
      <c r="F11" s="2" t="s">
        <v>8</v>
      </c>
      <c r="G11" s="2" t="s">
        <v>9</v>
      </c>
      <c r="H11" s="2" t="s">
        <v>10</v>
      </c>
      <c r="I11" s="2" t="s">
        <v>11</v>
      </c>
      <c r="J11" s="2" t="s">
        <v>12</v>
      </c>
      <c r="K11" s="2" t="s">
        <v>13</v>
      </c>
      <c r="L11" s="2" t="s">
        <v>14</v>
      </c>
      <c r="M11" s="2" t="s">
        <v>15</v>
      </c>
      <c r="N11" s="2" t="s">
        <v>16</v>
      </c>
      <c r="O11" s="2" t="s">
        <v>17</v>
      </c>
      <c r="P11" s="2" t="s">
        <v>18</v>
      </c>
      <c r="Q11" s="2" t="s">
        <v>19</v>
      </c>
      <c r="R11" s="2" t="s">
        <v>20</v>
      </c>
      <c r="S11" s="2" t="s">
        <v>21</v>
      </c>
      <c r="T11" s="2" t="s">
        <v>22</v>
      </c>
      <c r="U11" s="2" t="s">
        <v>23</v>
      </c>
      <c r="V11" s="2" t="s">
        <v>24</v>
      </c>
      <c r="W11" s="2" t="s">
        <v>25</v>
      </c>
      <c r="X11" s="2" t="s">
        <v>26</v>
      </c>
      <c r="Y11" s="2" t="s">
        <v>27</v>
      </c>
      <c r="Z11" s="2" t="s">
        <v>28</v>
      </c>
      <c r="AA11" s="2" t="s">
        <v>29</v>
      </c>
      <c r="AB11" s="2" t="s">
        <v>30</v>
      </c>
      <c r="AC11" s="2" t="s">
        <v>31</v>
      </c>
      <c r="AD11" s="2" t="s">
        <v>32</v>
      </c>
      <c r="AE11" s="2" t="s">
        <v>33</v>
      </c>
    </row>
    <row r="12" spans="1:32" s="4" customFormat="1" x14ac:dyDescent="0.45">
      <c r="A12" s="45" t="s">
        <v>97</v>
      </c>
      <c r="B12" s="6">
        <f>B$5+(B$5*B$7)</f>
        <v>18483.866294396114</v>
      </c>
      <c r="C12" s="6">
        <f>B12+(B12*$B$6)+$B$12</f>
        <v>37891.925903512034</v>
      </c>
      <c r="D12" s="6">
        <f t="shared" ref="D12:AE12" si="0">C12+(C12*$B$6)+$B$12</f>
        <v>58270.388493083752</v>
      </c>
      <c r="E12" s="6">
        <f t="shared" si="0"/>
        <v>79667.774212134056</v>
      </c>
      <c r="F12" s="6">
        <f t="shared" si="0"/>
        <v>102135.02921713686</v>
      </c>
      <c r="G12" s="6">
        <f t="shared" si="0"/>
        <v>125725.64697238982</v>
      </c>
      <c r="H12" s="6">
        <f t="shared" si="0"/>
        <v>150495.79561540543</v>
      </c>
      <c r="I12" s="6">
        <f t="shared" si="0"/>
        <v>176504.45169057182</v>
      </c>
      <c r="J12" s="6">
        <f t="shared" si="0"/>
        <v>203813.54056949652</v>
      </c>
      <c r="K12" s="6">
        <f t="shared" si="0"/>
        <v>232488.08389236746</v>
      </c>
      <c r="L12" s="6">
        <f t="shared" si="0"/>
        <v>262596.35438138194</v>
      </c>
      <c r="M12" s="6">
        <f t="shared" si="0"/>
        <v>294210.03839484713</v>
      </c>
      <c r="N12" s="6">
        <f t="shared" si="0"/>
        <v>327404.40660898562</v>
      </c>
      <c r="O12" s="6">
        <f t="shared" si="0"/>
        <v>362258.49323383102</v>
      </c>
      <c r="P12" s="6">
        <f t="shared" si="0"/>
        <v>398855.28418991866</v>
      </c>
      <c r="Q12" s="6">
        <f t="shared" si="0"/>
        <v>437281.91469381069</v>
      </c>
      <c r="R12" s="6">
        <f t="shared" si="0"/>
        <v>477629.87672289734</v>
      </c>
      <c r="S12" s="6">
        <f t="shared" si="0"/>
        <v>519995.23685343831</v>
      </c>
      <c r="T12" s="6">
        <f t="shared" si="0"/>
        <v>564478.86499050632</v>
      </c>
      <c r="U12" s="6">
        <f t="shared" si="0"/>
        <v>611186.6745344277</v>
      </c>
      <c r="V12" s="6">
        <f t="shared" si="0"/>
        <v>660229.87455554516</v>
      </c>
      <c r="W12" s="6">
        <f t="shared" si="0"/>
        <v>711725.23457771854</v>
      </c>
      <c r="X12" s="6">
        <f t="shared" si="0"/>
        <v>765795.36260100058</v>
      </c>
      <c r="Y12" s="6">
        <f t="shared" si="0"/>
        <v>822568.99702544673</v>
      </c>
      <c r="Z12" s="6">
        <f t="shared" si="0"/>
        <v>882181.31317111524</v>
      </c>
      <c r="AA12" s="6">
        <f t="shared" si="0"/>
        <v>944774.24512406706</v>
      </c>
      <c r="AB12" s="6">
        <f t="shared" si="0"/>
        <v>1010496.8236746666</v>
      </c>
      <c r="AC12" s="6">
        <f t="shared" si="0"/>
        <v>1079505.531152796</v>
      </c>
      <c r="AD12" s="6">
        <f t="shared" si="0"/>
        <v>1151964.6740048318</v>
      </c>
      <c r="AE12" s="6">
        <f t="shared" si="0"/>
        <v>1228046.7739994696</v>
      </c>
    </row>
    <row r="13" spans="1:32" s="3" customFormat="1" x14ac:dyDescent="0.45">
      <c r="A13" s="46" t="s">
        <v>96</v>
      </c>
      <c r="B13" s="6">
        <f t="shared" ref="B13:AE13" si="1">MIN($B$34,$B$3*$B$4*$B$32)</f>
        <v>0</v>
      </c>
      <c r="C13" s="6">
        <f t="shared" si="1"/>
        <v>0</v>
      </c>
      <c r="D13" s="6">
        <f t="shared" si="1"/>
        <v>0</v>
      </c>
      <c r="E13" s="6">
        <f t="shared" si="1"/>
        <v>0</v>
      </c>
      <c r="F13" s="6">
        <f t="shared" si="1"/>
        <v>0</v>
      </c>
      <c r="G13" s="6">
        <f t="shared" si="1"/>
        <v>0</v>
      </c>
      <c r="H13" s="6">
        <f t="shared" si="1"/>
        <v>0</v>
      </c>
      <c r="I13" s="6">
        <f t="shared" si="1"/>
        <v>0</v>
      </c>
      <c r="J13" s="6">
        <f t="shared" si="1"/>
        <v>0</v>
      </c>
      <c r="K13" s="6">
        <f t="shared" si="1"/>
        <v>0</v>
      </c>
      <c r="L13" s="6">
        <f t="shared" si="1"/>
        <v>0</v>
      </c>
      <c r="M13" s="6">
        <f t="shared" si="1"/>
        <v>0</v>
      </c>
      <c r="N13" s="6">
        <f t="shared" si="1"/>
        <v>0</v>
      </c>
      <c r="O13" s="6">
        <f t="shared" si="1"/>
        <v>0</v>
      </c>
      <c r="P13" s="6">
        <f t="shared" si="1"/>
        <v>0</v>
      </c>
      <c r="Q13" s="6">
        <f t="shared" si="1"/>
        <v>0</v>
      </c>
      <c r="R13" s="6">
        <f t="shared" si="1"/>
        <v>0</v>
      </c>
      <c r="S13" s="6">
        <f t="shared" si="1"/>
        <v>0</v>
      </c>
      <c r="T13" s="6">
        <f t="shared" si="1"/>
        <v>0</v>
      </c>
      <c r="U13" s="6">
        <f t="shared" si="1"/>
        <v>0</v>
      </c>
      <c r="V13" s="6">
        <f t="shared" si="1"/>
        <v>0</v>
      </c>
      <c r="W13" s="6">
        <f t="shared" si="1"/>
        <v>0</v>
      </c>
      <c r="X13" s="6">
        <f t="shared" si="1"/>
        <v>0</v>
      </c>
      <c r="Y13" s="6">
        <f t="shared" si="1"/>
        <v>0</v>
      </c>
      <c r="Z13" s="6">
        <f t="shared" si="1"/>
        <v>0</v>
      </c>
      <c r="AA13" s="6">
        <f t="shared" si="1"/>
        <v>0</v>
      </c>
      <c r="AB13" s="6">
        <f t="shared" si="1"/>
        <v>0</v>
      </c>
      <c r="AC13" s="6">
        <f t="shared" si="1"/>
        <v>0</v>
      </c>
      <c r="AD13" s="6">
        <f t="shared" si="1"/>
        <v>0</v>
      </c>
      <c r="AE13" s="6">
        <f t="shared" si="1"/>
        <v>0</v>
      </c>
    </row>
    <row r="14" spans="1:32" x14ac:dyDescent="0.45">
      <c r="A14" s="47" t="s">
        <v>95</v>
      </c>
      <c r="B14" s="6">
        <f>B5-B13</f>
        <v>18000</v>
      </c>
      <c r="C14" s="6">
        <f t="shared" ref="C14:AE14" si="2">C12-C13</f>
        <v>37891.925903512034</v>
      </c>
      <c r="D14" s="6">
        <f t="shared" si="2"/>
        <v>58270.388493083752</v>
      </c>
      <c r="E14" s="6">
        <f t="shared" si="2"/>
        <v>79667.774212134056</v>
      </c>
      <c r="F14" s="6">
        <f t="shared" si="2"/>
        <v>102135.02921713686</v>
      </c>
      <c r="G14" s="6">
        <f t="shared" si="2"/>
        <v>125725.64697238982</v>
      </c>
      <c r="H14" s="6">
        <f t="shared" si="2"/>
        <v>150495.79561540543</v>
      </c>
      <c r="I14" s="6">
        <f t="shared" si="2"/>
        <v>176504.45169057182</v>
      </c>
      <c r="J14" s="6">
        <f t="shared" si="2"/>
        <v>203813.54056949652</v>
      </c>
      <c r="K14" s="6">
        <f t="shared" si="2"/>
        <v>232488.08389236746</v>
      </c>
      <c r="L14" s="6">
        <f t="shared" si="2"/>
        <v>262596.35438138194</v>
      </c>
      <c r="M14" s="6">
        <f t="shared" si="2"/>
        <v>294210.03839484713</v>
      </c>
      <c r="N14" s="6">
        <f t="shared" si="2"/>
        <v>327404.40660898562</v>
      </c>
      <c r="O14" s="6">
        <f t="shared" si="2"/>
        <v>362258.49323383102</v>
      </c>
      <c r="P14" s="6">
        <f t="shared" si="2"/>
        <v>398855.28418991866</v>
      </c>
      <c r="Q14" s="6">
        <f t="shared" si="2"/>
        <v>437281.91469381069</v>
      </c>
      <c r="R14" s="6">
        <f t="shared" si="2"/>
        <v>477629.87672289734</v>
      </c>
      <c r="S14" s="6">
        <f t="shared" si="2"/>
        <v>519995.23685343831</v>
      </c>
      <c r="T14" s="6">
        <f t="shared" si="2"/>
        <v>564478.86499050632</v>
      </c>
      <c r="U14" s="6">
        <f t="shared" si="2"/>
        <v>611186.6745344277</v>
      </c>
      <c r="V14" s="6">
        <f t="shared" si="2"/>
        <v>660229.87455554516</v>
      </c>
      <c r="W14" s="6">
        <f t="shared" si="2"/>
        <v>711725.23457771854</v>
      </c>
      <c r="X14" s="6">
        <f t="shared" si="2"/>
        <v>765795.36260100058</v>
      </c>
      <c r="Y14" s="6">
        <f t="shared" si="2"/>
        <v>822568.99702544673</v>
      </c>
      <c r="Z14" s="6">
        <f t="shared" si="2"/>
        <v>882181.31317111524</v>
      </c>
      <c r="AA14" s="6">
        <f t="shared" si="2"/>
        <v>944774.24512406706</v>
      </c>
      <c r="AB14" s="6">
        <f t="shared" si="2"/>
        <v>1010496.8236746666</v>
      </c>
      <c r="AC14" s="6">
        <f t="shared" si="2"/>
        <v>1079505.531152796</v>
      </c>
      <c r="AD14" s="6">
        <f t="shared" si="2"/>
        <v>1151964.6740048318</v>
      </c>
      <c r="AE14" s="6">
        <f t="shared" si="2"/>
        <v>1228046.7739994696</v>
      </c>
      <c r="AF14" s="23"/>
    </row>
    <row r="15" spans="1:32" x14ac:dyDescent="0.45">
      <c r="A15" s="47" t="s">
        <v>82</v>
      </c>
      <c r="B15" s="6">
        <f t="shared" ref="B15:AE15" si="3">B14*$D$32</f>
        <v>29.16</v>
      </c>
      <c r="C15" s="6">
        <f t="shared" si="3"/>
        <v>61.384919963689491</v>
      </c>
      <c r="D15" s="6">
        <f t="shared" si="3"/>
        <v>94.398029358795668</v>
      </c>
      <c r="E15" s="6">
        <f t="shared" si="3"/>
        <v>129.06179422365716</v>
      </c>
      <c r="F15" s="6">
        <f t="shared" si="3"/>
        <v>165.45874733176171</v>
      </c>
      <c r="G15" s="6">
        <f t="shared" si="3"/>
        <v>203.67554809527149</v>
      </c>
      <c r="H15" s="6">
        <f t="shared" si="3"/>
        <v>243.80318889695678</v>
      </c>
      <c r="I15" s="6">
        <f t="shared" si="3"/>
        <v>285.93721173872632</v>
      </c>
      <c r="J15" s="6">
        <f t="shared" si="3"/>
        <v>330.17793572258432</v>
      </c>
      <c r="K15" s="6">
        <f t="shared" si="3"/>
        <v>376.63069590563526</v>
      </c>
      <c r="L15" s="6">
        <f t="shared" si="3"/>
        <v>425.40609409783872</v>
      </c>
      <c r="M15" s="6">
        <f t="shared" si="3"/>
        <v>476.6202621996523</v>
      </c>
      <c r="N15" s="6">
        <f t="shared" si="3"/>
        <v>530.39513870655662</v>
      </c>
      <c r="O15" s="6">
        <f t="shared" si="3"/>
        <v>586.85875903880617</v>
      </c>
      <c r="P15" s="6">
        <f t="shared" si="3"/>
        <v>646.14556038766818</v>
      </c>
      <c r="Q15" s="6">
        <f t="shared" si="3"/>
        <v>708.39670180397331</v>
      </c>
      <c r="R15" s="6">
        <f t="shared" si="3"/>
        <v>773.76040029109367</v>
      </c>
      <c r="S15" s="6">
        <f t="shared" si="3"/>
        <v>842.39228370257001</v>
      </c>
      <c r="T15" s="6">
        <f t="shared" si="3"/>
        <v>914.45576128462017</v>
      </c>
      <c r="U15" s="6">
        <f t="shared" si="3"/>
        <v>990.12241274577286</v>
      </c>
      <c r="V15" s="6">
        <f t="shared" si="3"/>
        <v>1069.5723967799831</v>
      </c>
      <c r="W15" s="6">
        <f t="shared" si="3"/>
        <v>1152.9948800159041</v>
      </c>
      <c r="X15" s="6">
        <f t="shared" si="3"/>
        <v>1240.5884874136209</v>
      </c>
      <c r="Y15" s="6">
        <f t="shared" si="3"/>
        <v>1332.5617751812235</v>
      </c>
      <c r="Z15" s="6">
        <f t="shared" si="3"/>
        <v>1429.1337273372067</v>
      </c>
      <c r="AA15" s="6">
        <f t="shared" si="3"/>
        <v>1530.5342771009884</v>
      </c>
      <c r="AB15" s="6">
        <f t="shared" si="3"/>
        <v>1637.0048543529597</v>
      </c>
      <c r="AC15" s="6">
        <f t="shared" si="3"/>
        <v>1748.7989604675295</v>
      </c>
      <c r="AD15" s="6">
        <f t="shared" si="3"/>
        <v>1866.1827718878274</v>
      </c>
      <c r="AE15" s="6">
        <f t="shared" si="3"/>
        <v>1989.4357738791407</v>
      </c>
      <c r="AF15" s="23"/>
    </row>
    <row r="16" spans="1:32" x14ac:dyDescent="0.45">
      <c r="A16" s="47" t="s">
        <v>94</v>
      </c>
      <c r="B16" s="6">
        <f>B14-B15</f>
        <v>17970.84</v>
      </c>
      <c r="C16" s="6">
        <f t="shared" ref="C16:AE16" si="4">C14-C15</f>
        <v>37830.540983548344</v>
      </c>
      <c r="D16" s="6">
        <f t="shared" si="4"/>
        <v>58175.990463724956</v>
      </c>
      <c r="E16" s="6">
        <f t="shared" si="4"/>
        <v>79538.712417910399</v>
      </c>
      <c r="F16" s="6">
        <f t="shared" si="4"/>
        <v>101969.5704698051</v>
      </c>
      <c r="G16" s="6">
        <f t="shared" si="4"/>
        <v>125521.97142429455</v>
      </c>
      <c r="H16" s="6">
        <f t="shared" si="4"/>
        <v>150251.99242650846</v>
      </c>
      <c r="I16" s="6">
        <f t="shared" si="4"/>
        <v>176218.51447883309</v>
      </c>
      <c r="J16" s="6">
        <f t="shared" si="4"/>
        <v>203483.36263377394</v>
      </c>
      <c r="K16" s="6">
        <f t="shared" si="4"/>
        <v>232111.45319646184</v>
      </c>
      <c r="L16" s="6">
        <f t="shared" si="4"/>
        <v>262170.94828728412</v>
      </c>
      <c r="M16" s="6">
        <f t="shared" si="4"/>
        <v>293733.41813264746</v>
      </c>
      <c r="N16" s="6">
        <f t="shared" si="4"/>
        <v>326874.01147027907</v>
      </c>
      <c r="O16" s="6">
        <f t="shared" si="4"/>
        <v>361671.63447479223</v>
      </c>
      <c r="P16" s="6">
        <f t="shared" si="4"/>
        <v>398209.13862953096</v>
      </c>
      <c r="Q16" s="6">
        <f t="shared" si="4"/>
        <v>436573.51799200673</v>
      </c>
      <c r="R16" s="6">
        <f t="shared" si="4"/>
        <v>476856.11632260628</v>
      </c>
      <c r="S16" s="6">
        <f t="shared" si="4"/>
        <v>519152.84456973575</v>
      </c>
      <c r="T16" s="6">
        <f t="shared" si="4"/>
        <v>563564.40922922175</v>
      </c>
      <c r="U16" s="6">
        <f t="shared" si="4"/>
        <v>610196.55212168198</v>
      </c>
      <c r="V16" s="6">
        <f t="shared" si="4"/>
        <v>659160.30215876515</v>
      </c>
      <c r="W16" s="6">
        <f t="shared" si="4"/>
        <v>710572.23969770258</v>
      </c>
      <c r="X16" s="6">
        <f t="shared" si="4"/>
        <v>764554.77411358699</v>
      </c>
      <c r="Y16" s="6">
        <f t="shared" si="4"/>
        <v>821236.43525026552</v>
      </c>
      <c r="Z16" s="6">
        <f t="shared" si="4"/>
        <v>880752.179443778</v>
      </c>
      <c r="AA16" s="6">
        <f t="shared" si="4"/>
        <v>943243.71084696613</v>
      </c>
      <c r="AB16" s="6">
        <f t="shared" si="4"/>
        <v>1008859.8188203137</v>
      </c>
      <c r="AC16" s="6">
        <f t="shared" si="4"/>
        <v>1077756.7321923284</v>
      </c>
      <c r="AD16" s="6">
        <f t="shared" si="4"/>
        <v>1150098.491232944</v>
      </c>
      <c r="AE16" s="6">
        <f t="shared" si="4"/>
        <v>1226057.3382255905</v>
      </c>
      <c r="AF16" s="23"/>
    </row>
    <row r="17" spans="1:32" x14ac:dyDescent="0.45">
      <c r="A17" s="47" t="s">
        <v>112</v>
      </c>
      <c r="B17" s="6">
        <f>MIN($E$35,B14)</f>
        <v>18000</v>
      </c>
      <c r="C17" s="6">
        <f t="shared" ref="C17:AE17" si="5">MIN($E$35,C14)</f>
        <v>37891.925903512034</v>
      </c>
      <c r="D17" s="6">
        <f t="shared" si="5"/>
        <v>58270.388493083752</v>
      </c>
      <c r="E17" s="6">
        <f t="shared" si="5"/>
        <v>75000</v>
      </c>
      <c r="F17" s="6">
        <f t="shared" si="5"/>
        <v>75000</v>
      </c>
      <c r="G17" s="6">
        <f t="shared" si="5"/>
        <v>75000</v>
      </c>
      <c r="H17" s="6">
        <f t="shared" si="5"/>
        <v>75000</v>
      </c>
      <c r="I17" s="6">
        <f t="shared" si="5"/>
        <v>75000</v>
      </c>
      <c r="J17" s="6">
        <f t="shared" si="5"/>
        <v>75000</v>
      </c>
      <c r="K17" s="6">
        <f t="shared" si="5"/>
        <v>75000</v>
      </c>
      <c r="L17" s="6">
        <f t="shared" si="5"/>
        <v>75000</v>
      </c>
      <c r="M17" s="6">
        <f t="shared" si="5"/>
        <v>75000</v>
      </c>
      <c r="N17" s="6">
        <f t="shared" si="5"/>
        <v>75000</v>
      </c>
      <c r="O17" s="6">
        <f t="shared" si="5"/>
        <v>75000</v>
      </c>
      <c r="P17" s="6">
        <f t="shared" si="5"/>
        <v>75000</v>
      </c>
      <c r="Q17" s="6">
        <f t="shared" si="5"/>
        <v>75000</v>
      </c>
      <c r="R17" s="6">
        <f t="shared" si="5"/>
        <v>75000</v>
      </c>
      <c r="S17" s="6">
        <f t="shared" si="5"/>
        <v>75000</v>
      </c>
      <c r="T17" s="6">
        <f t="shared" si="5"/>
        <v>75000</v>
      </c>
      <c r="U17" s="6">
        <f t="shared" si="5"/>
        <v>75000</v>
      </c>
      <c r="V17" s="6">
        <f t="shared" si="5"/>
        <v>75000</v>
      </c>
      <c r="W17" s="6">
        <f t="shared" si="5"/>
        <v>75000</v>
      </c>
      <c r="X17" s="6">
        <f t="shared" si="5"/>
        <v>75000</v>
      </c>
      <c r="Y17" s="6">
        <f t="shared" si="5"/>
        <v>75000</v>
      </c>
      <c r="Z17" s="6">
        <f t="shared" si="5"/>
        <v>75000</v>
      </c>
      <c r="AA17" s="6">
        <f t="shared" si="5"/>
        <v>75000</v>
      </c>
      <c r="AB17" s="6">
        <f t="shared" si="5"/>
        <v>75000</v>
      </c>
      <c r="AC17" s="6">
        <f t="shared" si="5"/>
        <v>75000</v>
      </c>
      <c r="AD17" s="6">
        <f t="shared" si="5"/>
        <v>75000</v>
      </c>
      <c r="AE17" s="6">
        <f t="shared" si="5"/>
        <v>75000</v>
      </c>
      <c r="AF17" s="23"/>
    </row>
    <row r="18" spans="1:32" x14ac:dyDescent="0.45">
      <c r="A18" s="47" t="s">
        <v>86</v>
      </c>
      <c r="B18" s="6">
        <f>MAX($E$33,$E$32*B17)</f>
        <v>43.199999999999996</v>
      </c>
      <c r="C18" s="6">
        <f t="shared" ref="C18:AE18" si="6">MAX($E$33,$E$32*C17)</f>
        <v>90.940622168428874</v>
      </c>
      <c r="D18" s="6">
        <f t="shared" si="6"/>
        <v>139.84893238340101</v>
      </c>
      <c r="E18" s="6">
        <f t="shared" si="6"/>
        <v>179.99999999999997</v>
      </c>
      <c r="F18" s="6">
        <f t="shared" si="6"/>
        <v>179.99999999999997</v>
      </c>
      <c r="G18" s="6">
        <f t="shared" si="6"/>
        <v>179.99999999999997</v>
      </c>
      <c r="H18" s="6">
        <f t="shared" si="6"/>
        <v>179.99999999999997</v>
      </c>
      <c r="I18" s="6">
        <f t="shared" si="6"/>
        <v>179.99999999999997</v>
      </c>
      <c r="J18" s="6">
        <f t="shared" si="6"/>
        <v>179.99999999999997</v>
      </c>
      <c r="K18" s="6">
        <f t="shared" si="6"/>
        <v>179.99999999999997</v>
      </c>
      <c r="L18" s="6">
        <f t="shared" si="6"/>
        <v>179.99999999999997</v>
      </c>
      <c r="M18" s="6">
        <f t="shared" si="6"/>
        <v>179.99999999999997</v>
      </c>
      <c r="N18" s="6">
        <f t="shared" si="6"/>
        <v>179.99999999999997</v>
      </c>
      <c r="O18" s="6">
        <f t="shared" si="6"/>
        <v>179.99999999999997</v>
      </c>
      <c r="P18" s="6">
        <f t="shared" si="6"/>
        <v>179.99999999999997</v>
      </c>
      <c r="Q18" s="6">
        <f t="shared" si="6"/>
        <v>179.99999999999997</v>
      </c>
      <c r="R18" s="6">
        <f t="shared" si="6"/>
        <v>179.99999999999997</v>
      </c>
      <c r="S18" s="6">
        <f t="shared" si="6"/>
        <v>179.99999999999997</v>
      </c>
      <c r="T18" s="6">
        <f t="shared" si="6"/>
        <v>179.99999999999997</v>
      </c>
      <c r="U18" s="6">
        <f t="shared" si="6"/>
        <v>179.99999999999997</v>
      </c>
      <c r="V18" s="6">
        <f t="shared" si="6"/>
        <v>179.99999999999997</v>
      </c>
      <c r="W18" s="6">
        <f t="shared" si="6"/>
        <v>179.99999999999997</v>
      </c>
      <c r="X18" s="6">
        <f t="shared" si="6"/>
        <v>179.99999999999997</v>
      </c>
      <c r="Y18" s="6">
        <f t="shared" si="6"/>
        <v>179.99999999999997</v>
      </c>
      <c r="Z18" s="6">
        <f t="shared" si="6"/>
        <v>179.99999999999997</v>
      </c>
      <c r="AA18" s="6">
        <f t="shared" si="6"/>
        <v>179.99999999999997</v>
      </c>
      <c r="AB18" s="6">
        <f t="shared" si="6"/>
        <v>179.99999999999997</v>
      </c>
      <c r="AC18" s="6">
        <f t="shared" si="6"/>
        <v>179.99999999999997</v>
      </c>
      <c r="AD18" s="6">
        <f t="shared" si="6"/>
        <v>179.99999999999997</v>
      </c>
      <c r="AE18" s="6">
        <f t="shared" si="6"/>
        <v>179.99999999999997</v>
      </c>
      <c r="AF18" s="23"/>
    </row>
    <row r="19" spans="1:32" x14ac:dyDescent="0.45">
      <c r="A19" s="47" t="s">
        <v>110</v>
      </c>
      <c r="B19" s="6">
        <f>MAX(0,B16-B17-B21)</f>
        <v>0</v>
      </c>
      <c r="C19" s="6">
        <f t="shared" ref="C19:AE19" si="7">MAX(0,C16-C17-C21)</f>
        <v>0</v>
      </c>
      <c r="D19" s="6">
        <f t="shared" si="7"/>
        <v>0</v>
      </c>
      <c r="E19" s="6">
        <f t="shared" si="7"/>
        <v>4538.7124179103994</v>
      </c>
      <c r="F19" s="6">
        <f t="shared" si="7"/>
        <v>26969.570469805098</v>
      </c>
      <c r="G19" s="6">
        <f t="shared" si="7"/>
        <v>50521.971424294548</v>
      </c>
      <c r="H19" s="6">
        <f t="shared" si="7"/>
        <v>75251.992426508456</v>
      </c>
      <c r="I19" s="6">
        <f t="shared" si="7"/>
        <v>101218.51447883309</v>
      </c>
      <c r="J19" s="6">
        <f t="shared" si="7"/>
        <v>128483.36263377394</v>
      </c>
      <c r="K19" s="6">
        <f t="shared" si="7"/>
        <v>157111.45319646184</v>
      </c>
      <c r="L19" s="6">
        <f t="shared" si="7"/>
        <v>187170.94828728412</v>
      </c>
      <c r="M19" s="6">
        <f t="shared" si="7"/>
        <v>218733.41813264746</v>
      </c>
      <c r="N19" s="6">
        <f t="shared" si="7"/>
        <v>251874.01147027907</v>
      </c>
      <c r="O19" s="6">
        <f t="shared" si="7"/>
        <v>286671.63447479223</v>
      </c>
      <c r="P19" s="6">
        <f t="shared" si="7"/>
        <v>323209.13862953096</v>
      </c>
      <c r="Q19" s="6">
        <f t="shared" si="7"/>
        <v>361573.51799200673</v>
      </c>
      <c r="R19" s="6">
        <f t="shared" si="7"/>
        <v>401856.11632260628</v>
      </c>
      <c r="S19" s="6">
        <f t="shared" si="7"/>
        <v>425000</v>
      </c>
      <c r="T19" s="6">
        <f t="shared" si="7"/>
        <v>425000</v>
      </c>
      <c r="U19" s="6">
        <f t="shared" si="7"/>
        <v>425000</v>
      </c>
      <c r="V19" s="6">
        <f t="shared" si="7"/>
        <v>425000</v>
      </c>
      <c r="W19" s="6">
        <f t="shared" si="7"/>
        <v>425000</v>
      </c>
      <c r="X19" s="6">
        <f t="shared" si="7"/>
        <v>425000</v>
      </c>
      <c r="Y19" s="6">
        <f t="shared" si="7"/>
        <v>425000</v>
      </c>
      <c r="Z19" s="6">
        <f t="shared" si="7"/>
        <v>425000</v>
      </c>
      <c r="AA19" s="6">
        <f t="shared" si="7"/>
        <v>425000</v>
      </c>
      <c r="AB19" s="6">
        <f t="shared" si="7"/>
        <v>425000</v>
      </c>
      <c r="AC19" s="6">
        <f t="shared" si="7"/>
        <v>425000</v>
      </c>
      <c r="AD19" s="6">
        <f t="shared" si="7"/>
        <v>425000</v>
      </c>
      <c r="AE19" s="6">
        <f t="shared" si="7"/>
        <v>425000</v>
      </c>
    </row>
    <row r="20" spans="1:32" x14ac:dyDescent="0.45">
      <c r="A20" s="47" t="s">
        <v>111</v>
      </c>
      <c r="B20" s="6">
        <f t="shared" ref="B20:AE20" si="8">B19*$F$32</f>
        <v>0</v>
      </c>
      <c r="C20" s="6">
        <f t="shared" si="8"/>
        <v>0</v>
      </c>
      <c r="D20" s="6">
        <f t="shared" si="8"/>
        <v>0</v>
      </c>
      <c r="E20" s="6">
        <f t="shared" si="8"/>
        <v>5.446454901492479</v>
      </c>
      <c r="F20" s="6">
        <f t="shared" si="8"/>
        <v>32.363484563766114</v>
      </c>
      <c r="G20" s="6">
        <f t="shared" si="8"/>
        <v>60.626365709153454</v>
      </c>
      <c r="H20" s="6">
        <f t="shared" si="8"/>
        <v>90.302390911810136</v>
      </c>
      <c r="I20" s="6">
        <f t="shared" si="8"/>
        <v>121.4622173745997</v>
      </c>
      <c r="J20" s="6">
        <f t="shared" si="8"/>
        <v>154.18003516052872</v>
      </c>
      <c r="K20" s="6">
        <f t="shared" si="8"/>
        <v>188.53374383575419</v>
      </c>
      <c r="L20" s="6">
        <f t="shared" si="8"/>
        <v>224.60513794474093</v>
      </c>
      <c r="M20" s="6">
        <f t="shared" si="8"/>
        <v>262.48010175917693</v>
      </c>
      <c r="N20" s="6">
        <f t="shared" si="8"/>
        <v>302.24881376433484</v>
      </c>
      <c r="O20" s="6">
        <f t="shared" si="8"/>
        <v>344.00596136975065</v>
      </c>
      <c r="P20" s="6">
        <f t="shared" si="8"/>
        <v>387.85096635543709</v>
      </c>
      <c r="Q20" s="6">
        <f t="shared" si="8"/>
        <v>433.88822159040802</v>
      </c>
      <c r="R20" s="6">
        <f t="shared" si="8"/>
        <v>482.22733958712752</v>
      </c>
      <c r="S20" s="6">
        <f t="shared" si="8"/>
        <v>509.99999999999994</v>
      </c>
      <c r="T20" s="6">
        <f t="shared" si="8"/>
        <v>509.99999999999994</v>
      </c>
      <c r="U20" s="6">
        <f t="shared" si="8"/>
        <v>509.99999999999994</v>
      </c>
      <c r="V20" s="6">
        <f t="shared" si="8"/>
        <v>509.99999999999994</v>
      </c>
      <c r="W20" s="6">
        <f t="shared" si="8"/>
        <v>509.99999999999994</v>
      </c>
      <c r="X20" s="6">
        <f t="shared" si="8"/>
        <v>509.99999999999994</v>
      </c>
      <c r="Y20" s="6">
        <f t="shared" si="8"/>
        <v>509.99999999999994</v>
      </c>
      <c r="Z20" s="6">
        <f t="shared" si="8"/>
        <v>509.99999999999994</v>
      </c>
      <c r="AA20" s="6">
        <f t="shared" si="8"/>
        <v>509.99999999999994</v>
      </c>
      <c r="AB20" s="6">
        <f t="shared" si="8"/>
        <v>509.99999999999994</v>
      </c>
      <c r="AC20" s="6">
        <f t="shared" si="8"/>
        <v>509.99999999999994</v>
      </c>
      <c r="AD20" s="6">
        <f t="shared" si="8"/>
        <v>509.99999999999994</v>
      </c>
      <c r="AE20" s="6">
        <f t="shared" si="8"/>
        <v>509.99999999999994</v>
      </c>
    </row>
    <row r="21" spans="1:32" x14ac:dyDescent="0.45">
      <c r="A21" s="47" t="s">
        <v>93</v>
      </c>
      <c r="B21" s="6">
        <f t="shared" ref="B21:AE21" si="9">MAX(0,B16-$F$35)</f>
        <v>0</v>
      </c>
      <c r="C21" s="6">
        <f t="shared" si="9"/>
        <v>0</v>
      </c>
      <c r="D21" s="6">
        <f t="shared" si="9"/>
        <v>0</v>
      </c>
      <c r="E21" s="6">
        <f t="shared" si="9"/>
        <v>0</v>
      </c>
      <c r="F21" s="6">
        <f t="shared" si="9"/>
        <v>0</v>
      </c>
      <c r="G21" s="6">
        <f t="shared" si="9"/>
        <v>0</v>
      </c>
      <c r="H21" s="6">
        <f t="shared" si="9"/>
        <v>0</v>
      </c>
      <c r="I21" s="6">
        <f t="shared" si="9"/>
        <v>0</v>
      </c>
      <c r="J21" s="6">
        <f t="shared" si="9"/>
        <v>0</v>
      </c>
      <c r="K21" s="6">
        <f t="shared" si="9"/>
        <v>0</v>
      </c>
      <c r="L21" s="6">
        <f t="shared" si="9"/>
        <v>0</v>
      </c>
      <c r="M21" s="6">
        <f t="shared" si="9"/>
        <v>0</v>
      </c>
      <c r="N21" s="6">
        <f t="shared" si="9"/>
        <v>0</v>
      </c>
      <c r="O21" s="6">
        <f t="shared" si="9"/>
        <v>0</v>
      </c>
      <c r="P21" s="6">
        <f t="shared" si="9"/>
        <v>0</v>
      </c>
      <c r="Q21" s="6">
        <f t="shared" si="9"/>
        <v>0</v>
      </c>
      <c r="R21" s="6">
        <f t="shared" si="9"/>
        <v>0</v>
      </c>
      <c r="S21" s="6">
        <f t="shared" si="9"/>
        <v>19152.844569735753</v>
      </c>
      <c r="T21" s="6">
        <f t="shared" si="9"/>
        <v>63564.409229221754</v>
      </c>
      <c r="U21" s="6">
        <f t="shared" si="9"/>
        <v>110196.55212168198</v>
      </c>
      <c r="V21" s="6">
        <f t="shared" si="9"/>
        <v>159160.30215876515</v>
      </c>
      <c r="W21" s="6">
        <f t="shared" si="9"/>
        <v>210572.23969770258</v>
      </c>
      <c r="X21" s="6">
        <f t="shared" si="9"/>
        <v>264554.77411358699</v>
      </c>
      <c r="Y21" s="6">
        <f t="shared" si="9"/>
        <v>321236.43525026552</v>
      </c>
      <c r="Z21" s="6">
        <f t="shared" si="9"/>
        <v>380752.179443778</v>
      </c>
      <c r="AA21" s="6">
        <f t="shared" si="9"/>
        <v>443243.71084696613</v>
      </c>
      <c r="AB21" s="6">
        <f t="shared" si="9"/>
        <v>508859.81882031367</v>
      </c>
      <c r="AC21" s="6">
        <f t="shared" si="9"/>
        <v>577756.73219232843</v>
      </c>
      <c r="AD21" s="6">
        <f t="shared" si="9"/>
        <v>650098.49123294395</v>
      </c>
      <c r="AE21" s="6">
        <f t="shared" si="9"/>
        <v>726057.33822559053</v>
      </c>
    </row>
    <row r="22" spans="1:32" x14ac:dyDescent="0.45">
      <c r="A22" s="47" t="s">
        <v>87</v>
      </c>
      <c r="B22" s="6">
        <f>B21*$G$32</f>
        <v>0</v>
      </c>
      <c r="C22" s="6">
        <f t="shared" ref="C22:AE22" si="10">C21*$G$32</f>
        <v>0</v>
      </c>
      <c r="D22" s="6">
        <f t="shared" si="10"/>
        <v>0</v>
      </c>
      <c r="E22" s="6">
        <f t="shared" si="10"/>
        <v>0</v>
      </c>
      <c r="F22" s="6">
        <f t="shared" si="10"/>
        <v>0</v>
      </c>
      <c r="G22" s="6">
        <f t="shared" si="10"/>
        <v>0</v>
      </c>
      <c r="H22" s="6">
        <f t="shared" si="10"/>
        <v>0</v>
      </c>
      <c r="I22" s="6">
        <f t="shared" si="10"/>
        <v>0</v>
      </c>
      <c r="J22" s="6">
        <f t="shared" si="10"/>
        <v>0</v>
      </c>
      <c r="K22" s="6">
        <f t="shared" si="10"/>
        <v>0</v>
      </c>
      <c r="L22" s="6">
        <f t="shared" si="10"/>
        <v>0</v>
      </c>
      <c r="M22" s="6">
        <f t="shared" si="10"/>
        <v>0</v>
      </c>
      <c r="N22" s="6">
        <f t="shared" si="10"/>
        <v>0</v>
      </c>
      <c r="O22" s="6">
        <f t="shared" si="10"/>
        <v>0</v>
      </c>
      <c r="P22" s="6">
        <f t="shared" si="10"/>
        <v>0</v>
      </c>
      <c r="Q22" s="6">
        <f t="shared" si="10"/>
        <v>0</v>
      </c>
      <c r="R22" s="6">
        <f t="shared" si="10"/>
        <v>0</v>
      </c>
      <c r="S22" s="6">
        <f t="shared" si="10"/>
        <v>11.491706741841451</v>
      </c>
      <c r="T22" s="6">
        <f t="shared" si="10"/>
        <v>38.138645537533051</v>
      </c>
      <c r="U22" s="6">
        <f t="shared" si="10"/>
        <v>66.117931273009177</v>
      </c>
      <c r="V22" s="6">
        <f t="shared" si="10"/>
        <v>95.496181295259078</v>
      </c>
      <c r="W22" s="6">
        <f t="shared" si="10"/>
        <v>126.34334381862153</v>
      </c>
      <c r="X22" s="6">
        <f t="shared" si="10"/>
        <v>158.73286446815217</v>
      </c>
      <c r="Y22" s="6">
        <f t="shared" si="10"/>
        <v>192.74186115015931</v>
      </c>
      <c r="Z22" s="6">
        <f t="shared" si="10"/>
        <v>228.45130766626679</v>
      </c>
      <c r="AA22" s="6">
        <f t="shared" si="10"/>
        <v>265.94622650817968</v>
      </c>
      <c r="AB22" s="6">
        <f t="shared" si="10"/>
        <v>305.31589129218816</v>
      </c>
      <c r="AC22" s="6">
        <f t="shared" si="10"/>
        <v>346.65403931539703</v>
      </c>
      <c r="AD22" s="6">
        <f t="shared" si="10"/>
        <v>390.05909473976635</v>
      </c>
      <c r="AE22" s="6">
        <f t="shared" si="10"/>
        <v>435.63440293535427</v>
      </c>
    </row>
    <row r="23" spans="1:32" x14ac:dyDescent="0.45">
      <c r="A23" s="47" t="s">
        <v>113</v>
      </c>
      <c r="B23" s="6">
        <f>B18+B22+B20</f>
        <v>43.199999999999996</v>
      </c>
      <c r="C23" s="6">
        <f t="shared" ref="C23:AD23" si="11">C18+C22+C20</f>
        <v>90.940622168428874</v>
      </c>
      <c r="D23" s="6">
        <f t="shared" si="11"/>
        <v>139.84893238340101</v>
      </c>
      <c r="E23" s="6">
        <f t="shared" si="11"/>
        <v>185.44645490149244</v>
      </c>
      <c r="F23" s="6">
        <f t="shared" si="11"/>
        <v>212.36348456376609</v>
      </c>
      <c r="G23" s="6">
        <f t="shared" si="11"/>
        <v>240.62636570915342</v>
      </c>
      <c r="H23" s="6">
        <f t="shared" si="11"/>
        <v>270.30239091181011</v>
      </c>
      <c r="I23" s="6">
        <f t="shared" si="11"/>
        <v>301.46221737459967</v>
      </c>
      <c r="J23" s="6">
        <f t="shared" si="11"/>
        <v>334.18003516052869</v>
      </c>
      <c r="K23" s="6">
        <f t="shared" si="11"/>
        <v>368.53374383575419</v>
      </c>
      <c r="L23" s="6">
        <f t="shared" si="11"/>
        <v>404.60513794474093</v>
      </c>
      <c r="M23" s="6">
        <f t="shared" si="11"/>
        <v>442.48010175917693</v>
      </c>
      <c r="N23" s="6">
        <f t="shared" si="11"/>
        <v>482.24881376433484</v>
      </c>
      <c r="O23" s="6">
        <f t="shared" si="11"/>
        <v>524.00596136975059</v>
      </c>
      <c r="P23" s="6">
        <f t="shared" si="11"/>
        <v>567.85096635543709</v>
      </c>
      <c r="Q23" s="6">
        <f t="shared" si="11"/>
        <v>613.88822159040797</v>
      </c>
      <c r="R23" s="6">
        <f t="shared" si="11"/>
        <v>662.22733958712752</v>
      </c>
      <c r="S23" s="6">
        <f t="shared" si="11"/>
        <v>701.49170674184143</v>
      </c>
      <c r="T23" s="6">
        <f t="shared" si="11"/>
        <v>728.13864553753297</v>
      </c>
      <c r="U23" s="6">
        <f t="shared" si="11"/>
        <v>756.11793127300916</v>
      </c>
      <c r="V23" s="6">
        <f t="shared" si="11"/>
        <v>785.49618129525902</v>
      </c>
      <c r="W23" s="6">
        <f t="shared" si="11"/>
        <v>816.34334381862141</v>
      </c>
      <c r="X23" s="6">
        <f t="shared" si="11"/>
        <v>848.732864468152</v>
      </c>
      <c r="Y23" s="6">
        <f t="shared" si="11"/>
        <v>882.74186115015914</v>
      </c>
      <c r="Z23" s="6">
        <f t="shared" si="11"/>
        <v>918.45130766626676</v>
      </c>
      <c r="AA23" s="6">
        <f t="shared" si="11"/>
        <v>955.94622650817951</v>
      </c>
      <c r="AB23" s="6">
        <f t="shared" si="11"/>
        <v>995.3158912921881</v>
      </c>
      <c r="AC23" s="6">
        <f t="shared" si="11"/>
        <v>1036.6540393153969</v>
      </c>
      <c r="AD23" s="6">
        <f t="shared" si="11"/>
        <v>1080.0590947397664</v>
      </c>
      <c r="AE23" s="6">
        <f>AE18+AE22+AE20</f>
        <v>1125.6344029353543</v>
      </c>
    </row>
    <row r="24" spans="1:32" x14ac:dyDescent="0.45">
      <c r="A24" s="47" t="s">
        <v>98</v>
      </c>
      <c r="B24" s="6">
        <f t="shared" ref="B24:AE24" si="12">B13+B15+B23</f>
        <v>72.36</v>
      </c>
      <c r="C24" s="6">
        <f t="shared" si="12"/>
        <v>152.32554213211836</v>
      </c>
      <c r="D24" s="6">
        <f t="shared" si="12"/>
        <v>234.24696174219667</v>
      </c>
      <c r="E24" s="6">
        <f t="shared" si="12"/>
        <v>314.50824912514963</v>
      </c>
      <c r="F24" s="6">
        <f t="shared" si="12"/>
        <v>377.82223189552781</v>
      </c>
      <c r="G24" s="6">
        <f t="shared" si="12"/>
        <v>444.30191380442488</v>
      </c>
      <c r="H24" s="6">
        <f t="shared" si="12"/>
        <v>514.10557980876683</v>
      </c>
      <c r="I24" s="6">
        <f t="shared" si="12"/>
        <v>587.39942911332605</v>
      </c>
      <c r="J24" s="6">
        <f t="shared" si="12"/>
        <v>664.35797088311301</v>
      </c>
      <c r="K24" s="6">
        <f t="shared" si="12"/>
        <v>745.16443974138951</v>
      </c>
      <c r="L24" s="6">
        <f t="shared" si="12"/>
        <v>830.01123204257965</v>
      </c>
      <c r="M24" s="6">
        <f t="shared" si="12"/>
        <v>919.10036395882923</v>
      </c>
      <c r="N24" s="6">
        <f t="shared" si="12"/>
        <v>1012.6439524708915</v>
      </c>
      <c r="O24" s="6">
        <f t="shared" si="12"/>
        <v>1110.8647204085569</v>
      </c>
      <c r="P24" s="6">
        <f t="shared" si="12"/>
        <v>1213.9965267431053</v>
      </c>
      <c r="Q24" s="6">
        <f t="shared" si="12"/>
        <v>1322.2849233943812</v>
      </c>
      <c r="R24" s="6">
        <f t="shared" si="12"/>
        <v>1435.9877398782212</v>
      </c>
      <c r="S24" s="6">
        <f t="shared" si="12"/>
        <v>1543.8839904444114</v>
      </c>
      <c r="T24" s="6">
        <f t="shared" si="12"/>
        <v>1642.5944068221531</v>
      </c>
      <c r="U24" s="6">
        <f t="shared" si="12"/>
        <v>1746.240344018782</v>
      </c>
      <c r="V24" s="6">
        <f t="shared" si="12"/>
        <v>1855.0685780752422</v>
      </c>
      <c r="W24" s="6">
        <f t="shared" si="12"/>
        <v>1969.3382238345255</v>
      </c>
      <c r="X24" s="6">
        <f t="shared" si="12"/>
        <v>2089.3213518817729</v>
      </c>
      <c r="Y24" s="6">
        <f t="shared" si="12"/>
        <v>2215.3036363313827</v>
      </c>
      <c r="Z24" s="6">
        <f t="shared" si="12"/>
        <v>2347.5850350034734</v>
      </c>
      <c r="AA24" s="6">
        <f t="shared" si="12"/>
        <v>2486.480503609168</v>
      </c>
      <c r="AB24" s="6">
        <f t="shared" si="12"/>
        <v>2632.3207456451478</v>
      </c>
      <c r="AC24" s="6">
        <f t="shared" si="12"/>
        <v>2785.4529997829263</v>
      </c>
      <c r="AD24" s="6">
        <f t="shared" si="12"/>
        <v>2946.2418666275935</v>
      </c>
      <c r="AE24" s="6">
        <f t="shared" si="12"/>
        <v>3115.070176814495</v>
      </c>
    </row>
    <row r="25" spans="1:32" x14ac:dyDescent="0.45">
      <c r="A25" s="47" t="s">
        <v>122</v>
      </c>
      <c r="B25" s="6">
        <f>SUM($B$24)</f>
        <v>72.36</v>
      </c>
      <c r="C25" s="6">
        <f>SUM($B$24:C24)</f>
        <v>224.68554213211837</v>
      </c>
      <c r="D25" s="6">
        <f>SUM($B$24:D24)</f>
        <v>458.93250387431505</v>
      </c>
      <c r="E25" s="6">
        <f>SUM($B$24:E24)</f>
        <v>773.44075299946462</v>
      </c>
      <c r="F25" s="6">
        <f>SUM($B$24:F24)</f>
        <v>1151.2629848949923</v>
      </c>
      <c r="G25" s="6">
        <f>SUM($B$24:G24)</f>
        <v>1595.5648986994172</v>
      </c>
      <c r="H25" s="6">
        <f>SUM($B$24:H24)</f>
        <v>2109.6704785081838</v>
      </c>
      <c r="I25" s="6">
        <f>SUM($B$24:I24)</f>
        <v>2697.0699076215096</v>
      </c>
      <c r="J25" s="6">
        <f>SUM($B$24:J24)</f>
        <v>3361.4278785046226</v>
      </c>
      <c r="K25" s="6">
        <f>SUM($B$24:K24)</f>
        <v>4106.5923182460119</v>
      </c>
      <c r="L25" s="6">
        <f>SUM($B$24:L24)</f>
        <v>4936.6035502885916</v>
      </c>
      <c r="M25" s="6">
        <f>SUM($B$24:M24)</f>
        <v>5855.7039142474205</v>
      </c>
      <c r="N25" s="6">
        <f>SUM($B$24:N24)</f>
        <v>6868.3478667183117</v>
      </c>
      <c r="O25" s="6">
        <f>SUM($B$24:O24)</f>
        <v>7979.212587126869</v>
      </c>
      <c r="P25" s="6">
        <f>SUM($B$24:P24)</f>
        <v>9193.2091138699743</v>
      </c>
      <c r="Q25" s="6">
        <f>SUM($B$24:Q24)</f>
        <v>10515.494037264356</v>
      </c>
      <c r="R25" s="6">
        <f>SUM($B$24:R24)</f>
        <v>11951.481777142577</v>
      </c>
      <c r="S25" s="6">
        <f>SUM($B$24:S24)</f>
        <v>13495.365767586989</v>
      </c>
      <c r="T25" s="6">
        <f>SUM($B$24:T24)</f>
        <v>15137.960174409141</v>
      </c>
      <c r="U25" s="6">
        <f>SUM($B$24:U24)</f>
        <v>16884.200518427922</v>
      </c>
      <c r="V25" s="6">
        <f>SUM($B$24:V24)</f>
        <v>18739.269096503165</v>
      </c>
      <c r="W25" s="6">
        <f>SUM($B$24:W24)</f>
        <v>20708.607320337691</v>
      </c>
      <c r="X25" s="6">
        <f>SUM($B$24:X24)</f>
        <v>22797.928672219463</v>
      </c>
      <c r="Y25" s="6">
        <f>SUM($B$24:Y24)</f>
        <v>25013.232308550847</v>
      </c>
      <c r="Z25" s="6">
        <f>SUM($B$24:Z24)</f>
        <v>27360.817343554321</v>
      </c>
      <c r="AA25" s="6">
        <f>SUM($B$24:AA24)</f>
        <v>29847.297847163489</v>
      </c>
      <c r="AB25" s="6">
        <f>SUM($B$24:AB24)</f>
        <v>32479.618592808638</v>
      </c>
      <c r="AC25" s="6">
        <f>SUM($B$24:AC24)</f>
        <v>35265.071592591565</v>
      </c>
      <c r="AD25" s="6">
        <f>SUM($B$24:AD24)</f>
        <v>38211.313459219156</v>
      </c>
      <c r="AE25" s="6">
        <f>SUM($B$24:AE24)</f>
        <v>41326.38363603365</v>
      </c>
    </row>
    <row r="26" spans="1:32" x14ac:dyDescent="0.45">
      <c r="A26" s="2" t="s">
        <v>118</v>
      </c>
      <c r="B26" s="6">
        <f>B12-B25</f>
        <v>18411.506294396113</v>
      </c>
      <c r="C26" s="6">
        <f t="shared" ref="C26:AE26" si="13">C12-C25</f>
        <v>37667.240361379918</v>
      </c>
      <c r="D26" s="6">
        <f t="shared" si="13"/>
        <v>57811.45598920944</v>
      </c>
      <c r="E26" s="6">
        <f t="shared" si="13"/>
        <v>78894.333459134592</v>
      </c>
      <c r="F26" s="6">
        <f t="shared" si="13"/>
        <v>100983.76623224188</v>
      </c>
      <c r="G26" s="6">
        <f t="shared" si="13"/>
        <v>124130.0820736904</v>
      </c>
      <c r="H26" s="6">
        <f t="shared" si="13"/>
        <v>148386.12513689723</v>
      </c>
      <c r="I26" s="6">
        <f t="shared" si="13"/>
        <v>173807.38178295031</v>
      </c>
      <c r="J26" s="6">
        <f t="shared" si="13"/>
        <v>200452.1126909919</v>
      </c>
      <c r="K26" s="6">
        <f t="shared" si="13"/>
        <v>228381.49157412144</v>
      </c>
      <c r="L26" s="6">
        <f t="shared" si="13"/>
        <v>257659.75083109335</v>
      </c>
      <c r="M26" s="6">
        <f t="shared" si="13"/>
        <v>288354.33448059973</v>
      </c>
      <c r="N26" s="6">
        <f t="shared" si="13"/>
        <v>320536.05874226731</v>
      </c>
      <c r="O26" s="6">
        <f t="shared" si="13"/>
        <v>354279.28064670414</v>
      </c>
      <c r="P26" s="6">
        <f t="shared" si="13"/>
        <v>389662.07507604867</v>
      </c>
      <c r="Q26" s="6">
        <f t="shared" si="13"/>
        <v>426766.42065654631</v>
      </c>
      <c r="R26" s="6">
        <f t="shared" si="13"/>
        <v>465678.39494575479</v>
      </c>
      <c r="S26" s="6">
        <f t="shared" si="13"/>
        <v>506499.87108585134</v>
      </c>
      <c r="T26" s="6">
        <f t="shared" si="13"/>
        <v>549340.90481609723</v>
      </c>
      <c r="U26" s="6">
        <f t="shared" si="13"/>
        <v>594302.47401599982</v>
      </c>
      <c r="V26" s="6">
        <f t="shared" si="13"/>
        <v>641490.60545904201</v>
      </c>
      <c r="W26" s="6">
        <f t="shared" si="13"/>
        <v>691016.62725738087</v>
      </c>
      <c r="X26" s="6">
        <f t="shared" si="13"/>
        <v>742997.43392878107</v>
      </c>
      <c r="Y26" s="6">
        <f t="shared" si="13"/>
        <v>797555.76471689588</v>
      </c>
      <c r="Z26" s="6">
        <f t="shared" si="13"/>
        <v>854820.4958275609</v>
      </c>
      <c r="AA26" s="6">
        <f t="shared" si="13"/>
        <v>914926.94727690355</v>
      </c>
      <c r="AB26" s="6">
        <f t="shared" si="13"/>
        <v>978017.20508185797</v>
      </c>
      <c r="AC26" s="6">
        <f t="shared" si="13"/>
        <v>1044240.4595602044</v>
      </c>
      <c r="AD26" s="6">
        <f t="shared" si="13"/>
        <v>1113753.3605456126</v>
      </c>
      <c r="AE26" s="6">
        <f t="shared" si="13"/>
        <v>1186720.390363436</v>
      </c>
    </row>
    <row r="29" spans="1:32" ht="18" x14ac:dyDescent="0.55000000000000004">
      <c r="B29" s="17" t="s">
        <v>34</v>
      </c>
      <c r="C29" t="s">
        <v>103</v>
      </c>
    </row>
    <row r="30" spans="1:32" x14ac:dyDescent="0.45">
      <c r="B30" t="s">
        <v>35</v>
      </c>
      <c r="C30" t="s">
        <v>36</v>
      </c>
      <c r="D30" t="s">
        <v>37</v>
      </c>
      <c r="E30" t="s">
        <v>38</v>
      </c>
      <c r="I30" s="18"/>
    </row>
    <row r="31" spans="1:32" ht="14.65" thickBot="1" x14ac:dyDescent="0.5">
      <c r="E31" t="s">
        <v>88</v>
      </c>
      <c r="F31" t="s">
        <v>109</v>
      </c>
      <c r="G31" t="s">
        <v>89</v>
      </c>
      <c r="I31" s="18"/>
    </row>
    <row r="32" spans="1:32" ht="14.65" thickBot="1" x14ac:dyDescent="0.5">
      <c r="A32" s="16" t="s">
        <v>116</v>
      </c>
      <c r="B32" s="49">
        <f>'Invoer en totaal'!B34</f>
        <v>0</v>
      </c>
      <c r="C32" s="49">
        <f>'Invoer en totaal'!C34</f>
        <v>0</v>
      </c>
      <c r="D32" s="49">
        <f>'Invoer en totaal'!D34</f>
        <v>1.6199999999999999E-3</v>
      </c>
      <c r="E32" s="49">
        <f>'Invoer en totaal'!E39</f>
        <v>2.3999999999999998E-3</v>
      </c>
      <c r="F32" s="49">
        <f>'Invoer en totaal'!F34</f>
        <v>1.1999999999999999E-3</v>
      </c>
      <c r="G32" s="49">
        <f>'Invoer en totaal'!G34</f>
        <v>5.9999999999999995E-4</v>
      </c>
      <c r="H32" s="8"/>
      <c r="I32" s="18"/>
    </row>
    <row r="33" spans="1:9" ht="14.65" thickBot="1" x14ac:dyDescent="0.5">
      <c r="A33" s="34" t="s">
        <v>77</v>
      </c>
      <c r="B33" s="59">
        <f>'Invoer en totaal'!B35</f>
        <v>0</v>
      </c>
      <c r="C33" s="59">
        <f>'Invoer en totaal'!C35</f>
        <v>0</v>
      </c>
      <c r="D33" s="9"/>
      <c r="E33" s="59">
        <f>'Invoer en totaal'!E40</f>
        <v>16</v>
      </c>
      <c r="F33" s="9"/>
      <c r="G33" s="9"/>
      <c r="H33" s="10"/>
      <c r="I33" s="18"/>
    </row>
    <row r="34" spans="1:9" ht="14.65" thickBot="1" x14ac:dyDescent="0.5">
      <c r="A34" s="34" t="s">
        <v>78</v>
      </c>
      <c r="B34" s="59">
        <f>'Invoer en totaal'!B36</f>
        <v>0</v>
      </c>
      <c r="C34" s="59">
        <f>'Invoer en totaal'!C36</f>
        <v>0</v>
      </c>
      <c r="D34" s="9"/>
      <c r="E34" s="59">
        <f>'Invoer en totaal'!E36</f>
        <v>0</v>
      </c>
      <c r="F34" s="22" t="s">
        <v>119</v>
      </c>
      <c r="G34" s="9"/>
      <c r="H34" s="10"/>
      <c r="I34" s="18"/>
    </row>
    <row r="35" spans="1:9" ht="14.65" thickBot="1" x14ac:dyDescent="0.5">
      <c r="A35" s="44"/>
      <c r="B35" s="11"/>
      <c r="C35" s="11"/>
      <c r="D35" s="53" t="s">
        <v>83</v>
      </c>
      <c r="E35" s="65">
        <f>'Invoer en totaal'!E42</f>
        <v>75000</v>
      </c>
      <c r="F35" s="65">
        <f>'Invoer en totaal'!F42</f>
        <v>500000</v>
      </c>
      <c r="G35" s="11"/>
      <c r="H35" s="12"/>
      <c r="I35" s="18"/>
    </row>
    <row r="36" spans="1:9" x14ac:dyDescent="0.45">
      <c r="I36" s="18"/>
    </row>
    <row r="37" spans="1:9" x14ac:dyDescent="0.45">
      <c r="B37" s="26" t="s">
        <v>81</v>
      </c>
      <c r="I37" s="18"/>
    </row>
  </sheetData>
  <sheetProtection sheet="1" objects="1" scenarios="1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F37"/>
  <sheetViews>
    <sheetView zoomScaleNormal="100" workbookViewId="0"/>
  </sheetViews>
  <sheetFormatPr defaultRowHeight="14.25" x14ac:dyDescent="0.45"/>
  <cols>
    <col min="1" max="1" width="35.796875" customWidth="1"/>
    <col min="2" max="31" width="15.59765625" customWidth="1"/>
  </cols>
  <sheetData>
    <row r="1" spans="1:32" ht="18" x14ac:dyDescent="0.55000000000000004">
      <c r="B1" s="17" t="s">
        <v>127</v>
      </c>
      <c r="D1" t="s">
        <v>85</v>
      </c>
    </row>
    <row r="2" spans="1:32" x14ac:dyDescent="0.45">
      <c r="B2" s="2"/>
      <c r="C2" s="2"/>
      <c r="D2" s="2"/>
      <c r="E2" s="2"/>
    </row>
    <row r="3" spans="1:32" x14ac:dyDescent="0.45">
      <c r="A3" t="s">
        <v>1</v>
      </c>
      <c r="B3" s="41">
        <f>'Invoer en totaal'!B3</f>
        <v>1500</v>
      </c>
      <c r="F3" s="18"/>
    </row>
    <row r="4" spans="1:32" x14ac:dyDescent="0.45">
      <c r="A4" t="s">
        <v>0</v>
      </c>
      <c r="B4" s="1">
        <f>'Invoer en totaal'!B4</f>
        <v>12</v>
      </c>
      <c r="F4" s="18"/>
    </row>
    <row r="5" spans="1:32" x14ac:dyDescent="0.45">
      <c r="A5" t="s">
        <v>2</v>
      </c>
      <c r="B5" s="41">
        <f>'Invoer en totaal'!B5</f>
        <v>18000</v>
      </c>
      <c r="F5" s="18"/>
    </row>
    <row r="6" spans="1:32" x14ac:dyDescent="0.45">
      <c r="A6" t="s">
        <v>58</v>
      </c>
      <c r="B6" s="5">
        <f>'Invoer en totaal'!B6</f>
        <v>0.05</v>
      </c>
      <c r="F6" s="18"/>
    </row>
    <row r="7" spans="1:32" x14ac:dyDescent="0.45">
      <c r="A7" t="s">
        <v>61</v>
      </c>
      <c r="B7" s="5">
        <f>'Invoer en totaal'!B7</f>
        <v>2.688146079978404E-2</v>
      </c>
      <c r="F7" s="18"/>
    </row>
    <row r="10" spans="1:32" ht="18" x14ac:dyDescent="0.55000000000000004">
      <c r="B10" s="17" t="s">
        <v>99</v>
      </c>
    </row>
    <row r="11" spans="1:32" x14ac:dyDescent="0.45">
      <c r="B11" s="2" t="s">
        <v>4</v>
      </c>
      <c r="C11" s="2" t="s">
        <v>5</v>
      </c>
      <c r="D11" s="2" t="s">
        <v>6</v>
      </c>
      <c r="E11" s="2" t="s">
        <v>7</v>
      </c>
      <c r="F11" s="2" t="s">
        <v>8</v>
      </c>
      <c r="G11" s="2" t="s">
        <v>9</v>
      </c>
      <c r="H11" s="2" t="s">
        <v>10</v>
      </c>
      <c r="I11" s="2" t="s">
        <v>11</v>
      </c>
      <c r="J11" s="2" t="s">
        <v>12</v>
      </c>
      <c r="K11" s="2" t="s">
        <v>13</v>
      </c>
      <c r="L11" s="2" t="s">
        <v>14</v>
      </c>
      <c r="M11" s="2" t="s">
        <v>15</v>
      </c>
      <c r="N11" s="2" t="s">
        <v>16</v>
      </c>
      <c r="O11" s="2" t="s">
        <v>17</v>
      </c>
      <c r="P11" s="2" t="s">
        <v>18</v>
      </c>
      <c r="Q11" s="2" t="s">
        <v>19</v>
      </c>
      <c r="R11" s="2" t="s">
        <v>20</v>
      </c>
      <c r="S11" s="2" t="s">
        <v>21</v>
      </c>
      <c r="T11" s="2" t="s">
        <v>22</v>
      </c>
      <c r="U11" s="2" t="s">
        <v>23</v>
      </c>
      <c r="V11" s="2" t="s">
        <v>24</v>
      </c>
      <c r="W11" s="2" t="s">
        <v>25</v>
      </c>
      <c r="X11" s="2" t="s">
        <v>26</v>
      </c>
      <c r="Y11" s="2" t="s">
        <v>27</v>
      </c>
      <c r="Z11" s="2" t="s">
        <v>28</v>
      </c>
      <c r="AA11" s="2" t="s">
        <v>29</v>
      </c>
      <c r="AB11" s="2" t="s">
        <v>30</v>
      </c>
      <c r="AC11" s="2" t="s">
        <v>31</v>
      </c>
      <c r="AD11" s="2" t="s">
        <v>32</v>
      </c>
      <c r="AE11" s="2" t="s">
        <v>33</v>
      </c>
    </row>
    <row r="12" spans="1:32" s="4" customFormat="1" x14ac:dyDescent="0.45">
      <c r="A12" s="45" t="s">
        <v>97</v>
      </c>
      <c r="B12" s="6">
        <f>B$5+(B$5*B$7)</f>
        <v>18483.866294396114</v>
      </c>
      <c r="C12" s="6">
        <f>B12+(B12*$B$6)+$B$12</f>
        <v>37891.925903512034</v>
      </c>
      <c r="D12" s="6">
        <f t="shared" ref="D12:AE12" si="0">C12+(C12*$B$6)+$B$12</f>
        <v>58270.388493083752</v>
      </c>
      <c r="E12" s="6">
        <f t="shared" si="0"/>
        <v>79667.774212134056</v>
      </c>
      <c r="F12" s="6">
        <f t="shared" si="0"/>
        <v>102135.02921713686</v>
      </c>
      <c r="G12" s="6">
        <f t="shared" si="0"/>
        <v>125725.64697238982</v>
      </c>
      <c r="H12" s="6">
        <f t="shared" si="0"/>
        <v>150495.79561540543</v>
      </c>
      <c r="I12" s="6">
        <f t="shared" si="0"/>
        <v>176504.45169057182</v>
      </c>
      <c r="J12" s="6">
        <f t="shared" si="0"/>
        <v>203813.54056949652</v>
      </c>
      <c r="K12" s="6">
        <f t="shared" si="0"/>
        <v>232488.08389236746</v>
      </c>
      <c r="L12" s="6">
        <f t="shared" si="0"/>
        <v>262596.35438138194</v>
      </c>
      <c r="M12" s="6">
        <f t="shared" si="0"/>
        <v>294210.03839484713</v>
      </c>
      <c r="N12" s="6">
        <f t="shared" si="0"/>
        <v>327404.40660898562</v>
      </c>
      <c r="O12" s="6">
        <f t="shared" si="0"/>
        <v>362258.49323383102</v>
      </c>
      <c r="P12" s="6">
        <f t="shared" si="0"/>
        <v>398855.28418991866</v>
      </c>
      <c r="Q12" s="6">
        <f t="shared" si="0"/>
        <v>437281.91469381069</v>
      </c>
      <c r="R12" s="6">
        <f t="shared" si="0"/>
        <v>477629.87672289734</v>
      </c>
      <c r="S12" s="6">
        <f t="shared" si="0"/>
        <v>519995.23685343831</v>
      </c>
      <c r="T12" s="6">
        <f t="shared" si="0"/>
        <v>564478.86499050632</v>
      </c>
      <c r="U12" s="6">
        <f t="shared" si="0"/>
        <v>611186.6745344277</v>
      </c>
      <c r="V12" s="6">
        <f t="shared" si="0"/>
        <v>660229.87455554516</v>
      </c>
      <c r="W12" s="6">
        <f t="shared" si="0"/>
        <v>711725.23457771854</v>
      </c>
      <c r="X12" s="6">
        <f t="shared" si="0"/>
        <v>765795.36260100058</v>
      </c>
      <c r="Y12" s="6">
        <f t="shared" si="0"/>
        <v>822568.99702544673</v>
      </c>
      <c r="Z12" s="6">
        <f t="shared" si="0"/>
        <v>882181.31317111524</v>
      </c>
      <c r="AA12" s="6">
        <f t="shared" si="0"/>
        <v>944774.24512406706</v>
      </c>
      <c r="AB12" s="6">
        <f t="shared" si="0"/>
        <v>1010496.8236746666</v>
      </c>
      <c r="AC12" s="6">
        <f t="shared" si="0"/>
        <v>1079505.531152796</v>
      </c>
      <c r="AD12" s="6">
        <f t="shared" si="0"/>
        <v>1151964.6740048318</v>
      </c>
      <c r="AE12" s="6">
        <f t="shared" si="0"/>
        <v>1228046.7739994696</v>
      </c>
    </row>
    <row r="13" spans="1:32" s="3" customFormat="1" x14ac:dyDescent="0.45">
      <c r="A13" s="46" t="s">
        <v>96</v>
      </c>
      <c r="B13" s="6">
        <f t="shared" ref="B13:AE13" si="1">MIN($B$34,$B$3*$B$4*$B$32)</f>
        <v>0</v>
      </c>
      <c r="C13" s="6">
        <f t="shared" si="1"/>
        <v>0</v>
      </c>
      <c r="D13" s="6">
        <f t="shared" si="1"/>
        <v>0</v>
      </c>
      <c r="E13" s="6">
        <f t="shared" si="1"/>
        <v>0</v>
      </c>
      <c r="F13" s="6">
        <f t="shared" si="1"/>
        <v>0</v>
      </c>
      <c r="G13" s="6">
        <f t="shared" si="1"/>
        <v>0</v>
      </c>
      <c r="H13" s="6">
        <f t="shared" si="1"/>
        <v>0</v>
      </c>
      <c r="I13" s="6">
        <f t="shared" si="1"/>
        <v>0</v>
      </c>
      <c r="J13" s="6">
        <f t="shared" si="1"/>
        <v>0</v>
      </c>
      <c r="K13" s="6">
        <f t="shared" si="1"/>
        <v>0</v>
      </c>
      <c r="L13" s="6">
        <f t="shared" si="1"/>
        <v>0</v>
      </c>
      <c r="M13" s="6">
        <f t="shared" si="1"/>
        <v>0</v>
      </c>
      <c r="N13" s="6">
        <f t="shared" si="1"/>
        <v>0</v>
      </c>
      <c r="O13" s="6">
        <f t="shared" si="1"/>
        <v>0</v>
      </c>
      <c r="P13" s="6">
        <f t="shared" si="1"/>
        <v>0</v>
      </c>
      <c r="Q13" s="6">
        <f t="shared" si="1"/>
        <v>0</v>
      </c>
      <c r="R13" s="6">
        <f t="shared" si="1"/>
        <v>0</v>
      </c>
      <c r="S13" s="6">
        <f t="shared" si="1"/>
        <v>0</v>
      </c>
      <c r="T13" s="6">
        <f t="shared" si="1"/>
        <v>0</v>
      </c>
      <c r="U13" s="6">
        <f t="shared" si="1"/>
        <v>0</v>
      </c>
      <c r="V13" s="6">
        <f t="shared" si="1"/>
        <v>0</v>
      </c>
      <c r="W13" s="6">
        <f t="shared" si="1"/>
        <v>0</v>
      </c>
      <c r="X13" s="6">
        <f t="shared" si="1"/>
        <v>0</v>
      </c>
      <c r="Y13" s="6">
        <f t="shared" si="1"/>
        <v>0</v>
      </c>
      <c r="Z13" s="6">
        <f t="shared" si="1"/>
        <v>0</v>
      </c>
      <c r="AA13" s="6">
        <f t="shared" si="1"/>
        <v>0</v>
      </c>
      <c r="AB13" s="6">
        <f t="shared" si="1"/>
        <v>0</v>
      </c>
      <c r="AC13" s="6">
        <f t="shared" si="1"/>
        <v>0</v>
      </c>
      <c r="AD13" s="6">
        <f t="shared" si="1"/>
        <v>0</v>
      </c>
      <c r="AE13" s="6">
        <f t="shared" si="1"/>
        <v>0</v>
      </c>
    </row>
    <row r="14" spans="1:32" x14ac:dyDescent="0.45">
      <c r="A14" s="47" t="s">
        <v>95</v>
      </c>
      <c r="B14" s="6">
        <f>B5-B13</f>
        <v>18000</v>
      </c>
      <c r="C14" s="6">
        <f t="shared" ref="C14:AE14" si="2">C12-C13</f>
        <v>37891.925903512034</v>
      </c>
      <c r="D14" s="6">
        <f t="shared" si="2"/>
        <v>58270.388493083752</v>
      </c>
      <c r="E14" s="6">
        <f t="shared" si="2"/>
        <v>79667.774212134056</v>
      </c>
      <c r="F14" s="6">
        <f t="shared" si="2"/>
        <v>102135.02921713686</v>
      </c>
      <c r="G14" s="6">
        <f t="shared" si="2"/>
        <v>125725.64697238982</v>
      </c>
      <c r="H14" s="6">
        <f t="shared" si="2"/>
        <v>150495.79561540543</v>
      </c>
      <c r="I14" s="6">
        <f t="shared" si="2"/>
        <v>176504.45169057182</v>
      </c>
      <c r="J14" s="6">
        <f t="shared" si="2"/>
        <v>203813.54056949652</v>
      </c>
      <c r="K14" s="6">
        <f t="shared" si="2"/>
        <v>232488.08389236746</v>
      </c>
      <c r="L14" s="6">
        <f t="shared" si="2"/>
        <v>262596.35438138194</v>
      </c>
      <c r="M14" s="6">
        <f t="shared" si="2"/>
        <v>294210.03839484713</v>
      </c>
      <c r="N14" s="6">
        <f t="shared" si="2"/>
        <v>327404.40660898562</v>
      </c>
      <c r="O14" s="6">
        <f t="shared" si="2"/>
        <v>362258.49323383102</v>
      </c>
      <c r="P14" s="6">
        <f t="shared" si="2"/>
        <v>398855.28418991866</v>
      </c>
      <c r="Q14" s="6">
        <f t="shared" si="2"/>
        <v>437281.91469381069</v>
      </c>
      <c r="R14" s="6">
        <f t="shared" si="2"/>
        <v>477629.87672289734</v>
      </c>
      <c r="S14" s="6">
        <f t="shared" si="2"/>
        <v>519995.23685343831</v>
      </c>
      <c r="T14" s="6">
        <f t="shared" si="2"/>
        <v>564478.86499050632</v>
      </c>
      <c r="U14" s="6">
        <f t="shared" si="2"/>
        <v>611186.6745344277</v>
      </c>
      <c r="V14" s="6">
        <f t="shared" si="2"/>
        <v>660229.87455554516</v>
      </c>
      <c r="W14" s="6">
        <f t="shared" si="2"/>
        <v>711725.23457771854</v>
      </c>
      <c r="X14" s="6">
        <f t="shared" si="2"/>
        <v>765795.36260100058</v>
      </c>
      <c r="Y14" s="6">
        <f t="shared" si="2"/>
        <v>822568.99702544673</v>
      </c>
      <c r="Z14" s="6">
        <f t="shared" si="2"/>
        <v>882181.31317111524</v>
      </c>
      <c r="AA14" s="6">
        <f t="shared" si="2"/>
        <v>944774.24512406706</v>
      </c>
      <c r="AB14" s="6">
        <f t="shared" si="2"/>
        <v>1010496.8236746666</v>
      </c>
      <c r="AC14" s="6">
        <f t="shared" si="2"/>
        <v>1079505.531152796</v>
      </c>
      <c r="AD14" s="6">
        <f t="shared" si="2"/>
        <v>1151964.6740048318</v>
      </c>
      <c r="AE14" s="6">
        <f t="shared" si="2"/>
        <v>1228046.7739994696</v>
      </c>
      <c r="AF14" s="23"/>
    </row>
    <row r="15" spans="1:32" x14ac:dyDescent="0.45">
      <c r="A15" s="47" t="s">
        <v>82</v>
      </c>
      <c r="B15" s="6">
        <f t="shared" ref="B15:AE15" si="3">B14*$D$32</f>
        <v>36</v>
      </c>
      <c r="C15" s="6">
        <f t="shared" si="3"/>
        <v>75.783851807024064</v>
      </c>
      <c r="D15" s="6">
        <f t="shared" si="3"/>
        <v>116.5407769861675</v>
      </c>
      <c r="E15" s="6">
        <f t="shared" si="3"/>
        <v>159.33554842426813</v>
      </c>
      <c r="F15" s="6">
        <f t="shared" si="3"/>
        <v>204.27005843427372</v>
      </c>
      <c r="G15" s="6">
        <f t="shared" si="3"/>
        <v>251.45129394477965</v>
      </c>
      <c r="H15" s="6">
        <f t="shared" si="3"/>
        <v>300.99159123081085</v>
      </c>
      <c r="I15" s="6">
        <f t="shared" si="3"/>
        <v>353.00890338114363</v>
      </c>
      <c r="J15" s="6">
        <f t="shared" si="3"/>
        <v>407.62708113899305</v>
      </c>
      <c r="K15" s="6">
        <f t="shared" si="3"/>
        <v>464.97616778473491</v>
      </c>
      <c r="L15" s="6">
        <f t="shared" si="3"/>
        <v>525.19270876276391</v>
      </c>
      <c r="M15" s="6">
        <f t="shared" si="3"/>
        <v>588.42007678969424</v>
      </c>
      <c r="N15" s="6">
        <f t="shared" si="3"/>
        <v>654.80881321797131</v>
      </c>
      <c r="O15" s="6">
        <f t="shared" si="3"/>
        <v>724.51698646766204</v>
      </c>
      <c r="P15" s="6">
        <f t="shared" si="3"/>
        <v>797.71056837983735</v>
      </c>
      <c r="Q15" s="6">
        <f t="shared" si="3"/>
        <v>874.56382938762135</v>
      </c>
      <c r="R15" s="6">
        <f t="shared" si="3"/>
        <v>955.25975344579467</v>
      </c>
      <c r="S15" s="6">
        <f t="shared" si="3"/>
        <v>1039.9904737068766</v>
      </c>
      <c r="T15" s="6">
        <f t="shared" si="3"/>
        <v>1128.9577299810126</v>
      </c>
      <c r="U15" s="6">
        <f t="shared" si="3"/>
        <v>1222.3733490688555</v>
      </c>
      <c r="V15" s="6">
        <f t="shared" si="3"/>
        <v>1320.4597491110903</v>
      </c>
      <c r="W15" s="6">
        <f t="shared" si="3"/>
        <v>1423.4504691554371</v>
      </c>
      <c r="X15" s="6">
        <f t="shared" si="3"/>
        <v>1531.5907252020013</v>
      </c>
      <c r="Y15" s="6">
        <f t="shared" si="3"/>
        <v>1645.1379940508934</v>
      </c>
      <c r="Z15" s="6">
        <f t="shared" si="3"/>
        <v>1764.3626263422304</v>
      </c>
      <c r="AA15" s="6">
        <f t="shared" si="3"/>
        <v>1889.5484902481342</v>
      </c>
      <c r="AB15" s="6">
        <f t="shared" si="3"/>
        <v>2020.9936473493333</v>
      </c>
      <c r="AC15" s="6">
        <f t="shared" si="3"/>
        <v>2159.0110623055921</v>
      </c>
      <c r="AD15" s="6">
        <f t="shared" si="3"/>
        <v>2303.9293480096635</v>
      </c>
      <c r="AE15" s="6">
        <f t="shared" si="3"/>
        <v>2456.0935479989394</v>
      </c>
      <c r="AF15" s="23"/>
    </row>
    <row r="16" spans="1:32" x14ac:dyDescent="0.45">
      <c r="A16" s="47" t="s">
        <v>94</v>
      </c>
      <c r="B16" s="6">
        <f>B14-B15</f>
        <v>17964</v>
      </c>
      <c r="C16" s="6">
        <f t="shared" ref="C16:AE16" si="4">C14-C15</f>
        <v>37816.142051705006</v>
      </c>
      <c r="D16" s="6">
        <f t="shared" si="4"/>
        <v>58153.847716097582</v>
      </c>
      <c r="E16" s="6">
        <f t="shared" si="4"/>
        <v>79508.438663709792</v>
      </c>
      <c r="F16" s="6">
        <f t="shared" si="4"/>
        <v>101930.7591587026</v>
      </c>
      <c r="G16" s="6">
        <f t="shared" si="4"/>
        <v>125474.19567844504</v>
      </c>
      <c r="H16" s="6">
        <f t="shared" si="4"/>
        <v>150194.80402417461</v>
      </c>
      <c r="I16" s="6">
        <f t="shared" si="4"/>
        <v>176151.44278719067</v>
      </c>
      <c r="J16" s="6">
        <f t="shared" si="4"/>
        <v>203405.91348835753</v>
      </c>
      <c r="K16" s="6">
        <f t="shared" si="4"/>
        <v>232023.10772458272</v>
      </c>
      <c r="L16" s="6">
        <f t="shared" si="4"/>
        <v>262071.16167261917</v>
      </c>
      <c r="M16" s="6">
        <f t="shared" si="4"/>
        <v>293621.61831805744</v>
      </c>
      <c r="N16" s="6">
        <f t="shared" si="4"/>
        <v>326749.59779576765</v>
      </c>
      <c r="O16" s="6">
        <f t="shared" si="4"/>
        <v>361533.97624736337</v>
      </c>
      <c r="P16" s="6">
        <f t="shared" si="4"/>
        <v>398057.57362153882</v>
      </c>
      <c r="Q16" s="6">
        <f t="shared" si="4"/>
        <v>436407.35086442309</v>
      </c>
      <c r="R16" s="6">
        <f t="shared" si="4"/>
        <v>476674.61696945154</v>
      </c>
      <c r="S16" s="6">
        <f t="shared" si="4"/>
        <v>518955.24637973146</v>
      </c>
      <c r="T16" s="6">
        <f t="shared" si="4"/>
        <v>563349.90726052527</v>
      </c>
      <c r="U16" s="6">
        <f t="shared" si="4"/>
        <v>609964.3011853589</v>
      </c>
      <c r="V16" s="6">
        <f t="shared" si="4"/>
        <v>658909.41480643407</v>
      </c>
      <c r="W16" s="6">
        <f t="shared" si="4"/>
        <v>710301.78410856309</v>
      </c>
      <c r="X16" s="6">
        <f t="shared" si="4"/>
        <v>764263.77187579859</v>
      </c>
      <c r="Y16" s="6">
        <f t="shared" si="4"/>
        <v>820923.85903139587</v>
      </c>
      <c r="Z16" s="6">
        <f t="shared" si="4"/>
        <v>880416.95054477302</v>
      </c>
      <c r="AA16" s="6">
        <f t="shared" si="4"/>
        <v>942884.69663381891</v>
      </c>
      <c r="AB16" s="6">
        <f t="shared" si="4"/>
        <v>1008475.8300273173</v>
      </c>
      <c r="AC16" s="6">
        <f t="shared" si="4"/>
        <v>1077346.5200904903</v>
      </c>
      <c r="AD16" s="6">
        <f t="shared" si="4"/>
        <v>1149660.7446568222</v>
      </c>
      <c r="AE16" s="6">
        <f t="shared" si="4"/>
        <v>1225590.6804514707</v>
      </c>
      <c r="AF16" s="23"/>
    </row>
    <row r="17" spans="1:32" x14ac:dyDescent="0.45">
      <c r="A17" s="47" t="s">
        <v>112</v>
      </c>
      <c r="B17" s="6">
        <f>MIN($E$35,B14)</f>
        <v>18000</v>
      </c>
      <c r="C17" s="6">
        <f t="shared" ref="C17:AE17" si="5">MIN($E$35,C14)</f>
        <v>37891.925903512034</v>
      </c>
      <c r="D17" s="6">
        <f t="shared" si="5"/>
        <v>58270.388493083752</v>
      </c>
      <c r="E17" s="6">
        <f t="shared" si="5"/>
        <v>79667.774212134056</v>
      </c>
      <c r="F17" s="6">
        <f t="shared" si="5"/>
        <v>102135.02921713686</v>
      </c>
      <c r="G17" s="6">
        <f t="shared" si="5"/>
        <v>125725.64697238982</v>
      </c>
      <c r="H17" s="6">
        <f t="shared" si="5"/>
        <v>150495.79561540543</v>
      </c>
      <c r="I17" s="6">
        <f t="shared" si="5"/>
        <v>176504.45169057182</v>
      </c>
      <c r="J17" s="6">
        <f t="shared" si="5"/>
        <v>203813.54056949652</v>
      </c>
      <c r="K17" s="6">
        <f t="shared" si="5"/>
        <v>232488.08389236746</v>
      </c>
      <c r="L17" s="6">
        <f t="shared" si="5"/>
        <v>262596.35438138194</v>
      </c>
      <c r="M17" s="6">
        <f t="shared" si="5"/>
        <v>294210.03839484713</v>
      </c>
      <c r="N17" s="6">
        <f t="shared" si="5"/>
        <v>300000</v>
      </c>
      <c r="O17" s="6">
        <f t="shared" si="5"/>
        <v>300000</v>
      </c>
      <c r="P17" s="6">
        <f t="shared" si="5"/>
        <v>300000</v>
      </c>
      <c r="Q17" s="6">
        <f t="shared" si="5"/>
        <v>300000</v>
      </c>
      <c r="R17" s="6">
        <f t="shared" si="5"/>
        <v>300000</v>
      </c>
      <c r="S17" s="6">
        <f t="shared" si="5"/>
        <v>300000</v>
      </c>
      <c r="T17" s="6">
        <f t="shared" si="5"/>
        <v>300000</v>
      </c>
      <c r="U17" s="6">
        <f t="shared" si="5"/>
        <v>300000</v>
      </c>
      <c r="V17" s="6">
        <f t="shared" si="5"/>
        <v>300000</v>
      </c>
      <c r="W17" s="6">
        <f t="shared" si="5"/>
        <v>300000</v>
      </c>
      <c r="X17" s="6">
        <f t="shared" si="5"/>
        <v>300000</v>
      </c>
      <c r="Y17" s="6">
        <f t="shared" si="5"/>
        <v>300000</v>
      </c>
      <c r="Z17" s="6">
        <f t="shared" si="5"/>
        <v>300000</v>
      </c>
      <c r="AA17" s="6">
        <f t="shared" si="5"/>
        <v>300000</v>
      </c>
      <c r="AB17" s="6">
        <f t="shared" si="5"/>
        <v>300000</v>
      </c>
      <c r="AC17" s="6">
        <f t="shared" si="5"/>
        <v>300000</v>
      </c>
      <c r="AD17" s="6">
        <f t="shared" si="5"/>
        <v>300000</v>
      </c>
      <c r="AE17" s="6">
        <f t="shared" si="5"/>
        <v>300000</v>
      </c>
      <c r="AF17" s="23"/>
    </row>
    <row r="18" spans="1:32" x14ac:dyDescent="0.45">
      <c r="A18" s="47" t="s">
        <v>86</v>
      </c>
      <c r="B18" s="6">
        <f>MAX($E$33,$E$32*B17)</f>
        <v>32.4</v>
      </c>
      <c r="C18" s="6">
        <f t="shared" ref="C18:AE18" si="6">MAX($E$33,$E$32*C17)</f>
        <v>68.205466626321666</v>
      </c>
      <c r="D18" s="6">
        <f t="shared" si="6"/>
        <v>104.88669928755075</v>
      </c>
      <c r="E18" s="6">
        <f t="shared" si="6"/>
        <v>143.40199358184131</v>
      </c>
      <c r="F18" s="6">
        <f t="shared" si="6"/>
        <v>183.84305259084636</v>
      </c>
      <c r="G18" s="6">
        <f t="shared" si="6"/>
        <v>226.30616455030167</v>
      </c>
      <c r="H18" s="6">
        <f t="shared" si="6"/>
        <v>270.89243210772975</v>
      </c>
      <c r="I18" s="6">
        <f t="shared" si="6"/>
        <v>317.70801304302927</v>
      </c>
      <c r="J18" s="6">
        <f t="shared" si="6"/>
        <v>366.8643730250937</v>
      </c>
      <c r="K18" s="6">
        <f t="shared" si="6"/>
        <v>418.4785510062614</v>
      </c>
      <c r="L18" s="6">
        <f t="shared" si="6"/>
        <v>472.67343788648748</v>
      </c>
      <c r="M18" s="6">
        <f t="shared" si="6"/>
        <v>529.57806911072487</v>
      </c>
      <c r="N18" s="6">
        <f t="shared" si="6"/>
        <v>540</v>
      </c>
      <c r="O18" s="6">
        <f t="shared" si="6"/>
        <v>540</v>
      </c>
      <c r="P18" s="6">
        <f t="shared" si="6"/>
        <v>540</v>
      </c>
      <c r="Q18" s="6">
        <f t="shared" si="6"/>
        <v>540</v>
      </c>
      <c r="R18" s="6">
        <f t="shared" si="6"/>
        <v>540</v>
      </c>
      <c r="S18" s="6">
        <f t="shared" si="6"/>
        <v>540</v>
      </c>
      <c r="T18" s="6">
        <f t="shared" si="6"/>
        <v>540</v>
      </c>
      <c r="U18" s="6">
        <f t="shared" si="6"/>
        <v>540</v>
      </c>
      <c r="V18" s="6">
        <f t="shared" si="6"/>
        <v>540</v>
      </c>
      <c r="W18" s="6">
        <f t="shared" si="6"/>
        <v>540</v>
      </c>
      <c r="X18" s="6">
        <f t="shared" si="6"/>
        <v>540</v>
      </c>
      <c r="Y18" s="6">
        <f t="shared" si="6"/>
        <v>540</v>
      </c>
      <c r="Z18" s="6">
        <f t="shared" si="6"/>
        <v>540</v>
      </c>
      <c r="AA18" s="6">
        <f t="shared" si="6"/>
        <v>540</v>
      </c>
      <c r="AB18" s="6">
        <f t="shared" si="6"/>
        <v>540</v>
      </c>
      <c r="AC18" s="6">
        <f t="shared" si="6"/>
        <v>540</v>
      </c>
      <c r="AD18" s="6">
        <f t="shared" si="6"/>
        <v>540</v>
      </c>
      <c r="AE18" s="6">
        <f t="shared" si="6"/>
        <v>540</v>
      </c>
      <c r="AF18" s="23"/>
    </row>
    <row r="19" spans="1:32" x14ac:dyDescent="0.45">
      <c r="A19" s="47" t="s">
        <v>110</v>
      </c>
      <c r="B19" s="6">
        <f>MAX(0,B16-B17-B21)</f>
        <v>0</v>
      </c>
      <c r="C19" s="6">
        <f t="shared" ref="C19:AE19" si="7">MAX(0,C16-C17-C21)</f>
        <v>0</v>
      </c>
      <c r="D19" s="6">
        <f t="shared" si="7"/>
        <v>0</v>
      </c>
      <c r="E19" s="6">
        <f t="shared" si="7"/>
        <v>0</v>
      </c>
      <c r="F19" s="6">
        <f t="shared" si="7"/>
        <v>0</v>
      </c>
      <c r="G19" s="6">
        <f t="shared" si="7"/>
        <v>0</v>
      </c>
      <c r="H19" s="6">
        <f t="shared" si="7"/>
        <v>0</v>
      </c>
      <c r="I19" s="6">
        <f t="shared" si="7"/>
        <v>0</v>
      </c>
      <c r="J19" s="6">
        <f t="shared" si="7"/>
        <v>0</v>
      </c>
      <c r="K19" s="6">
        <f t="shared" si="7"/>
        <v>0</v>
      </c>
      <c r="L19" s="6">
        <f t="shared" si="7"/>
        <v>0</v>
      </c>
      <c r="M19" s="6">
        <f t="shared" si="7"/>
        <v>0</v>
      </c>
      <c r="N19" s="6">
        <f t="shared" si="7"/>
        <v>0</v>
      </c>
      <c r="O19" s="6">
        <f t="shared" si="7"/>
        <v>0</v>
      </c>
      <c r="P19" s="6">
        <f t="shared" si="7"/>
        <v>0</v>
      </c>
      <c r="Q19" s="6">
        <f t="shared" si="7"/>
        <v>0</v>
      </c>
      <c r="R19" s="6">
        <f t="shared" si="7"/>
        <v>0</v>
      </c>
      <c r="S19" s="6">
        <f t="shared" si="7"/>
        <v>0</v>
      </c>
      <c r="T19" s="6">
        <f t="shared" si="7"/>
        <v>0</v>
      </c>
      <c r="U19" s="6">
        <f t="shared" si="7"/>
        <v>0</v>
      </c>
      <c r="V19" s="6">
        <f t="shared" si="7"/>
        <v>0</v>
      </c>
      <c r="W19" s="6">
        <f t="shared" si="7"/>
        <v>0</v>
      </c>
      <c r="X19" s="6">
        <f t="shared" si="7"/>
        <v>0</v>
      </c>
      <c r="Y19" s="6">
        <f t="shared" si="7"/>
        <v>0</v>
      </c>
      <c r="Z19" s="6">
        <f t="shared" si="7"/>
        <v>0</v>
      </c>
      <c r="AA19" s="6">
        <f t="shared" si="7"/>
        <v>0</v>
      </c>
      <c r="AB19" s="6">
        <f t="shared" si="7"/>
        <v>0</v>
      </c>
      <c r="AC19" s="6">
        <f t="shared" si="7"/>
        <v>0</v>
      </c>
      <c r="AD19" s="6">
        <f t="shared" si="7"/>
        <v>0</v>
      </c>
      <c r="AE19" s="6">
        <f t="shared" si="7"/>
        <v>0</v>
      </c>
    </row>
    <row r="20" spans="1:32" x14ac:dyDescent="0.45">
      <c r="A20" s="47" t="s">
        <v>111</v>
      </c>
      <c r="B20" s="6">
        <f t="shared" ref="B20:AE20" si="8">B19*$F$32</f>
        <v>0</v>
      </c>
      <c r="C20" s="6">
        <f t="shared" si="8"/>
        <v>0</v>
      </c>
      <c r="D20" s="6">
        <f t="shared" si="8"/>
        <v>0</v>
      </c>
      <c r="E20" s="6">
        <f t="shared" si="8"/>
        <v>0</v>
      </c>
      <c r="F20" s="6">
        <f t="shared" si="8"/>
        <v>0</v>
      </c>
      <c r="G20" s="6">
        <f t="shared" si="8"/>
        <v>0</v>
      </c>
      <c r="H20" s="6">
        <f t="shared" si="8"/>
        <v>0</v>
      </c>
      <c r="I20" s="6">
        <f t="shared" si="8"/>
        <v>0</v>
      </c>
      <c r="J20" s="6">
        <f t="shared" si="8"/>
        <v>0</v>
      </c>
      <c r="K20" s="6">
        <f t="shared" si="8"/>
        <v>0</v>
      </c>
      <c r="L20" s="6">
        <f t="shared" si="8"/>
        <v>0</v>
      </c>
      <c r="M20" s="6">
        <f t="shared" si="8"/>
        <v>0</v>
      </c>
      <c r="N20" s="6">
        <f t="shared" si="8"/>
        <v>0</v>
      </c>
      <c r="O20" s="6">
        <f t="shared" si="8"/>
        <v>0</v>
      </c>
      <c r="P20" s="6">
        <f t="shared" si="8"/>
        <v>0</v>
      </c>
      <c r="Q20" s="6">
        <f t="shared" si="8"/>
        <v>0</v>
      </c>
      <c r="R20" s="6">
        <f t="shared" si="8"/>
        <v>0</v>
      </c>
      <c r="S20" s="6">
        <f t="shared" si="8"/>
        <v>0</v>
      </c>
      <c r="T20" s="6">
        <f t="shared" si="8"/>
        <v>0</v>
      </c>
      <c r="U20" s="6">
        <f t="shared" si="8"/>
        <v>0</v>
      </c>
      <c r="V20" s="6">
        <f t="shared" si="8"/>
        <v>0</v>
      </c>
      <c r="W20" s="6">
        <f t="shared" si="8"/>
        <v>0</v>
      </c>
      <c r="X20" s="6">
        <f t="shared" si="8"/>
        <v>0</v>
      </c>
      <c r="Y20" s="6">
        <f t="shared" si="8"/>
        <v>0</v>
      </c>
      <c r="Z20" s="6">
        <f t="shared" si="8"/>
        <v>0</v>
      </c>
      <c r="AA20" s="6">
        <f t="shared" si="8"/>
        <v>0</v>
      </c>
      <c r="AB20" s="6">
        <f t="shared" si="8"/>
        <v>0</v>
      </c>
      <c r="AC20" s="6">
        <f t="shared" si="8"/>
        <v>0</v>
      </c>
      <c r="AD20" s="6">
        <f t="shared" si="8"/>
        <v>0</v>
      </c>
      <c r="AE20" s="6">
        <f t="shared" si="8"/>
        <v>0</v>
      </c>
    </row>
    <row r="21" spans="1:32" x14ac:dyDescent="0.45">
      <c r="A21" s="47" t="s">
        <v>93</v>
      </c>
      <c r="B21" s="6">
        <f t="shared" ref="B21:AE21" si="9">MAX(0,B16-$F$35)</f>
        <v>0</v>
      </c>
      <c r="C21" s="6">
        <f t="shared" si="9"/>
        <v>0</v>
      </c>
      <c r="D21" s="6">
        <f t="shared" si="9"/>
        <v>0</v>
      </c>
      <c r="E21" s="6">
        <f t="shared" si="9"/>
        <v>0</v>
      </c>
      <c r="F21" s="6">
        <f t="shared" si="9"/>
        <v>0</v>
      </c>
      <c r="G21" s="6">
        <f t="shared" si="9"/>
        <v>0</v>
      </c>
      <c r="H21" s="6">
        <f t="shared" si="9"/>
        <v>0</v>
      </c>
      <c r="I21" s="6">
        <f t="shared" si="9"/>
        <v>0</v>
      </c>
      <c r="J21" s="6">
        <f t="shared" si="9"/>
        <v>0</v>
      </c>
      <c r="K21" s="6">
        <f t="shared" si="9"/>
        <v>0</v>
      </c>
      <c r="L21" s="6">
        <f t="shared" si="9"/>
        <v>0</v>
      </c>
      <c r="M21" s="6">
        <f t="shared" si="9"/>
        <v>0</v>
      </c>
      <c r="N21" s="6">
        <f t="shared" si="9"/>
        <v>26749.597795767651</v>
      </c>
      <c r="O21" s="6">
        <f t="shared" si="9"/>
        <v>61533.976247363375</v>
      </c>
      <c r="P21" s="6">
        <f t="shared" si="9"/>
        <v>98057.573621538817</v>
      </c>
      <c r="Q21" s="6">
        <f t="shared" si="9"/>
        <v>136407.35086442309</v>
      </c>
      <c r="R21" s="6">
        <f t="shared" si="9"/>
        <v>176674.61696945154</v>
      </c>
      <c r="S21" s="6">
        <f t="shared" si="9"/>
        <v>218955.24637973146</v>
      </c>
      <c r="T21" s="6">
        <f t="shared" si="9"/>
        <v>263349.90726052527</v>
      </c>
      <c r="U21" s="6">
        <f t="shared" si="9"/>
        <v>309964.3011853589</v>
      </c>
      <c r="V21" s="6">
        <f t="shared" si="9"/>
        <v>358909.41480643407</v>
      </c>
      <c r="W21" s="6">
        <f t="shared" si="9"/>
        <v>410301.78410856309</v>
      </c>
      <c r="X21" s="6">
        <f t="shared" si="9"/>
        <v>464263.77187579859</v>
      </c>
      <c r="Y21" s="6">
        <f t="shared" si="9"/>
        <v>520923.85903139587</v>
      </c>
      <c r="Z21" s="6">
        <f t="shared" si="9"/>
        <v>580416.95054477302</v>
      </c>
      <c r="AA21" s="6">
        <f t="shared" si="9"/>
        <v>642884.69663381891</v>
      </c>
      <c r="AB21" s="6">
        <f t="shared" si="9"/>
        <v>708475.83002731728</v>
      </c>
      <c r="AC21" s="6">
        <f t="shared" si="9"/>
        <v>777346.52009049035</v>
      </c>
      <c r="AD21" s="6">
        <f t="shared" si="9"/>
        <v>849660.74465682218</v>
      </c>
      <c r="AE21" s="6">
        <f t="shared" si="9"/>
        <v>925590.68045147066</v>
      </c>
    </row>
    <row r="22" spans="1:32" x14ac:dyDescent="0.45">
      <c r="A22" s="47" t="s">
        <v>87</v>
      </c>
      <c r="B22" s="6">
        <f>B21*$G$32</f>
        <v>0</v>
      </c>
      <c r="C22" s="6">
        <f t="shared" ref="C22:AE22" si="10">C21*$G$32</f>
        <v>0</v>
      </c>
      <c r="D22" s="6">
        <f t="shared" si="10"/>
        <v>0</v>
      </c>
      <c r="E22" s="6">
        <f t="shared" si="10"/>
        <v>0</v>
      </c>
      <c r="F22" s="6">
        <f t="shared" si="10"/>
        <v>0</v>
      </c>
      <c r="G22" s="6">
        <f t="shared" si="10"/>
        <v>0</v>
      </c>
      <c r="H22" s="6">
        <f t="shared" si="10"/>
        <v>0</v>
      </c>
      <c r="I22" s="6">
        <f t="shared" si="10"/>
        <v>0</v>
      </c>
      <c r="J22" s="6">
        <f t="shared" si="10"/>
        <v>0</v>
      </c>
      <c r="K22" s="6">
        <f t="shared" si="10"/>
        <v>0</v>
      </c>
      <c r="L22" s="6">
        <f t="shared" si="10"/>
        <v>0</v>
      </c>
      <c r="M22" s="6">
        <f t="shared" si="10"/>
        <v>0</v>
      </c>
      <c r="N22" s="6">
        <f t="shared" si="10"/>
        <v>0</v>
      </c>
      <c r="O22" s="6">
        <f t="shared" si="10"/>
        <v>0</v>
      </c>
      <c r="P22" s="6">
        <f t="shared" si="10"/>
        <v>0</v>
      </c>
      <c r="Q22" s="6">
        <f t="shared" si="10"/>
        <v>0</v>
      </c>
      <c r="R22" s="6">
        <f t="shared" si="10"/>
        <v>0</v>
      </c>
      <c r="S22" s="6">
        <f t="shared" si="10"/>
        <v>0</v>
      </c>
      <c r="T22" s="6">
        <f t="shared" si="10"/>
        <v>0</v>
      </c>
      <c r="U22" s="6">
        <f t="shared" si="10"/>
        <v>0</v>
      </c>
      <c r="V22" s="6">
        <f t="shared" si="10"/>
        <v>0</v>
      </c>
      <c r="W22" s="6">
        <f t="shared" si="10"/>
        <v>0</v>
      </c>
      <c r="X22" s="6">
        <f t="shared" si="10"/>
        <v>0</v>
      </c>
      <c r="Y22" s="6">
        <f t="shared" si="10"/>
        <v>0</v>
      </c>
      <c r="Z22" s="6">
        <f t="shared" si="10"/>
        <v>0</v>
      </c>
      <c r="AA22" s="6">
        <f t="shared" si="10"/>
        <v>0</v>
      </c>
      <c r="AB22" s="6">
        <f t="shared" si="10"/>
        <v>0</v>
      </c>
      <c r="AC22" s="6">
        <f t="shared" si="10"/>
        <v>0</v>
      </c>
      <c r="AD22" s="6">
        <f t="shared" si="10"/>
        <v>0</v>
      </c>
      <c r="AE22" s="6">
        <f t="shared" si="10"/>
        <v>0</v>
      </c>
    </row>
    <row r="23" spans="1:32" x14ac:dyDescent="0.45">
      <c r="A23" s="47" t="s">
        <v>113</v>
      </c>
      <c r="B23" s="6">
        <f>B18+B22+B20</f>
        <v>32.4</v>
      </c>
      <c r="C23" s="6">
        <f t="shared" ref="C23:AD23" si="11">C18+C22+C20</f>
        <v>68.205466626321666</v>
      </c>
      <c r="D23" s="6">
        <f t="shared" si="11"/>
        <v>104.88669928755075</v>
      </c>
      <c r="E23" s="6">
        <f t="shared" si="11"/>
        <v>143.40199358184131</v>
      </c>
      <c r="F23" s="6">
        <f t="shared" si="11"/>
        <v>183.84305259084636</v>
      </c>
      <c r="G23" s="6">
        <f t="shared" si="11"/>
        <v>226.30616455030167</v>
      </c>
      <c r="H23" s="6">
        <f t="shared" si="11"/>
        <v>270.89243210772975</v>
      </c>
      <c r="I23" s="6">
        <f t="shared" si="11"/>
        <v>317.70801304302927</v>
      </c>
      <c r="J23" s="6">
        <f t="shared" si="11"/>
        <v>366.8643730250937</v>
      </c>
      <c r="K23" s="6">
        <f t="shared" si="11"/>
        <v>418.4785510062614</v>
      </c>
      <c r="L23" s="6">
        <f t="shared" si="11"/>
        <v>472.67343788648748</v>
      </c>
      <c r="M23" s="6">
        <f t="shared" si="11"/>
        <v>529.57806911072487</v>
      </c>
      <c r="N23" s="6">
        <f t="shared" si="11"/>
        <v>540</v>
      </c>
      <c r="O23" s="6">
        <f t="shared" si="11"/>
        <v>540</v>
      </c>
      <c r="P23" s="6">
        <f t="shared" si="11"/>
        <v>540</v>
      </c>
      <c r="Q23" s="6">
        <f t="shared" si="11"/>
        <v>540</v>
      </c>
      <c r="R23" s="6">
        <f t="shared" si="11"/>
        <v>540</v>
      </c>
      <c r="S23" s="6">
        <f t="shared" si="11"/>
        <v>540</v>
      </c>
      <c r="T23" s="6">
        <f t="shared" si="11"/>
        <v>540</v>
      </c>
      <c r="U23" s="6">
        <f t="shared" si="11"/>
        <v>540</v>
      </c>
      <c r="V23" s="6">
        <f t="shared" si="11"/>
        <v>540</v>
      </c>
      <c r="W23" s="6">
        <f t="shared" si="11"/>
        <v>540</v>
      </c>
      <c r="X23" s="6">
        <f t="shared" si="11"/>
        <v>540</v>
      </c>
      <c r="Y23" s="6">
        <f t="shared" si="11"/>
        <v>540</v>
      </c>
      <c r="Z23" s="6">
        <f t="shared" si="11"/>
        <v>540</v>
      </c>
      <c r="AA23" s="6">
        <f t="shared" si="11"/>
        <v>540</v>
      </c>
      <c r="AB23" s="6">
        <f t="shared" si="11"/>
        <v>540</v>
      </c>
      <c r="AC23" s="6">
        <f t="shared" si="11"/>
        <v>540</v>
      </c>
      <c r="AD23" s="6">
        <f t="shared" si="11"/>
        <v>540</v>
      </c>
      <c r="AE23" s="6">
        <f>AE18+AE22+AE20</f>
        <v>540</v>
      </c>
    </row>
    <row r="24" spans="1:32" x14ac:dyDescent="0.45">
      <c r="A24" s="47" t="s">
        <v>98</v>
      </c>
      <c r="B24" s="6">
        <f t="shared" ref="B24:AE24" si="12">B13+B15+B23</f>
        <v>68.400000000000006</v>
      </c>
      <c r="C24" s="6">
        <f t="shared" si="12"/>
        <v>143.98931843334572</v>
      </c>
      <c r="D24" s="6">
        <f t="shared" si="12"/>
        <v>221.42747627371824</v>
      </c>
      <c r="E24" s="6">
        <f t="shared" si="12"/>
        <v>302.73754200610944</v>
      </c>
      <c r="F24" s="6">
        <f t="shared" si="12"/>
        <v>388.11311102512008</v>
      </c>
      <c r="G24" s="6">
        <f t="shared" si="12"/>
        <v>477.75745849508132</v>
      </c>
      <c r="H24" s="6">
        <f t="shared" si="12"/>
        <v>571.8840233385406</v>
      </c>
      <c r="I24" s="6">
        <f t="shared" si="12"/>
        <v>670.71691642417295</v>
      </c>
      <c r="J24" s="6">
        <f t="shared" si="12"/>
        <v>774.49145416408669</v>
      </c>
      <c r="K24" s="6">
        <f t="shared" si="12"/>
        <v>883.45471879099637</v>
      </c>
      <c r="L24" s="6">
        <f t="shared" si="12"/>
        <v>997.86614664925139</v>
      </c>
      <c r="M24" s="6">
        <f t="shared" si="12"/>
        <v>1117.9981459004191</v>
      </c>
      <c r="N24" s="6">
        <f t="shared" si="12"/>
        <v>1194.8088132179714</v>
      </c>
      <c r="O24" s="6">
        <f t="shared" si="12"/>
        <v>1264.516986467662</v>
      </c>
      <c r="P24" s="6">
        <f t="shared" si="12"/>
        <v>1337.7105683798372</v>
      </c>
      <c r="Q24" s="6">
        <f t="shared" si="12"/>
        <v>1414.5638293876214</v>
      </c>
      <c r="R24" s="6">
        <f t="shared" si="12"/>
        <v>1495.2597534457946</v>
      </c>
      <c r="S24" s="6">
        <f t="shared" si="12"/>
        <v>1579.9904737068766</v>
      </c>
      <c r="T24" s="6">
        <f t="shared" si="12"/>
        <v>1668.9577299810126</v>
      </c>
      <c r="U24" s="6">
        <f t="shared" si="12"/>
        <v>1762.3733490688555</v>
      </c>
      <c r="V24" s="6">
        <f t="shared" si="12"/>
        <v>1860.4597491110903</v>
      </c>
      <c r="W24" s="6">
        <f t="shared" si="12"/>
        <v>1963.4504691554371</v>
      </c>
      <c r="X24" s="6">
        <f t="shared" si="12"/>
        <v>2071.5907252020015</v>
      </c>
      <c r="Y24" s="6">
        <f t="shared" si="12"/>
        <v>2185.1379940508932</v>
      </c>
      <c r="Z24" s="6">
        <f t="shared" si="12"/>
        <v>2304.3626263422302</v>
      </c>
      <c r="AA24" s="6">
        <f t="shared" si="12"/>
        <v>2429.5484902481339</v>
      </c>
      <c r="AB24" s="6">
        <f t="shared" si="12"/>
        <v>2560.9936473493335</v>
      </c>
      <c r="AC24" s="6">
        <f t="shared" si="12"/>
        <v>2699.0110623055921</v>
      </c>
      <c r="AD24" s="6">
        <f t="shared" si="12"/>
        <v>2843.9293480096635</v>
      </c>
      <c r="AE24" s="6">
        <f t="shared" si="12"/>
        <v>2996.0935479989394</v>
      </c>
    </row>
    <row r="25" spans="1:32" x14ac:dyDescent="0.45">
      <c r="A25" s="47" t="s">
        <v>122</v>
      </c>
      <c r="B25" s="6">
        <f>SUM($B$24)</f>
        <v>68.400000000000006</v>
      </c>
      <c r="C25" s="6">
        <f>SUM($B$24:C24)</f>
        <v>212.38931843334572</v>
      </c>
      <c r="D25" s="6">
        <f>SUM($B$24:D24)</f>
        <v>433.81679470706399</v>
      </c>
      <c r="E25" s="6">
        <f>SUM($B$24:E24)</f>
        <v>736.55433671317337</v>
      </c>
      <c r="F25" s="6">
        <f>SUM($B$24:F24)</f>
        <v>1124.6674477382935</v>
      </c>
      <c r="G25" s="6">
        <f>SUM($B$24:G24)</f>
        <v>1602.4249062333747</v>
      </c>
      <c r="H25" s="6">
        <f>SUM($B$24:H24)</f>
        <v>2174.3089295719155</v>
      </c>
      <c r="I25" s="6">
        <f>SUM($B$24:I24)</f>
        <v>2845.0258459960887</v>
      </c>
      <c r="J25" s="6">
        <f>SUM($B$24:J24)</f>
        <v>3619.5173001601752</v>
      </c>
      <c r="K25" s="6">
        <f>SUM($B$24:K24)</f>
        <v>4502.9720189511718</v>
      </c>
      <c r="L25" s="6">
        <f>SUM($B$24:L24)</f>
        <v>5500.8381656004231</v>
      </c>
      <c r="M25" s="6">
        <f>SUM($B$24:M24)</f>
        <v>6618.8363115008424</v>
      </c>
      <c r="N25" s="6">
        <f>SUM($B$24:N24)</f>
        <v>7813.6451247188143</v>
      </c>
      <c r="O25" s="6">
        <f>SUM($B$24:O24)</f>
        <v>9078.162111186477</v>
      </c>
      <c r="P25" s="6">
        <f>SUM($B$24:P24)</f>
        <v>10415.872679566313</v>
      </c>
      <c r="Q25" s="6">
        <f>SUM($B$24:Q24)</f>
        <v>11830.436508953935</v>
      </c>
      <c r="R25" s="6">
        <f>SUM($B$24:R24)</f>
        <v>13325.69626239973</v>
      </c>
      <c r="S25" s="6">
        <f>SUM($B$24:S24)</f>
        <v>14905.686736106607</v>
      </c>
      <c r="T25" s="6">
        <f>SUM($B$24:T24)</f>
        <v>16574.644466087619</v>
      </c>
      <c r="U25" s="6">
        <f>SUM($B$24:U24)</f>
        <v>18337.017815156476</v>
      </c>
      <c r="V25" s="6">
        <f>SUM($B$24:V24)</f>
        <v>20197.477564267567</v>
      </c>
      <c r="W25" s="6">
        <f>SUM($B$24:W24)</f>
        <v>22160.928033423002</v>
      </c>
      <c r="X25" s="6">
        <f>SUM($B$24:X24)</f>
        <v>24232.518758625003</v>
      </c>
      <c r="Y25" s="6">
        <f>SUM($B$24:Y24)</f>
        <v>26417.656752675895</v>
      </c>
      <c r="Z25" s="6">
        <f>SUM($B$24:Z24)</f>
        <v>28722.019379018126</v>
      </c>
      <c r="AA25" s="6">
        <f>SUM($B$24:AA24)</f>
        <v>31151.567869266259</v>
      </c>
      <c r="AB25" s="6">
        <f>SUM($B$24:AB24)</f>
        <v>33712.561516615591</v>
      </c>
      <c r="AC25" s="6">
        <f>SUM($B$24:AC24)</f>
        <v>36411.572578921187</v>
      </c>
      <c r="AD25" s="6">
        <f>SUM($B$24:AD24)</f>
        <v>39255.501926930847</v>
      </c>
      <c r="AE25" s="6">
        <f>SUM($B$24:AE24)</f>
        <v>42251.595474929789</v>
      </c>
    </row>
    <row r="26" spans="1:32" x14ac:dyDescent="0.45">
      <c r="A26" s="2" t="s">
        <v>128</v>
      </c>
      <c r="B26" s="6">
        <f>B12-B25</f>
        <v>18415.466294396112</v>
      </c>
      <c r="C26" s="6">
        <f t="shared" ref="C26:AE26" si="13">C12-C25</f>
        <v>37679.536585078691</v>
      </c>
      <c r="D26" s="6">
        <f t="shared" si="13"/>
        <v>57836.571698376691</v>
      </c>
      <c r="E26" s="6">
        <f t="shared" si="13"/>
        <v>78931.21987542088</v>
      </c>
      <c r="F26" s="6">
        <f t="shared" si="13"/>
        <v>101010.36176939857</v>
      </c>
      <c r="G26" s="6">
        <f t="shared" si="13"/>
        <v>124123.22206615645</v>
      </c>
      <c r="H26" s="6">
        <f t="shared" si="13"/>
        <v>148321.48668583352</v>
      </c>
      <c r="I26" s="6">
        <f t="shared" si="13"/>
        <v>173659.42584457574</v>
      </c>
      <c r="J26" s="6">
        <f t="shared" si="13"/>
        <v>200194.02326933635</v>
      </c>
      <c r="K26" s="6">
        <f t="shared" si="13"/>
        <v>227985.11187341629</v>
      </c>
      <c r="L26" s="6">
        <f t="shared" si="13"/>
        <v>257095.51621578151</v>
      </c>
      <c r="M26" s="6">
        <f t="shared" si="13"/>
        <v>287591.20208334626</v>
      </c>
      <c r="N26" s="6">
        <f t="shared" si="13"/>
        <v>319590.76148426678</v>
      </c>
      <c r="O26" s="6">
        <f t="shared" si="13"/>
        <v>353180.33112264454</v>
      </c>
      <c r="P26" s="6">
        <f t="shared" si="13"/>
        <v>388439.41151035234</v>
      </c>
      <c r="Q26" s="6">
        <f t="shared" si="13"/>
        <v>425451.47818485677</v>
      </c>
      <c r="R26" s="6">
        <f t="shared" si="13"/>
        <v>464304.18046049762</v>
      </c>
      <c r="S26" s="6">
        <f t="shared" si="13"/>
        <v>505089.55011733173</v>
      </c>
      <c r="T26" s="6">
        <f t="shared" si="13"/>
        <v>547904.22052441875</v>
      </c>
      <c r="U26" s="6">
        <f t="shared" si="13"/>
        <v>592849.65671927121</v>
      </c>
      <c r="V26" s="6">
        <f t="shared" si="13"/>
        <v>640032.39699127758</v>
      </c>
      <c r="W26" s="6">
        <f t="shared" si="13"/>
        <v>689564.30654429551</v>
      </c>
      <c r="X26" s="6">
        <f t="shared" si="13"/>
        <v>741562.84384237556</v>
      </c>
      <c r="Y26" s="6">
        <f t="shared" si="13"/>
        <v>796151.34027277085</v>
      </c>
      <c r="Z26" s="6">
        <f t="shared" si="13"/>
        <v>853459.29379209713</v>
      </c>
      <c r="AA26" s="6">
        <f t="shared" si="13"/>
        <v>913622.6772548008</v>
      </c>
      <c r="AB26" s="6">
        <f t="shared" si="13"/>
        <v>976784.26215805102</v>
      </c>
      <c r="AC26" s="6">
        <f t="shared" si="13"/>
        <v>1043093.9585738748</v>
      </c>
      <c r="AD26" s="6">
        <f t="shared" si="13"/>
        <v>1112709.172077901</v>
      </c>
      <c r="AE26" s="6">
        <f t="shared" si="13"/>
        <v>1185795.1785245398</v>
      </c>
    </row>
    <row r="29" spans="1:32" ht="18" x14ac:dyDescent="0.55000000000000004">
      <c r="B29" s="17" t="s">
        <v>34</v>
      </c>
      <c r="C29" t="s">
        <v>103</v>
      </c>
    </row>
    <row r="30" spans="1:32" x14ac:dyDescent="0.45">
      <c r="B30" t="s">
        <v>35</v>
      </c>
      <c r="C30" t="s">
        <v>36</v>
      </c>
      <c r="D30" t="s">
        <v>37</v>
      </c>
      <c r="E30" t="s">
        <v>38</v>
      </c>
      <c r="I30" s="18"/>
    </row>
    <row r="31" spans="1:32" ht="14.65" thickBot="1" x14ac:dyDescent="0.5">
      <c r="E31" t="s">
        <v>88</v>
      </c>
      <c r="F31" t="s">
        <v>109</v>
      </c>
      <c r="G31" t="s">
        <v>89</v>
      </c>
      <c r="I31" s="18"/>
    </row>
    <row r="32" spans="1:32" ht="14.65" thickBot="1" x14ac:dyDescent="0.5">
      <c r="A32" s="16" t="s">
        <v>123</v>
      </c>
      <c r="B32" s="49">
        <f>'Invoer en totaal'!B44</f>
        <v>0</v>
      </c>
      <c r="C32" s="49">
        <f>'Invoer en totaal'!C44</f>
        <v>0</v>
      </c>
      <c r="D32" s="49">
        <f>'Invoer en totaal'!D44</f>
        <v>2E-3</v>
      </c>
      <c r="E32" s="49">
        <f>'Invoer en totaal'!E44</f>
        <v>1.8E-3</v>
      </c>
      <c r="F32" s="49">
        <f>'Invoer en totaal'!F44</f>
        <v>0</v>
      </c>
      <c r="G32" s="49">
        <f>'Invoer en totaal'!G44</f>
        <v>0</v>
      </c>
      <c r="H32" s="8"/>
      <c r="I32" s="18"/>
    </row>
    <row r="33" spans="1:9" ht="14.65" thickBot="1" x14ac:dyDescent="0.5">
      <c r="A33" s="34" t="s">
        <v>77</v>
      </c>
      <c r="B33" s="59">
        <f>'Invoer en totaal'!B35</f>
        <v>0</v>
      </c>
      <c r="C33" s="59">
        <f>'Invoer en totaal'!C35</f>
        <v>0</v>
      </c>
      <c r="D33" s="9"/>
      <c r="E33" s="59">
        <f>'Invoer en totaal'!E45</f>
        <v>0</v>
      </c>
      <c r="F33" s="24" t="s">
        <v>125</v>
      </c>
      <c r="G33" s="9"/>
      <c r="H33" s="10"/>
      <c r="I33" s="18"/>
    </row>
    <row r="34" spans="1:9" ht="14.65" thickBot="1" x14ac:dyDescent="0.5">
      <c r="A34" s="34" t="s">
        <v>78</v>
      </c>
      <c r="B34" s="59">
        <f>'Invoer en totaal'!B36</f>
        <v>0</v>
      </c>
      <c r="C34" s="59">
        <f>'Invoer en totaal'!C36</f>
        <v>0</v>
      </c>
      <c r="D34" s="9"/>
      <c r="E34" s="59">
        <f>'Invoer en totaal'!E36</f>
        <v>0</v>
      </c>
      <c r="F34" s="62" t="s">
        <v>124</v>
      </c>
      <c r="G34" s="9"/>
      <c r="H34" s="10"/>
      <c r="I34" s="18"/>
    </row>
    <row r="35" spans="1:9" ht="14.65" thickBot="1" x14ac:dyDescent="0.5">
      <c r="A35" s="44"/>
      <c r="B35" s="11"/>
      <c r="C35" s="11"/>
      <c r="D35" s="53" t="s">
        <v>83</v>
      </c>
      <c r="E35" s="65">
        <v>300000</v>
      </c>
      <c r="F35" s="65">
        <v>300000</v>
      </c>
      <c r="G35" s="11"/>
      <c r="H35" s="12"/>
      <c r="I35" s="18"/>
    </row>
    <row r="36" spans="1:9" x14ac:dyDescent="0.45">
      <c r="I36" s="18"/>
    </row>
    <row r="37" spans="1:9" x14ac:dyDescent="0.45">
      <c r="B37" s="26" t="s">
        <v>81</v>
      </c>
      <c r="I37" s="18"/>
    </row>
  </sheetData>
  <sheetProtection sheet="1" objects="1" scenarios="1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9"/>
  <sheetViews>
    <sheetView workbookViewId="0">
      <selection activeCell="A10" sqref="A10"/>
    </sheetView>
  </sheetViews>
  <sheetFormatPr defaultRowHeight="14.25" x14ac:dyDescent="0.45"/>
  <cols>
    <col min="2" max="2" width="10.19921875" customWidth="1"/>
  </cols>
  <sheetData>
    <row r="1" spans="1:3" x14ac:dyDescent="0.45">
      <c r="A1" t="s">
        <v>71</v>
      </c>
      <c r="B1" s="56">
        <v>43840</v>
      </c>
      <c r="C1" t="s">
        <v>72</v>
      </c>
    </row>
    <row r="2" spans="1:3" x14ac:dyDescent="0.45">
      <c r="A2" t="s">
        <v>73</v>
      </c>
      <c r="B2" s="56">
        <v>43840</v>
      </c>
      <c r="C2" t="s">
        <v>74</v>
      </c>
    </row>
    <row r="3" spans="1:3" x14ac:dyDescent="0.45">
      <c r="A3" t="s">
        <v>75</v>
      </c>
      <c r="B3" s="56">
        <v>43840</v>
      </c>
      <c r="C3" t="s">
        <v>76</v>
      </c>
    </row>
    <row r="4" spans="1:3" x14ac:dyDescent="0.45">
      <c r="A4" t="s">
        <v>101</v>
      </c>
      <c r="B4" s="56">
        <v>43841</v>
      </c>
      <c r="C4" t="s">
        <v>102</v>
      </c>
    </row>
    <row r="5" spans="1:3" x14ac:dyDescent="0.45">
      <c r="A5" t="s">
        <v>107</v>
      </c>
      <c r="B5" s="56">
        <v>43841</v>
      </c>
      <c r="C5" t="s">
        <v>114</v>
      </c>
    </row>
    <row r="6" spans="1:3" x14ac:dyDescent="0.45">
      <c r="A6" t="s">
        <v>120</v>
      </c>
      <c r="B6" s="56">
        <v>43841</v>
      </c>
      <c r="C6" t="s">
        <v>121</v>
      </c>
    </row>
    <row r="7" spans="1:3" x14ac:dyDescent="0.45">
      <c r="A7" t="s">
        <v>129</v>
      </c>
      <c r="B7" s="56">
        <v>43841</v>
      </c>
      <c r="C7" t="s">
        <v>130</v>
      </c>
    </row>
    <row r="8" spans="1:3" x14ac:dyDescent="0.45">
      <c r="A8" t="s">
        <v>131</v>
      </c>
      <c r="B8" s="56">
        <v>43841</v>
      </c>
      <c r="C8" t="s">
        <v>133</v>
      </c>
    </row>
    <row r="9" spans="1:3" x14ac:dyDescent="0.45">
      <c r="A9" t="s">
        <v>132</v>
      </c>
      <c r="B9" s="56">
        <v>43842</v>
      </c>
      <c r="C9" t="s">
        <v>134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Werkbladen</vt:lpstr>
      </vt:variant>
      <vt:variant>
        <vt:i4>7</vt:i4>
      </vt:variant>
    </vt:vector>
  </HeadingPairs>
  <TitlesOfParts>
    <vt:vector size="7" baseType="lpstr">
      <vt:lpstr>Invoer en totaal</vt:lpstr>
      <vt:lpstr>Rendement berekening</vt:lpstr>
      <vt:lpstr>Rabobank</vt:lpstr>
      <vt:lpstr>ABN</vt:lpstr>
      <vt:lpstr>ING</vt:lpstr>
      <vt:lpstr>Binck</vt:lpstr>
      <vt:lpstr>Changelog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terms:modified xsi:type="dcterms:W3CDTF">2020-01-12T10:19:48Z</dcterms:modified>
</cp:coreProperties>
</file>