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78BA6754-F06E-46B8-9BB2-06648BDC57E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7" l="1"/>
  <c r="B14" i="6"/>
  <c r="B14" i="5"/>
  <c r="B14" i="4"/>
  <c r="H6" i="1" l="1"/>
  <c r="G6" i="1"/>
  <c r="F6" i="1"/>
  <c r="G4" i="1"/>
  <c r="F4" i="1"/>
  <c r="H3" i="2"/>
  <c r="C4" i="2"/>
  <c r="D4" i="2"/>
  <c r="E4" i="2"/>
  <c r="F4" i="2"/>
  <c r="G4" i="2"/>
  <c r="H4" i="2"/>
  <c r="B4" i="2"/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3" i="1"/>
  <c r="G5" i="1" s="1"/>
  <c r="G6" i="2" l="1"/>
  <c r="G7" i="2" s="1"/>
  <c r="E33" i="6"/>
  <c r="F35" i="6"/>
  <c r="E35" i="6"/>
  <c r="E32" i="6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3" i="1"/>
  <c r="E3" i="2" l="1"/>
  <c r="H5" i="2"/>
  <c r="H8" i="2" s="1"/>
  <c r="H9" i="2" s="1"/>
  <c r="E5" i="1"/>
  <c r="E6" i="2"/>
  <c r="E7" i="2" s="1"/>
  <c r="E5" i="2"/>
  <c r="D6" i="1"/>
  <c r="G3" i="2" s="1"/>
  <c r="G5" i="2" s="1"/>
  <c r="G8" i="2" s="1"/>
  <c r="G9" i="2" s="1"/>
  <c r="C6" i="1"/>
  <c r="B3" i="2"/>
  <c r="B6" i="2"/>
  <c r="D6" i="2"/>
  <c r="C3" i="2" l="1"/>
  <c r="F3" i="2"/>
  <c r="F5" i="2" s="1"/>
  <c r="F8" i="2" s="1"/>
  <c r="F9" i="2" s="1"/>
  <c r="D3" i="2"/>
  <c r="E8" i="2"/>
  <c r="E9" i="2" s="1"/>
  <c r="B7" i="2"/>
  <c r="C3" i="1"/>
  <c r="C6" i="2" s="1"/>
  <c r="B5" i="1"/>
  <c r="B5" i="6" l="1"/>
  <c r="B17" i="6" s="1"/>
  <c r="B5" i="7"/>
  <c r="B17" i="7" s="1"/>
  <c r="B5" i="4"/>
  <c r="B17" i="4" s="1"/>
  <c r="B5" i="5"/>
  <c r="B17" i="5" s="1"/>
  <c r="C5" i="1"/>
  <c r="C7" i="2" l="1"/>
  <c r="C5" i="2"/>
  <c r="C8" i="2" s="1"/>
  <c r="D5" i="1"/>
  <c r="B5" i="2"/>
  <c r="B8" i="2" s="1"/>
  <c r="C9" i="2" l="1"/>
  <c r="B9" i="2"/>
  <c r="B7" i="1" s="1"/>
  <c r="D7" i="2"/>
  <c r="D5" i="2"/>
  <c r="D8" i="2" s="1"/>
  <c r="H7" i="1" l="1"/>
  <c r="B7" i="7"/>
  <c r="B12" i="7" s="1"/>
  <c r="F7" i="1"/>
  <c r="G7" i="1"/>
  <c r="B7" i="6"/>
  <c r="B12" i="6" s="1"/>
  <c r="B7" i="5"/>
  <c r="B12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7" i="5"/>
  <c r="C15" i="7"/>
  <c r="C16" i="7" s="1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C16" i="5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25" i="7" s="1"/>
  <c r="B26" i="7" s="1"/>
  <c r="B18" i="1" s="1"/>
  <c r="B19" i="6"/>
  <c r="B19" i="5"/>
  <c r="B20" i="5" s="1"/>
  <c r="B23" i="5" s="1"/>
  <c r="B24" i="5" s="1"/>
  <c r="D15" i="7"/>
  <c r="D16" i="7"/>
  <c r="E14" i="7"/>
  <c r="E17" i="7" s="1"/>
  <c r="F12" i="7"/>
  <c r="C21" i="7"/>
  <c r="C22" i="7" s="1"/>
  <c r="C18" i="7"/>
  <c r="B20" i="6"/>
  <c r="B23" i="6" s="1"/>
  <c r="B24" i="6" s="1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5" l="1"/>
  <c r="C19" i="6"/>
  <c r="C20" i="6" s="1"/>
  <c r="C23" i="6" s="1"/>
  <c r="C24" i="6" s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D21" i="6"/>
  <c r="D22" i="6" s="1"/>
  <c r="D18" i="6"/>
  <c r="G12" i="6"/>
  <c r="F14" i="6"/>
  <c r="E15" i="6"/>
  <c r="E16" i="6" s="1"/>
  <c r="C20" i="5"/>
  <c r="C23" i="5" s="1"/>
  <c r="C24" i="5" s="1"/>
  <c r="C25" i="5" s="1"/>
  <c r="C26" i="5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D19" i="5" l="1"/>
  <c r="F15" i="7"/>
  <c r="F16" i="7" s="1"/>
  <c r="F21" i="7" s="1"/>
  <c r="F22" i="7" s="1"/>
  <c r="F17" i="7"/>
  <c r="F18" i="7" s="1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D20" i="5"/>
  <c r="D23" i="5" s="1"/>
  <c r="D24" i="5" s="1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E19" i="5" l="1"/>
  <c r="F19" i="7"/>
  <c r="F20" i="7" s="1"/>
  <c r="F23" i="7" s="1"/>
  <c r="F24" i="7" s="1"/>
  <c r="E19" i="6"/>
  <c r="F19" i="6"/>
  <c r="E19" i="7"/>
  <c r="E20" i="7" s="1"/>
  <c r="E23" i="7" s="1"/>
  <c r="E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F20" i="6"/>
  <c r="F23" i="6" s="1"/>
  <c r="F24" i="6" s="1"/>
  <c r="H14" i="6"/>
  <c r="H17" i="6" s="1"/>
  <c r="I12" i="6"/>
  <c r="E20" i="6"/>
  <c r="E23" i="6" s="1"/>
  <c r="E24" i="6" s="1"/>
  <c r="G15" i="6"/>
  <c r="G16" i="6" s="1"/>
  <c r="E20" i="5"/>
  <c r="E23" i="5" s="1"/>
  <c r="E24" i="5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F19" i="5" l="1"/>
  <c r="G18" i="7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20" i="5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5" l="1"/>
  <c r="G19" i="7"/>
  <c r="G20" i="7" s="1"/>
  <c r="G23" i="7" s="1"/>
  <c r="G24" i="7" s="1"/>
  <c r="G19" i="6"/>
  <c r="H21" i="7"/>
  <c r="H22" i="7" s="1"/>
  <c r="H18" i="7"/>
  <c r="J14" i="7"/>
  <c r="J17" i="7" s="1"/>
  <c r="K12" i="7"/>
  <c r="I15" i="7"/>
  <c r="I16" i="7" s="1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G20" i="5"/>
  <c r="G23" i="5" s="1"/>
  <c r="G24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5" l="1"/>
  <c r="H19" i="6"/>
  <c r="H20" i="6" s="1"/>
  <c r="H23" i="6" s="1"/>
  <c r="H24" i="6" s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I21" i="6"/>
  <c r="I22" i="6" s="1"/>
  <c r="I18" i="6"/>
  <c r="K14" i="6"/>
  <c r="K17" i="6" s="1"/>
  <c r="L12" i="6"/>
  <c r="J15" i="6"/>
  <c r="J16" i="6" s="1"/>
  <c r="I18" i="5"/>
  <c r="I21" i="5"/>
  <c r="I19" i="5" s="1"/>
  <c r="H20" i="5"/>
  <c r="H23" i="5" s="1"/>
  <c r="H24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I20" i="6" s="1"/>
  <c r="I23" i="6" s="1"/>
  <c r="I24" i="6" s="1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5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5" l="1"/>
  <c r="J19" i="6"/>
  <c r="J20" i="6" s="1"/>
  <c r="J23" i="6" s="1"/>
  <c r="J24" i="6" s="1"/>
  <c r="L15" i="7"/>
  <c r="L16" i="7" s="1"/>
  <c r="L21" i="7" s="1"/>
  <c r="L22" i="7" s="1"/>
  <c r="L17" i="7"/>
  <c r="L18" i="7" s="1"/>
  <c r="J19" i="7"/>
  <c r="J20" i="7" s="1"/>
  <c r="J23" i="7" s="1"/>
  <c r="J24" i="7" s="1"/>
  <c r="M14" i="7"/>
  <c r="M17" i="7" s="1"/>
  <c r="N12" i="7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J20" i="5"/>
  <c r="J23" i="5" s="1"/>
  <c r="J24" i="5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5" l="1"/>
  <c r="K19" i="6"/>
  <c r="K20" i="6" s="1"/>
  <c r="K23" i="6" s="1"/>
  <c r="K24" i="6" s="1"/>
  <c r="K19" i="7"/>
  <c r="K20" i="7" s="1"/>
  <c r="K23" i="7" s="1"/>
  <c r="K24" i="7" s="1"/>
  <c r="K25" i="7" s="1"/>
  <c r="K26" i="7" s="1"/>
  <c r="K18" i="1" s="1"/>
  <c r="L19" i="7"/>
  <c r="L20" i="7" s="1"/>
  <c r="L23" i="7" s="1"/>
  <c r="L24" i="7" s="1"/>
  <c r="O12" i="7"/>
  <c r="N14" i="7"/>
  <c r="N17" i="7" s="1"/>
  <c r="M15" i="7"/>
  <c r="M16" i="7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K20" i="5"/>
  <c r="K23" i="5" s="1"/>
  <c r="K24" i="5" s="1"/>
  <c r="K25" i="5" s="1"/>
  <c r="K26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5" l="1"/>
  <c r="L19" i="6"/>
  <c r="L20" i="6" s="1"/>
  <c r="L23" i="6" s="1"/>
  <c r="L24" i="6" s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M21" i="6"/>
  <c r="M22" i="6" s="1"/>
  <c r="M18" i="6"/>
  <c r="P12" i="6"/>
  <c r="O14" i="6"/>
  <c r="O17" i="6" s="1"/>
  <c r="N15" i="6"/>
  <c r="N16" i="6" s="1"/>
  <c r="M21" i="5"/>
  <c r="M22" i="5" s="1"/>
  <c r="M18" i="5"/>
  <c r="L20" i="5"/>
  <c r="L23" i="5" s="1"/>
  <c r="L24" i="5" s="1"/>
  <c r="L25" i="5" s="1"/>
  <c r="L26" i="5" s="1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5" l="1"/>
  <c r="M19" i="7"/>
  <c r="M20" i="7" s="1"/>
  <c r="M23" i="7" s="1"/>
  <c r="M24" i="7" s="1"/>
  <c r="M19" i="6"/>
  <c r="M20" i="6" s="1"/>
  <c r="M23" i="6" s="1"/>
  <c r="M24" i="6" s="1"/>
  <c r="N21" i="7"/>
  <c r="N22" i="7" s="1"/>
  <c r="N18" i="7"/>
  <c r="Q12" i="7"/>
  <c r="P14" i="7"/>
  <c r="P17" i="7" s="1"/>
  <c r="O15" i="7"/>
  <c r="O16" i="7" s="1"/>
  <c r="K23" i="4"/>
  <c r="K24" i="4" s="1"/>
  <c r="K15" i="1" s="1"/>
  <c r="L25" i="6"/>
  <c r="L26" i="6" s="1"/>
  <c r="L17" i="1" s="1"/>
  <c r="L16" i="1"/>
  <c r="P14" i="6"/>
  <c r="P17" i="6" s="1"/>
  <c r="Q12" i="6"/>
  <c r="N21" i="6"/>
  <c r="N22" i="6" s="1"/>
  <c r="N18" i="6"/>
  <c r="O15" i="6"/>
  <c r="O16" i="6" s="1"/>
  <c r="M20" i="5"/>
  <c r="M23" i="5" s="1"/>
  <c r="M24" i="5" s="1"/>
  <c r="M25" i="5" s="1"/>
  <c r="M26" i="5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5" l="1"/>
  <c r="N19" i="6"/>
  <c r="N20" i="6" s="1"/>
  <c r="N23" i="6" s="1"/>
  <c r="N24" i="6" s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 s="1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P15" i="6"/>
  <c r="P16" i="6" s="1"/>
  <c r="O21" i="5"/>
  <c r="O22" i="5" s="1"/>
  <c r="O18" i="5"/>
  <c r="P21" i="5"/>
  <c r="P22" i="5" s="1"/>
  <c r="P18" i="5"/>
  <c r="N20" i="5"/>
  <c r="N23" i="5" s="1"/>
  <c r="N24" i="5" s="1"/>
  <c r="N25" i="5" s="1"/>
  <c r="N26" i="5" s="1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P19" i="5" l="1"/>
  <c r="O19" i="5"/>
  <c r="O19" i="7"/>
  <c r="O20" i="7" s="1"/>
  <c r="O23" i="7" s="1"/>
  <c r="O24" i="7" s="1"/>
  <c r="O25" i="7" s="1"/>
  <c r="O26" i="7" s="1"/>
  <c r="O18" i="1" s="1"/>
  <c r="Q15" i="7"/>
  <c r="Q16" i="7" s="1"/>
  <c r="Q21" i="7" s="1"/>
  <c r="Q22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P20" i="5"/>
  <c r="P23" i="5" s="1"/>
  <c r="P24" i="5" s="1"/>
  <c r="O20" i="5"/>
  <c r="O23" i="5" s="1"/>
  <c r="O24" i="5" s="1"/>
  <c r="O25" i="5" s="1"/>
  <c r="O26" i="5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Q23" i="7" s="1"/>
  <c r="Q24" i="7" s="1"/>
  <c r="P19" i="7"/>
  <c r="P20" i="7" s="1"/>
  <c r="P23" i="7" s="1"/>
  <c r="P24" i="7" s="1"/>
  <c r="P19" i="6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P20" i="6"/>
  <c r="P23" i="6" s="1"/>
  <c r="P24" i="6" s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5" l="1"/>
  <c r="Q19" i="6"/>
  <c r="Q20" i="6" s="1"/>
  <c r="Q23" i="6" s="1"/>
  <c r="Q24" i="6" s="1"/>
  <c r="R21" i="7"/>
  <c r="R22" i="7" s="1"/>
  <c r="R18" i="7"/>
  <c r="P25" i="7"/>
  <c r="P26" i="7" s="1"/>
  <c r="P18" i="1" s="1"/>
  <c r="U12" i="7"/>
  <c r="T14" i="7"/>
  <c r="T17" i="7" s="1"/>
  <c r="S15" i="7"/>
  <c r="S16" i="7" s="1"/>
  <c r="Q25" i="7"/>
  <c r="Q26" i="7" s="1"/>
  <c r="Q18" i="1" s="1"/>
  <c r="O23" i="4"/>
  <c r="O24" i="4" s="1"/>
  <c r="O15" i="1" s="1"/>
  <c r="P25" i="6"/>
  <c r="P26" i="6" s="1"/>
  <c r="P17" i="1" s="1"/>
  <c r="R21" i="6"/>
  <c r="R22" i="6" s="1"/>
  <c r="R18" i="6"/>
  <c r="U12" i="6"/>
  <c r="T14" i="6"/>
  <c r="T17" i="6" s="1"/>
  <c r="S15" i="6"/>
  <c r="S16" i="6" s="1"/>
  <c r="Q20" i="5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5" l="1"/>
  <c r="R19" i="6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R20" i="5"/>
  <c r="R23" i="5" s="1"/>
  <c r="R24" i="5" s="1"/>
  <c r="R25" i="5" s="1"/>
  <c r="R26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5" l="1"/>
  <c r="S19" i="7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 s="1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20" i="5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T19" i="5" l="1"/>
  <c r="V15" i="7"/>
  <c r="V16" i="7" s="1"/>
  <c r="V21" i="7" s="1"/>
  <c r="V22" i="7" s="1"/>
  <c r="V17" i="7"/>
  <c r="V18" i="7" s="1"/>
  <c r="T19" i="6"/>
  <c r="T20" i="6" s="1"/>
  <c r="T23" i="6" s="1"/>
  <c r="T24" i="6" s="1"/>
  <c r="T19" i="7"/>
  <c r="T20" i="7" s="1"/>
  <c r="T23" i="7" s="1"/>
  <c r="T24" i="7" s="1"/>
  <c r="T25" i="7" s="1"/>
  <c r="T26" i="7" s="1"/>
  <c r="T18" i="1" s="1"/>
  <c r="U21" i="7"/>
  <c r="U22" i="7" s="1"/>
  <c r="U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T20" i="5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6" l="1"/>
  <c r="U19" i="5"/>
  <c r="U19" i="7"/>
  <c r="U20" i="7" s="1"/>
  <c r="U23" i="7" s="1"/>
  <c r="U24" i="7" s="1"/>
  <c r="W15" i="7"/>
  <c r="W16" i="7" s="1"/>
  <c r="W17" i="7"/>
  <c r="V19" i="7"/>
  <c r="V20" i="7" s="1"/>
  <c r="V23" i="7" s="1"/>
  <c r="V24" i="7" s="1"/>
  <c r="W18" i="7"/>
  <c r="W21" i="7"/>
  <c r="W22" i="7" s="1"/>
  <c r="X14" i="7"/>
  <c r="X17" i="7" s="1"/>
  <c r="Y12" i="7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U20" i="6"/>
  <c r="U23" i="6" s="1"/>
  <c r="U24" i="6" s="1"/>
  <c r="X14" i="6"/>
  <c r="X17" i="6" s="1"/>
  <c r="Y12" i="6"/>
  <c r="U20" i="5"/>
  <c r="U23" i="5" s="1"/>
  <c r="U24" i="5" s="1"/>
  <c r="U25" i="5" s="1"/>
  <c r="U26" i="5" s="1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V19" i="5" l="1"/>
  <c r="W19" i="7"/>
  <c r="W20" i="7" s="1"/>
  <c r="W23" i="7" s="1"/>
  <c r="W24" i="7" s="1"/>
  <c r="W25" i="7" s="1"/>
  <c r="W26" i="7" s="1"/>
  <c r="W18" i="1" s="1"/>
  <c r="V19" i="6"/>
  <c r="V20" i="6" s="1"/>
  <c r="V23" i="6" s="1"/>
  <c r="V24" i="6" s="1"/>
  <c r="Y14" i="7"/>
  <c r="Z12" i="7"/>
  <c r="U25" i="7"/>
  <c r="U26" i="7" s="1"/>
  <c r="U18" i="1" s="1"/>
  <c r="V25" i="7"/>
  <c r="V26" i="7" s="1"/>
  <c r="V18" i="1" s="1"/>
  <c r="X15" i="7"/>
  <c r="X16" i="7" s="1"/>
  <c r="T23" i="4"/>
  <c r="T24" i="4" s="1"/>
  <c r="T15" i="1" s="1"/>
  <c r="U25" i="6"/>
  <c r="U26" i="6" s="1"/>
  <c r="U17" i="1" s="1"/>
  <c r="U16" i="1"/>
  <c r="X15" i="6"/>
  <c r="X16" i="6" s="1"/>
  <c r="Y14" i="6"/>
  <c r="Y17" i="6" s="1"/>
  <c r="Z12" i="6"/>
  <c r="W18" i="6"/>
  <c r="W21" i="6"/>
  <c r="W22" i="6" s="1"/>
  <c r="W21" i="5"/>
  <c r="W22" i="5" s="1"/>
  <c r="W18" i="5"/>
  <c r="V20" i="5"/>
  <c r="V23" i="5" s="1"/>
  <c r="V24" i="5" s="1"/>
  <c r="V25" i="5" s="1"/>
  <c r="V26" i="5" s="1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5" l="1"/>
  <c r="W19" i="6"/>
  <c r="W20" i="6" s="1"/>
  <c r="W23" i="6" s="1"/>
  <c r="W24" i="6" s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X21" i="5"/>
  <c r="X22" i="5" s="1"/>
  <c r="X18" i="5"/>
  <c r="W20" i="5"/>
  <c r="W23" i="5" s="1"/>
  <c r="W24" i="5" s="1"/>
  <c r="W25" i="5" s="1"/>
  <c r="W26" i="5" s="1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X19" i="5" l="1"/>
  <c r="Z15" i="7"/>
  <c r="Z16" i="7" s="1"/>
  <c r="Z21" i="7" s="1"/>
  <c r="Z22" i="7" s="1"/>
  <c r="Z17" i="7"/>
  <c r="X19" i="7"/>
  <c r="X20" i="7" s="1"/>
  <c r="X23" i="7" s="1"/>
  <c r="X24" i="7" s="1"/>
  <c r="Y21" i="7"/>
  <c r="Y22" i="7" s="1"/>
  <c r="X19" i="6"/>
  <c r="X20" i="6" s="1"/>
  <c r="X23" i="6" s="1"/>
  <c r="X24" i="6" s="1"/>
  <c r="Z18" i="7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X20" i="5"/>
  <c r="X23" i="5" s="1"/>
  <c r="X24" i="5" s="1"/>
  <c r="X25" i="5" s="1"/>
  <c r="X26" i="5" s="1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5" l="1"/>
  <c r="Y19" i="6"/>
  <c r="Y20" i="6" s="1"/>
  <c r="Y23" i="6" s="1"/>
  <c r="Y24" i="6" s="1"/>
  <c r="Y19" i="7"/>
  <c r="Y20" i="7" s="1"/>
  <c r="Y23" i="7" s="1"/>
  <c r="Y24" i="7" s="1"/>
  <c r="Y25" i="7" s="1"/>
  <c r="Y26" i="7" s="1"/>
  <c r="Y18" i="1" s="1"/>
  <c r="Z19" i="7"/>
  <c r="Z20" i="7" s="1"/>
  <c r="Z23" i="7" s="1"/>
  <c r="Z24" i="7" s="1"/>
  <c r="AB14" i="7"/>
  <c r="AC12" i="7"/>
  <c r="AA15" i="7"/>
  <c r="AA16" i="7" s="1"/>
  <c r="X25" i="7"/>
  <c r="X26" i="7" s="1"/>
  <c r="X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20" i="5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Z25" i="7" l="1"/>
  <c r="Z26" i="7" s="1"/>
  <c r="Z18" i="1" s="1"/>
  <c r="Z19" i="5"/>
  <c r="AB15" i="7"/>
  <c r="AB16" i="7" s="1"/>
  <c r="AB21" i="7" s="1"/>
  <c r="AB22" i="7" s="1"/>
  <c r="AB17" i="7"/>
  <c r="AB18" i="7" s="1"/>
  <c r="Z19" i="6"/>
  <c r="Z20" i="6" s="1"/>
  <c r="Z23" i="6" s="1"/>
  <c r="Z24" i="6" s="1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AA18" i="6"/>
  <c r="AA21" i="6"/>
  <c r="AA22" i="6" s="1"/>
  <c r="Z20" i="5"/>
  <c r="Z23" i="5" s="1"/>
  <c r="Z24" i="5" s="1"/>
  <c r="Z25" i="5" s="1"/>
  <c r="Z26" i="5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5" l="1"/>
  <c r="AA19" i="6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 s="1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20" i="5"/>
  <c r="AA23" i="5" s="1"/>
  <c r="AA24" i="5" s="1"/>
  <c r="AA25" i="5" s="1"/>
  <c r="AA26" i="5" s="1"/>
  <c r="AA19" i="4"/>
  <c r="AA20" i="4" s="1"/>
  <c r="AA21" i="4" s="1"/>
  <c r="AD15" i="5"/>
  <c r="Z22" i="4"/>
  <c r="AB16" i="4"/>
  <c r="AB18" i="4" s="1"/>
  <c r="AE12" i="4"/>
  <c r="AD14" i="4"/>
  <c r="AD17" i="4" s="1"/>
  <c r="AC15" i="4"/>
  <c r="AB19" i="5" l="1"/>
  <c r="AC19" i="5"/>
  <c r="AE15" i="7"/>
  <c r="AE16" i="7" s="1"/>
  <c r="AE21" i="7" s="1"/>
  <c r="AE22" i="7" s="1"/>
  <c r="AE17" i="7"/>
  <c r="AE18" i="7" s="1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C20" i="5"/>
  <c r="AC23" i="5" s="1"/>
  <c r="AC24" i="5" s="1"/>
  <c r="AB20" i="5"/>
  <c r="AB23" i="5" s="1"/>
  <c r="AB24" i="5" s="1"/>
  <c r="AB25" i="5" s="1"/>
  <c r="AB26" i="5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21" i="6" s="1"/>
  <c r="AE22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18" i="6"/>
  <c r="AD21" i="6"/>
  <c r="AD22" i="6" s="1"/>
  <c r="AD18" i="6"/>
  <c r="AD18" i="5"/>
  <c r="AD21" i="5"/>
  <c r="AD22" i="5" s="1"/>
  <c r="AE21" i="5"/>
  <c r="AE22" i="5" s="1"/>
  <c r="AE18" i="5"/>
  <c r="AE16" i="4"/>
  <c r="AB22" i="4"/>
  <c r="AD16" i="4"/>
  <c r="AD18" i="4" s="1"/>
  <c r="AC19" i="4"/>
  <c r="AC20" i="4" s="1"/>
  <c r="AE18" i="4" l="1"/>
  <c r="AD19" i="5"/>
  <c r="AE19" i="5"/>
  <c r="AE20" i="5" s="1"/>
  <c r="AE23" i="5" s="1"/>
  <c r="AE24" i="5" s="1"/>
  <c r="AD19" i="6"/>
  <c r="AD20" i="6" s="1"/>
  <c r="AD23" i="6" s="1"/>
  <c r="AD24" i="6" s="1"/>
  <c r="AD19" i="7"/>
  <c r="AE19" i="6"/>
  <c r="AE20" i="6" s="1"/>
  <c r="AE23" i="6" s="1"/>
  <c r="AE24" i="6" s="1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D20" i="5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<sst xmlns="http://schemas.openxmlformats.org/spreadsheetml/2006/main" count="395" uniqueCount="137">
  <si>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</si>
  <si>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</si>
  <si>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</si>
  <si>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</si>
  <si>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</si>
  <si>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</si>
  <si>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</si>
  <si>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</si>
  <si>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</si>
  <si>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</si>
  <si>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</si>
  <si>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</si>
  <si>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</si>
  <si>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</si>
  <si>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</si>
  <si>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</si>
  <si>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</si>
  <si>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</si>
  <si>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</si>
  <si>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</si>
  <si>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</si>
  <si>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</si>
  <si>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</si>
  <si>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</si>
  <si>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</si>
  <si>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</si>
  <si>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</si>
  <si>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</si>
  <si>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</si>
  <si>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</si>
  <si>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</si>
  <si>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</si>
  <si>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</si>
  <si>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</si>
  <si>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</si>
  <si>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</si>
  <si>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</si>
  <si>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</si>
  <si>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</si>
  <si>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</si>
  <si>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</si>
  <si>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</si>
  <si>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</si>
  <si>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</si>
  <si>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</si>
  <si>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</si>
  <si>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</si>
  <si>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</si>
  <si>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</si>
  <si>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</si>
  <si>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</si>
  <si>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</si>
  <si>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</si>
  <si>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</si>
  <si>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</si>
  <si>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</si>
  <si>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</si>
  <si>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</si>
  <si>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</si>
  <si>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</si>
  <si>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</si>
  <si>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</si>
  <si>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</si>
  <si>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</si>
  <si>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</si>
  <si>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</si>
  <si>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</si>
  <si>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</si>
  <si>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</si>
  <si>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</si>
  <si>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</si>
  <si>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</si>
  <si>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</si>
  <si>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</si>
  <si>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</si>
  <si>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</si>
  <si>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</si>
  <si>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</si>
  <si>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</si>
  <si>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</si>
  <si>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</si>
  <si>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</si>
  <si>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</si>
  <si>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</si>
  <si>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</si>
  <si>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</si>
  <si>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</si>
  <si>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</si>
  <si>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</si>
  <si>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</si>
  <si>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</si>
  <si>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</si>
  <si>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</si>
  <si>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</si>
  <si>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</si>
  <si>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</si>
  <si>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</si>
  <si>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</si>
  <si>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</si>
  <si>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</si>
  <si>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</si>
  <si>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</si>
  <si>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</si>
  <si>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</si>
  <si>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</si>
  <si>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</si>
  <si>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</si>
  <si>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</si>
  <si>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</si>
  <si>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</si>
  <si>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</si>
  <si>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</si>
  <si>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</si>
  <si>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</si>
  <si>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</si>
  <si>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</si>
  <si>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</si>
  <si>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</si>
  <si>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</si>
  <si>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</si>
  <si>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</si>
  <si>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</si>
  <si>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</si>
  <si>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</si>
  <si>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</si>
  <si>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</si>
  <si>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</si>
  <si>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</si>
  <si>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</si>
  <si>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</si>
  <si>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</si>
  <si>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</si>
  <si>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</si>
  <si>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</si>
  <si>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</si>
  <si>
    <t>V2.6</t>
  </si>
  <si>
    <t>V2.7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</si>
</sst>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4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O2" sqref="O2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39">
        <v>500</v>
      </c>
      <c r="C3" s="37">
        <f>B3-(B3*B25)</f>
        <v>497.5</v>
      </c>
      <c r="D3" s="38">
        <f>(B3-(B3*B27))</f>
        <v>499.5</v>
      </c>
      <c r="E3" s="38">
        <f>B3-(B3*B32)</f>
        <v>498.75</v>
      </c>
      <c r="F3" s="38">
        <f>B3-(B3*B39)</f>
        <v>500</v>
      </c>
      <c r="G3" s="38">
        <f>B3-(B3*C34)</f>
        <v>500</v>
      </c>
      <c r="H3" s="38">
        <f>B3-(B3*C44)</f>
        <v>500</v>
      </c>
      <c r="I3" s="60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f>B4</f>
        <v>12</v>
      </c>
      <c r="G4" s="1">
        <f>B4</f>
        <v>12</v>
      </c>
      <c r="H4" s="1">
        <f>B4</f>
        <v>12</v>
      </c>
      <c r="I4" s="60"/>
      <c r="N4" s="18" t="s">
        <v>65</v>
      </c>
    </row>
    <row r="5" spans="1:32" ht="14.65" thickBot="1" x14ac:dyDescent="0.5">
      <c r="A5" t="s">
        <v>2</v>
      </c>
      <c r="B5" s="40">
        <f t="shared" ref="B5:H5" si="0">B3*B4</f>
        <v>6000</v>
      </c>
      <c r="C5" s="38">
        <f t="shared" si="0"/>
        <v>5970</v>
      </c>
      <c r="D5" s="38">
        <f t="shared" si="0"/>
        <v>5994</v>
      </c>
      <c r="E5" s="38">
        <f t="shared" si="0"/>
        <v>5985</v>
      </c>
      <c r="F5" s="38">
        <f t="shared" si="0"/>
        <v>6000</v>
      </c>
      <c r="G5" s="38">
        <f t="shared" si="0"/>
        <v>6000</v>
      </c>
      <c r="H5" s="38">
        <f t="shared" si="0"/>
        <v>6000</v>
      </c>
      <c r="I5" s="60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B6</f>
        <v>0.05</v>
      </c>
      <c r="G6" s="13">
        <f>B6</f>
        <v>0.05</v>
      </c>
      <c r="H6" s="13">
        <f>B6</f>
        <v>0.05</v>
      </c>
      <c r="I6" s="60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5">
        <f>B7-(D44+E44)</f>
        <v>2.3081460799784039E-2</v>
      </c>
      <c r="I7" s="60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38">
        <f>B$5+(B$5*B$7)</f>
        <v>6161.2887647987045</v>
      </c>
      <c r="C12" s="38">
        <f>B12+(B12*$B$6)+$B$12</f>
        <v>12630.641967837344</v>
      </c>
      <c r="D12" s="38">
        <f t="shared" ref="D12:AE12" si="1">C12+(C12*$B$6)+$B$12</f>
        <v>19423.462831027915</v>
      </c>
      <c r="E12" s="38">
        <f>D12+(D12*$B$6)+$B$12</f>
        <v>26555.924737378016</v>
      </c>
      <c r="F12" s="38">
        <f>E12+(E12*$B$6)+$B$12</f>
        <v>34045.009739045621</v>
      </c>
      <c r="G12" s="38">
        <f t="shared" si="1"/>
        <v>41908.548990796611</v>
      </c>
      <c r="H12" s="38">
        <f t="shared" si="1"/>
        <v>50165.265205135147</v>
      </c>
      <c r="I12" s="38">
        <f t="shared" si="1"/>
        <v>58834.817230190616</v>
      </c>
      <c r="J12" s="38">
        <f t="shared" si="1"/>
        <v>67937.846856498858</v>
      </c>
      <c r="K12" s="38">
        <f t="shared" si="1"/>
        <v>77496.027964122506</v>
      </c>
      <c r="L12" s="38">
        <f t="shared" si="1"/>
        <v>87532.118127127338</v>
      </c>
      <c r="M12" s="38">
        <f t="shared" si="1"/>
        <v>98070.01279828242</v>
      </c>
      <c r="N12" s="38">
        <f t="shared" si="1"/>
        <v>109134.80220299526</v>
      </c>
      <c r="O12" s="38">
        <f t="shared" si="1"/>
        <v>120752.83107794373</v>
      </c>
      <c r="P12" s="38">
        <f t="shared" si="1"/>
        <v>132951.76139663963</v>
      </c>
      <c r="Q12" s="38">
        <f t="shared" si="1"/>
        <v>145760.63823127031</v>
      </c>
      <c r="R12" s="38">
        <f t="shared" si="1"/>
        <v>159209.95890763251</v>
      </c>
      <c r="S12" s="38">
        <f t="shared" si="1"/>
        <v>173331.74561781282</v>
      </c>
      <c r="T12" s="38">
        <f t="shared" si="1"/>
        <v>188159.62166350216</v>
      </c>
      <c r="U12" s="38">
        <f t="shared" si="1"/>
        <v>203728.89151147596</v>
      </c>
      <c r="V12" s="38">
        <f t="shared" si="1"/>
        <v>220076.62485184844</v>
      </c>
      <c r="W12" s="38">
        <f t="shared" si="1"/>
        <v>237241.74485923955</v>
      </c>
      <c r="X12" s="38">
        <f t="shared" si="1"/>
        <v>255265.12086700022</v>
      </c>
      <c r="Y12" s="38">
        <f t="shared" si="1"/>
        <v>274189.66567514895</v>
      </c>
      <c r="Z12" s="38">
        <f t="shared" si="1"/>
        <v>294060.43772370514</v>
      </c>
      <c r="AA12" s="38">
        <f t="shared" si="1"/>
        <v>314924.74837468914</v>
      </c>
      <c r="AB12" s="38">
        <f t="shared" si="1"/>
        <v>336832.27455822233</v>
      </c>
      <c r="AC12" s="38">
        <f t="shared" si="1"/>
        <v>359835.17705093219</v>
      </c>
      <c r="AD12" s="38">
        <f t="shared" si="1"/>
        <v>383988.22466827754</v>
      </c>
      <c r="AE12" s="38">
        <f t="shared" si="1"/>
        <v>409348.92466649011</v>
      </c>
    </row>
    <row r="13" spans="1:32" s="3" customFormat="1" x14ac:dyDescent="0.45">
      <c r="A13" s="15" t="s">
        <v>42</v>
      </c>
      <c r="B13" s="38">
        <f>C$5+(C$5*C$7)</f>
        <v>6095.259320974711</v>
      </c>
      <c r="C13" s="38">
        <f t="shared" ref="C13:AE13" si="2">B13+(B13*($B$6-($D$25+$E$25)))+$B$13</f>
        <v>12459.319578004408</v>
      </c>
      <c r="D13" s="38">
        <f t="shared" si="2"/>
        <v>19104.034892369113</v>
      </c>
      <c r="E13" s="38">
        <f t="shared" si="2"/>
        <v>26041.782152097301</v>
      </c>
      <c r="F13" s="38">
        <f>E13+(E13*($B$6-($D$25+$E$25)))+$B$13</f>
        <v>33285.484065979501</v>
      </c>
      <c r="G13" s="38">
        <f t="shared" si="2"/>
        <v>40848.633234263907</v>
      </c>
      <c r="H13" s="38">
        <f t="shared" si="2"/>
        <v>48745.317280869662</v>
      </c>
      <c r="I13" s="38">
        <f t="shared" si="2"/>
        <v>56990.245093930731</v>
      </c>
      <c r="J13" s="38">
        <f t="shared" si="2"/>
        <v>65598.774223547793</v>
      </c>
      <c r="K13" s="38">
        <f t="shared" si="2"/>
        <v>74586.939487780968</v>
      </c>
      <c r="L13" s="38">
        <f t="shared" si="2"/>
        <v>83971.48284016682</v>
      </c>
      <c r="M13" s="38">
        <f t="shared" si="2"/>
        <v>93769.884554392891</v>
      </c>
      <c r="N13" s="38">
        <f t="shared" si="2"/>
        <v>104000.39578421634</v>
      </c>
      <c r="O13" s="38">
        <f t="shared" si="2"/>
        <v>114682.072559275</v>
      </c>
      <c r="P13" s="38">
        <f t="shared" si="2"/>
        <v>125834.81128011373</v>
      </c>
      <c r="Q13" s="38">
        <f t="shared" si="2"/>
        <v>137479.38577854144</v>
      </c>
      <c r="R13" s="38">
        <f t="shared" si="2"/>
        <v>149637.48601234981</v>
      </c>
      <c r="S13" s="38">
        <f t="shared" si="2"/>
        <v>162331.75846646912</v>
      </c>
      <c r="T13" s="38">
        <f t="shared" si="2"/>
        <v>175585.8483358151</v>
      </c>
      <c r="U13" s="38">
        <f t="shared" si="2"/>
        <v>189424.44356839923</v>
      </c>
      <c r="V13" s="38">
        <f t="shared" si="2"/>
        <v>203873.32085074033</v>
      </c>
      <c r="W13" s="38">
        <f t="shared" si="2"/>
        <v>218959.39362123268</v>
      </c>
      <c r="X13" s="38">
        <f t="shared" si="2"/>
        <v>234710.76220090373</v>
      </c>
      <c r="Y13" s="38">
        <f t="shared" si="2"/>
        <v>251156.76613493828</v>
      </c>
      <c r="Z13" s="38">
        <f t="shared" si="2"/>
        <v>268328.03884246375</v>
      </c>
      <c r="AA13" s="38">
        <f t="shared" si="2"/>
        <v>286256.56467639108</v>
      </c>
      <c r="AB13" s="38">
        <f t="shared" si="2"/>
        <v>304975.73849959462</v>
      </c>
      <c r="AC13" s="38">
        <f t="shared" si="2"/>
        <v>324520.42788840143</v>
      </c>
      <c r="AD13" s="38">
        <f t="shared" si="2"/>
        <v>344927.03807925462</v>
      </c>
      <c r="AE13" s="38">
        <f t="shared" si="2"/>
        <v>366233.57977952447</v>
      </c>
    </row>
    <row r="14" spans="1:32" x14ac:dyDescent="0.45">
      <c r="A14" s="2" t="s">
        <v>70</v>
      </c>
      <c r="B14" s="38">
        <f>E$5+(E$5*E$7)</f>
        <v>6115.9605428867071</v>
      </c>
      <c r="C14" s="38">
        <f t="shared" ref="C14:AE14" si="3">B14+(B14*($B$6-($D$32+$E$32)))+$B$14</f>
        <v>12507.139310203316</v>
      </c>
      <c r="D14" s="38">
        <f t="shared" si="3"/>
        <v>19185.921122049171</v>
      </c>
      <c r="E14" s="38">
        <f t="shared" si="3"/>
        <v>26165.24811542809</v>
      </c>
      <c r="F14" s="38">
        <f>E14+(E14*($B$6-($D$32+$E$32)))+$B$14</f>
        <v>33458.644823509065</v>
      </c>
      <c r="G14" s="38">
        <f t="shared" si="3"/>
        <v>41080.244383453683</v>
      </c>
      <c r="H14" s="38">
        <f t="shared" si="3"/>
        <v>49044.815923595808</v>
      </c>
      <c r="I14" s="38">
        <f t="shared" si="3"/>
        <v>57367.793183044327</v>
      </c>
      <c r="J14" s="38">
        <f t="shared" si="3"/>
        <v>66065.304419168038</v>
      </c>
      <c r="K14" s="38">
        <f t="shared" si="3"/>
        <v>75154.203660917308</v>
      </c>
      <c r="L14" s="38">
        <f t="shared" si="3"/>
        <v>84652.1033685453</v>
      </c>
      <c r="M14" s="38">
        <f t="shared" si="3"/>
        <v>94577.40856301655</v>
      </c>
      <c r="N14" s="38">
        <f t="shared" si="3"/>
        <v>104949.352491239</v>
      </c>
      <c r="O14" s="38">
        <f t="shared" si="3"/>
        <v>115788.03389623146</v>
      </c>
      <c r="P14" s="38">
        <f t="shared" si="3"/>
        <v>127114.45596444859</v>
      </c>
      <c r="Q14" s="38">
        <f t="shared" si="3"/>
        <v>138950.56702573545</v>
      </c>
      <c r="R14" s="38">
        <f t="shared" si="3"/>
        <v>151319.30308478023</v>
      </c>
      <c r="S14" s="38">
        <f t="shared" si="3"/>
        <v>164244.63226648205</v>
      </c>
      <c r="T14" s="38">
        <f t="shared" si="3"/>
        <v>177751.60126136045</v>
      </c>
      <c r="U14" s="38">
        <f t="shared" si="3"/>
        <v>191866.38386100839</v>
      </c>
      <c r="V14" s="38">
        <f t="shared" si="3"/>
        <v>206616.3316776405</v>
      </c>
      <c r="W14" s="38">
        <f t="shared" si="3"/>
        <v>222030.02714602102</v>
      </c>
      <c r="X14" s="38">
        <f t="shared" si="3"/>
        <v>238137.33891047869</v>
      </c>
      <c r="Y14" s="38">
        <f t="shared" si="3"/>
        <v>254969.47970433696</v>
      </c>
      <c r="Z14" s="38">
        <f t="shared" si="3"/>
        <v>272559.0668339188</v>
      </c>
      <c r="AA14" s="38">
        <f t="shared" si="3"/>
        <v>290940.18538433185</v>
      </c>
      <c r="AB14" s="38">
        <f t="shared" si="3"/>
        <v>310148.45426951349</v>
      </c>
      <c r="AC14" s="38">
        <f t="shared" si="3"/>
        <v>330221.09525452828</v>
      </c>
      <c r="AD14" s="38">
        <f t="shared" si="3"/>
        <v>351197.00508386875</v>
      </c>
      <c r="AE14" s="38">
        <f t="shared" si="3"/>
        <v>373116.83085552952</v>
      </c>
      <c r="AF14" s="23"/>
    </row>
    <row r="15" spans="1:32" x14ac:dyDescent="0.45">
      <c r="A15" s="2" t="s">
        <v>45</v>
      </c>
      <c r="B15" s="38">
        <f>Rabobank!B24</f>
        <v>6125.3171969997302</v>
      </c>
      <c r="C15" s="38">
        <f>Rabobank!C24</f>
        <v>12537.919339327664</v>
      </c>
      <c r="D15" s="38">
        <f>Rabobank!D24</f>
        <v>19246.682001937501</v>
      </c>
      <c r="E15" s="38">
        <f>Rabobank!E24</f>
        <v>26266.413210843344</v>
      </c>
      <c r="F15" s="38">
        <f>Rabobank!F24</f>
        <v>33612.661393359987</v>
      </c>
      <c r="G15" s="38">
        <f>Rabobank!G24</f>
        <v>41301.752398167977</v>
      </c>
      <c r="H15" s="38">
        <f>Rabobank!H24</f>
        <v>49350.828366381866</v>
      </c>
      <c r="I15" s="38">
        <f>Rabobank!I24</f>
        <v>57777.888546171969</v>
      </c>
      <c r="J15" s="38">
        <f>Rabobank!J24</f>
        <v>66601.832148117086</v>
      </c>
      <c r="K15" s="38">
        <f>Rabobank!K24</f>
        <v>75842.503343324963</v>
      </c>
      <c r="L15" s="38">
        <f>Rabobank!L24</f>
        <v>85520.738511458738</v>
      </c>
      <c r="M15" s="38">
        <f>Rabobank!M24</f>
        <v>95658.415851164726</v>
      </c>
      <c r="N15" s="38">
        <f>Rabobank!N24</f>
        <v>106289.67418005659</v>
      </c>
      <c r="O15" s="38">
        <f>Rabobank!O24</f>
        <v>117441.43172320489</v>
      </c>
      <c r="P15" s="38">
        <f>Rabobank!P24</f>
        <v>129139.71344132243</v>
      </c>
      <c r="Q15" s="38">
        <f>Rabobank!Q24</f>
        <v>141411.84554315763</v>
      </c>
      <c r="R15" s="38">
        <f>Rabobank!R24</f>
        <v>154286.52054789642</v>
      </c>
      <c r="S15" s="38">
        <f>Rabobank!S24</f>
        <v>167793.86560068399</v>
      </c>
      <c r="T15" s="38">
        <f>Rabobank!T24</f>
        <v>181965.51420392276</v>
      </c>
      <c r="U15" s="38">
        <f>Rabobank!U24</f>
        <v>196834.68153513531</v>
      </c>
      <c r="V15" s="38">
        <f>Rabobank!V24</f>
        <v>212436.24353072027</v>
      </c>
      <c r="W15" s="38">
        <f>Rabobank!W24</f>
        <v>228811.04163143944</v>
      </c>
      <c r="X15" s="38">
        <f>Rabobank!X24</f>
        <v>246014.89786339557</v>
      </c>
      <c r="Y15" s="38">
        <f>Rabobank!Y24</f>
        <v>264089.26513315056</v>
      </c>
      <c r="Z15" s="38">
        <f>Rabobank!Z24</f>
        <v>283077.66899259435</v>
      </c>
      <c r="AA15" s="38">
        <f>Rabobank!AA24</f>
        <v>303025.81127121131</v>
      </c>
      <c r="AB15" s="38">
        <f>Rabobank!AB24</f>
        <v>323981.67888996023</v>
      </c>
      <c r="AC15" s="38">
        <f>Rabobank!AC24</f>
        <v>345995.65811584756</v>
      </c>
      <c r="AD15" s="38">
        <f>Rabobank!AD24</f>
        <v>369120.65452923032</v>
      </c>
      <c r="AE15" s="38">
        <f>Rabobank!AE24</f>
        <v>393412.21898948314</v>
      </c>
      <c r="AF15" s="23"/>
    </row>
    <row r="16" spans="1:32" x14ac:dyDescent="0.45">
      <c r="A16" s="2" t="s">
        <v>106</v>
      </c>
      <c r="B16" s="38">
        <f>ABN!B26</f>
        <v>6138.9848994701333</v>
      </c>
      <c r="C16" s="38">
        <f>ABN!C26</f>
        <v>12562.615178585202</v>
      </c>
      <c r="D16" s="38">
        <f>ABN!D26</f>
        <v>19285.12310632745</v>
      </c>
      <c r="E16" s="38">
        <f>ABN!E26</f>
        <v>26321.452565128246</v>
      </c>
      <c r="F16" s="38">
        <f>ABN!F26</f>
        <v>33687.294631540506</v>
      </c>
      <c r="G16" s="38">
        <f>ABN!G26</f>
        <v>41399.124935944812</v>
      </c>
      <c r="H16" s="38">
        <f>ABN!H26</f>
        <v>49474.242890240756</v>
      </c>
      <c r="I16" s="38">
        <f>ABN!I26</f>
        <v>57930.812876922937</v>
      </c>
      <c r="J16" s="38">
        <f>ABN!J26</f>
        <v>66787.907497610649</v>
      </c>
      <c r="K16" s="38">
        <f>ABN!K26</f>
        <v>76065.552984004171</v>
      </c>
      <c r="L16" s="38">
        <f>ABN!L26</f>
        <v>85784.77687938881</v>
      </c>
      <c r="M16" s="38">
        <f>ABN!M26</f>
        <v>95967.658104214104</v>
      </c>
      <c r="N16" s="38">
        <f>ABN!N26</f>
        <v>106644.89952476998</v>
      </c>
      <c r="O16" s="38">
        <f>ABN!O26</f>
        <v>117842.64015958227</v>
      </c>
      <c r="P16" s="38">
        <f>ABN!P26</f>
        <v>129586.90496936379</v>
      </c>
      <c r="Q16" s="38">
        <f>ABN!Q26</f>
        <v>141905.02016286302</v>
      </c>
      <c r="R16" s="38">
        <f>ABN!R26</f>
        <v>154825.67825926581</v>
      </c>
      <c r="S16" s="38">
        <f>ABN!S26</f>
        <v>168379.00640371736</v>
      </c>
      <c r="T16" s="38">
        <f>ABN!T26</f>
        <v>182596.63809862014</v>
      </c>
      <c r="U16" s="38">
        <f>ABN!U26</f>
        <v>197511.7885214967</v>
      </c>
      <c r="V16" s="38">
        <f>ABN!V26</f>
        <v>213159.33360874566</v>
      </c>
      <c r="W16" s="38">
        <f>ABN!W26</f>
        <v>229575.89309358574</v>
      </c>
      <c r="X16" s="38">
        <f>ABN!X26</f>
        <v>246799.91769589641</v>
      </c>
      <c r="Y16" s="38">
        <f>ABN!Y26</f>
        <v>264871.7806715513</v>
      </c>
      <c r="Z16" s="38">
        <f>ABN!Z26</f>
        <v>283833.87393921759</v>
      </c>
      <c r="AA16" s="38">
        <f>ABN!AA26</f>
        <v>303730.70901349577</v>
      </c>
      <c r="AB16" s="38">
        <f>ABN!AB26</f>
        <v>324609.02298471652</v>
      </c>
      <c r="AC16" s="38">
        <f>ABN!AC26</f>
        <v>346517.88979772694</v>
      </c>
      <c r="AD16" s="38">
        <f>ABN!AD26</f>
        <v>369508.83709461655</v>
      </c>
      <c r="AE16" s="38">
        <f>ABN!AE26</f>
        <v>393641.18036722427</v>
      </c>
      <c r="AF16" s="23"/>
    </row>
    <row r="17" spans="1:31" x14ac:dyDescent="0.45">
      <c r="A17" s="2" t="s">
        <v>118</v>
      </c>
      <c r="B17" s="38">
        <f>ING!B26</f>
        <v>6135.3074769997302</v>
      </c>
      <c r="C17" s="38">
        <f>ING!C26</f>
        <v>12553.885499327664</v>
      </c>
      <c r="D17" s="38">
        <f>ING!D26</f>
        <v>19268.624041937503</v>
      </c>
      <c r="E17" s="38">
        <f>ING!E26</f>
        <v>26294.331130843344</v>
      </c>
      <c r="F17" s="38">
        <f>ING!F26</f>
        <v>33646.555193359985</v>
      </c>
      <c r="G17" s="38">
        <f>ING!G26</f>
        <v>41341.622078167973</v>
      </c>
      <c r="H17" s="38">
        <f>ING!H26</f>
        <v>49396.673926381867</v>
      </c>
      <c r="I17" s="38">
        <f>ING!I26</f>
        <v>57829.709986171969</v>
      </c>
      <c r="J17" s="38">
        <f>ING!J26</f>
        <v>66659.629468117084</v>
      </c>
      <c r="K17" s="38">
        <f>ING!K26</f>
        <v>75909.422429160273</v>
      </c>
      <c r="L17" s="38">
        <f>ING!L26</f>
        <v>85608.842181484244</v>
      </c>
      <c r="M17" s="38">
        <f>ING!M26</f>
        <v>95780.370064653049</v>
      </c>
      <c r="N17" s="38">
        <f>ING!N26</f>
        <v>106447.61148520892</v>
      </c>
      <c r="O17" s="38">
        <f>ING!O26</f>
        <v>117635.35212002121</v>
      </c>
      <c r="P17" s="38">
        <f>ING!P26</f>
        <v>129369.61692980274</v>
      </c>
      <c r="Q17" s="38">
        <f>ING!Q26</f>
        <v>141677.73212330195</v>
      </c>
      <c r="R17" s="38">
        <f>ING!R26</f>
        <v>154588.39021970474</v>
      </c>
      <c r="S17" s="38">
        <f>ING!S26</f>
        <v>168131.71836415632</v>
      </c>
      <c r="T17" s="38">
        <f>ING!T26</f>
        <v>182339.3500590591</v>
      </c>
      <c r="U17" s="38">
        <f>ING!U26</f>
        <v>197244.50048193563</v>
      </c>
      <c r="V17" s="38">
        <f>ING!V26</f>
        <v>212882.04556918459</v>
      </c>
      <c r="W17" s="38">
        <f>ING!W26</f>
        <v>229288.60505402467</v>
      </c>
      <c r="X17" s="38">
        <f>ING!X26</f>
        <v>246502.62965633537</v>
      </c>
      <c r="Y17" s="38">
        <f>ING!Y26</f>
        <v>264564.49263199023</v>
      </c>
      <c r="Z17" s="38">
        <f>ING!Z26</f>
        <v>283516.58589965652</v>
      </c>
      <c r="AA17" s="38">
        <f>ING!AA26</f>
        <v>303403.42097393476</v>
      </c>
      <c r="AB17" s="38">
        <f>ING!AB26</f>
        <v>324271.73494515551</v>
      </c>
      <c r="AC17" s="38">
        <f>ING!AC26</f>
        <v>346170.60175816593</v>
      </c>
      <c r="AD17" s="38">
        <f>ING!AD26</f>
        <v>369151.54905505548</v>
      </c>
      <c r="AE17" s="38">
        <f>ING!AE26</f>
        <v>393268.68086001807</v>
      </c>
    </row>
    <row r="18" spans="1:31" x14ac:dyDescent="0.45">
      <c r="A18" s="2" t="s">
        <v>128</v>
      </c>
      <c r="B18" s="38">
        <f>Binck!B26</f>
        <v>6137.8758674924693</v>
      </c>
      <c r="C18" s="38">
        <f>Binck!C26</f>
        <v>12559.232631053326</v>
      </c>
      <c r="D18" s="38">
        <f>Binck!D26</f>
        <v>19278.244335485993</v>
      </c>
      <c r="E18" s="38">
        <f>Binck!E26</f>
        <v>26309.793727834058</v>
      </c>
      <c r="F18" s="38">
        <f>Binck!F26</f>
        <v>33669.507692493287</v>
      </c>
      <c r="G18" s="38">
        <f>Binck!G26</f>
        <v>41373.794458079254</v>
      </c>
      <c r="H18" s="38">
        <f>Binck!H26</f>
        <v>49439.882664638273</v>
      </c>
      <c r="I18" s="38">
        <f>Binck!I26</f>
        <v>57885.862384219021</v>
      </c>
      <c r="J18" s="38">
        <f>Binck!J26</f>
        <v>66730.728192472568</v>
      </c>
      <c r="K18" s="38">
        <f>Binck!K26</f>
        <v>75994.424393832553</v>
      </c>
      <c r="L18" s="38">
        <f>Binck!L26</f>
        <v>85697.892507954297</v>
      </c>
      <c r="M18" s="38">
        <f>Binck!M26</f>
        <v>95863.121130475905</v>
      </c>
      <c r="N18" s="38">
        <f>Binck!N26</f>
        <v>106513.19828681735</v>
      </c>
      <c r="O18" s="38">
        <f>Binck!O26</f>
        <v>117672.36640366964</v>
      </c>
      <c r="P18" s="38">
        <f>Binck!P26</f>
        <v>129366.08002905831</v>
      </c>
      <c r="Q18" s="38">
        <f>Binck!Q26</f>
        <v>141621.06643841017</v>
      </c>
      <c r="R18" s="38">
        <f>Binck!R26</f>
        <v>154465.38927092336</v>
      </c>
      <c r="S18" s="38">
        <f>Binck!S26</f>
        <v>167928.51534775598</v>
      </c>
      <c r="T18" s="38">
        <f>Binck!T26</f>
        <v>182041.38483112401</v>
      </c>
      <c r="U18" s="38">
        <f>Binck!U26</f>
        <v>196836.48489135422</v>
      </c>
      <c r="V18" s="38">
        <f>Binck!V26</f>
        <v>212347.92705728966</v>
      </c>
      <c r="W18" s="38">
        <f>Binck!W26</f>
        <v>228611.52843421567</v>
      </c>
      <c r="X18" s="38">
        <f>Binck!X26</f>
        <v>245664.89698268173</v>
      </c>
      <c r="Y18" s="38">
        <f>Binck!Y26</f>
        <v>263547.52106126491</v>
      </c>
      <c r="Z18" s="38">
        <f>Binck!Z26</f>
        <v>282300.86344647099</v>
      </c>
      <c r="AA18" s="38">
        <f>Binck!AA26</f>
        <v>301995.32460070564</v>
      </c>
      <c r="AB18" s="38">
        <f>Binck!AB26</f>
        <v>322689.18623512238</v>
      </c>
      <c r="AC18" s="38">
        <f>Binck!AC26</f>
        <v>344432.41837373038</v>
      </c>
      <c r="AD18" s="38">
        <f>Binck!AD26</f>
        <v>367277.48954173917</v>
      </c>
      <c r="AE18" s="38">
        <f>Binck!AE26</f>
        <v>391279.49169061874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20"/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4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/>
      <c r="B28" s="63">
        <v>0.05</v>
      </c>
      <c r="C28" s="9"/>
      <c r="D28" s="9"/>
      <c r="E28" s="55">
        <v>20</v>
      </c>
      <c r="F28" s="58" t="s">
        <v>90</v>
      </c>
      <c r="G28" s="9"/>
      <c r="H28" s="10"/>
      <c r="I28" s="18"/>
    </row>
    <row r="29" spans="1:31" ht="15" thickTop="1" thickBot="1" x14ac:dyDescent="0.5">
      <c r="A29" s="34"/>
      <c r="B29" s="55">
        <v>150</v>
      </c>
      <c r="C29" s="55">
        <v>150</v>
      </c>
      <c r="D29" s="9"/>
      <c r="E29" s="55">
        <v>400</v>
      </c>
      <c r="F29" s="58" t="s">
        <v>91</v>
      </c>
      <c r="G29" s="9"/>
      <c r="H29" s="10"/>
      <c r="I29" s="18"/>
    </row>
    <row r="30" spans="1:31" ht="15" thickTop="1" thickBot="1" x14ac:dyDescent="0.5">
      <c r="A30" s="41"/>
      <c r="B30" s="11"/>
      <c r="C30" s="11"/>
      <c r="D30" s="50" t="s">
        <v>83</v>
      </c>
      <c r="E30" s="57">
        <v>100000</v>
      </c>
      <c r="F30" s="59" t="s">
        <v>79</v>
      </c>
      <c r="G30" s="11"/>
      <c r="H30" s="12"/>
      <c r="I30" s="18"/>
    </row>
    <row r="31" spans="1:31" ht="14.65" thickBot="1" x14ac:dyDescent="0.5">
      <c r="A31" s="41"/>
      <c r="B31" s="11"/>
      <c r="C31" s="11"/>
      <c r="D31" s="11"/>
      <c r="E31" s="22"/>
      <c r="F31" s="11"/>
      <c r="G31" s="11"/>
      <c r="H31" s="12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7"/>
      <c r="C34" s="7"/>
      <c r="D34" s="54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45">
      <c r="A35" s="34"/>
      <c r="B35" s="9"/>
      <c r="C35" s="9"/>
      <c r="D35" s="9"/>
      <c r="E35" s="9"/>
      <c r="F35" s="24"/>
      <c r="G35" s="9"/>
      <c r="H35" s="10"/>
      <c r="I35" s="18"/>
    </row>
    <row r="36" spans="1:9" ht="14.65" thickBot="1" x14ac:dyDescent="0.5">
      <c r="A36" s="34"/>
      <c r="B36" s="9"/>
      <c r="C36" s="9"/>
      <c r="D36" s="9"/>
      <c r="E36" s="9"/>
      <c r="F36" s="59" t="s">
        <v>108</v>
      </c>
      <c r="G36" s="9"/>
      <c r="H36" s="10"/>
      <c r="I36" s="18"/>
    </row>
    <row r="37" spans="1:9" ht="15" thickTop="1" thickBot="1" x14ac:dyDescent="0.5">
      <c r="A37" s="41"/>
      <c r="B37" s="11"/>
      <c r="C37" s="11"/>
      <c r="D37" s="50" t="s">
        <v>83</v>
      </c>
      <c r="E37" s="57">
        <v>100000</v>
      </c>
      <c r="F37" s="57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5"/>
      <c r="E38" s="61"/>
      <c r="F38" s="61"/>
      <c r="G38" s="9"/>
      <c r="H38" s="9"/>
      <c r="I38" s="18"/>
    </row>
    <row r="39" spans="1:9" ht="14.65" thickBot="1" x14ac:dyDescent="0.5">
      <c r="A39" s="16" t="s">
        <v>116</v>
      </c>
      <c r="B39" s="7"/>
      <c r="C39" s="7"/>
      <c r="D39" s="54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/>
      <c r="B40" s="9"/>
      <c r="C40" s="9"/>
      <c r="D40" s="9"/>
      <c r="E40" s="55">
        <v>16</v>
      </c>
      <c r="F40" s="24"/>
      <c r="G40" s="9"/>
      <c r="H40" s="10"/>
      <c r="I40" s="18"/>
    </row>
    <row r="41" spans="1:9" ht="15" thickTop="1" thickBot="1" x14ac:dyDescent="0.5">
      <c r="A41" s="34"/>
      <c r="B41" s="9"/>
      <c r="C41" s="9"/>
      <c r="D41" s="9"/>
      <c r="E41" s="9"/>
      <c r="F41" s="59" t="s">
        <v>115</v>
      </c>
      <c r="G41" s="9"/>
      <c r="H41" s="10"/>
      <c r="I41" s="18"/>
    </row>
    <row r="42" spans="1:9" ht="15" thickTop="1" thickBot="1" x14ac:dyDescent="0.5">
      <c r="A42" s="41"/>
      <c r="B42" s="11"/>
      <c r="C42" s="11"/>
      <c r="D42" s="50" t="s">
        <v>83</v>
      </c>
      <c r="E42" s="57">
        <v>75000</v>
      </c>
      <c r="F42" s="57">
        <v>500000</v>
      </c>
      <c r="G42" s="11"/>
      <c r="H42" s="12"/>
    </row>
    <row r="43" spans="1:9" ht="14.65" thickBot="1" x14ac:dyDescent="0.5"/>
    <row r="44" spans="1:9" ht="14.65" thickBot="1" x14ac:dyDescent="0.5">
      <c r="A44" s="16" t="s">
        <v>126</v>
      </c>
      <c r="B44" s="7"/>
      <c r="C44" s="7"/>
      <c r="D44" s="54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4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4.65" thickBot="1" x14ac:dyDescent="0.5">
      <c r="A46" s="34"/>
      <c r="B46" s="9"/>
      <c r="C46" s="9"/>
      <c r="D46" s="9"/>
      <c r="E46" s="9"/>
      <c r="F46" s="58" t="s">
        <v>124</v>
      </c>
      <c r="G46" s="9"/>
      <c r="H46" s="10"/>
    </row>
    <row r="47" spans="1:9" ht="15" thickTop="1" thickBot="1" x14ac:dyDescent="0.5">
      <c r="A47" s="41"/>
      <c r="B47" s="11"/>
      <c r="C47" s="11"/>
      <c r="D47" s="50" t="s">
        <v>83</v>
      </c>
      <c r="E47" s="57">
        <v>300000</v>
      </c>
      <c r="F47" s="11"/>
      <c r="G47" s="11"/>
      <c r="H47" s="12"/>
    </row>
    <row r="49" spans="2:2" x14ac:dyDescent="0.45">
      <c r="B4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H7" sqref="H7"/>
    </sheetView>
  </sheetViews>
  <sheetFormatPr defaultRowHeight="14.25" x14ac:dyDescent="0.45"/>
  <cols>
    <col min="1" max="1" width="41.1328125" customWidth="1"/>
    <col min="2" max="5" width="15.59765625" customWidth="1"/>
    <col min="6" max="6" width="10.86328125" customWidth="1"/>
    <col min="7" max="8" width="10.2656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totaal'!$B$4</f>
        <v>12</v>
      </c>
      <c r="C4" s="1">
        <f>'Invoer en totaal'!$B$4</f>
        <v>12</v>
      </c>
      <c r="D4" s="1">
        <f>'Invoer en totaal'!$B$4</f>
        <v>12</v>
      </c>
      <c r="E4" s="1">
        <f>'Invoer en totaal'!$B$4</f>
        <v>12</v>
      </c>
      <c r="F4" s="1">
        <f>'Invoer en totaal'!$B$4</f>
        <v>12</v>
      </c>
      <c r="G4" s="1">
        <f>'Invoer en totaal'!$B$4</f>
        <v>12</v>
      </c>
      <c r="H4" s="1">
        <f>'Invoer en totaal'!$B$4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  <c r="F6" s="6">
        <f>'Invoer en totaal'!F3</f>
        <v>500</v>
      </c>
      <c r="G6" s="6">
        <f>'Invoer en totaal'!G3</f>
        <v>500</v>
      </c>
      <c r="H6" s="6">
        <f>'Invoer en totaal'!H3</f>
        <v>500</v>
      </c>
    </row>
    <row r="7" spans="1:8" x14ac:dyDescent="0.45">
      <c r="A7" t="s">
        <v>67</v>
      </c>
      <c r="B7" s="6">
        <f>B4*B6</f>
        <v>6000</v>
      </c>
      <c r="C7" s="6">
        <f t="shared" ref="C7" si="3">C4*C6</f>
        <v>5970</v>
      </c>
      <c r="D7" s="6">
        <f>D4*D6</f>
        <v>5994</v>
      </c>
      <c r="E7" s="6">
        <f>E4*E6</f>
        <v>5985</v>
      </c>
      <c r="F7" s="6">
        <f t="shared" ref="F7:G7" si="4">F4*F6</f>
        <v>6000</v>
      </c>
      <c r="G7" s="6">
        <f t="shared" si="4"/>
        <v>6000</v>
      </c>
      <c r="H7" s="6">
        <f t="shared" ref="H7" si="5">H4*H6</f>
        <v>6000</v>
      </c>
    </row>
    <row r="8" spans="1:8" x14ac:dyDescent="0.45">
      <c r="A8" t="s">
        <v>53</v>
      </c>
      <c r="B8" s="6">
        <f>B6*((1+B5)^B4-1)*(1+B5)/B5</f>
        <v>6161.2887647987036</v>
      </c>
      <c r="C8" s="6">
        <f t="shared" ref="C8" si="6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  <c r="F8" s="6">
        <f t="shared" ref="F8:G8" si="7">F6*((1+F5)^F4-1)*(1+F5)/F5</f>
        <v>6161.2887647987036</v>
      </c>
      <c r="G8" s="6">
        <f t="shared" si="7"/>
        <v>6161.2887647987036</v>
      </c>
      <c r="H8" s="6">
        <f t="shared" ref="H8" si="8">H6*((1+H5)^H4-1)*(1+H5)/H5</f>
        <v>6161.2887647987036</v>
      </c>
    </row>
    <row r="9" spans="1:8" x14ac:dyDescent="0.45">
      <c r="A9" t="s">
        <v>68</v>
      </c>
      <c r="B9" s="5">
        <f>(B8/B7)-1</f>
        <v>2.688146079978404E-2</v>
      </c>
      <c r="C9" s="5">
        <f t="shared" ref="C9:E9" si="9">(C8/C7)-1</f>
        <v>2.6881460799784263E-2</v>
      </c>
      <c r="D9" s="5">
        <f t="shared" si="9"/>
        <v>2.688146079978404E-2</v>
      </c>
      <c r="E9" s="5">
        <f t="shared" si="9"/>
        <v>2.688146079978404E-2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>
      <selection activeCell="B14" sqref="B14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MIN($B$32,$B$3*$B$4*$B$30)</f>
        <v>6</v>
      </c>
      <c r="C13" s="6">
        <f t="shared" si="1"/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45">
      <c r="A14" s="44" t="s">
        <v>95</v>
      </c>
      <c r="B14" s="6">
        <f>B12-B13</f>
        <v>6155.2887647987045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45">
      <c r="A15" s="44" t="s">
        <v>82</v>
      </c>
      <c r="B15" s="6">
        <f t="shared" ref="B15:AE15" si="3">B14*$D$30</f>
        <v>9.9715677989739007</v>
      </c>
      <c r="C15" s="6">
        <f t="shared" si="3"/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45">
      <c r="A16" s="44" t="s">
        <v>94</v>
      </c>
      <c r="B16" s="6">
        <f>B14-B15</f>
        <v>6145.3171969997302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45">
      <c r="A17" s="44" t="s">
        <v>112</v>
      </c>
      <c r="B17" s="6">
        <f>MIN($E$33,B14)</f>
        <v>6155.2887647987045</v>
      </c>
      <c r="C17" s="6">
        <f t="shared" ref="C17:AE17" si="5">MIN($E$33,C14)</f>
        <v>12624.641967837344</v>
      </c>
      <c r="D17" s="6">
        <f t="shared" si="5"/>
        <v>19417.462831027915</v>
      </c>
      <c r="E17" s="6">
        <f t="shared" si="5"/>
        <v>26549.924737378016</v>
      </c>
      <c r="F17" s="6">
        <f t="shared" si="5"/>
        <v>34039.009739045621</v>
      </c>
      <c r="G17" s="6">
        <f t="shared" si="5"/>
        <v>41902.548990796611</v>
      </c>
      <c r="H17" s="6">
        <f t="shared" si="5"/>
        <v>50159.265205135147</v>
      </c>
      <c r="I17" s="6">
        <f t="shared" si="5"/>
        <v>58828.817230190616</v>
      </c>
      <c r="J17" s="6">
        <f t="shared" si="5"/>
        <v>67931.846856498858</v>
      </c>
      <c r="K17" s="6">
        <f t="shared" si="5"/>
        <v>77490.027964122506</v>
      </c>
      <c r="L17" s="6">
        <f t="shared" si="5"/>
        <v>87526.118127127338</v>
      </c>
      <c r="M17" s="6">
        <f t="shared" si="5"/>
        <v>98064.01279828242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MIN($E$33,MAX($E$31,$E$30*B17))</f>
        <v>20</v>
      </c>
      <c r="C18" s="6">
        <f t="shared" ref="C18:AE18" si="6">MIN($E$33,MAX($E$31,$E$30*C17))</f>
        <v>30.299140722809621</v>
      </c>
      <c r="D18" s="6">
        <f t="shared" si="6"/>
        <v>46.601910794466988</v>
      </c>
      <c r="E18" s="6">
        <f t="shared" si="6"/>
        <v>63.719819369707231</v>
      </c>
      <c r="F18" s="6">
        <f t="shared" si="6"/>
        <v>81.693623373709485</v>
      </c>
      <c r="G18" s="6">
        <f t="shared" si="6"/>
        <v>100.56611757791185</v>
      </c>
      <c r="H18" s="6">
        <f t="shared" si="6"/>
        <v>120.38223649232434</v>
      </c>
      <c r="I18" s="6">
        <f t="shared" si="6"/>
        <v>141.18916135245746</v>
      </c>
      <c r="J18" s="6">
        <f t="shared" si="6"/>
        <v>163.03643245559724</v>
      </c>
      <c r="K18" s="6">
        <f t="shared" si="6"/>
        <v>185.976067113894</v>
      </c>
      <c r="L18" s="6">
        <f t="shared" si="6"/>
        <v>210.06268350510558</v>
      </c>
      <c r="M18" s="6">
        <f t="shared" si="6"/>
        <v>235.35363071587778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4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8952.0135434264084</v>
      </c>
      <c r="O19" s="6">
        <f t="shared" si="7"/>
        <v>20551.221211597469</v>
      </c>
      <c r="P19" s="6">
        <f t="shared" si="7"/>
        <v>32730.389263177087</v>
      </c>
      <c r="Q19" s="6">
        <f t="shared" si="7"/>
        <v>45518.515717335657</v>
      </c>
      <c r="R19" s="6">
        <f t="shared" si="7"/>
        <v>58946.048494202143</v>
      </c>
      <c r="S19" s="6">
        <f t="shared" si="7"/>
        <v>73044.957909911958</v>
      </c>
      <c r="T19" s="6">
        <f t="shared" si="7"/>
        <v>87848.812796407292</v>
      </c>
      <c r="U19" s="6">
        <f t="shared" si="7"/>
        <v>103392.86042722737</v>
      </c>
      <c r="V19" s="6">
        <f t="shared" si="7"/>
        <v>119714.11043958843</v>
      </c>
      <c r="W19" s="6">
        <f t="shared" si="7"/>
        <v>136851.42295256758</v>
      </c>
      <c r="X19" s="6">
        <f t="shared" si="7"/>
        <v>154845.60109119568</v>
      </c>
      <c r="Y19" s="6">
        <f t="shared" si="7"/>
        <v>173739.48813675519</v>
      </c>
      <c r="Z19" s="6">
        <f t="shared" si="7"/>
        <v>193578.06953459274</v>
      </c>
      <c r="AA19" s="6">
        <f t="shared" si="7"/>
        <v>214408.58000232215</v>
      </c>
      <c r="AB19" s="6">
        <f t="shared" si="7"/>
        <v>236280.615993438</v>
      </c>
      <c r="AC19" s="6">
        <f t="shared" si="7"/>
        <v>259246.25378410966</v>
      </c>
      <c r="AD19" s="6">
        <f t="shared" si="7"/>
        <v>283360.17346431495</v>
      </c>
      <c r="AE19" s="6">
        <f t="shared" si="7"/>
        <v>308679.78912853042</v>
      </c>
    </row>
    <row r="20" spans="1:32" x14ac:dyDescent="0.45">
      <c r="A20" s="44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10.742416252111688</v>
      </c>
      <c r="O20" s="6">
        <f t="shared" si="8"/>
        <v>24.661465453916961</v>
      </c>
      <c r="P20" s="6">
        <f t="shared" si="8"/>
        <v>39.276467115812501</v>
      </c>
      <c r="Q20" s="6">
        <f t="shared" si="8"/>
        <v>54.622218860802782</v>
      </c>
      <c r="R20" s="6">
        <f t="shared" si="8"/>
        <v>70.735258193042569</v>
      </c>
      <c r="S20" s="6">
        <f t="shared" si="8"/>
        <v>87.653949491894338</v>
      </c>
      <c r="T20" s="6">
        <f t="shared" si="8"/>
        <v>105.41857535568874</v>
      </c>
      <c r="U20" s="6">
        <f t="shared" si="8"/>
        <v>124.07143251267283</v>
      </c>
      <c r="V20" s="6">
        <f t="shared" si="8"/>
        <v>143.65693252750611</v>
      </c>
      <c r="W20" s="6">
        <f t="shared" si="8"/>
        <v>164.22170754308107</v>
      </c>
      <c r="X20" s="6">
        <f t="shared" si="8"/>
        <v>185.81472130943482</v>
      </c>
      <c r="Y20" s="6">
        <f t="shared" si="8"/>
        <v>208.48738576410619</v>
      </c>
      <c r="Z20" s="6">
        <f t="shared" si="8"/>
        <v>232.29368344151126</v>
      </c>
      <c r="AA20" s="6">
        <f t="shared" si="8"/>
        <v>257.29029600278653</v>
      </c>
      <c r="AB20" s="6">
        <f t="shared" si="8"/>
        <v>283.53673919212559</v>
      </c>
      <c r="AC20" s="6">
        <f t="shared" si="8"/>
        <v>311.09550454093159</v>
      </c>
      <c r="AD20" s="6">
        <f t="shared" si="8"/>
        <v>340.03220815717793</v>
      </c>
      <c r="AE20" s="6">
        <f t="shared" si="8"/>
        <v>370.41574695423645</v>
      </c>
    </row>
    <row r="21" spans="1:32" x14ac:dyDescent="0.45">
      <c r="A21" s="44" t="s">
        <v>92</v>
      </c>
      <c r="B21" s="6">
        <f t="shared" ref="B21:AE21" si="9">MIN($E$32,B18+B20)</f>
        <v>20</v>
      </c>
      <c r="C21" s="6">
        <f t="shared" si="9"/>
        <v>30.299140722809621</v>
      </c>
      <c r="D21" s="6">
        <f t="shared" si="9"/>
        <v>46.601910794466988</v>
      </c>
      <c r="E21" s="6">
        <f t="shared" si="9"/>
        <v>63.719819369707231</v>
      </c>
      <c r="F21" s="6">
        <f t="shared" si="9"/>
        <v>81.693623373709485</v>
      </c>
      <c r="G21" s="6">
        <f t="shared" si="9"/>
        <v>100.56611757791185</v>
      </c>
      <c r="H21" s="6">
        <f t="shared" si="9"/>
        <v>120.38223649232434</v>
      </c>
      <c r="I21" s="6">
        <f t="shared" si="9"/>
        <v>141.18916135245746</v>
      </c>
      <c r="J21" s="6">
        <f t="shared" si="9"/>
        <v>163.03643245559724</v>
      </c>
      <c r="K21" s="6">
        <f t="shared" si="9"/>
        <v>185.976067113894</v>
      </c>
      <c r="L21" s="6">
        <f t="shared" si="9"/>
        <v>210.06268350510558</v>
      </c>
      <c r="M21" s="6">
        <f t="shared" si="9"/>
        <v>235.35363071587778</v>
      </c>
      <c r="N21" s="6">
        <f t="shared" si="9"/>
        <v>250.74241625211167</v>
      </c>
      <c r="O21" s="6">
        <f t="shared" si="9"/>
        <v>264.66146545391695</v>
      </c>
      <c r="P21" s="6">
        <f t="shared" si="9"/>
        <v>279.27646711581247</v>
      </c>
      <c r="Q21" s="6">
        <f t="shared" si="9"/>
        <v>294.62221886080277</v>
      </c>
      <c r="R21" s="6">
        <f t="shared" si="9"/>
        <v>310.73525819304257</v>
      </c>
      <c r="S21" s="6">
        <f t="shared" si="9"/>
        <v>327.65394949189431</v>
      </c>
      <c r="T21" s="6">
        <f t="shared" si="9"/>
        <v>345.41857535568874</v>
      </c>
      <c r="U21" s="6">
        <f t="shared" si="9"/>
        <v>364.0714325126728</v>
      </c>
      <c r="V21" s="6">
        <f t="shared" si="9"/>
        <v>383.65693252750611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4" t="s">
        <v>98</v>
      </c>
      <c r="B22" s="6">
        <f t="shared" ref="B22:AE22" si="10">B13+B15+B21</f>
        <v>35.971567798973901</v>
      </c>
      <c r="C22" s="6">
        <f t="shared" si="10"/>
        <v>56.751060710706113</v>
      </c>
      <c r="D22" s="6">
        <f t="shared" si="10"/>
        <v>84.058200580732205</v>
      </c>
      <c r="E22" s="6">
        <f t="shared" si="10"/>
        <v>112.73069744425962</v>
      </c>
      <c r="F22" s="6">
        <f t="shared" si="10"/>
        <v>142.83681915096338</v>
      </c>
      <c r="G22" s="6">
        <f t="shared" si="10"/>
        <v>174.44824694300235</v>
      </c>
      <c r="H22" s="6">
        <f t="shared" si="10"/>
        <v>207.64024612464328</v>
      </c>
      <c r="I22" s="6">
        <f t="shared" si="10"/>
        <v>242.49184526536624</v>
      </c>
      <c r="J22" s="6">
        <f t="shared" si="10"/>
        <v>279.08602436312538</v>
      </c>
      <c r="K22" s="6">
        <f t="shared" si="10"/>
        <v>317.50991241577242</v>
      </c>
      <c r="L22" s="6">
        <f t="shared" si="10"/>
        <v>357.85499487105187</v>
      </c>
      <c r="M22" s="6">
        <f t="shared" si="10"/>
        <v>400.2173314490953</v>
      </c>
      <c r="N22" s="6">
        <f t="shared" si="10"/>
        <v>433.53107582096396</v>
      </c>
      <c r="O22" s="6">
        <f t="shared" si="10"/>
        <v>466.27133180018575</v>
      </c>
      <c r="P22" s="6">
        <f t="shared" si="10"/>
        <v>500.64860057836864</v>
      </c>
      <c r="Q22" s="6">
        <f t="shared" si="10"/>
        <v>536.74473279546066</v>
      </c>
      <c r="R22" s="6">
        <f t="shared" si="10"/>
        <v>574.64567162340722</v>
      </c>
      <c r="S22" s="6">
        <f t="shared" si="10"/>
        <v>614.44165739275104</v>
      </c>
      <c r="T22" s="6">
        <f t="shared" si="10"/>
        <v>656.22744245056219</v>
      </c>
      <c r="U22" s="6">
        <f t="shared" si="10"/>
        <v>700.10251676126381</v>
      </c>
      <c r="V22" s="6">
        <f t="shared" si="10"/>
        <v>746.17134478750063</v>
      </c>
      <c r="W22" s="6">
        <f t="shared" si="10"/>
        <v>790.32190667196801</v>
      </c>
      <c r="X22" s="6">
        <f t="shared" si="10"/>
        <v>819.51977580454036</v>
      </c>
      <c r="Y22" s="6">
        <f t="shared" si="10"/>
        <v>850.17753839374132</v>
      </c>
      <c r="Z22" s="6">
        <f t="shared" si="10"/>
        <v>882.36818911240232</v>
      </c>
      <c r="AA22" s="6">
        <f t="shared" si="10"/>
        <v>916.16837236699644</v>
      </c>
      <c r="AB22" s="6">
        <f t="shared" si="10"/>
        <v>951.65856478432011</v>
      </c>
      <c r="AC22" s="6">
        <f t="shared" si="10"/>
        <v>988.92326682251007</v>
      </c>
      <c r="AD22" s="6">
        <f t="shared" si="10"/>
        <v>1028.0512039626096</v>
      </c>
      <c r="AE22" s="6">
        <f t="shared" si="10"/>
        <v>1069.1355379597139</v>
      </c>
    </row>
    <row r="23" spans="1:32" x14ac:dyDescent="0.45">
      <c r="A23" s="44" t="s">
        <v>122</v>
      </c>
      <c r="B23" s="6">
        <f>SUM($B$22)</f>
        <v>35.971567798973901</v>
      </c>
      <c r="C23" s="6">
        <f>SUM($B$22:C22)</f>
        <v>92.722628509680021</v>
      </c>
      <c r="D23" s="6">
        <f>SUM($B$22:D22)</f>
        <v>176.78082909041223</v>
      </c>
      <c r="E23" s="6">
        <f>SUM($B$22:E22)</f>
        <v>289.51152653467182</v>
      </c>
      <c r="F23" s="6">
        <f>SUM($B$22:F22)</f>
        <v>432.34834568563519</v>
      </c>
      <c r="G23" s="6">
        <f>SUM($B$22:G22)</f>
        <v>606.79659262863754</v>
      </c>
      <c r="H23" s="6">
        <f>SUM($B$22:H22)</f>
        <v>814.43683875328088</v>
      </c>
      <c r="I23" s="6">
        <f>SUM($B$22:I22)</f>
        <v>1056.9286840186471</v>
      </c>
      <c r="J23" s="6">
        <f>SUM($B$22:J22)</f>
        <v>1336.0147083817724</v>
      </c>
      <c r="K23" s="6">
        <f>SUM($B$22:K22)</f>
        <v>1653.5246207975447</v>
      </c>
      <c r="L23" s="6">
        <f>SUM($B$22:L22)</f>
        <v>2011.3796156685967</v>
      </c>
      <c r="M23" s="6">
        <f>SUM($B$22:M22)</f>
        <v>2411.5969471176918</v>
      </c>
      <c r="N23" s="6">
        <f>SUM($B$22:N22)</f>
        <v>2845.1280229386557</v>
      </c>
      <c r="O23" s="6">
        <f>SUM($B$22:O22)</f>
        <v>3311.3993547388413</v>
      </c>
      <c r="P23" s="6">
        <f>SUM($B$22:P22)</f>
        <v>3812.0479553172099</v>
      </c>
      <c r="Q23" s="6">
        <f>SUM($B$22:Q22)</f>
        <v>4348.7926881126705</v>
      </c>
      <c r="R23" s="6">
        <f>SUM($B$22:R22)</f>
        <v>4923.4383597360775</v>
      </c>
      <c r="S23" s="6">
        <f>SUM($B$22:S22)</f>
        <v>5537.8800171288285</v>
      </c>
      <c r="T23" s="6">
        <f>SUM($B$22:T22)</f>
        <v>6194.1074595793907</v>
      </c>
      <c r="U23" s="6">
        <f>SUM($B$22:U22)</f>
        <v>6894.209976340655</v>
      </c>
      <c r="V23" s="6">
        <f>SUM($B$22:V22)</f>
        <v>7640.3813211281558</v>
      </c>
      <c r="W23" s="6">
        <f>SUM($B$22:W22)</f>
        <v>8430.7032278001243</v>
      </c>
      <c r="X23" s="6">
        <f>SUM($B$22:X22)</f>
        <v>9250.223003604664</v>
      </c>
      <c r="Y23" s="6">
        <f>SUM($B$22:Y22)</f>
        <v>10100.400541998406</v>
      </c>
      <c r="Z23" s="6">
        <f>SUM($B$22:Z22)</f>
        <v>10982.768731110807</v>
      </c>
      <c r="AA23" s="6">
        <f>SUM($B$22:AA22)</f>
        <v>11898.937103477803</v>
      </c>
      <c r="AB23" s="6">
        <f>SUM($B$22:AB22)</f>
        <v>12850.595668262124</v>
      </c>
      <c r="AC23" s="6">
        <f>SUM($B$22:AC22)</f>
        <v>13839.518935084634</v>
      </c>
      <c r="AD23" s="6">
        <f>SUM($B$22:AD22)</f>
        <v>14867.570139047244</v>
      </c>
      <c r="AE23" s="6">
        <f>SUM($B$22:AE22)</f>
        <v>15936.705677006958</v>
      </c>
    </row>
    <row r="24" spans="1:32" x14ac:dyDescent="0.45">
      <c r="A24" s="2" t="s">
        <v>45</v>
      </c>
      <c r="B24" s="6">
        <f>B12-B23</f>
        <v>6125.3171969997302</v>
      </c>
      <c r="C24" s="6">
        <f t="shared" ref="C24:AE24" si="11">C12-C23</f>
        <v>12537.919339327664</v>
      </c>
      <c r="D24" s="6">
        <f t="shared" si="11"/>
        <v>19246.682001937501</v>
      </c>
      <c r="E24" s="6">
        <f t="shared" si="11"/>
        <v>26266.413210843344</v>
      </c>
      <c r="F24" s="6">
        <f t="shared" si="11"/>
        <v>33612.661393359987</v>
      </c>
      <c r="G24" s="6">
        <f t="shared" si="11"/>
        <v>41301.752398167977</v>
      </c>
      <c r="H24" s="6">
        <f t="shared" si="11"/>
        <v>49350.828366381866</v>
      </c>
      <c r="I24" s="6">
        <f t="shared" si="11"/>
        <v>57777.888546171969</v>
      </c>
      <c r="J24" s="6">
        <f t="shared" si="11"/>
        <v>66601.832148117086</v>
      </c>
      <c r="K24" s="6">
        <f t="shared" si="11"/>
        <v>75842.503343324963</v>
      </c>
      <c r="L24" s="6">
        <f t="shared" si="11"/>
        <v>85520.738511458738</v>
      </c>
      <c r="M24" s="6">
        <f t="shared" si="11"/>
        <v>95658.415851164726</v>
      </c>
      <c r="N24" s="6">
        <f t="shared" si="11"/>
        <v>106289.67418005659</v>
      </c>
      <c r="O24" s="6">
        <f t="shared" si="11"/>
        <v>117441.43172320489</v>
      </c>
      <c r="P24" s="6">
        <f t="shared" si="11"/>
        <v>129139.71344132243</v>
      </c>
      <c r="Q24" s="6">
        <f t="shared" si="11"/>
        <v>141411.84554315763</v>
      </c>
      <c r="R24" s="6">
        <f t="shared" si="11"/>
        <v>154286.52054789642</v>
      </c>
      <c r="S24" s="6">
        <f t="shared" si="11"/>
        <v>167793.86560068399</v>
      </c>
      <c r="T24" s="6">
        <f t="shared" si="11"/>
        <v>181965.51420392276</v>
      </c>
      <c r="U24" s="6">
        <f t="shared" si="11"/>
        <v>196834.68153513531</v>
      </c>
      <c r="V24" s="6">
        <f t="shared" si="11"/>
        <v>212436.24353072027</v>
      </c>
      <c r="W24" s="6">
        <f t="shared" si="11"/>
        <v>228811.04163143944</v>
      </c>
      <c r="X24" s="6">
        <f t="shared" si="11"/>
        <v>246014.89786339557</v>
      </c>
      <c r="Y24" s="6">
        <f t="shared" si="11"/>
        <v>264089.26513315056</v>
      </c>
      <c r="Z24" s="6">
        <f t="shared" si="11"/>
        <v>283077.66899259435</v>
      </c>
      <c r="AA24" s="6">
        <f t="shared" si="11"/>
        <v>303025.81127121131</v>
      </c>
      <c r="AB24" s="6">
        <f t="shared" si="11"/>
        <v>323981.67888996023</v>
      </c>
      <c r="AC24" s="6">
        <f t="shared" si="11"/>
        <v>345995.65811584756</v>
      </c>
      <c r="AD24" s="6">
        <f t="shared" si="11"/>
        <v>369120.65452923032</v>
      </c>
      <c r="AE24" s="6">
        <f t="shared" si="11"/>
        <v>393412.21898948314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46">
        <f>'Invoer en totaal'!B27</f>
        <v>1E-3</v>
      </c>
      <c r="C30" s="46">
        <f>'Invoer en totaal'!C27</f>
        <v>1E-3</v>
      </c>
      <c r="D30" s="46">
        <f>'Invoer en totaal'!D27</f>
        <v>1.6199999999999999E-3</v>
      </c>
      <c r="E30" s="46">
        <f>'Invoer en totaal'!E27</f>
        <v>2.3999999999999998E-3</v>
      </c>
      <c r="F30" s="46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47">
        <f>'Invoer en totaal'!B28</f>
        <v>0.05</v>
      </c>
      <c r="C31" s="47">
        <f>'Invoer en totaal'!C28</f>
        <v>0</v>
      </c>
      <c r="D31" s="9"/>
      <c r="E31" s="51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48">
        <f>'Invoer en totaal'!B29</f>
        <v>150</v>
      </c>
      <c r="C32" s="48">
        <f>'Invoer en totaal'!C29</f>
        <v>150</v>
      </c>
      <c r="D32" s="9"/>
      <c r="E32" s="49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1"/>
      <c r="B33" s="11"/>
      <c r="C33" s="11"/>
      <c r="D33" s="50" t="s">
        <v>83</v>
      </c>
      <c r="E33" s="52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9.9812877989739004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4" t="s">
        <v>94</v>
      </c>
      <c r="B16" s="6">
        <f>B14-B15</f>
        <v>6151.3074769997302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4" t="s">
        <v>112</v>
      </c>
      <c r="B17" s="6">
        <f>MIN($E$35,B14)</f>
        <v>6161.2887647987045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MAX($E$33,$E$32*B17)</f>
        <v>12.322577529597408</v>
      </c>
      <c r="C18" s="6">
        <f t="shared" ref="C18:AE18" si="6">MAX($E$33,$E$32*C17)</f>
        <v>25.26128393567469</v>
      </c>
      <c r="D18" s="6">
        <f t="shared" si="6"/>
        <v>38.846925662055831</v>
      </c>
      <c r="E18" s="6">
        <f t="shared" si="6"/>
        <v>53.111849474756035</v>
      </c>
      <c r="F18" s="6">
        <f t="shared" si="6"/>
        <v>68.09001947809125</v>
      </c>
      <c r="G18" s="6">
        <f t="shared" si="6"/>
        <v>83.817097981593221</v>
      </c>
      <c r="H18" s="6">
        <f t="shared" si="6"/>
        <v>100.3305304102703</v>
      </c>
      <c r="I18" s="6">
        <f t="shared" si="6"/>
        <v>117.66963446038123</v>
      </c>
      <c r="J18" s="6">
        <f t="shared" si="6"/>
        <v>135.87569371299773</v>
      </c>
      <c r="K18" s="6">
        <f t="shared" si="6"/>
        <v>154.99205592824501</v>
      </c>
      <c r="L18" s="6">
        <f t="shared" si="6"/>
        <v>175.06423625425467</v>
      </c>
      <c r="M18" s="6">
        <f t="shared" si="6"/>
        <v>196.14002559656484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8958.0038234264066</v>
      </c>
      <c r="O19" s="6">
        <f t="shared" si="7"/>
        <v>20557.211491597467</v>
      </c>
      <c r="P19" s="6">
        <f t="shared" si="7"/>
        <v>32736.379543177085</v>
      </c>
      <c r="Q19" s="6">
        <f t="shared" si="7"/>
        <v>45524.505997335655</v>
      </c>
      <c r="R19" s="6">
        <f t="shared" si="7"/>
        <v>58952.038774202141</v>
      </c>
      <c r="S19" s="6">
        <f t="shared" si="7"/>
        <v>73050.948189911956</v>
      </c>
      <c r="T19" s="6">
        <f t="shared" si="7"/>
        <v>87854.80307640729</v>
      </c>
      <c r="U19" s="6">
        <f t="shared" si="7"/>
        <v>103398.85070722736</v>
      </c>
      <c r="V19" s="6">
        <f t="shared" si="7"/>
        <v>119720.10071958843</v>
      </c>
      <c r="W19" s="6">
        <f t="shared" si="7"/>
        <v>136857.41323256757</v>
      </c>
      <c r="X19" s="6">
        <f t="shared" si="7"/>
        <v>154851.59137119568</v>
      </c>
      <c r="Y19" s="6">
        <f t="shared" si="7"/>
        <v>173745.47841675521</v>
      </c>
      <c r="Z19" s="6">
        <f t="shared" si="7"/>
        <v>193584.05981459271</v>
      </c>
      <c r="AA19" s="6">
        <f t="shared" si="7"/>
        <v>214414.57028232212</v>
      </c>
      <c r="AB19" s="6">
        <f t="shared" si="7"/>
        <v>236286.60627343802</v>
      </c>
      <c r="AC19" s="6">
        <f t="shared" si="7"/>
        <v>259252.24406410969</v>
      </c>
      <c r="AD19" s="6">
        <f t="shared" si="7"/>
        <v>283366.16374431492</v>
      </c>
      <c r="AE19" s="6">
        <f t="shared" si="7"/>
        <v>300000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10.749604588111687</v>
      </c>
      <c r="O20" s="6">
        <f t="shared" si="8"/>
        <v>24.668653789916959</v>
      </c>
      <c r="P20" s="6">
        <f t="shared" si="8"/>
        <v>39.2836554518125</v>
      </c>
      <c r="Q20" s="6">
        <f t="shared" si="8"/>
        <v>54.629407196802781</v>
      </c>
      <c r="R20" s="6">
        <f t="shared" si="8"/>
        <v>70.742446529042567</v>
      </c>
      <c r="S20" s="6">
        <f t="shared" si="8"/>
        <v>87.661137827894336</v>
      </c>
      <c r="T20" s="6">
        <f t="shared" si="8"/>
        <v>105.42576369168874</v>
      </c>
      <c r="U20" s="6">
        <f t="shared" si="8"/>
        <v>124.07862084867283</v>
      </c>
      <c r="V20" s="6">
        <f t="shared" si="8"/>
        <v>143.6641208635061</v>
      </c>
      <c r="W20" s="6">
        <f t="shared" si="8"/>
        <v>164.22889587908108</v>
      </c>
      <c r="X20" s="6">
        <f t="shared" si="8"/>
        <v>185.8219096454348</v>
      </c>
      <c r="Y20" s="6">
        <f t="shared" si="8"/>
        <v>208.49457410010623</v>
      </c>
      <c r="Z20" s="6">
        <f t="shared" si="8"/>
        <v>232.30087177751122</v>
      </c>
      <c r="AA20" s="6">
        <f t="shared" si="8"/>
        <v>257.29748433878655</v>
      </c>
      <c r="AB20" s="6">
        <f t="shared" si="8"/>
        <v>283.54392752812561</v>
      </c>
      <c r="AC20" s="6">
        <f t="shared" si="8"/>
        <v>311.1026928769316</v>
      </c>
      <c r="AD20" s="6">
        <f t="shared" si="8"/>
        <v>340.03939649317789</v>
      </c>
      <c r="AE20" s="6">
        <f t="shared" si="8"/>
        <v>359.99999999999994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8685.7794085303904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5.2114676451182333</v>
      </c>
    </row>
    <row r="23" spans="1:32" x14ac:dyDescent="0.45">
      <c r="A23" s="44" t="s">
        <v>113</v>
      </c>
      <c r="B23" s="6">
        <f>B18+B22+B20</f>
        <v>12.322577529597408</v>
      </c>
      <c r="C23" s="6">
        <f t="shared" ref="C23:AD23" si="11">C18+C22+C20</f>
        <v>25.26128393567469</v>
      </c>
      <c r="D23" s="6">
        <f t="shared" si="11"/>
        <v>38.846925662055831</v>
      </c>
      <c r="E23" s="6">
        <f t="shared" si="11"/>
        <v>53.111849474756035</v>
      </c>
      <c r="F23" s="6">
        <f t="shared" si="11"/>
        <v>68.09001947809125</v>
      </c>
      <c r="G23" s="6">
        <f t="shared" si="11"/>
        <v>83.817097981593221</v>
      </c>
      <c r="H23" s="6">
        <f t="shared" si="11"/>
        <v>100.3305304102703</v>
      </c>
      <c r="I23" s="6">
        <f t="shared" si="11"/>
        <v>117.66963446038123</v>
      </c>
      <c r="J23" s="6">
        <f t="shared" si="11"/>
        <v>135.87569371299773</v>
      </c>
      <c r="K23" s="6">
        <f t="shared" si="11"/>
        <v>154.99205592824501</v>
      </c>
      <c r="L23" s="6">
        <f t="shared" si="11"/>
        <v>175.06423625425467</v>
      </c>
      <c r="M23" s="6">
        <f t="shared" si="11"/>
        <v>196.14002559656484</v>
      </c>
      <c r="N23" s="6">
        <f t="shared" si="11"/>
        <v>210.74960458811168</v>
      </c>
      <c r="O23" s="6">
        <f t="shared" si="11"/>
        <v>224.66865378991696</v>
      </c>
      <c r="P23" s="6">
        <f t="shared" si="11"/>
        <v>239.28365545181251</v>
      </c>
      <c r="Q23" s="6">
        <f t="shared" si="11"/>
        <v>254.62940719680279</v>
      </c>
      <c r="R23" s="6">
        <f t="shared" si="11"/>
        <v>270.74244652904258</v>
      </c>
      <c r="S23" s="6">
        <f t="shared" si="11"/>
        <v>287.66113782789432</v>
      </c>
      <c r="T23" s="6">
        <f t="shared" si="11"/>
        <v>305.42576369168876</v>
      </c>
      <c r="U23" s="6">
        <f t="shared" si="11"/>
        <v>324.07862084867281</v>
      </c>
      <c r="V23" s="6">
        <f t="shared" si="11"/>
        <v>343.66412086350613</v>
      </c>
      <c r="W23" s="6">
        <f t="shared" si="11"/>
        <v>364.22889587908105</v>
      </c>
      <c r="X23" s="6">
        <f t="shared" si="11"/>
        <v>385.8219096454348</v>
      </c>
      <c r="Y23" s="6">
        <f t="shared" si="11"/>
        <v>408.49457410010621</v>
      </c>
      <c r="Z23" s="6">
        <f t="shared" si="11"/>
        <v>432.30087177751125</v>
      </c>
      <c r="AA23" s="6">
        <f t="shared" si="11"/>
        <v>457.29748433878655</v>
      </c>
      <c r="AB23" s="6">
        <f t="shared" si="11"/>
        <v>483.54392752812561</v>
      </c>
      <c r="AC23" s="6">
        <f t="shared" si="11"/>
        <v>511.1026928769316</v>
      </c>
      <c r="AD23" s="6">
        <f t="shared" si="11"/>
        <v>540.03939649317795</v>
      </c>
      <c r="AE23" s="6">
        <f>AE18+AE22+AE20</f>
        <v>565.2114676451182</v>
      </c>
    </row>
    <row r="24" spans="1:32" x14ac:dyDescent="0.45">
      <c r="A24" s="44" t="s">
        <v>98</v>
      </c>
      <c r="B24" s="6">
        <f t="shared" ref="B24:AE24" si="12">B13+B15+B23</f>
        <v>22.303865328571309</v>
      </c>
      <c r="C24" s="6">
        <f t="shared" si="12"/>
        <v>45.722923923571187</v>
      </c>
      <c r="D24" s="6">
        <f t="shared" si="12"/>
        <v>70.312935448321056</v>
      </c>
      <c r="E24" s="6">
        <f t="shared" si="12"/>
        <v>96.132447549308409</v>
      </c>
      <c r="F24" s="6">
        <f t="shared" si="12"/>
        <v>123.24293525534515</v>
      </c>
      <c r="G24" s="6">
        <f t="shared" si="12"/>
        <v>151.70894734668371</v>
      </c>
      <c r="H24" s="6">
        <f t="shared" si="12"/>
        <v>181.59826004258923</v>
      </c>
      <c r="I24" s="6">
        <f t="shared" si="12"/>
        <v>212.98203837329004</v>
      </c>
      <c r="J24" s="6">
        <f t="shared" si="12"/>
        <v>245.93500562052589</v>
      </c>
      <c r="K24" s="6">
        <f t="shared" si="12"/>
        <v>280.53562123012347</v>
      </c>
      <c r="L24" s="6">
        <f t="shared" si="12"/>
        <v>316.86626762020092</v>
      </c>
      <c r="M24" s="6">
        <f t="shared" si="12"/>
        <v>355.01344632978237</v>
      </c>
      <c r="N24" s="6">
        <f t="shared" si="12"/>
        <v>387.54798415696399</v>
      </c>
      <c r="O24" s="6">
        <f t="shared" si="12"/>
        <v>420.28824013618578</v>
      </c>
      <c r="P24" s="6">
        <f t="shared" si="12"/>
        <v>454.66550891436873</v>
      </c>
      <c r="Q24" s="6">
        <f t="shared" si="12"/>
        <v>490.76164113146069</v>
      </c>
      <c r="R24" s="6">
        <f t="shared" si="12"/>
        <v>528.66257995940725</v>
      </c>
      <c r="S24" s="6">
        <f t="shared" si="12"/>
        <v>568.45856572875107</v>
      </c>
      <c r="T24" s="6">
        <f t="shared" si="12"/>
        <v>610.24435078656222</v>
      </c>
      <c r="U24" s="6">
        <f t="shared" si="12"/>
        <v>654.11942509726384</v>
      </c>
      <c r="V24" s="6">
        <f t="shared" si="12"/>
        <v>700.18825312350054</v>
      </c>
      <c r="W24" s="6">
        <f t="shared" si="12"/>
        <v>748.56052255104919</v>
      </c>
      <c r="X24" s="6">
        <f t="shared" si="12"/>
        <v>799.35140544997512</v>
      </c>
      <c r="Y24" s="6">
        <f t="shared" si="12"/>
        <v>852.68183249384742</v>
      </c>
      <c r="Z24" s="6">
        <f t="shared" si="12"/>
        <v>908.67878088991347</v>
      </c>
      <c r="AA24" s="6">
        <f t="shared" si="12"/>
        <v>967.47557670578294</v>
      </c>
      <c r="AB24" s="6">
        <f t="shared" si="12"/>
        <v>1029.2122123124457</v>
      </c>
      <c r="AC24" s="6">
        <f t="shared" si="12"/>
        <v>1094.0356796994417</v>
      </c>
      <c r="AD24" s="6">
        <f t="shared" si="12"/>
        <v>1162.1003204557874</v>
      </c>
      <c r="AE24" s="6">
        <f t="shared" si="12"/>
        <v>1228.3567256048323</v>
      </c>
    </row>
    <row r="25" spans="1:32" x14ac:dyDescent="0.45">
      <c r="A25" s="44" t="s">
        <v>122</v>
      </c>
      <c r="B25" s="6">
        <f>SUM($B$24)</f>
        <v>22.303865328571309</v>
      </c>
      <c r="C25" s="6">
        <f>SUM($B$24:C24)</f>
        <v>68.026789252142493</v>
      </c>
      <c r="D25" s="6">
        <f>SUM($B$24:D24)</f>
        <v>138.33972470046353</v>
      </c>
      <c r="E25" s="6">
        <f>SUM($B$24:E24)</f>
        <v>234.47217224977194</v>
      </c>
      <c r="F25" s="6">
        <f>SUM($B$24:F24)</f>
        <v>357.71510750511709</v>
      </c>
      <c r="G25" s="6">
        <f>SUM($B$24:G24)</f>
        <v>509.4240548518008</v>
      </c>
      <c r="H25" s="6">
        <f>SUM($B$24:H24)</f>
        <v>691.02231489439009</v>
      </c>
      <c r="I25" s="6">
        <f>SUM($B$24:I24)</f>
        <v>904.00435326768013</v>
      </c>
      <c r="J25" s="6">
        <f>SUM($B$24:J24)</f>
        <v>1149.939358888206</v>
      </c>
      <c r="K25" s="6">
        <f>SUM($B$24:K24)</f>
        <v>1430.4749801183295</v>
      </c>
      <c r="L25" s="6">
        <f>SUM($B$24:L24)</f>
        <v>1747.3412477385305</v>
      </c>
      <c r="M25" s="6">
        <f>SUM($B$24:M24)</f>
        <v>2102.3546940683127</v>
      </c>
      <c r="N25" s="6">
        <f>SUM($B$24:N24)</f>
        <v>2489.9026782252768</v>
      </c>
      <c r="O25" s="6">
        <f>SUM($B$24:O24)</f>
        <v>2910.1909183614625</v>
      </c>
      <c r="P25" s="6">
        <f>SUM($B$24:P24)</f>
        <v>3364.8564272758313</v>
      </c>
      <c r="Q25" s="6">
        <f>SUM($B$24:Q24)</f>
        <v>3855.618068407292</v>
      </c>
      <c r="R25" s="6">
        <f>SUM($B$24:R24)</f>
        <v>4384.2806483666991</v>
      </c>
      <c r="S25" s="6">
        <f>SUM($B$24:S24)</f>
        <v>4952.7392140954498</v>
      </c>
      <c r="T25" s="6">
        <f>SUM($B$24:T24)</f>
        <v>5562.9835648820117</v>
      </c>
      <c r="U25" s="6">
        <f>SUM($B$24:U24)</f>
        <v>6217.1029899792757</v>
      </c>
      <c r="V25" s="6">
        <f>SUM($B$24:V24)</f>
        <v>6917.2912431027762</v>
      </c>
      <c r="W25" s="6">
        <f>SUM($B$24:W24)</f>
        <v>7665.8517656538252</v>
      </c>
      <c r="X25" s="6">
        <f>SUM($B$24:X24)</f>
        <v>8465.2031711037998</v>
      </c>
      <c r="Y25" s="6">
        <f>SUM($B$24:Y24)</f>
        <v>9317.8850035976466</v>
      </c>
      <c r="Z25" s="6">
        <f>SUM($B$24:Z24)</f>
        <v>10226.56378448756</v>
      </c>
      <c r="AA25" s="6">
        <f>SUM($B$24:AA24)</f>
        <v>11194.039361193343</v>
      </c>
      <c r="AB25" s="6">
        <f>SUM($B$24:AB24)</f>
        <v>12223.25157350579</v>
      </c>
      <c r="AC25" s="6">
        <f>SUM($B$24:AC24)</f>
        <v>13317.287253205232</v>
      </c>
      <c r="AD25" s="6">
        <f>SUM($B$24:AD24)</f>
        <v>14479.387573661019</v>
      </c>
      <c r="AE25" s="6">
        <f>SUM($B$24:AE24)</f>
        <v>15707.744299265851</v>
      </c>
    </row>
    <row r="26" spans="1:32" x14ac:dyDescent="0.45">
      <c r="A26" s="2" t="s">
        <v>106</v>
      </c>
      <c r="B26" s="6">
        <f>B12-B25</f>
        <v>6138.9848994701333</v>
      </c>
      <c r="C26" s="6">
        <f t="shared" ref="C26:AE26" si="13">C12-C25</f>
        <v>12562.615178585202</v>
      </c>
      <c r="D26" s="6">
        <f t="shared" si="13"/>
        <v>19285.12310632745</v>
      </c>
      <c r="E26" s="6">
        <f t="shared" si="13"/>
        <v>26321.452565128246</v>
      </c>
      <c r="F26" s="6">
        <f t="shared" si="13"/>
        <v>33687.294631540506</v>
      </c>
      <c r="G26" s="6">
        <f t="shared" si="13"/>
        <v>41399.124935944812</v>
      </c>
      <c r="H26" s="6">
        <f t="shared" si="13"/>
        <v>49474.242890240756</v>
      </c>
      <c r="I26" s="6">
        <f t="shared" si="13"/>
        <v>57930.812876922937</v>
      </c>
      <c r="J26" s="6">
        <f t="shared" si="13"/>
        <v>66787.907497610649</v>
      </c>
      <c r="K26" s="6">
        <f t="shared" si="13"/>
        <v>76065.552984004171</v>
      </c>
      <c r="L26" s="6">
        <f t="shared" si="13"/>
        <v>85784.77687938881</v>
      </c>
      <c r="M26" s="6">
        <f t="shared" si="13"/>
        <v>95967.658104214104</v>
      </c>
      <c r="N26" s="6">
        <f t="shared" si="13"/>
        <v>106644.89952476998</v>
      </c>
      <c r="O26" s="6">
        <f t="shared" si="13"/>
        <v>117842.64015958227</v>
      </c>
      <c r="P26" s="6">
        <f t="shared" si="13"/>
        <v>129586.90496936379</v>
      </c>
      <c r="Q26" s="6">
        <f t="shared" si="13"/>
        <v>141905.02016286302</v>
      </c>
      <c r="R26" s="6">
        <f t="shared" si="13"/>
        <v>154825.67825926581</v>
      </c>
      <c r="S26" s="6">
        <f t="shared" si="13"/>
        <v>168379.00640371736</v>
      </c>
      <c r="T26" s="6">
        <f t="shared" si="13"/>
        <v>182596.63809862014</v>
      </c>
      <c r="U26" s="6">
        <f t="shared" si="13"/>
        <v>197511.7885214967</v>
      </c>
      <c r="V26" s="6">
        <f t="shared" si="13"/>
        <v>213159.33360874566</v>
      </c>
      <c r="W26" s="6">
        <f t="shared" si="13"/>
        <v>229575.89309358574</v>
      </c>
      <c r="X26" s="6">
        <f t="shared" si="13"/>
        <v>246799.91769589641</v>
      </c>
      <c r="Y26" s="6">
        <f t="shared" si="13"/>
        <v>264871.7806715513</v>
      </c>
      <c r="Z26" s="6">
        <f t="shared" si="13"/>
        <v>283833.87393921759</v>
      </c>
      <c r="AA26" s="6">
        <f t="shared" si="13"/>
        <v>303730.70901349577</v>
      </c>
      <c r="AB26" s="6">
        <f t="shared" si="13"/>
        <v>324609.02298471652</v>
      </c>
      <c r="AC26" s="6">
        <f t="shared" si="13"/>
        <v>346517.88979772694</v>
      </c>
      <c r="AD26" s="6">
        <f t="shared" si="13"/>
        <v>369508.83709461655</v>
      </c>
      <c r="AE26" s="6">
        <f t="shared" si="13"/>
        <v>393641.18036722427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totaal'!E34</f>
        <v>2E-3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totaal'!E37</f>
        <v>100000</v>
      </c>
      <c r="F35" s="62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>
      <selection activeCell="B14" sqref="B14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9.9812877989739004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4" t="s">
        <v>94</v>
      </c>
      <c r="B16" s="6">
        <f>B14-B15</f>
        <v>6151.3074769997302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4" t="s">
        <v>112</v>
      </c>
      <c r="B17" s="6">
        <f>MIN($E$35,B14)</f>
        <v>6161.2887647987045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45">
      <c r="A18" s="44" t="s">
        <v>86</v>
      </c>
      <c r="B18" s="6">
        <f>MAX($E$33,$E$32*B17)</f>
        <v>16</v>
      </c>
      <c r="C18" s="6">
        <f t="shared" ref="C18:AE18" si="6">MAX($E$33,$E$32*C17)</f>
        <v>30.313540722809623</v>
      </c>
      <c r="D18" s="6">
        <f t="shared" si="6"/>
        <v>46.61631079446699</v>
      </c>
      <c r="E18" s="6">
        <f t="shared" si="6"/>
        <v>63.734219369707233</v>
      </c>
      <c r="F18" s="6">
        <f t="shared" si="6"/>
        <v>81.70802337370948</v>
      </c>
      <c r="G18" s="6">
        <f t="shared" si="6"/>
        <v>100.58051757791186</v>
      </c>
      <c r="H18" s="6">
        <f t="shared" si="6"/>
        <v>120.39663649232435</v>
      </c>
      <c r="I18" s="6">
        <f t="shared" si="6"/>
        <v>141.20356135245746</v>
      </c>
      <c r="J18" s="6">
        <f t="shared" si="6"/>
        <v>163.05083245559723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2370.4843988206267</v>
      </c>
      <c r="L19" s="6">
        <f t="shared" si="7"/>
        <v>12390.316095761387</v>
      </c>
      <c r="M19" s="6">
        <f t="shared" si="7"/>
        <v>22911.139377549203</v>
      </c>
      <c r="N19" s="6">
        <f t="shared" si="7"/>
        <v>33958.003823426407</v>
      </c>
      <c r="O19" s="6">
        <f t="shared" si="7"/>
        <v>45557.211491597467</v>
      </c>
      <c r="P19" s="6">
        <f t="shared" si="7"/>
        <v>57736.379543177085</v>
      </c>
      <c r="Q19" s="6">
        <f t="shared" si="7"/>
        <v>70524.505997335655</v>
      </c>
      <c r="R19" s="6">
        <f t="shared" si="7"/>
        <v>83952.038774202141</v>
      </c>
      <c r="S19" s="6">
        <f t="shared" si="7"/>
        <v>98050.948189911956</v>
      </c>
      <c r="T19" s="6">
        <f t="shared" si="7"/>
        <v>112854.80307640729</v>
      </c>
      <c r="U19" s="6">
        <f t="shared" si="7"/>
        <v>128398.85070722736</v>
      </c>
      <c r="V19" s="6">
        <f t="shared" si="7"/>
        <v>144720.10071958843</v>
      </c>
      <c r="W19" s="6">
        <f t="shared" si="7"/>
        <v>161857.41323256757</v>
      </c>
      <c r="X19" s="6">
        <f t="shared" si="7"/>
        <v>179851.59137119568</v>
      </c>
      <c r="Y19" s="6">
        <f t="shared" si="7"/>
        <v>198745.47841675521</v>
      </c>
      <c r="Z19" s="6">
        <f t="shared" si="7"/>
        <v>218584.05981459271</v>
      </c>
      <c r="AA19" s="6">
        <f t="shared" si="7"/>
        <v>239414.57028232212</v>
      </c>
      <c r="AB19" s="6">
        <f t="shared" si="7"/>
        <v>261286.60627343802</v>
      </c>
      <c r="AC19" s="6">
        <f t="shared" si="7"/>
        <v>284252.24406410969</v>
      </c>
      <c r="AD19" s="6">
        <f t="shared" si="7"/>
        <v>308366.16374431492</v>
      </c>
      <c r="AE19" s="6">
        <f t="shared" si="7"/>
        <v>333685.77940853039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2.844581278584752</v>
      </c>
      <c r="L20" s="6">
        <f t="shared" si="8"/>
        <v>14.868379314913664</v>
      </c>
      <c r="M20" s="6">
        <f t="shared" si="8"/>
        <v>27.493367253059041</v>
      </c>
      <c r="N20" s="6">
        <f t="shared" si="8"/>
        <v>40.749604588111687</v>
      </c>
      <c r="O20" s="6">
        <f t="shared" si="8"/>
        <v>54.668653789916952</v>
      </c>
      <c r="P20" s="6">
        <f t="shared" si="8"/>
        <v>69.283655451812493</v>
      </c>
      <c r="Q20" s="6">
        <f t="shared" si="8"/>
        <v>84.629407196802774</v>
      </c>
      <c r="R20" s="6">
        <f t="shared" si="8"/>
        <v>100.74244652904257</v>
      </c>
      <c r="S20" s="6">
        <f t="shared" si="8"/>
        <v>117.66113782789434</v>
      </c>
      <c r="T20" s="6">
        <f t="shared" si="8"/>
        <v>135.42576369168873</v>
      </c>
      <c r="U20" s="6">
        <f t="shared" si="8"/>
        <v>154.07862084867281</v>
      </c>
      <c r="V20" s="6">
        <f t="shared" si="8"/>
        <v>173.6641208635061</v>
      </c>
      <c r="W20" s="6">
        <f t="shared" si="8"/>
        <v>194.22889587908108</v>
      </c>
      <c r="X20" s="6">
        <f t="shared" si="8"/>
        <v>215.8219096454348</v>
      </c>
      <c r="Y20" s="6">
        <f t="shared" si="8"/>
        <v>238.49457410010623</v>
      </c>
      <c r="Z20" s="6">
        <f t="shared" si="8"/>
        <v>262.30087177751125</v>
      </c>
      <c r="AA20" s="6">
        <f t="shared" si="8"/>
        <v>287.29748433878655</v>
      </c>
      <c r="AB20" s="6">
        <f t="shared" si="8"/>
        <v>313.54392752812561</v>
      </c>
      <c r="AC20" s="6">
        <f t="shared" si="8"/>
        <v>341.1026928769316</v>
      </c>
      <c r="AD20" s="6">
        <f t="shared" si="8"/>
        <v>370.03939649317789</v>
      </c>
      <c r="AE20" s="6">
        <f t="shared" si="8"/>
        <v>400.42293529023641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0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16</v>
      </c>
      <c r="C23" s="6">
        <f t="shared" ref="C23:AD23" si="11">C18+C22+C20</f>
        <v>30.313540722809623</v>
      </c>
      <c r="D23" s="6">
        <f t="shared" si="11"/>
        <v>46.61631079446699</v>
      </c>
      <c r="E23" s="6">
        <f t="shared" si="11"/>
        <v>63.734219369707233</v>
      </c>
      <c r="F23" s="6">
        <f t="shared" si="11"/>
        <v>81.70802337370948</v>
      </c>
      <c r="G23" s="6">
        <f t="shared" si="11"/>
        <v>100.58051757791186</v>
      </c>
      <c r="H23" s="6">
        <f t="shared" si="11"/>
        <v>120.39663649232435</v>
      </c>
      <c r="I23" s="6">
        <f t="shared" si="11"/>
        <v>141.20356135245746</v>
      </c>
      <c r="J23" s="6">
        <f t="shared" si="11"/>
        <v>163.05083245559723</v>
      </c>
      <c r="K23" s="6">
        <f t="shared" si="11"/>
        <v>182.84458127858471</v>
      </c>
      <c r="L23" s="6">
        <f t="shared" si="11"/>
        <v>194.86837931491362</v>
      </c>
      <c r="M23" s="6">
        <f t="shared" si="11"/>
        <v>207.49336725305901</v>
      </c>
      <c r="N23" s="6">
        <f t="shared" si="11"/>
        <v>220.74960458811165</v>
      </c>
      <c r="O23" s="6">
        <f t="shared" si="11"/>
        <v>234.66865378991693</v>
      </c>
      <c r="P23" s="6">
        <f t="shared" si="11"/>
        <v>249.28365545181248</v>
      </c>
      <c r="Q23" s="6">
        <f t="shared" si="11"/>
        <v>264.62940719680273</v>
      </c>
      <c r="R23" s="6">
        <f t="shared" si="11"/>
        <v>280.74244652904252</v>
      </c>
      <c r="S23" s="6">
        <f t="shared" si="11"/>
        <v>297.66113782789432</v>
      </c>
      <c r="T23" s="6">
        <f t="shared" si="11"/>
        <v>315.4257636916887</v>
      </c>
      <c r="U23" s="6">
        <f t="shared" si="11"/>
        <v>334.07862084867281</v>
      </c>
      <c r="V23" s="6">
        <f t="shared" si="11"/>
        <v>353.66412086350607</v>
      </c>
      <c r="W23" s="6">
        <f t="shared" si="11"/>
        <v>374.22889587908105</v>
      </c>
      <c r="X23" s="6">
        <f t="shared" si="11"/>
        <v>395.82190964543474</v>
      </c>
      <c r="Y23" s="6">
        <f t="shared" si="11"/>
        <v>418.49457410010621</v>
      </c>
      <c r="Z23" s="6">
        <f t="shared" si="11"/>
        <v>442.30087177751125</v>
      </c>
      <c r="AA23" s="6">
        <f t="shared" si="11"/>
        <v>467.29748433878649</v>
      </c>
      <c r="AB23" s="6">
        <f t="shared" si="11"/>
        <v>493.54392752812555</v>
      </c>
      <c r="AC23" s="6">
        <f t="shared" si="11"/>
        <v>521.10269287693154</v>
      </c>
      <c r="AD23" s="6">
        <f t="shared" si="11"/>
        <v>550.03939649317783</v>
      </c>
      <c r="AE23" s="6">
        <f>AE18+AE22+AE20</f>
        <v>580.42293529023641</v>
      </c>
    </row>
    <row r="24" spans="1:32" x14ac:dyDescent="0.45">
      <c r="A24" s="44" t="s">
        <v>98</v>
      </c>
      <c r="B24" s="6">
        <f t="shared" ref="B24:AE24" si="12">B13+B15+B23</f>
        <v>25.981287798973902</v>
      </c>
      <c r="C24" s="6">
        <f t="shared" si="12"/>
        <v>50.775180710706124</v>
      </c>
      <c r="D24" s="6">
        <f t="shared" si="12"/>
        <v>78.082320580732215</v>
      </c>
      <c r="E24" s="6">
        <f t="shared" si="12"/>
        <v>106.75481744425961</v>
      </c>
      <c r="F24" s="6">
        <f t="shared" si="12"/>
        <v>136.86093915096339</v>
      </c>
      <c r="G24" s="6">
        <f t="shared" si="12"/>
        <v>168.47236694300238</v>
      </c>
      <c r="H24" s="6">
        <f t="shared" si="12"/>
        <v>201.66436612464327</v>
      </c>
      <c r="I24" s="6">
        <f t="shared" si="12"/>
        <v>236.51596526536625</v>
      </c>
      <c r="J24" s="6">
        <f t="shared" si="12"/>
        <v>273.11014436312536</v>
      </c>
      <c r="K24" s="6">
        <f t="shared" si="12"/>
        <v>308.38814658046317</v>
      </c>
      <c r="L24" s="6">
        <f t="shared" si="12"/>
        <v>336.6704106808599</v>
      </c>
      <c r="M24" s="6">
        <f t="shared" si="12"/>
        <v>366.36678798627651</v>
      </c>
      <c r="N24" s="6">
        <f t="shared" si="12"/>
        <v>397.54798415696393</v>
      </c>
      <c r="O24" s="6">
        <f t="shared" si="12"/>
        <v>430.28824013618578</v>
      </c>
      <c r="P24" s="6">
        <f t="shared" si="12"/>
        <v>464.66550891436867</v>
      </c>
      <c r="Q24" s="6">
        <f t="shared" si="12"/>
        <v>500.76164113146058</v>
      </c>
      <c r="R24" s="6">
        <f t="shared" si="12"/>
        <v>538.66257995940714</v>
      </c>
      <c r="S24" s="6">
        <f t="shared" si="12"/>
        <v>578.45856572875107</v>
      </c>
      <c r="T24" s="6">
        <f t="shared" si="12"/>
        <v>620.24435078656211</v>
      </c>
      <c r="U24" s="6">
        <f t="shared" si="12"/>
        <v>664.11942509726384</v>
      </c>
      <c r="V24" s="6">
        <f t="shared" si="12"/>
        <v>710.18825312350054</v>
      </c>
      <c r="W24" s="6">
        <f t="shared" si="12"/>
        <v>758.56052255104919</v>
      </c>
      <c r="X24" s="6">
        <f t="shared" si="12"/>
        <v>809.35140544997512</v>
      </c>
      <c r="Y24" s="6">
        <f t="shared" si="12"/>
        <v>862.68183249384742</v>
      </c>
      <c r="Z24" s="6">
        <f t="shared" si="12"/>
        <v>918.67878088991347</v>
      </c>
      <c r="AA24" s="6">
        <f t="shared" si="12"/>
        <v>977.47557670578294</v>
      </c>
      <c r="AB24" s="6">
        <f t="shared" si="12"/>
        <v>1039.2122123124457</v>
      </c>
      <c r="AC24" s="6">
        <f t="shared" si="12"/>
        <v>1104.0356796994415</v>
      </c>
      <c r="AD24" s="6">
        <f t="shared" si="12"/>
        <v>1172.1003204557874</v>
      </c>
      <c r="AE24" s="6">
        <f t="shared" si="12"/>
        <v>1243.5681932499504</v>
      </c>
    </row>
    <row r="25" spans="1:32" x14ac:dyDescent="0.45">
      <c r="A25" s="44" t="s">
        <v>122</v>
      </c>
      <c r="B25" s="6">
        <f>SUM($B$24)</f>
        <v>25.981287798973902</v>
      </c>
      <c r="C25" s="6">
        <f>SUM($B$24:C24)</f>
        <v>76.756468509680019</v>
      </c>
      <c r="D25" s="6">
        <f>SUM($B$24:D24)</f>
        <v>154.83878909041223</v>
      </c>
      <c r="E25" s="6">
        <f>SUM($B$24:E24)</f>
        <v>261.59360653467184</v>
      </c>
      <c r="F25" s="6">
        <f>SUM($B$24:F24)</f>
        <v>398.45454568563525</v>
      </c>
      <c r="G25" s="6">
        <f>SUM($B$24:G24)</f>
        <v>566.92691262863764</v>
      </c>
      <c r="H25" s="6">
        <f>SUM($B$24:H24)</f>
        <v>768.5912787532809</v>
      </c>
      <c r="I25" s="6">
        <f>SUM($B$24:I24)</f>
        <v>1005.1072440186472</v>
      </c>
      <c r="J25" s="6">
        <f>SUM($B$24:J24)</f>
        <v>1278.2173883817725</v>
      </c>
      <c r="K25" s="6">
        <f>SUM($B$24:K24)</f>
        <v>1586.6055349622357</v>
      </c>
      <c r="L25" s="6">
        <f>SUM($B$24:L24)</f>
        <v>1923.2759456430956</v>
      </c>
      <c r="M25" s="6">
        <f>SUM($B$24:M24)</f>
        <v>2289.6427336293723</v>
      </c>
      <c r="N25" s="6">
        <f>SUM($B$24:N24)</f>
        <v>2687.1907177863363</v>
      </c>
      <c r="O25" s="6">
        <f>SUM($B$24:O24)</f>
        <v>3117.4789579225221</v>
      </c>
      <c r="P25" s="6">
        <f>SUM($B$24:P24)</f>
        <v>3582.1444668368908</v>
      </c>
      <c r="Q25" s="6">
        <f>SUM($B$24:Q24)</f>
        <v>4082.9061079683515</v>
      </c>
      <c r="R25" s="6">
        <f>SUM($B$24:R24)</f>
        <v>4621.5686879277582</v>
      </c>
      <c r="S25" s="6">
        <f>SUM($B$24:S24)</f>
        <v>5200.0272536565089</v>
      </c>
      <c r="T25" s="6">
        <f>SUM($B$24:T24)</f>
        <v>5820.2716044430708</v>
      </c>
      <c r="U25" s="6">
        <f>SUM($B$24:U24)</f>
        <v>6484.3910295403348</v>
      </c>
      <c r="V25" s="6">
        <f>SUM($B$24:V24)</f>
        <v>7194.5792826638353</v>
      </c>
      <c r="W25" s="6">
        <f>SUM($B$24:W24)</f>
        <v>7953.1398052148843</v>
      </c>
      <c r="X25" s="6">
        <f>SUM($B$24:X24)</f>
        <v>8762.491210664859</v>
      </c>
      <c r="Y25" s="6">
        <f>SUM($B$24:Y24)</f>
        <v>9625.1730431587057</v>
      </c>
      <c r="Z25" s="6">
        <f>SUM($B$24:Z24)</f>
        <v>10543.851824048619</v>
      </c>
      <c r="AA25" s="6">
        <f>SUM($B$24:AA24)</f>
        <v>11521.327400754402</v>
      </c>
      <c r="AB25" s="6">
        <f>SUM($B$24:AB24)</f>
        <v>12560.539613066849</v>
      </c>
      <c r="AC25" s="6">
        <f>SUM($B$24:AC24)</f>
        <v>13664.575292766291</v>
      </c>
      <c r="AD25" s="6">
        <f>SUM($B$24:AD24)</f>
        <v>14836.675613222078</v>
      </c>
      <c r="AE25" s="6">
        <f>SUM($B$24:AE24)</f>
        <v>16080.243806472028</v>
      </c>
    </row>
    <row r="26" spans="1:32" x14ac:dyDescent="0.45">
      <c r="A26" s="2" t="s">
        <v>118</v>
      </c>
      <c r="B26" s="6">
        <f>B12-B25</f>
        <v>6135.3074769997302</v>
      </c>
      <c r="C26" s="6">
        <f t="shared" ref="C26:AE26" si="13">C12-C25</f>
        <v>12553.885499327664</v>
      </c>
      <c r="D26" s="6">
        <f t="shared" si="13"/>
        <v>19268.624041937503</v>
      </c>
      <c r="E26" s="6">
        <f t="shared" si="13"/>
        <v>26294.331130843344</v>
      </c>
      <c r="F26" s="6">
        <f t="shared" si="13"/>
        <v>33646.555193359985</v>
      </c>
      <c r="G26" s="6">
        <f t="shared" si="13"/>
        <v>41341.622078167973</v>
      </c>
      <c r="H26" s="6">
        <f t="shared" si="13"/>
        <v>49396.673926381867</v>
      </c>
      <c r="I26" s="6">
        <f t="shared" si="13"/>
        <v>57829.709986171969</v>
      </c>
      <c r="J26" s="6">
        <f t="shared" si="13"/>
        <v>66659.629468117084</v>
      </c>
      <c r="K26" s="6">
        <f t="shared" si="13"/>
        <v>75909.422429160273</v>
      </c>
      <c r="L26" s="6">
        <f t="shared" si="13"/>
        <v>85608.842181484244</v>
      </c>
      <c r="M26" s="6">
        <f t="shared" si="13"/>
        <v>95780.370064653049</v>
      </c>
      <c r="N26" s="6">
        <f t="shared" si="13"/>
        <v>106447.61148520892</v>
      </c>
      <c r="O26" s="6">
        <f t="shared" si="13"/>
        <v>117635.35212002121</v>
      </c>
      <c r="P26" s="6">
        <f t="shared" si="13"/>
        <v>129369.61692980274</v>
      </c>
      <c r="Q26" s="6">
        <f t="shared" si="13"/>
        <v>141677.73212330195</v>
      </c>
      <c r="R26" s="6">
        <f t="shared" si="13"/>
        <v>154588.39021970474</v>
      </c>
      <c r="S26" s="6">
        <f t="shared" si="13"/>
        <v>168131.71836415632</v>
      </c>
      <c r="T26" s="6">
        <f t="shared" si="13"/>
        <v>182339.3500590591</v>
      </c>
      <c r="U26" s="6">
        <f t="shared" si="13"/>
        <v>197244.50048193563</v>
      </c>
      <c r="V26" s="6">
        <f t="shared" si="13"/>
        <v>212882.04556918459</v>
      </c>
      <c r="W26" s="6">
        <f t="shared" si="13"/>
        <v>229288.60505402467</v>
      </c>
      <c r="X26" s="6">
        <f t="shared" si="13"/>
        <v>246502.62965633537</v>
      </c>
      <c r="Y26" s="6">
        <f t="shared" si="13"/>
        <v>264564.49263199023</v>
      </c>
      <c r="Z26" s="6">
        <f t="shared" si="13"/>
        <v>283516.58589965652</v>
      </c>
      <c r="AA26" s="6">
        <f t="shared" si="13"/>
        <v>303403.42097393476</v>
      </c>
      <c r="AB26" s="6">
        <f t="shared" si="13"/>
        <v>324271.73494515551</v>
      </c>
      <c r="AC26" s="6">
        <f t="shared" si="13"/>
        <v>346170.60175816593</v>
      </c>
      <c r="AD26" s="6">
        <f t="shared" si="13"/>
        <v>369151.54905505548</v>
      </c>
      <c r="AE26" s="6">
        <f t="shared" si="13"/>
        <v>393268.68086001807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totaal'!E39</f>
        <v>2.3999999999999998E-3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totaal'!E40</f>
        <v>16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totaal'!E42</f>
        <v>75000</v>
      </c>
      <c r="F35" s="62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12.322577529597408</v>
      </c>
      <c r="C15" s="6">
        <f t="shared" si="3"/>
        <v>25.26128393567469</v>
      </c>
      <c r="D15" s="6">
        <f t="shared" si="3"/>
        <v>38.846925662055831</v>
      </c>
      <c r="E15" s="6">
        <f t="shared" si="3"/>
        <v>53.111849474756035</v>
      </c>
      <c r="F15" s="6">
        <f t="shared" si="3"/>
        <v>68.09001947809125</v>
      </c>
      <c r="G15" s="6">
        <f t="shared" si="3"/>
        <v>83.817097981593221</v>
      </c>
      <c r="H15" s="6">
        <f t="shared" si="3"/>
        <v>100.3305304102703</v>
      </c>
      <c r="I15" s="6">
        <f t="shared" si="3"/>
        <v>117.66963446038123</v>
      </c>
      <c r="J15" s="6">
        <f t="shared" si="3"/>
        <v>135.87569371299773</v>
      </c>
      <c r="K15" s="6">
        <f t="shared" si="3"/>
        <v>154.99205592824501</v>
      </c>
      <c r="L15" s="6">
        <f t="shared" si="3"/>
        <v>175.06423625425467</v>
      </c>
      <c r="M15" s="6">
        <f t="shared" si="3"/>
        <v>196.14002559656484</v>
      </c>
      <c r="N15" s="6">
        <f t="shared" si="3"/>
        <v>218.26960440599052</v>
      </c>
      <c r="O15" s="6">
        <f t="shared" si="3"/>
        <v>241.50566215588748</v>
      </c>
      <c r="P15" s="6">
        <f t="shared" si="3"/>
        <v>265.90352279327925</v>
      </c>
      <c r="Q15" s="6">
        <f t="shared" si="3"/>
        <v>291.52127646254064</v>
      </c>
      <c r="R15" s="6">
        <f t="shared" si="3"/>
        <v>318.41991781526502</v>
      </c>
      <c r="S15" s="6">
        <f t="shared" si="3"/>
        <v>346.66349123562566</v>
      </c>
      <c r="T15" s="6">
        <f t="shared" si="3"/>
        <v>376.3192433270043</v>
      </c>
      <c r="U15" s="6">
        <f t="shared" si="3"/>
        <v>407.4577830229519</v>
      </c>
      <c r="V15" s="6">
        <f t="shared" si="3"/>
        <v>440.15324970369687</v>
      </c>
      <c r="W15" s="6">
        <f t="shared" si="3"/>
        <v>474.48348971847912</v>
      </c>
      <c r="X15" s="6">
        <f t="shared" si="3"/>
        <v>510.53024173400047</v>
      </c>
      <c r="Y15" s="6">
        <f t="shared" si="3"/>
        <v>548.37933135029789</v>
      </c>
      <c r="Z15" s="6">
        <f t="shared" si="3"/>
        <v>588.1208754474103</v>
      </c>
      <c r="AA15" s="6">
        <f t="shared" si="3"/>
        <v>629.84949674937832</v>
      </c>
      <c r="AB15" s="6">
        <f t="shared" si="3"/>
        <v>673.66454911644462</v>
      </c>
      <c r="AC15" s="6">
        <f t="shared" si="3"/>
        <v>719.6703541018644</v>
      </c>
      <c r="AD15" s="6">
        <f t="shared" si="3"/>
        <v>767.97644933655511</v>
      </c>
      <c r="AE15" s="6">
        <f t="shared" si="3"/>
        <v>818.69784933298024</v>
      </c>
      <c r="AF15" s="23"/>
    </row>
    <row r="16" spans="1:32" x14ac:dyDescent="0.45">
      <c r="A16" s="44" t="s">
        <v>94</v>
      </c>
      <c r="B16" s="6">
        <f>B14-B15</f>
        <v>6148.9661872691067</v>
      </c>
      <c r="C16" s="6">
        <f t="shared" ref="C16:AE16" si="4">C14-C15</f>
        <v>12605.380683901669</v>
      </c>
      <c r="D16" s="6">
        <f t="shared" si="4"/>
        <v>19384.615905365859</v>
      </c>
      <c r="E16" s="6">
        <f t="shared" si="4"/>
        <v>26502.812887903259</v>
      </c>
      <c r="F16" s="6">
        <f t="shared" si="4"/>
        <v>33976.91971956753</v>
      </c>
      <c r="G16" s="6">
        <f t="shared" si="4"/>
        <v>41824.73189281502</v>
      </c>
      <c r="H16" s="6">
        <f t="shared" si="4"/>
        <v>50064.934674724878</v>
      </c>
      <c r="I16" s="6">
        <f t="shared" si="4"/>
        <v>58717.147595730232</v>
      </c>
      <c r="J16" s="6">
        <f t="shared" si="4"/>
        <v>67801.971162785863</v>
      </c>
      <c r="K16" s="6">
        <f t="shared" si="4"/>
        <v>77341.035908194259</v>
      </c>
      <c r="L16" s="6">
        <f t="shared" si="4"/>
        <v>87357.053890873081</v>
      </c>
      <c r="M16" s="6">
        <f t="shared" si="4"/>
        <v>97873.872772685849</v>
      </c>
      <c r="N16" s="6">
        <f t="shared" si="4"/>
        <v>108916.53259858927</v>
      </c>
      <c r="O16" s="6">
        <f t="shared" si="4"/>
        <v>120511.32541578784</v>
      </c>
      <c r="P16" s="6">
        <f t="shared" si="4"/>
        <v>132685.85787384634</v>
      </c>
      <c r="Q16" s="6">
        <f t="shared" si="4"/>
        <v>145469.11695480777</v>
      </c>
      <c r="R16" s="6">
        <f t="shared" si="4"/>
        <v>158891.53898981723</v>
      </c>
      <c r="S16" s="6">
        <f t="shared" si="4"/>
        <v>172985.08212657718</v>
      </c>
      <c r="T16" s="6">
        <f t="shared" si="4"/>
        <v>187783.30242017514</v>
      </c>
      <c r="U16" s="6">
        <f t="shared" si="4"/>
        <v>203321.433728453</v>
      </c>
      <c r="V16" s="6">
        <f t="shared" si="4"/>
        <v>219636.47160214474</v>
      </c>
      <c r="W16" s="6">
        <f t="shared" si="4"/>
        <v>236767.26136952106</v>
      </c>
      <c r="X16" s="6">
        <f t="shared" si="4"/>
        <v>254754.59062526622</v>
      </c>
      <c r="Y16" s="6">
        <f t="shared" si="4"/>
        <v>273641.28634379862</v>
      </c>
      <c r="Z16" s="6">
        <f t="shared" si="4"/>
        <v>293472.31684825773</v>
      </c>
      <c r="AA16" s="6">
        <f t="shared" si="4"/>
        <v>314294.89887793973</v>
      </c>
      <c r="AB16" s="6">
        <f t="shared" si="4"/>
        <v>336158.61000910588</v>
      </c>
      <c r="AC16" s="6">
        <f t="shared" si="4"/>
        <v>359115.50669683033</v>
      </c>
      <c r="AD16" s="6">
        <f t="shared" si="4"/>
        <v>383220.24821894098</v>
      </c>
      <c r="AE16" s="6">
        <f t="shared" si="4"/>
        <v>408530.22681715712</v>
      </c>
      <c r="AF16" s="23"/>
    </row>
    <row r="17" spans="1:32" x14ac:dyDescent="0.45">
      <c r="A17" s="44" t="s">
        <v>112</v>
      </c>
      <c r="B17" s="6">
        <f>MIN($E$35,B14)</f>
        <v>6161.2887647987045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109134.80220299526</v>
      </c>
      <c r="O17" s="6">
        <f t="shared" si="5"/>
        <v>120752.83107794373</v>
      </c>
      <c r="P17" s="6">
        <f t="shared" si="5"/>
        <v>132951.76139663963</v>
      </c>
      <c r="Q17" s="6">
        <f t="shared" si="5"/>
        <v>145760.63823127031</v>
      </c>
      <c r="R17" s="6">
        <f t="shared" si="5"/>
        <v>159209.95890763251</v>
      </c>
      <c r="S17" s="6">
        <f t="shared" si="5"/>
        <v>173331.74561781282</v>
      </c>
      <c r="T17" s="6">
        <f t="shared" si="5"/>
        <v>188159.62166350216</v>
      </c>
      <c r="U17" s="6">
        <f t="shared" si="5"/>
        <v>203728.89151147596</v>
      </c>
      <c r="V17" s="6">
        <f t="shared" si="5"/>
        <v>220076.62485184844</v>
      </c>
      <c r="W17" s="6">
        <f t="shared" si="5"/>
        <v>237241.74485923955</v>
      </c>
      <c r="X17" s="6">
        <f t="shared" si="5"/>
        <v>255265.12086700022</v>
      </c>
      <c r="Y17" s="6">
        <f t="shared" si="5"/>
        <v>274189.66567514895</v>
      </c>
      <c r="Z17" s="6">
        <f t="shared" si="5"/>
        <v>294060.43772370514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45">
      <c r="A18" s="44" t="s">
        <v>86</v>
      </c>
      <c r="B18" s="6">
        <f>MAX($E$33,$E$32*B17)</f>
        <v>11.090319776637667</v>
      </c>
      <c r="C18" s="6">
        <f t="shared" ref="C18:AE18" si="6">MAX($E$33,$E$32*C17)</f>
        <v>22.735155542107218</v>
      </c>
      <c r="D18" s="6">
        <f t="shared" si="6"/>
        <v>34.962233095850245</v>
      </c>
      <c r="E18" s="6">
        <f t="shared" si="6"/>
        <v>47.800664527280425</v>
      </c>
      <c r="F18" s="6">
        <f t="shared" si="6"/>
        <v>61.281017530282114</v>
      </c>
      <c r="G18" s="6">
        <f t="shared" si="6"/>
        <v>75.435388183433901</v>
      </c>
      <c r="H18" s="6">
        <f t="shared" si="6"/>
        <v>90.297477369243268</v>
      </c>
      <c r="I18" s="6">
        <f t="shared" si="6"/>
        <v>105.90267101434311</v>
      </c>
      <c r="J18" s="6">
        <f t="shared" si="6"/>
        <v>122.28812434169794</v>
      </c>
      <c r="K18" s="6">
        <f t="shared" si="6"/>
        <v>139.49285033542051</v>
      </c>
      <c r="L18" s="6">
        <f t="shared" si="6"/>
        <v>157.5578126288292</v>
      </c>
      <c r="M18" s="6">
        <f t="shared" si="6"/>
        <v>176.52602303690836</v>
      </c>
      <c r="N18" s="6">
        <f t="shared" si="6"/>
        <v>196.44264396539145</v>
      </c>
      <c r="O18" s="6">
        <f t="shared" si="6"/>
        <v>217.3550959402987</v>
      </c>
      <c r="P18" s="6">
        <f t="shared" si="6"/>
        <v>239.31317051395132</v>
      </c>
      <c r="Q18" s="6">
        <f t="shared" si="6"/>
        <v>262.36914881628655</v>
      </c>
      <c r="R18" s="6">
        <f t="shared" si="6"/>
        <v>286.57792603373849</v>
      </c>
      <c r="S18" s="6">
        <f t="shared" si="6"/>
        <v>311.99714211206305</v>
      </c>
      <c r="T18" s="6">
        <f t="shared" si="6"/>
        <v>338.68731899430389</v>
      </c>
      <c r="U18" s="6">
        <f t="shared" si="6"/>
        <v>366.71200472065669</v>
      </c>
      <c r="V18" s="6">
        <f t="shared" si="6"/>
        <v>396.13792473332717</v>
      </c>
      <c r="W18" s="6">
        <f t="shared" si="6"/>
        <v>427.03514074663116</v>
      </c>
      <c r="X18" s="6">
        <f t="shared" si="6"/>
        <v>459.47721756060037</v>
      </c>
      <c r="Y18" s="6">
        <f t="shared" si="6"/>
        <v>493.54139821526809</v>
      </c>
      <c r="Z18" s="6">
        <f t="shared" si="6"/>
        <v>529.30878790266922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14294.898877939733</v>
      </c>
      <c r="AB21" s="6">
        <f t="shared" si="9"/>
        <v>36158.610009105876</v>
      </c>
      <c r="AC21" s="6">
        <f t="shared" si="9"/>
        <v>59115.506696830329</v>
      </c>
      <c r="AD21" s="6">
        <f t="shared" si="9"/>
        <v>83220.248218940978</v>
      </c>
      <c r="AE21" s="6">
        <f t="shared" si="9"/>
        <v>108530.22681715712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11.090319776637667</v>
      </c>
      <c r="C23" s="6">
        <f t="shared" ref="C23:AD23" si="11">C18+C22+C20</f>
        <v>22.735155542107218</v>
      </c>
      <c r="D23" s="6">
        <f t="shared" si="11"/>
        <v>34.962233095850245</v>
      </c>
      <c r="E23" s="6">
        <f t="shared" si="11"/>
        <v>47.800664527280425</v>
      </c>
      <c r="F23" s="6">
        <f t="shared" si="11"/>
        <v>61.281017530282114</v>
      </c>
      <c r="G23" s="6">
        <f t="shared" si="11"/>
        <v>75.435388183433901</v>
      </c>
      <c r="H23" s="6">
        <f t="shared" si="11"/>
        <v>90.297477369243268</v>
      </c>
      <c r="I23" s="6">
        <f t="shared" si="11"/>
        <v>105.90267101434311</v>
      </c>
      <c r="J23" s="6">
        <f t="shared" si="11"/>
        <v>122.28812434169794</v>
      </c>
      <c r="K23" s="6">
        <f t="shared" si="11"/>
        <v>139.49285033542051</v>
      </c>
      <c r="L23" s="6">
        <f t="shared" si="11"/>
        <v>157.5578126288292</v>
      </c>
      <c r="M23" s="6">
        <f t="shared" si="11"/>
        <v>176.52602303690836</v>
      </c>
      <c r="N23" s="6">
        <f t="shared" si="11"/>
        <v>196.44264396539145</v>
      </c>
      <c r="O23" s="6">
        <f t="shared" si="11"/>
        <v>217.3550959402987</v>
      </c>
      <c r="P23" s="6">
        <f t="shared" si="11"/>
        <v>239.31317051395132</v>
      </c>
      <c r="Q23" s="6">
        <f t="shared" si="11"/>
        <v>262.36914881628655</v>
      </c>
      <c r="R23" s="6">
        <f t="shared" si="11"/>
        <v>286.57792603373849</v>
      </c>
      <c r="S23" s="6">
        <f t="shared" si="11"/>
        <v>311.99714211206305</v>
      </c>
      <c r="T23" s="6">
        <f t="shared" si="11"/>
        <v>338.68731899430389</v>
      </c>
      <c r="U23" s="6">
        <f t="shared" si="11"/>
        <v>366.71200472065669</v>
      </c>
      <c r="V23" s="6">
        <f t="shared" si="11"/>
        <v>396.13792473332717</v>
      </c>
      <c r="W23" s="6">
        <f t="shared" si="11"/>
        <v>427.03514074663116</v>
      </c>
      <c r="X23" s="6">
        <f t="shared" si="11"/>
        <v>459.47721756060037</v>
      </c>
      <c r="Y23" s="6">
        <f t="shared" si="11"/>
        <v>493.54139821526809</v>
      </c>
      <c r="Z23" s="6">
        <f t="shared" si="11"/>
        <v>529.30878790266922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45">
      <c r="A24" s="44" t="s">
        <v>98</v>
      </c>
      <c r="B24" s="6">
        <f t="shared" ref="B24:AE24" si="12">B13+B15+B23</f>
        <v>23.412897306235074</v>
      </c>
      <c r="C24" s="6">
        <f t="shared" si="12"/>
        <v>47.996439477781905</v>
      </c>
      <c r="D24" s="6">
        <f t="shared" si="12"/>
        <v>73.809158757906076</v>
      </c>
      <c r="E24" s="6">
        <f t="shared" si="12"/>
        <v>100.91251400203646</v>
      </c>
      <c r="F24" s="6">
        <f t="shared" si="12"/>
        <v>129.37103700837338</v>
      </c>
      <c r="G24" s="6">
        <f t="shared" si="12"/>
        <v>159.25248616502711</v>
      </c>
      <c r="H24" s="6">
        <f t="shared" si="12"/>
        <v>190.62800777951355</v>
      </c>
      <c r="I24" s="6">
        <f t="shared" si="12"/>
        <v>223.57230547472435</v>
      </c>
      <c r="J24" s="6">
        <f t="shared" si="12"/>
        <v>258.16381805469564</v>
      </c>
      <c r="K24" s="6">
        <f t="shared" si="12"/>
        <v>294.48490626366549</v>
      </c>
      <c r="L24" s="6">
        <f t="shared" si="12"/>
        <v>332.62204888308383</v>
      </c>
      <c r="M24" s="6">
        <f t="shared" si="12"/>
        <v>372.66604863347322</v>
      </c>
      <c r="N24" s="6">
        <f t="shared" si="12"/>
        <v>414.71224837138197</v>
      </c>
      <c r="O24" s="6">
        <f t="shared" si="12"/>
        <v>458.86075809618615</v>
      </c>
      <c r="P24" s="6">
        <f t="shared" si="12"/>
        <v>505.21669330723057</v>
      </c>
      <c r="Q24" s="6">
        <f t="shared" si="12"/>
        <v>553.89042527882725</v>
      </c>
      <c r="R24" s="6">
        <f t="shared" si="12"/>
        <v>604.99784384900352</v>
      </c>
      <c r="S24" s="6">
        <f t="shared" si="12"/>
        <v>658.66063334768864</v>
      </c>
      <c r="T24" s="6">
        <f t="shared" si="12"/>
        <v>715.00656232130814</v>
      </c>
      <c r="U24" s="6">
        <f t="shared" si="12"/>
        <v>774.16978774360859</v>
      </c>
      <c r="V24" s="6">
        <f t="shared" si="12"/>
        <v>836.29117443702398</v>
      </c>
      <c r="W24" s="6">
        <f t="shared" si="12"/>
        <v>901.51863046511028</v>
      </c>
      <c r="X24" s="6">
        <f t="shared" si="12"/>
        <v>970.00745929460084</v>
      </c>
      <c r="Y24" s="6">
        <f t="shared" si="12"/>
        <v>1041.920729565566</v>
      </c>
      <c r="Z24" s="6">
        <f t="shared" si="12"/>
        <v>1117.4296633500794</v>
      </c>
      <c r="AA24" s="6">
        <f t="shared" si="12"/>
        <v>1169.8494967493784</v>
      </c>
      <c r="AB24" s="6">
        <f t="shared" si="12"/>
        <v>1213.6645491164445</v>
      </c>
      <c r="AC24" s="6">
        <f t="shared" si="12"/>
        <v>1259.6703541018644</v>
      </c>
      <c r="AD24" s="6">
        <f t="shared" si="12"/>
        <v>1307.9764493365551</v>
      </c>
      <c r="AE24" s="6">
        <f t="shared" si="12"/>
        <v>1358.6978493329802</v>
      </c>
    </row>
    <row r="25" spans="1:32" x14ac:dyDescent="0.45">
      <c r="A25" s="44" t="s">
        <v>122</v>
      </c>
      <c r="B25" s="6">
        <f>SUM($B$24)</f>
        <v>23.412897306235074</v>
      </c>
      <c r="C25" s="6">
        <f>SUM($B$24:C24)</f>
        <v>71.409336784016972</v>
      </c>
      <c r="D25" s="6">
        <f>SUM($B$24:D24)</f>
        <v>145.21849554192306</v>
      </c>
      <c r="E25" s="6">
        <f>SUM($B$24:E24)</f>
        <v>246.13100954395952</v>
      </c>
      <c r="F25" s="6">
        <f>SUM($B$24:F24)</f>
        <v>375.5020465523329</v>
      </c>
      <c r="G25" s="6">
        <f>SUM($B$24:G24)</f>
        <v>534.75453271736001</v>
      </c>
      <c r="H25" s="6">
        <f>SUM($B$24:H24)</f>
        <v>725.38254049687362</v>
      </c>
      <c r="I25" s="6">
        <f>SUM($B$24:I24)</f>
        <v>948.95484597159793</v>
      </c>
      <c r="J25" s="6">
        <f>SUM($B$24:J24)</f>
        <v>1207.1186640262936</v>
      </c>
      <c r="K25" s="6">
        <f>SUM($B$24:K24)</f>
        <v>1501.603570289959</v>
      </c>
      <c r="L25" s="6">
        <f>SUM($B$24:L24)</f>
        <v>1834.2256191730428</v>
      </c>
      <c r="M25" s="6">
        <f>SUM($B$24:M24)</f>
        <v>2206.8916678065161</v>
      </c>
      <c r="N25" s="6">
        <f>SUM($B$24:N24)</f>
        <v>2621.6039161778981</v>
      </c>
      <c r="O25" s="6">
        <f>SUM($B$24:O24)</f>
        <v>3080.4646742740842</v>
      </c>
      <c r="P25" s="6">
        <f>SUM($B$24:P24)</f>
        <v>3585.6813675813146</v>
      </c>
      <c r="Q25" s="6">
        <f>SUM($B$24:Q24)</f>
        <v>4139.5717928601416</v>
      </c>
      <c r="R25" s="6">
        <f>SUM($B$24:R24)</f>
        <v>4744.569636709145</v>
      </c>
      <c r="S25" s="6">
        <f>SUM($B$24:S24)</f>
        <v>5403.2302700568334</v>
      </c>
      <c r="T25" s="6">
        <f>SUM($B$24:T24)</f>
        <v>6118.2368323781411</v>
      </c>
      <c r="U25" s="6">
        <f>SUM($B$24:U24)</f>
        <v>6892.4066201217502</v>
      </c>
      <c r="V25" s="6">
        <f>SUM($B$24:V24)</f>
        <v>7728.6977945587741</v>
      </c>
      <c r="W25" s="6">
        <f>SUM($B$24:W24)</f>
        <v>8630.2164250238839</v>
      </c>
      <c r="X25" s="6">
        <f>SUM($B$24:X24)</f>
        <v>9600.2238843184841</v>
      </c>
      <c r="Y25" s="6">
        <f>SUM($B$24:Y24)</f>
        <v>10642.144613884051</v>
      </c>
      <c r="Z25" s="6">
        <f>SUM($B$24:Z24)</f>
        <v>11759.574277234131</v>
      </c>
      <c r="AA25" s="6">
        <f>SUM($B$24:AA24)</f>
        <v>12929.42377398351</v>
      </c>
      <c r="AB25" s="6">
        <f>SUM($B$24:AB24)</f>
        <v>14143.088323099953</v>
      </c>
      <c r="AC25" s="6">
        <f>SUM($B$24:AC24)</f>
        <v>15402.758677201819</v>
      </c>
      <c r="AD25" s="6">
        <f>SUM($B$24:AD24)</f>
        <v>16710.735126538373</v>
      </c>
      <c r="AE25" s="6">
        <f>SUM($B$24:AE24)</f>
        <v>18069.432975871354</v>
      </c>
    </row>
    <row r="26" spans="1:32" x14ac:dyDescent="0.45">
      <c r="A26" s="2" t="s">
        <v>128</v>
      </c>
      <c r="B26" s="6">
        <f>B12-B25</f>
        <v>6137.8758674924693</v>
      </c>
      <c r="C26" s="6">
        <f t="shared" ref="C26:AE26" si="13">C12-C25</f>
        <v>12559.232631053326</v>
      </c>
      <c r="D26" s="6">
        <f t="shared" si="13"/>
        <v>19278.244335485993</v>
      </c>
      <c r="E26" s="6">
        <f t="shared" si="13"/>
        <v>26309.793727834058</v>
      </c>
      <c r="F26" s="6">
        <f t="shared" si="13"/>
        <v>33669.507692493287</v>
      </c>
      <c r="G26" s="6">
        <f t="shared" si="13"/>
        <v>41373.794458079254</v>
      </c>
      <c r="H26" s="6">
        <f t="shared" si="13"/>
        <v>49439.882664638273</v>
      </c>
      <c r="I26" s="6">
        <f t="shared" si="13"/>
        <v>57885.862384219021</v>
      </c>
      <c r="J26" s="6">
        <f t="shared" si="13"/>
        <v>66730.728192472568</v>
      </c>
      <c r="K26" s="6">
        <f t="shared" si="13"/>
        <v>75994.424393832553</v>
      </c>
      <c r="L26" s="6">
        <f t="shared" si="13"/>
        <v>85697.892507954297</v>
      </c>
      <c r="M26" s="6">
        <f t="shared" si="13"/>
        <v>95863.121130475905</v>
      </c>
      <c r="N26" s="6">
        <f t="shared" si="13"/>
        <v>106513.19828681735</v>
      </c>
      <c r="O26" s="6">
        <f t="shared" si="13"/>
        <v>117672.36640366964</v>
      </c>
      <c r="P26" s="6">
        <f t="shared" si="13"/>
        <v>129366.08002905831</v>
      </c>
      <c r="Q26" s="6">
        <f t="shared" si="13"/>
        <v>141621.06643841017</v>
      </c>
      <c r="R26" s="6">
        <f t="shared" si="13"/>
        <v>154465.38927092336</v>
      </c>
      <c r="S26" s="6">
        <f t="shared" si="13"/>
        <v>167928.51534775598</v>
      </c>
      <c r="T26" s="6">
        <f t="shared" si="13"/>
        <v>182041.38483112401</v>
      </c>
      <c r="U26" s="6">
        <f t="shared" si="13"/>
        <v>196836.48489135422</v>
      </c>
      <c r="V26" s="6">
        <f t="shared" si="13"/>
        <v>212347.92705728966</v>
      </c>
      <c r="W26" s="6">
        <f t="shared" si="13"/>
        <v>228611.52843421567</v>
      </c>
      <c r="X26" s="6">
        <f t="shared" si="13"/>
        <v>245664.89698268173</v>
      </c>
      <c r="Y26" s="6">
        <f t="shared" si="13"/>
        <v>263547.52106126491</v>
      </c>
      <c r="Z26" s="6">
        <f t="shared" si="13"/>
        <v>282300.86344647099</v>
      </c>
      <c r="AA26" s="6">
        <f t="shared" si="13"/>
        <v>301995.32460070564</v>
      </c>
      <c r="AB26" s="6">
        <f t="shared" si="13"/>
        <v>322689.18623512238</v>
      </c>
      <c r="AC26" s="6">
        <f t="shared" si="13"/>
        <v>344432.41837373038</v>
      </c>
      <c r="AD26" s="6">
        <f t="shared" si="13"/>
        <v>367277.48954173917</v>
      </c>
      <c r="AE26" s="6">
        <f t="shared" si="13"/>
        <v>391279.49169061874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123</v>
      </c>
      <c r="B32" s="46">
        <f>'Invoer en totaal'!B44</f>
        <v>0</v>
      </c>
      <c r="C32" s="46">
        <f>'Invoer en totaal'!C44</f>
        <v>0</v>
      </c>
      <c r="D32" s="46">
        <f>'Invoer en totaal'!D44</f>
        <v>2E-3</v>
      </c>
      <c r="E32" s="46">
        <f>'Invoer en totaal'!E44</f>
        <v>1.8E-3</v>
      </c>
      <c r="F32" s="46">
        <f>'Invoer en totaal'!F44</f>
        <v>0</v>
      </c>
      <c r="G32" s="46">
        <f>'Invoer en totaal'!G44</f>
        <v>0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totaal'!E45</f>
        <v>0</v>
      </c>
      <c r="F33" s="24" t="s">
        <v>125</v>
      </c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59" t="s">
        <v>124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v>300000</v>
      </c>
      <c r="F35" s="62">
        <v>300000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A12" sqref="A12"/>
    </sheetView>
  </sheetViews>
  <sheetFormatPr defaultRowHeight="14.25" x14ac:dyDescent="0.45"/>
  <cols>
    <col min="2" max="2" width="10.1328125" customWidth="1"/>
  </cols>
  <sheetData>
    <row r="1" spans="1:3" x14ac:dyDescent="0.45">
      <c r="A1" t="s">
        <v>71</v>
      </c>
      <c r="B1" s="53">
        <v>43840</v>
      </c>
      <c r="C1" t="s">
        <v>72</v>
      </c>
    </row>
    <row r="2" spans="1:3" x14ac:dyDescent="0.45">
      <c r="A2" t="s">
        <v>73</v>
      </c>
      <c r="B2" s="53">
        <v>43840</v>
      </c>
      <c r="C2" t="s">
        <v>74</v>
      </c>
    </row>
    <row r="3" spans="1:3" x14ac:dyDescent="0.45">
      <c r="A3" t="s">
        <v>75</v>
      </c>
      <c r="B3" s="53">
        <v>43840</v>
      </c>
      <c r="C3" t="s">
        <v>76</v>
      </c>
    </row>
    <row r="4" spans="1:3" x14ac:dyDescent="0.45">
      <c r="A4" t="s">
        <v>101</v>
      </c>
      <c r="B4" s="53">
        <v>43841</v>
      </c>
      <c r="C4" t="s">
        <v>102</v>
      </c>
    </row>
    <row r="5" spans="1:3" x14ac:dyDescent="0.45">
      <c r="A5" t="s">
        <v>107</v>
      </c>
      <c r="B5" s="53">
        <v>43841</v>
      </c>
      <c r="C5" t="s">
        <v>114</v>
      </c>
    </row>
    <row r="6" spans="1:3" x14ac:dyDescent="0.45">
      <c r="A6" t="s">
        <v>120</v>
      </c>
      <c r="B6" s="53">
        <v>43841</v>
      </c>
      <c r="C6" t="s">
        <v>121</v>
      </c>
    </row>
    <row r="7" spans="1:3" x14ac:dyDescent="0.45">
      <c r="A7" t="s">
        <v>129</v>
      </c>
      <c r="B7" s="53">
        <v>43841</v>
      </c>
      <c r="C7" t="s">
        <v>130</v>
      </c>
    </row>
    <row r="8" spans="1:3" x14ac:dyDescent="0.45">
      <c r="A8" t="s">
        <v>131</v>
      </c>
      <c r="B8" s="53">
        <v>43841</v>
      </c>
      <c r="C8" t="s">
        <v>133</v>
      </c>
    </row>
    <row r="9" spans="1:3" x14ac:dyDescent="0.45">
      <c r="A9" t="s">
        <v>132</v>
      </c>
      <c r="B9" s="53">
        <v>43842</v>
      </c>
      <c r="C9" t="s">
        <v>134</v>
      </c>
    </row>
    <row r="10" spans="1:3" x14ac:dyDescent="0.45">
      <c r="A10" t="s">
        <v>135</v>
      </c>
      <c r="B10" s="53">
        <v>43842</v>
      </c>
      <c r="C10" t="s">
        <v>134</v>
      </c>
    </row>
    <row r="11" spans="1:3" x14ac:dyDescent="0.45">
      <c r="A11" t="s">
        <v>136</v>
      </c>
      <c r="B11" s="53">
        <v>43845</v>
      </c>
      <c r="C1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2020-01-15T12:38:52Z</dcterms:modified>
</cp:coreProperties>
</file>