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Gert\Bureaublad\"/>
    </mc:Choice>
  </mc:AlternateContent>
  <xr:revisionPtr revIDLastSave="0" documentId="13_ncr:1_{C599C5BC-9840-4846-91A0-98B32A4F183C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ING" sheetId="6" r:id="rId5"/>
    <sheet name="Binck" sheetId="7" r:id="rId6"/>
    <sheet name="Changelog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7" l="1"/>
  <c r="B13" i="7" s="1"/>
  <c r="C13" i="7" s="1"/>
  <c r="B8" i="6"/>
  <c r="B13" i="6" s="1"/>
  <c r="C13" i="6" s="1"/>
  <c r="B8" i="5"/>
  <c r="B13" i="5" s="1"/>
  <c r="C13" i="5" s="1"/>
  <c r="B8" i="4"/>
  <c r="B13" i="4" s="1"/>
  <c r="C13" i="4" s="1"/>
  <c r="B13" i="1"/>
  <c r="C13" i="1" s="1"/>
  <c r="B15" i="1"/>
  <c r="C15" i="1" s="1"/>
  <c r="B14" i="1"/>
  <c r="C14" i="1" s="1"/>
  <c r="H6" i="1" l="1"/>
  <c r="H3" i="2" s="1"/>
  <c r="G6" i="1"/>
  <c r="F6" i="1"/>
  <c r="G4" i="1"/>
  <c r="F4" i="1"/>
  <c r="C4" i="2"/>
  <c r="D4" i="2"/>
  <c r="E4" i="2"/>
  <c r="F4" i="2"/>
  <c r="G4" i="2"/>
  <c r="H4" i="2"/>
  <c r="B4" i="2"/>
  <c r="E34" i="7" l="1"/>
  <c r="G33" i="7"/>
  <c r="F33" i="7"/>
  <c r="E33" i="7"/>
  <c r="D33" i="7"/>
  <c r="C33" i="7"/>
  <c r="B33" i="7"/>
  <c r="E35" i="7"/>
  <c r="C35" i="7"/>
  <c r="B35" i="7"/>
  <c r="C34" i="7"/>
  <c r="B34" i="7"/>
  <c r="B6" i="7"/>
  <c r="B4" i="7"/>
  <c r="B3" i="7"/>
  <c r="H4" i="1"/>
  <c r="H3" i="1"/>
  <c r="H6" i="2" s="1"/>
  <c r="H7" i="2" l="1"/>
  <c r="AC14" i="7"/>
  <c r="AA14" i="7"/>
  <c r="E14" i="7"/>
  <c r="M14" i="7"/>
  <c r="U14" i="7"/>
  <c r="D14" i="7"/>
  <c r="L14" i="7"/>
  <c r="T14" i="7"/>
  <c r="AB14" i="7"/>
  <c r="F14" i="7"/>
  <c r="N14" i="7"/>
  <c r="V14" i="7"/>
  <c r="AD14" i="7"/>
  <c r="G14" i="7"/>
  <c r="O14" i="7"/>
  <c r="W14" i="7"/>
  <c r="AE14" i="7"/>
  <c r="H14" i="7"/>
  <c r="P14" i="7"/>
  <c r="X14" i="7"/>
  <c r="I14" i="7"/>
  <c r="Q14" i="7"/>
  <c r="Y14" i="7"/>
  <c r="B14" i="7"/>
  <c r="J14" i="7"/>
  <c r="R14" i="7"/>
  <c r="Z14" i="7"/>
  <c r="C14" i="7"/>
  <c r="K14" i="7"/>
  <c r="S14" i="7"/>
  <c r="H5" i="1"/>
  <c r="G3" i="1"/>
  <c r="G5" i="1" s="1"/>
  <c r="G6" i="2" l="1"/>
  <c r="G7" i="2" s="1"/>
  <c r="E34" i="6"/>
  <c r="F36" i="6"/>
  <c r="E36" i="6"/>
  <c r="E33" i="6"/>
  <c r="F3" i="1"/>
  <c r="F6" i="2" s="1"/>
  <c r="E35" i="6"/>
  <c r="C35" i="6"/>
  <c r="B35" i="6"/>
  <c r="C34" i="6"/>
  <c r="B34" i="6"/>
  <c r="G33" i="6"/>
  <c r="F33" i="6"/>
  <c r="D33" i="6"/>
  <c r="C33" i="6"/>
  <c r="B33" i="6"/>
  <c r="B6" i="6"/>
  <c r="B4" i="6"/>
  <c r="B3" i="6"/>
  <c r="AC14" i="6" l="1"/>
  <c r="Z14" i="6"/>
  <c r="F5" i="1"/>
  <c r="J14" i="6"/>
  <c r="F7" i="2"/>
  <c r="N14" i="6"/>
  <c r="B14" i="6"/>
  <c r="R14" i="6"/>
  <c r="AD14" i="6"/>
  <c r="F14" i="6"/>
  <c r="V14" i="6"/>
  <c r="C14" i="6"/>
  <c r="O14" i="6"/>
  <c r="AA14" i="6"/>
  <c r="G14" i="6"/>
  <c r="S14" i="6"/>
  <c r="AE14" i="6"/>
  <c r="D14" i="6"/>
  <c r="L14" i="6"/>
  <c r="X14" i="6"/>
  <c r="K14" i="6"/>
  <c r="W14" i="6"/>
  <c r="H14" i="6"/>
  <c r="P14" i="6"/>
  <c r="T14" i="6"/>
  <c r="AB14" i="6"/>
  <c r="E14" i="6"/>
  <c r="I14" i="6"/>
  <c r="M14" i="6"/>
  <c r="Q14" i="6"/>
  <c r="U14" i="6"/>
  <c r="Y14" i="6"/>
  <c r="F36" i="5"/>
  <c r="G33" i="5"/>
  <c r="E34" i="5"/>
  <c r="E35" i="5"/>
  <c r="E36" i="5"/>
  <c r="F33" i="5"/>
  <c r="E33" i="5"/>
  <c r="D33" i="5"/>
  <c r="C34" i="5"/>
  <c r="C35" i="5"/>
  <c r="C33" i="5"/>
  <c r="B34" i="5"/>
  <c r="B35" i="5"/>
  <c r="B33" i="5"/>
  <c r="B6" i="5"/>
  <c r="B4" i="5"/>
  <c r="B3" i="5"/>
  <c r="AE14" i="5" l="1"/>
  <c r="I14" i="5"/>
  <c r="P14" i="5"/>
  <c r="Y14" i="5"/>
  <c r="B14" i="5"/>
  <c r="J14" i="5"/>
  <c r="Z14" i="5"/>
  <c r="C14" i="5"/>
  <c r="K14" i="5"/>
  <c r="S14" i="5"/>
  <c r="AA14" i="5"/>
  <c r="X14" i="5"/>
  <c r="R14" i="5"/>
  <c r="D14" i="5"/>
  <c r="L14" i="5"/>
  <c r="T14" i="5"/>
  <c r="AB14" i="5"/>
  <c r="E14" i="5"/>
  <c r="M14" i="5"/>
  <c r="U14" i="5"/>
  <c r="AC14" i="5"/>
  <c r="Q14" i="5"/>
  <c r="F14" i="5"/>
  <c r="N14" i="5"/>
  <c r="V14" i="5"/>
  <c r="AD14" i="5"/>
  <c r="H14" i="5"/>
  <c r="G14" i="5"/>
  <c r="O14" i="5"/>
  <c r="W14" i="5"/>
  <c r="E34" i="4"/>
  <c r="E33" i="4"/>
  <c r="C33" i="4"/>
  <c r="B33" i="4"/>
  <c r="C32" i="4"/>
  <c r="E32" i="4"/>
  <c r="B32" i="4"/>
  <c r="C31" i="4"/>
  <c r="D31" i="4"/>
  <c r="E31" i="4"/>
  <c r="F31" i="4"/>
  <c r="B31" i="4"/>
  <c r="B4" i="4"/>
  <c r="B6" i="4"/>
  <c r="B3" i="4"/>
  <c r="B14" i="4" l="1"/>
  <c r="I14" i="4"/>
  <c r="W14" i="4"/>
  <c r="V14" i="4"/>
  <c r="G14" i="4"/>
  <c r="D14" i="4"/>
  <c r="U14" i="4"/>
  <c r="O14" i="4"/>
  <c r="N14" i="4"/>
  <c r="H14" i="4"/>
  <c r="AC14" i="4"/>
  <c r="M14" i="4"/>
  <c r="AB14" i="4"/>
  <c r="L14" i="4"/>
  <c r="Y14" i="4"/>
  <c r="F14" i="4"/>
  <c r="AE14" i="4"/>
  <c r="T14" i="4"/>
  <c r="AD14" i="4"/>
  <c r="Q14" i="4"/>
  <c r="E14" i="4"/>
  <c r="AA14" i="4"/>
  <c r="S14" i="4"/>
  <c r="K14" i="4"/>
  <c r="C14" i="4"/>
  <c r="Z14" i="4"/>
  <c r="R14" i="4"/>
  <c r="J14" i="4"/>
  <c r="X14" i="4"/>
  <c r="P14" i="4"/>
  <c r="D3" i="1"/>
  <c r="E6" i="1" l="1"/>
  <c r="C4" i="1"/>
  <c r="D4" i="1"/>
  <c r="E4" i="1"/>
  <c r="E3" i="1"/>
  <c r="E3" i="2" l="1"/>
  <c r="E5" i="2" s="1"/>
  <c r="H5" i="2"/>
  <c r="H8" i="2" s="1"/>
  <c r="H9" i="2" s="1"/>
  <c r="E5" i="1"/>
  <c r="E6" i="2"/>
  <c r="E7" i="2" s="1"/>
  <c r="D6" i="1"/>
  <c r="G3" i="2" s="1"/>
  <c r="G5" i="2" s="1"/>
  <c r="G8" i="2" s="1"/>
  <c r="G9" i="2" s="1"/>
  <c r="C6" i="1"/>
  <c r="B3" i="2"/>
  <c r="B6" i="2"/>
  <c r="D6" i="2"/>
  <c r="C3" i="2" l="1"/>
  <c r="F3" i="2"/>
  <c r="F5" i="2" s="1"/>
  <c r="F8" i="2" s="1"/>
  <c r="F9" i="2" s="1"/>
  <c r="D3" i="2"/>
  <c r="E8" i="2"/>
  <c r="E9" i="2" s="1"/>
  <c r="B7" i="2"/>
  <c r="C3" i="1"/>
  <c r="C6" i="2" s="1"/>
  <c r="B5" i="1"/>
  <c r="B5" i="6" l="1"/>
  <c r="B5" i="7"/>
  <c r="B5" i="4"/>
  <c r="B5" i="5"/>
  <c r="C5" i="1"/>
  <c r="C7" i="2" l="1"/>
  <c r="C5" i="2"/>
  <c r="C8" i="2" s="1"/>
  <c r="D5" i="1"/>
  <c r="B5" i="2"/>
  <c r="B8" i="2" s="1"/>
  <c r="C9" i="2" l="1"/>
  <c r="B9" i="2"/>
  <c r="B7" i="1" s="1"/>
  <c r="D7" i="2"/>
  <c r="D5" i="2"/>
  <c r="D8" i="2" s="1"/>
  <c r="H7" i="1" l="1"/>
  <c r="B7" i="7"/>
  <c r="B15" i="7" s="1"/>
  <c r="B18" i="7" s="1"/>
  <c r="F7" i="1"/>
  <c r="G7" i="1"/>
  <c r="B7" i="6"/>
  <c r="B15" i="6" s="1"/>
  <c r="B18" i="6" s="1"/>
  <c r="B7" i="5"/>
  <c r="B15" i="5" s="1"/>
  <c r="B18" i="5" s="1"/>
  <c r="E7" i="1"/>
  <c r="B7" i="4"/>
  <c r="B15" i="4" s="1"/>
  <c r="B18" i="4" s="1"/>
  <c r="D9" i="2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C7" i="1"/>
  <c r="D7" i="1"/>
  <c r="D15" i="1" l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D13" i="5"/>
  <c r="B16" i="5"/>
  <c r="B16" i="7" l="1"/>
  <c r="B17" i="7" s="1"/>
  <c r="D13" i="7"/>
  <c r="C15" i="7"/>
  <c r="C18" i="7" s="1"/>
  <c r="C15" i="5"/>
  <c r="C15" i="6"/>
  <c r="C18" i="6" s="1"/>
  <c r="D13" i="6"/>
  <c r="B16" i="6"/>
  <c r="B17" i="6" s="1"/>
  <c r="B17" i="5"/>
  <c r="E13" i="5"/>
  <c r="D15" i="5"/>
  <c r="D18" i="5" s="1"/>
  <c r="B16" i="4"/>
  <c r="D13" i="4"/>
  <c r="C15" i="4"/>
  <c r="C18" i="4" s="1"/>
  <c r="C16" i="5" l="1"/>
  <c r="C17" i="5" s="1"/>
  <c r="C18" i="5"/>
  <c r="C16" i="7"/>
  <c r="C17" i="7" s="1"/>
  <c r="D15" i="7"/>
  <c r="D18" i="7" s="1"/>
  <c r="E13" i="7"/>
  <c r="B22" i="7"/>
  <c r="B23" i="7" s="1"/>
  <c r="B19" i="7"/>
  <c r="B22" i="6"/>
  <c r="B23" i="6" s="1"/>
  <c r="B19" i="6"/>
  <c r="E13" i="6"/>
  <c r="D15" i="6"/>
  <c r="D18" i="6" s="1"/>
  <c r="C16" i="6"/>
  <c r="C17" i="6"/>
  <c r="B19" i="5"/>
  <c r="B22" i="5"/>
  <c r="B23" i="5" s="1"/>
  <c r="D16" i="5"/>
  <c r="E15" i="5"/>
  <c r="E18" i="5" s="1"/>
  <c r="F13" i="5"/>
  <c r="B17" i="4"/>
  <c r="B19" i="4" s="1"/>
  <c r="C16" i="4"/>
  <c r="E13" i="4"/>
  <c r="D15" i="4"/>
  <c r="D18" i="4" s="1"/>
  <c r="B20" i="7" l="1"/>
  <c r="B21" i="7" s="1"/>
  <c r="B24" i="7" s="1"/>
  <c r="B25" i="7" s="1"/>
  <c r="B26" i="7" s="1"/>
  <c r="B27" i="7" s="1"/>
  <c r="B19" i="1" s="1"/>
  <c r="B20" i="6"/>
  <c r="B21" i="6" s="1"/>
  <c r="B24" i="6" s="1"/>
  <c r="B25" i="6" s="1"/>
  <c r="B20" i="5"/>
  <c r="B21" i="5" s="1"/>
  <c r="B24" i="5" s="1"/>
  <c r="B25" i="5" s="1"/>
  <c r="D16" i="7"/>
  <c r="D17" i="7" s="1"/>
  <c r="E15" i="7"/>
  <c r="E18" i="7" s="1"/>
  <c r="F13" i="7"/>
  <c r="C22" i="7"/>
  <c r="C23" i="7" s="1"/>
  <c r="C19" i="7"/>
  <c r="C19" i="6"/>
  <c r="C22" i="6"/>
  <c r="C23" i="6" s="1"/>
  <c r="F13" i="6"/>
  <c r="E15" i="6"/>
  <c r="E18" i="6" s="1"/>
  <c r="D16" i="6"/>
  <c r="D17" i="6" s="1"/>
  <c r="C19" i="5"/>
  <c r="C22" i="5"/>
  <c r="C23" i="5" s="1"/>
  <c r="D17" i="5"/>
  <c r="E16" i="5"/>
  <c r="F15" i="5"/>
  <c r="F18" i="5" s="1"/>
  <c r="G13" i="5"/>
  <c r="B20" i="4"/>
  <c r="B21" i="4" s="1"/>
  <c r="B22" i="4" s="1"/>
  <c r="C17" i="4"/>
  <c r="C19" i="4" s="1"/>
  <c r="D16" i="4"/>
  <c r="F13" i="4"/>
  <c r="E15" i="4"/>
  <c r="E18" i="4" s="1"/>
  <c r="C20" i="5" l="1"/>
  <c r="C21" i="5" s="1"/>
  <c r="C24" i="5" s="1"/>
  <c r="C25" i="5" s="1"/>
  <c r="C26" i="5" s="1"/>
  <c r="C27" i="5" s="1"/>
  <c r="C17" i="1" s="1"/>
  <c r="C20" i="6"/>
  <c r="C21" i="6" s="1"/>
  <c r="C24" i="6" s="1"/>
  <c r="C25" i="6" s="1"/>
  <c r="C20" i="7"/>
  <c r="D22" i="7"/>
  <c r="D23" i="7" s="1"/>
  <c r="D19" i="7"/>
  <c r="C21" i="7"/>
  <c r="C24" i="7" s="1"/>
  <c r="C25" i="7" s="1"/>
  <c r="E16" i="7"/>
  <c r="E17" i="7" s="1"/>
  <c r="G13" i="7"/>
  <c r="F15" i="7"/>
  <c r="B26" i="5"/>
  <c r="B27" i="5" s="1"/>
  <c r="B17" i="1" s="1"/>
  <c r="B26" i="6"/>
  <c r="B27" i="6" s="1"/>
  <c r="B18" i="1" s="1"/>
  <c r="D22" i="6"/>
  <c r="D23" i="6" s="1"/>
  <c r="D19" i="6"/>
  <c r="G13" i="6"/>
  <c r="F15" i="6"/>
  <c r="E16" i="6"/>
  <c r="E17" i="6" s="1"/>
  <c r="D19" i="5"/>
  <c r="D22" i="5"/>
  <c r="D23" i="5" s="1"/>
  <c r="E17" i="5"/>
  <c r="G15" i="5"/>
  <c r="G18" i="5" s="1"/>
  <c r="H13" i="5"/>
  <c r="F16" i="5"/>
  <c r="C20" i="4"/>
  <c r="C21" i="4" s="1"/>
  <c r="C22" i="4" s="1"/>
  <c r="D17" i="4"/>
  <c r="D19" i="4" s="1"/>
  <c r="B23" i="4"/>
  <c r="E16" i="4"/>
  <c r="G13" i="4"/>
  <c r="F15" i="4"/>
  <c r="F18" i="4" s="1"/>
  <c r="D20" i="5" l="1"/>
  <c r="D21" i="5" s="1"/>
  <c r="D24" i="5" s="1"/>
  <c r="D25" i="5" s="1"/>
  <c r="F16" i="7"/>
  <c r="F17" i="7" s="1"/>
  <c r="F22" i="7" s="1"/>
  <c r="F23" i="7" s="1"/>
  <c r="F18" i="7"/>
  <c r="F19" i="7" s="1"/>
  <c r="D20" i="6"/>
  <c r="D21" i="6" s="1"/>
  <c r="D24" i="6" s="1"/>
  <c r="D25" i="6" s="1"/>
  <c r="F16" i="6"/>
  <c r="F17" i="6" s="1"/>
  <c r="F22" i="6" s="1"/>
  <c r="F23" i="6" s="1"/>
  <c r="F18" i="6"/>
  <c r="F19" i="6" s="1"/>
  <c r="D20" i="7"/>
  <c r="D21" i="7" s="1"/>
  <c r="D24" i="7" s="1"/>
  <c r="D25" i="7" s="1"/>
  <c r="D26" i="7" s="1"/>
  <c r="D27" i="7" s="1"/>
  <c r="D19" i="1" s="1"/>
  <c r="G15" i="7"/>
  <c r="G18" i="7" s="1"/>
  <c r="H13" i="7"/>
  <c r="C26" i="7"/>
  <c r="C27" i="7" s="1"/>
  <c r="C19" i="1" s="1"/>
  <c r="E22" i="7"/>
  <c r="E23" i="7" s="1"/>
  <c r="E19" i="7"/>
  <c r="B24" i="4"/>
  <c r="B25" i="4" s="1"/>
  <c r="B16" i="1" s="1"/>
  <c r="C26" i="6"/>
  <c r="C27" i="6" s="1"/>
  <c r="C18" i="1" s="1"/>
  <c r="G15" i="6"/>
  <c r="G18" i="6" s="1"/>
  <c r="H13" i="6"/>
  <c r="E22" i="6"/>
  <c r="E23" i="6" s="1"/>
  <c r="E19" i="6"/>
  <c r="E22" i="5"/>
  <c r="E23" i="5" s="1"/>
  <c r="E19" i="5"/>
  <c r="F17" i="5"/>
  <c r="H15" i="5"/>
  <c r="H18" i="5" s="1"/>
  <c r="I13" i="5"/>
  <c r="G16" i="5"/>
  <c r="D20" i="4"/>
  <c r="D21" i="4" s="1"/>
  <c r="D22" i="4" s="1"/>
  <c r="C23" i="4"/>
  <c r="E17" i="4"/>
  <c r="E19" i="4" s="1"/>
  <c r="H13" i="4"/>
  <c r="G15" i="4"/>
  <c r="G18" i="4" s="1"/>
  <c r="F16" i="4"/>
  <c r="E20" i="5" l="1"/>
  <c r="E21" i="5" s="1"/>
  <c r="E24" i="5" s="1"/>
  <c r="E25" i="5" s="1"/>
  <c r="F20" i="7"/>
  <c r="F21" i="7" s="1"/>
  <c r="F24" i="7" s="1"/>
  <c r="F25" i="7" s="1"/>
  <c r="E20" i="6"/>
  <c r="F20" i="6"/>
  <c r="F21" i="6" s="1"/>
  <c r="F24" i="6" s="1"/>
  <c r="F25" i="6" s="1"/>
  <c r="E20" i="7"/>
  <c r="E21" i="7" s="1"/>
  <c r="E24" i="7" s="1"/>
  <c r="E25" i="7" s="1"/>
  <c r="H15" i="7"/>
  <c r="H18" i="7" s="1"/>
  <c r="I13" i="7"/>
  <c r="G16" i="7"/>
  <c r="G17" i="7" s="1"/>
  <c r="D26" i="5"/>
  <c r="D27" i="5" s="1"/>
  <c r="D17" i="1" s="1"/>
  <c r="C24" i="4"/>
  <c r="C25" i="4" s="1"/>
  <c r="C16" i="1" s="1"/>
  <c r="D26" i="6"/>
  <c r="D27" i="6" s="1"/>
  <c r="D18" i="1" s="1"/>
  <c r="H15" i="6"/>
  <c r="H18" i="6" s="1"/>
  <c r="I13" i="6"/>
  <c r="E21" i="6"/>
  <c r="E24" i="6" s="1"/>
  <c r="E25" i="6" s="1"/>
  <c r="G16" i="6"/>
  <c r="G17" i="6" s="1"/>
  <c r="F22" i="5"/>
  <c r="F23" i="5" s="1"/>
  <c r="F19" i="5"/>
  <c r="G17" i="5"/>
  <c r="E20" i="4"/>
  <c r="E21" i="4" s="1"/>
  <c r="H16" i="5"/>
  <c r="I15" i="5"/>
  <c r="I18" i="5" s="1"/>
  <c r="J13" i="5"/>
  <c r="D23" i="4"/>
  <c r="F17" i="4"/>
  <c r="F19" i="4" s="1"/>
  <c r="G16" i="4"/>
  <c r="I13" i="4"/>
  <c r="H15" i="4"/>
  <c r="H18" i="4" s="1"/>
  <c r="F20" i="5" l="1"/>
  <c r="F21" i="5" s="1"/>
  <c r="F24" i="5" s="1"/>
  <c r="G19" i="7"/>
  <c r="G22" i="7"/>
  <c r="G23" i="7" s="1"/>
  <c r="I15" i="7"/>
  <c r="I18" i="7" s="1"/>
  <c r="J13" i="7"/>
  <c r="H16" i="7"/>
  <c r="H17" i="7" s="1"/>
  <c r="E26" i="7"/>
  <c r="E27" i="7" s="1"/>
  <c r="E19" i="1" s="1"/>
  <c r="F26" i="7"/>
  <c r="F27" i="7" s="1"/>
  <c r="F19" i="1" s="1"/>
  <c r="E26" i="5"/>
  <c r="E27" i="5" s="1"/>
  <c r="E17" i="1" s="1"/>
  <c r="D24" i="4"/>
  <c r="D25" i="4" s="1"/>
  <c r="D16" i="1" s="1"/>
  <c r="E26" i="6"/>
  <c r="E27" i="6" s="1"/>
  <c r="E18" i="1" s="1"/>
  <c r="F26" i="6"/>
  <c r="F27" i="6" s="1"/>
  <c r="F18" i="1" s="1"/>
  <c r="G19" i="6"/>
  <c r="G22" i="6"/>
  <c r="G23" i="6" s="1"/>
  <c r="J13" i="6"/>
  <c r="I15" i="6"/>
  <c r="I18" i="6" s="1"/>
  <c r="H16" i="6"/>
  <c r="H17" i="6" s="1"/>
  <c r="G22" i="5"/>
  <c r="G23" i="5" s="1"/>
  <c r="G19" i="5"/>
  <c r="H17" i="5"/>
  <c r="E22" i="4"/>
  <c r="E23" i="4" s="1"/>
  <c r="F20" i="4"/>
  <c r="F21" i="4" s="1"/>
  <c r="I16" i="5"/>
  <c r="J15" i="5"/>
  <c r="J18" i="5" s="1"/>
  <c r="K13" i="5"/>
  <c r="G17" i="4"/>
  <c r="G19" i="4" s="1"/>
  <c r="H16" i="4"/>
  <c r="J13" i="4"/>
  <c r="I15" i="4"/>
  <c r="I18" i="4" s="1"/>
  <c r="G20" i="5" l="1"/>
  <c r="G21" i="5" s="1"/>
  <c r="G24" i="5" s="1"/>
  <c r="G25" i="5" s="1"/>
  <c r="G20" i="7"/>
  <c r="G21" i="7" s="1"/>
  <c r="G24" i="7" s="1"/>
  <c r="G25" i="7" s="1"/>
  <c r="G20" i="6"/>
  <c r="H22" i="7"/>
  <c r="H23" i="7" s="1"/>
  <c r="H19" i="7"/>
  <c r="J15" i="7"/>
  <c r="J18" i="7" s="1"/>
  <c r="K13" i="7"/>
  <c r="I16" i="7"/>
  <c r="I17" i="7" s="1"/>
  <c r="E24" i="4"/>
  <c r="E25" i="4" s="1"/>
  <c r="E16" i="1" s="1"/>
  <c r="F25" i="5"/>
  <c r="G21" i="6"/>
  <c r="G24" i="6" s="1"/>
  <c r="G25" i="6" s="1"/>
  <c r="H19" i="6"/>
  <c r="H22" i="6"/>
  <c r="H23" i="6" s="1"/>
  <c r="K13" i="6"/>
  <c r="J15" i="6"/>
  <c r="J18" i="6" s="1"/>
  <c r="I16" i="6"/>
  <c r="I17" i="6" s="1"/>
  <c r="G20" i="4"/>
  <c r="G21" i="4" s="1"/>
  <c r="H19" i="5"/>
  <c r="H22" i="5"/>
  <c r="H23" i="5" s="1"/>
  <c r="I17" i="5"/>
  <c r="F22" i="4"/>
  <c r="F23" i="4" s="1"/>
  <c r="F24" i="4" s="1"/>
  <c r="F25" i="4" s="1"/>
  <c r="J16" i="5"/>
  <c r="L13" i="5"/>
  <c r="K15" i="5"/>
  <c r="K18" i="5" s="1"/>
  <c r="H17" i="4"/>
  <c r="H19" i="4" s="1"/>
  <c r="I16" i="4"/>
  <c r="K13" i="4"/>
  <c r="J15" i="4"/>
  <c r="J18" i="4" s="1"/>
  <c r="H20" i="5" l="1"/>
  <c r="H21" i="5" s="1"/>
  <c r="H24" i="5" s="1"/>
  <c r="H25" i="5" s="1"/>
  <c r="H20" i="6"/>
  <c r="H21" i="6" s="1"/>
  <c r="H24" i="6" s="1"/>
  <c r="H25" i="6" s="1"/>
  <c r="H20" i="7"/>
  <c r="H21" i="7" s="1"/>
  <c r="H24" i="7" s="1"/>
  <c r="H25" i="7" s="1"/>
  <c r="H26" i="7" s="1"/>
  <c r="H27" i="7" s="1"/>
  <c r="H19" i="1" s="1"/>
  <c r="I22" i="7"/>
  <c r="I23" i="7" s="1"/>
  <c r="I19" i="7"/>
  <c r="L13" i="7"/>
  <c r="K15" i="7"/>
  <c r="K18" i="7" s="1"/>
  <c r="G26" i="7"/>
  <c r="G27" i="7" s="1"/>
  <c r="G19" i="1" s="1"/>
  <c r="J16" i="7"/>
  <c r="J17" i="7" s="1"/>
  <c r="G26" i="5"/>
  <c r="G27" i="5" s="1"/>
  <c r="G17" i="1" s="1"/>
  <c r="F26" i="5"/>
  <c r="F27" i="5" s="1"/>
  <c r="F17" i="1" s="1"/>
  <c r="F16" i="1"/>
  <c r="G26" i="6"/>
  <c r="G27" i="6" s="1"/>
  <c r="G18" i="1" s="1"/>
  <c r="I22" i="6"/>
  <c r="I23" i="6" s="1"/>
  <c r="I19" i="6"/>
  <c r="K15" i="6"/>
  <c r="K18" i="6" s="1"/>
  <c r="L13" i="6"/>
  <c r="J16" i="6"/>
  <c r="J17" i="6" s="1"/>
  <c r="I19" i="5"/>
  <c r="I22" i="5"/>
  <c r="I20" i="5" s="1"/>
  <c r="J17" i="5"/>
  <c r="G22" i="4"/>
  <c r="G23" i="4" s="1"/>
  <c r="H20" i="4"/>
  <c r="H21" i="4" s="1"/>
  <c r="H22" i="4" s="1"/>
  <c r="K16" i="5"/>
  <c r="L15" i="5"/>
  <c r="L18" i="5" s="1"/>
  <c r="M13" i="5"/>
  <c r="I17" i="4"/>
  <c r="I19" i="4" s="1"/>
  <c r="L13" i="4"/>
  <c r="K15" i="4"/>
  <c r="K18" i="4" s="1"/>
  <c r="J16" i="4"/>
  <c r="I20" i="7" l="1"/>
  <c r="I21" i="7" s="1"/>
  <c r="I24" i="7" s="1"/>
  <c r="I25" i="7" s="1"/>
  <c r="I26" i="7" s="1"/>
  <c r="I27" i="7" s="1"/>
  <c r="I19" i="1" s="1"/>
  <c r="I20" i="6"/>
  <c r="I21" i="6" s="1"/>
  <c r="I24" i="6" s="1"/>
  <c r="I25" i="6" s="1"/>
  <c r="K16" i="7"/>
  <c r="K17" i="7" s="1"/>
  <c r="L15" i="7"/>
  <c r="M13" i="7"/>
  <c r="J22" i="7"/>
  <c r="J23" i="7" s="1"/>
  <c r="J19" i="7"/>
  <c r="H26" i="5"/>
  <c r="H27" i="5" s="1"/>
  <c r="H17" i="1" s="1"/>
  <c r="H26" i="6"/>
  <c r="H27" i="6" s="1"/>
  <c r="H18" i="1" s="1"/>
  <c r="G24" i="4"/>
  <c r="G25" i="4" s="1"/>
  <c r="G16" i="1" s="1"/>
  <c r="I21" i="5"/>
  <c r="K16" i="6"/>
  <c r="K17" i="6" s="1"/>
  <c r="J22" i="6"/>
  <c r="J23" i="6" s="1"/>
  <c r="J19" i="6"/>
  <c r="M13" i="6"/>
  <c r="L15" i="6"/>
  <c r="L18" i="6" s="1"/>
  <c r="I23" i="5"/>
  <c r="J19" i="5"/>
  <c r="J22" i="5"/>
  <c r="J23" i="5" s="1"/>
  <c r="K17" i="5"/>
  <c r="L16" i="5"/>
  <c r="N13" i="5"/>
  <c r="M15" i="5"/>
  <c r="M18" i="5" s="1"/>
  <c r="I20" i="4"/>
  <c r="I21" i="4" s="1"/>
  <c r="I22" i="4" s="1"/>
  <c r="H23" i="4"/>
  <c r="H24" i="4" s="1"/>
  <c r="H25" i="4" s="1"/>
  <c r="J17" i="4"/>
  <c r="J19" i="4" s="1"/>
  <c r="K16" i="4"/>
  <c r="K17" i="4" s="1"/>
  <c r="K19" i="4" s="1"/>
  <c r="M13" i="4"/>
  <c r="L15" i="4"/>
  <c r="L18" i="4" s="1"/>
  <c r="J20" i="5" l="1"/>
  <c r="J21" i="5" s="1"/>
  <c r="J24" i="5" s="1"/>
  <c r="J25" i="5" s="1"/>
  <c r="J20" i="6"/>
  <c r="J21" i="6" s="1"/>
  <c r="J24" i="6" s="1"/>
  <c r="J25" i="6" s="1"/>
  <c r="L16" i="7"/>
  <c r="L17" i="7" s="1"/>
  <c r="L22" i="7" s="1"/>
  <c r="L23" i="7" s="1"/>
  <c r="L18" i="7"/>
  <c r="L19" i="7" s="1"/>
  <c r="J20" i="7"/>
  <c r="J21" i="7" s="1"/>
  <c r="J24" i="7" s="1"/>
  <c r="J25" i="7" s="1"/>
  <c r="M15" i="7"/>
  <c r="M18" i="7" s="1"/>
  <c r="N13" i="7"/>
  <c r="K19" i="7"/>
  <c r="K22" i="7"/>
  <c r="K23" i="7" s="1"/>
  <c r="H16" i="1"/>
  <c r="I26" i="6"/>
  <c r="I27" i="6" s="1"/>
  <c r="I18" i="1" s="1"/>
  <c r="I24" i="5"/>
  <c r="I25" i="5" s="1"/>
  <c r="L16" i="6"/>
  <c r="L17" i="6" s="1"/>
  <c r="K19" i="6"/>
  <c r="K22" i="6"/>
  <c r="K23" i="6" s="1"/>
  <c r="N13" i="6"/>
  <c r="M15" i="6"/>
  <c r="M18" i="6" s="1"/>
  <c r="K19" i="5"/>
  <c r="K22" i="5"/>
  <c r="K23" i="5" s="1"/>
  <c r="L17" i="5"/>
  <c r="N15" i="5"/>
  <c r="N18" i="5" s="1"/>
  <c r="O13" i="5"/>
  <c r="M16" i="5"/>
  <c r="J20" i="4"/>
  <c r="J21" i="4" s="1"/>
  <c r="I23" i="4"/>
  <c r="L16" i="4"/>
  <c r="N13" i="4"/>
  <c r="M15" i="4"/>
  <c r="M18" i="4" s="1"/>
  <c r="K20" i="4"/>
  <c r="K21" i="4" s="1"/>
  <c r="K20" i="5" l="1"/>
  <c r="K21" i="5" s="1"/>
  <c r="K24" i="5" s="1"/>
  <c r="K25" i="5" s="1"/>
  <c r="K26" i="5" s="1"/>
  <c r="K27" i="5" s="1"/>
  <c r="K20" i="6"/>
  <c r="K21" i="6" s="1"/>
  <c r="K24" i="6" s="1"/>
  <c r="K25" i="6" s="1"/>
  <c r="K20" i="7"/>
  <c r="K21" i="7" s="1"/>
  <c r="K24" i="7" s="1"/>
  <c r="K25" i="7" s="1"/>
  <c r="K26" i="7" s="1"/>
  <c r="K27" i="7" s="1"/>
  <c r="K19" i="1" s="1"/>
  <c r="L20" i="7"/>
  <c r="L21" i="7" s="1"/>
  <c r="L24" i="7" s="1"/>
  <c r="L25" i="7" s="1"/>
  <c r="O13" i="7"/>
  <c r="N15" i="7"/>
  <c r="N18" i="7" s="1"/>
  <c r="M16" i="7"/>
  <c r="M17" i="7" s="1"/>
  <c r="J26" i="7"/>
  <c r="J27" i="7" s="1"/>
  <c r="J19" i="1" s="1"/>
  <c r="J26" i="5"/>
  <c r="J27" i="5" s="1"/>
  <c r="J17" i="1" s="1"/>
  <c r="I24" i="4"/>
  <c r="I25" i="4" s="1"/>
  <c r="I16" i="1" s="1"/>
  <c r="I26" i="5"/>
  <c r="I27" i="5" s="1"/>
  <c r="I17" i="1" s="1"/>
  <c r="J26" i="6"/>
  <c r="J27" i="6" s="1"/>
  <c r="J18" i="1" s="1"/>
  <c r="M16" i="6"/>
  <c r="M17" i="6" s="1"/>
  <c r="O13" i="6"/>
  <c r="N15" i="6"/>
  <c r="N18" i="6" s="1"/>
  <c r="L19" i="6"/>
  <c r="L22" i="6"/>
  <c r="L23" i="6" s="1"/>
  <c r="L19" i="5"/>
  <c r="L22" i="5"/>
  <c r="L23" i="5" s="1"/>
  <c r="M17" i="5"/>
  <c r="J22" i="4"/>
  <c r="J23" i="4" s="1"/>
  <c r="O15" i="5"/>
  <c r="O18" i="5" s="1"/>
  <c r="P13" i="5"/>
  <c r="N16" i="5"/>
  <c r="L17" i="4"/>
  <c r="L19" i="4" s="1"/>
  <c r="K22" i="4"/>
  <c r="M16" i="4"/>
  <c r="O13" i="4"/>
  <c r="N15" i="4"/>
  <c r="N18" i="4" s="1"/>
  <c r="L20" i="5" l="1"/>
  <c r="L21" i="5" s="1"/>
  <c r="L24" i="5" s="1"/>
  <c r="L25" i="5" s="1"/>
  <c r="L26" i="5" s="1"/>
  <c r="L27" i="5" s="1"/>
  <c r="L20" i="6"/>
  <c r="L21" i="6" s="1"/>
  <c r="L24" i="6" s="1"/>
  <c r="L25" i="6" s="1"/>
  <c r="M19" i="7"/>
  <c r="M22" i="7"/>
  <c r="M23" i="7" s="1"/>
  <c r="L26" i="7"/>
  <c r="L27" i="7" s="1"/>
  <c r="L19" i="1" s="1"/>
  <c r="N16" i="7"/>
  <c r="N17" i="7" s="1"/>
  <c r="P13" i="7"/>
  <c r="O15" i="7"/>
  <c r="O18" i="7" s="1"/>
  <c r="J24" i="4"/>
  <c r="J25" i="4" s="1"/>
  <c r="J16" i="1" s="1"/>
  <c r="K26" i="6"/>
  <c r="K27" i="6" s="1"/>
  <c r="K18" i="1" s="1"/>
  <c r="K17" i="1"/>
  <c r="M22" i="6"/>
  <c r="M23" i="6" s="1"/>
  <c r="M19" i="6"/>
  <c r="P13" i="6"/>
  <c r="O15" i="6"/>
  <c r="O18" i="6" s="1"/>
  <c r="N16" i="6"/>
  <c r="N17" i="6" s="1"/>
  <c r="M22" i="5"/>
  <c r="M23" i="5" s="1"/>
  <c r="M19" i="5"/>
  <c r="N17" i="5"/>
  <c r="Q13" i="5"/>
  <c r="P15" i="5"/>
  <c r="P18" i="5" s="1"/>
  <c r="O16" i="5"/>
  <c r="M17" i="4"/>
  <c r="M19" i="4" s="1"/>
  <c r="K23" i="4"/>
  <c r="L20" i="4"/>
  <c r="L21" i="4" s="1"/>
  <c r="N16" i="4"/>
  <c r="P13" i="4"/>
  <c r="O15" i="4"/>
  <c r="O18" i="4" s="1"/>
  <c r="M20" i="5" l="1"/>
  <c r="M21" i="5" s="1"/>
  <c r="M24" i="5" s="1"/>
  <c r="M25" i="5" s="1"/>
  <c r="M26" i="5" s="1"/>
  <c r="M27" i="5" s="1"/>
  <c r="M20" i="7"/>
  <c r="M21" i="7" s="1"/>
  <c r="M24" i="7" s="1"/>
  <c r="M25" i="7" s="1"/>
  <c r="M20" i="6"/>
  <c r="M21" i="6" s="1"/>
  <c r="M24" i="6" s="1"/>
  <c r="M25" i="6" s="1"/>
  <c r="N22" i="7"/>
  <c r="N23" i="7" s="1"/>
  <c r="N19" i="7"/>
  <c r="Q13" i="7"/>
  <c r="P15" i="7"/>
  <c r="P18" i="7" s="1"/>
  <c r="O16" i="7"/>
  <c r="O17" i="7" s="1"/>
  <c r="K24" i="4"/>
  <c r="K25" i="4" s="1"/>
  <c r="K16" i="1" s="1"/>
  <c r="L26" i="6"/>
  <c r="L27" i="6" s="1"/>
  <c r="L18" i="1" s="1"/>
  <c r="L17" i="1"/>
  <c r="P15" i="6"/>
  <c r="P18" i="6" s="1"/>
  <c r="Q13" i="6"/>
  <c r="N22" i="6"/>
  <c r="N23" i="6" s="1"/>
  <c r="N19" i="6"/>
  <c r="O16" i="6"/>
  <c r="O17" i="6" s="1"/>
  <c r="N19" i="5"/>
  <c r="N22" i="5"/>
  <c r="N23" i="5" s="1"/>
  <c r="O17" i="5"/>
  <c r="L22" i="4"/>
  <c r="L23" i="4" s="1"/>
  <c r="Q15" i="5"/>
  <c r="Q18" i="5" s="1"/>
  <c r="R13" i="5"/>
  <c r="P16" i="5"/>
  <c r="P17" i="5" s="1"/>
  <c r="M20" i="4"/>
  <c r="M21" i="4" s="1"/>
  <c r="N17" i="4"/>
  <c r="N19" i="4" s="1"/>
  <c r="O16" i="4"/>
  <c r="Q13" i="4"/>
  <c r="P15" i="4"/>
  <c r="P18" i="4" s="1"/>
  <c r="N20" i="5" l="1"/>
  <c r="N21" i="5" s="1"/>
  <c r="N24" i="5" s="1"/>
  <c r="N25" i="5" s="1"/>
  <c r="N26" i="5" s="1"/>
  <c r="N27" i="5" s="1"/>
  <c r="N20" i="6"/>
  <c r="N21" i="6" s="1"/>
  <c r="N24" i="6" s="1"/>
  <c r="N25" i="6" s="1"/>
  <c r="N20" i="7"/>
  <c r="N21" i="7" s="1"/>
  <c r="N24" i="7" s="1"/>
  <c r="N25" i="7" s="1"/>
  <c r="N26" i="7" s="1"/>
  <c r="N27" i="7" s="1"/>
  <c r="N19" i="1" s="1"/>
  <c r="O22" i="7"/>
  <c r="O23" i="7" s="1"/>
  <c r="O19" i="7"/>
  <c r="M26" i="7"/>
  <c r="M27" i="7" s="1"/>
  <c r="M19" i="1" s="1"/>
  <c r="P16" i="7"/>
  <c r="P17" i="7" s="1"/>
  <c r="Q15" i="7"/>
  <c r="R13" i="7"/>
  <c r="L24" i="4"/>
  <c r="L25" i="4" s="1"/>
  <c r="L16" i="1" s="1"/>
  <c r="M26" i="6"/>
  <c r="M27" i="6" s="1"/>
  <c r="M18" i="1" s="1"/>
  <c r="M17" i="1"/>
  <c r="O22" i="6"/>
  <c r="O23" i="6" s="1"/>
  <c r="O19" i="6"/>
  <c r="Q15" i="6"/>
  <c r="Q18" i="6" s="1"/>
  <c r="R13" i="6"/>
  <c r="P16" i="6"/>
  <c r="P17" i="6" s="1"/>
  <c r="O22" i="5"/>
  <c r="O23" i="5" s="1"/>
  <c r="O19" i="5"/>
  <c r="P22" i="5"/>
  <c r="P23" i="5" s="1"/>
  <c r="P19" i="5"/>
  <c r="M22" i="4"/>
  <c r="M23" i="4" s="1"/>
  <c r="N20" i="4"/>
  <c r="N21" i="4" s="1"/>
  <c r="S13" i="5"/>
  <c r="R15" i="5"/>
  <c r="R18" i="5" s="1"/>
  <c r="Q16" i="5"/>
  <c r="O17" i="4"/>
  <c r="O19" i="4" s="1"/>
  <c r="R13" i="4"/>
  <c r="Q15" i="4"/>
  <c r="Q18" i="4" s="1"/>
  <c r="P16" i="4"/>
  <c r="P20" i="5" l="1"/>
  <c r="P21" i="5" s="1"/>
  <c r="P24" i="5" s="1"/>
  <c r="P25" i="5" s="1"/>
  <c r="O20" i="5"/>
  <c r="O21" i="5" s="1"/>
  <c r="O24" i="5" s="1"/>
  <c r="O25" i="5" s="1"/>
  <c r="O26" i="5" s="1"/>
  <c r="O27" i="5" s="1"/>
  <c r="O20" i="7"/>
  <c r="O21" i="7" s="1"/>
  <c r="O24" i="7" s="1"/>
  <c r="O25" i="7" s="1"/>
  <c r="O26" i="7" s="1"/>
  <c r="O27" i="7" s="1"/>
  <c r="O19" i="1" s="1"/>
  <c r="Q16" i="7"/>
  <c r="Q17" i="7" s="1"/>
  <c r="Q22" i="7" s="1"/>
  <c r="Q23" i="7" s="1"/>
  <c r="Q18" i="7"/>
  <c r="Q19" i="7" s="1"/>
  <c r="O20" i="6"/>
  <c r="O21" i="6" s="1"/>
  <c r="O24" i="6" s="1"/>
  <c r="O25" i="6" s="1"/>
  <c r="P22" i="7"/>
  <c r="P23" i="7" s="1"/>
  <c r="P19" i="7"/>
  <c r="R15" i="7"/>
  <c r="R18" i="7" s="1"/>
  <c r="S13" i="7"/>
  <c r="M24" i="4"/>
  <c r="M25" i="4" s="1"/>
  <c r="M16" i="1" s="1"/>
  <c r="N26" i="6"/>
  <c r="N27" i="6" s="1"/>
  <c r="N18" i="1" s="1"/>
  <c r="N17" i="1"/>
  <c r="P22" i="6"/>
  <c r="P23" i="6" s="1"/>
  <c r="P19" i="6"/>
  <c r="Q16" i="6"/>
  <c r="Q17" i="6" s="1"/>
  <c r="S13" i="6"/>
  <c r="R15" i="6"/>
  <c r="R18" i="6" s="1"/>
  <c r="N22" i="4"/>
  <c r="N23" i="4" s="1"/>
  <c r="R16" i="5"/>
  <c r="T13" i="5"/>
  <c r="S15" i="5"/>
  <c r="S18" i="5" s="1"/>
  <c r="Q17" i="5"/>
  <c r="P17" i="4"/>
  <c r="P19" i="4" s="1"/>
  <c r="O20" i="4"/>
  <c r="O21" i="4" s="1"/>
  <c r="O22" i="4" s="1"/>
  <c r="Q16" i="4"/>
  <c r="S13" i="4"/>
  <c r="R15" i="4"/>
  <c r="R18" i="4" s="1"/>
  <c r="Q20" i="7" l="1"/>
  <c r="Q21" i="7" s="1"/>
  <c r="Q24" i="7" s="1"/>
  <c r="Q25" i="7" s="1"/>
  <c r="P20" i="7"/>
  <c r="P21" i="7" s="1"/>
  <c r="P24" i="7" s="1"/>
  <c r="P25" i="7" s="1"/>
  <c r="P20" i="6"/>
  <c r="P21" i="6" s="1"/>
  <c r="P24" i="6" s="1"/>
  <c r="P25" i="6" s="1"/>
  <c r="S15" i="7"/>
  <c r="S18" i="7" s="1"/>
  <c r="T13" i="7"/>
  <c r="R16" i="7"/>
  <c r="R17" i="7" s="1"/>
  <c r="P26" i="5"/>
  <c r="P27" i="5" s="1"/>
  <c r="P17" i="1" s="1"/>
  <c r="N24" i="4"/>
  <c r="N25" i="4" s="1"/>
  <c r="N16" i="1" s="1"/>
  <c r="O26" i="6"/>
  <c r="O27" i="6" s="1"/>
  <c r="O18" i="1" s="1"/>
  <c r="O17" i="1"/>
  <c r="Q22" i="6"/>
  <c r="Q23" i="6" s="1"/>
  <c r="Q19" i="6"/>
  <c r="R16" i="6"/>
  <c r="R17" i="6" s="1"/>
  <c r="S15" i="6"/>
  <c r="S18" i="6" s="1"/>
  <c r="T13" i="6"/>
  <c r="Q19" i="5"/>
  <c r="Q22" i="5"/>
  <c r="Q23" i="5" s="1"/>
  <c r="R17" i="5"/>
  <c r="S16" i="5"/>
  <c r="U13" i="5"/>
  <c r="T15" i="5"/>
  <c r="T18" i="5" s="1"/>
  <c r="P20" i="4"/>
  <c r="P21" i="4" s="1"/>
  <c r="P22" i="4" s="1"/>
  <c r="O23" i="4"/>
  <c r="Q17" i="4"/>
  <c r="Q19" i="4" s="1"/>
  <c r="T13" i="4"/>
  <c r="S15" i="4"/>
  <c r="S18" i="4" s="1"/>
  <c r="R16" i="4"/>
  <c r="Q20" i="5" l="1"/>
  <c r="Q21" i="5" s="1"/>
  <c r="Q24" i="5" s="1"/>
  <c r="Q25" i="5" s="1"/>
  <c r="Q26" i="5" s="1"/>
  <c r="Q27" i="5" s="1"/>
  <c r="Q20" i="6"/>
  <c r="Q21" i="6" s="1"/>
  <c r="Q24" i="6" s="1"/>
  <c r="Q25" i="6" s="1"/>
  <c r="R22" i="7"/>
  <c r="R23" i="7" s="1"/>
  <c r="R19" i="7"/>
  <c r="P26" i="7"/>
  <c r="P27" i="7" s="1"/>
  <c r="P19" i="1" s="1"/>
  <c r="U13" i="7"/>
  <c r="T15" i="7"/>
  <c r="T18" i="7" s="1"/>
  <c r="S16" i="7"/>
  <c r="S17" i="7" s="1"/>
  <c r="Q26" i="7"/>
  <c r="Q27" i="7" s="1"/>
  <c r="Q19" i="1" s="1"/>
  <c r="O24" i="4"/>
  <c r="O25" i="4" s="1"/>
  <c r="O16" i="1" s="1"/>
  <c r="P26" i="6"/>
  <c r="P27" i="6" s="1"/>
  <c r="P18" i="1" s="1"/>
  <c r="R22" i="6"/>
  <c r="R23" i="6" s="1"/>
  <c r="R19" i="6"/>
  <c r="U13" i="6"/>
  <c r="T15" i="6"/>
  <c r="T18" i="6" s="1"/>
  <c r="S16" i="6"/>
  <c r="S17" i="6" s="1"/>
  <c r="R22" i="5"/>
  <c r="R23" i="5" s="1"/>
  <c r="R19" i="5"/>
  <c r="S17" i="5"/>
  <c r="Q20" i="4"/>
  <c r="Q21" i="4" s="1"/>
  <c r="Q22" i="4" s="1"/>
  <c r="T16" i="5"/>
  <c r="U15" i="5"/>
  <c r="U18" i="5" s="1"/>
  <c r="V13" i="5"/>
  <c r="P23" i="4"/>
  <c r="R17" i="4"/>
  <c r="R19" i="4" s="1"/>
  <c r="S16" i="4"/>
  <c r="U13" i="4"/>
  <c r="T15" i="4"/>
  <c r="T18" i="4" s="1"/>
  <c r="R20" i="5" l="1"/>
  <c r="R21" i="5" s="1"/>
  <c r="R24" i="5" s="1"/>
  <c r="R25" i="5" s="1"/>
  <c r="R26" i="5" s="1"/>
  <c r="R27" i="5" s="1"/>
  <c r="R20" i="6"/>
  <c r="R21" i="6" s="1"/>
  <c r="R24" i="6" s="1"/>
  <c r="R25" i="6" s="1"/>
  <c r="R20" i="7"/>
  <c r="R21" i="7" s="1"/>
  <c r="R24" i="7" s="1"/>
  <c r="R25" i="7" s="1"/>
  <c r="R26" i="7" s="1"/>
  <c r="R27" i="7" s="1"/>
  <c r="R19" i="1" s="1"/>
  <c r="T16" i="7"/>
  <c r="T17" i="7" s="1"/>
  <c r="S22" i="7"/>
  <c r="S23" i="7" s="1"/>
  <c r="S19" i="7"/>
  <c r="V13" i="7"/>
  <c r="U15" i="7"/>
  <c r="U18" i="7" s="1"/>
  <c r="P24" i="4"/>
  <c r="P25" i="4" s="1"/>
  <c r="P16" i="1" s="1"/>
  <c r="Q26" i="6"/>
  <c r="Q27" i="6" s="1"/>
  <c r="Q18" i="1" s="1"/>
  <c r="Q17" i="1"/>
  <c r="V13" i="6"/>
  <c r="U15" i="6"/>
  <c r="U18" i="6" s="1"/>
  <c r="S22" i="6"/>
  <c r="S23" i="6" s="1"/>
  <c r="S19" i="6"/>
  <c r="T16" i="6"/>
  <c r="T17" i="6" s="1"/>
  <c r="S19" i="5"/>
  <c r="S22" i="5"/>
  <c r="S23" i="5" s="1"/>
  <c r="T17" i="5"/>
  <c r="U16" i="5"/>
  <c r="W13" i="5"/>
  <c r="V15" i="5"/>
  <c r="V18" i="5" s="1"/>
  <c r="R20" i="4"/>
  <c r="R21" i="4" s="1"/>
  <c r="Q23" i="4"/>
  <c r="S17" i="4"/>
  <c r="S19" i="4" s="1"/>
  <c r="T16" i="4"/>
  <c r="V13" i="4"/>
  <c r="U15" i="4"/>
  <c r="U18" i="4" s="1"/>
  <c r="S20" i="5" l="1"/>
  <c r="S21" i="5" s="1"/>
  <c r="S24" i="5" s="1"/>
  <c r="S25" i="5" s="1"/>
  <c r="S26" i="5" s="1"/>
  <c r="S27" i="5" s="1"/>
  <c r="S20" i="7"/>
  <c r="S21" i="7" s="1"/>
  <c r="S24" i="7" s="1"/>
  <c r="S25" i="7" s="1"/>
  <c r="S26" i="7" s="1"/>
  <c r="S27" i="7" s="1"/>
  <c r="S19" i="1" s="1"/>
  <c r="S20" i="6"/>
  <c r="S21" i="6" s="1"/>
  <c r="S24" i="6" s="1"/>
  <c r="S25" i="6" s="1"/>
  <c r="T19" i="7"/>
  <c r="T22" i="7"/>
  <c r="T23" i="7" s="1"/>
  <c r="V15" i="7"/>
  <c r="W13" i="7"/>
  <c r="U16" i="7"/>
  <c r="U17" i="7" s="1"/>
  <c r="Q24" i="4"/>
  <c r="Q25" i="4" s="1"/>
  <c r="Q16" i="1" s="1"/>
  <c r="R26" i="6"/>
  <c r="R27" i="6" s="1"/>
  <c r="R18" i="1" s="1"/>
  <c r="R17" i="1"/>
  <c r="U16" i="6"/>
  <c r="U17" i="6" s="1"/>
  <c r="T19" i="6"/>
  <c r="T22" i="6"/>
  <c r="T23" i="6" s="1"/>
  <c r="V15" i="6"/>
  <c r="V18" i="6" s="1"/>
  <c r="W13" i="6"/>
  <c r="T19" i="5"/>
  <c r="T22" i="5"/>
  <c r="T23" i="5" s="1"/>
  <c r="U17" i="5"/>
  <c r="R22" i="4"/>
  <c r="R23" i="4" s="1"/>
  <c r="V16" i="5"/>
  <c r="W15" i="5"/>
  <c r="W18" i="5" s="1"/>
  <c r="X13" i="5"/>
  <c r="S20" i="4"/>
  <c r="S21" i="4" s="1"/>
  <c r="T17" i="4"/>
  <c r="T19" i="4" s="1"/>
  <c r="U16" i="4"/>
  <c r="W13" i="4"/>
  <c r="V15" i="4"/>
  <c r="V18" i="4" s="1"/>
  <c r="T20" i="5" l="1"/>
  <c r="T21" i="5" s="1"/>
  <c r="T24" i="5" s="1"/>
  <c r="T25" i="5" s="1"/>
  <c r="T26" i="5" s="1"/>
  <c r="T27" i="5" s="1"/>
  <c r="V16" i="7"/>
  <c r="V17" i="7" s="1"/>
  <c r="V22" i="7" s="1"/>
  <c r="V23" i="7" s="1"/>
  <c r="V18" i="7"/>
  <c r="V19" i="7" s="1"/>
  <c r="T20" i="6"/>
  <c r="T21" i="6" s="1"/>
  <c r="T24" i="6" s="1"/>
  <c r="T25" i="6" s="1"/>
  <c r="T20" i="7"/>
  <c r="T21" i="7" s="1"/>
  <c r="T24" i="7" s="1"/>
  <c r="T25" i="7" s="1"/>
  <c r="T26" i="7" s="1"/>
  <c r="T27" i="7" s="1"/>
  <c r="T19" i="1" s="1"/>
  <c r="U22" i="7"/>
  <c r="U23" i="7" s="1"/>
  <c r="U19" i="7"/>
  <c r="X13" i="7"/>
  <c r="W15" i="7"/>
  <c r="R24" i="4"/>
  <c r="R25" i="4" s="1"/>
  <c r="R16" i="1" s="1"/>
  <c r="S26" i="6"/>
  <c r="S27" i="6" s="1"/>
  <c r="S18" i="1" s="1"/>
  <c r="S17" i="1"/>
  <c r="V16" i="6"/>
  <c r="V17" i="6" s="1"/>
  <c r="U19" i="6"/>
  <c r="U22" i="6"/>
  <c r="U23" i="6" s="1"/>
  <c r="W15" i="6"/>
  <c r="W18" i="6" s="1"/>
  <c r="X13" i="6"/>
  <c r="U22" i="5"/>
  <c r="U23" i="5" s="1"/>
  <c r="U19" i="5"/>
  <c r="V17" i="5"/>
  <c r="S22" i="4"/>
  <c r="S23" i="4" s="1"/>
  <c r="W16" i="5"/>
  <c r="T20" i="4"/>
  <c r="T21" i="4" s="1"/>
  <c r="T22" i="4" s="1"/>
  <c r="X15" i="5"/>
  <c r="X18" i="5" s="1"/>
  <c r="Y13" i="5"/>
  <c r="U17" i="4"/>
  <c r="U19" i="4" s="1"/>
  <c r="V16" i="4"/>
  <c r="X13" i="4"/>
  <c r="W15" i="4"/>
  <c r="W18" i="4" s="1"/>
  <c r="U20" i="6" l="1"/>
  <c r="U21" i="6" s="1"/>
  <c r="U24" i="6" s="1"/>
  <c r="U25" i="6" s="1"/>
  <c r="U20" i="5"/>
  <c r="U21" i="5" s="1"/>
  <c r="U24" i="5" s="1"/>
  <c r="U25" i="5" s="1"/>
  <c r="U26" i="5" s="1"/>
  <c r="U27" i="5" s="1"/>
  <c r="U20" i="7"/>
  <c r="U21" i="7" s="1"/>
  <c r="U24" i="7" s="1"/>
  <c r="U25" i="7" s="1"/>
  <c r="W16" i="7"/>
  <c r="W17" i="7" s="1"/>
  <c r="W18" i="7"/>
  <c r="W19" i="7" s="1"/>
  <c r="V20" i="7"/>
  <c r="V21" i="7" s="1"/>
  <c r="V24" i="7" s="1"/>
  <c r="V25" i="7" s="1"/>
  <c r="W22" i="7"/>
  <c r="W23" i="7" s="1"/>
  <c r="X15" i="7"/>
  <c r="X18" i="7" s="1"/>
  <c r="Y13" i="7"/>
  <c r="S24" i="4"/>
  <c r="S25" i="4" s="1"/>
  <c r="S16" i="1" s="1"/>
  <c r="T26" i="6"/>
  <c r="T27" i="6" s="1"/>
  <c r="T18" i="1" s="1"/>
  <c r="T17" i="1"/>
  <c r="V19" i="6"/>
  <c r="V22" i="6"/>
  <c r="V23" i="6" s="1"/>
  <c r="W16" i="6"/>
  <c r="W17" i="6" s="1"/>
  <c r="X15" i="6"/>
  <c r="X18" i="6" s="1"/>
  <c r="Y13" i="6"/>
  <c r="V22" i="5"/>
  <c r="V23" i="5" s="1"/>
  <c r="V19" i="5"/>
  <c r="W17" i="5"/>
  <c r="Y15" i="5"/>
  <c r="Y18" i="5" s="1"/>
  <c r="Z13" i="5"/>
  <c r="X16" i="5"/>
  <c r="V17" i="4"/>
  <c r="V19" i="4" s="1"/>
  <c r="T23" i="4"/>
  <c r="U20" i="4"/>
  <c r="U21" i="4" s="1"/>
  <c r="W16" i="4"/>
  <c r="Y13" i="4"/>
  <c r="X15" i="4"/>
  <c r="X18" i="4" s="1"/>
  <c r="V20" i="5" l="1"/>
  <c r="V21" i="5" s="1"/>
  <c r="V24" i="5" s="1"/>
  <c r="V25" i="5" s="1"/>
  <c r="V26" i="5" s="1"/>
  <c r="V27" i="5" s="1"/>
  <c r="W20" i="7"/>
  <c r="W21" i="7" s="1"/>
  <c r="W24" i="7" s="1"/>
  <c r="W25" i="7" s="1"/>
  <c r="W26" i="7" s="1"/>
  <c r="W27" i="7" s="1"/>
  <c r="W19" i="1" s="1"/>
  <c r="V20" i="6"/>
  <c r="V21" i="6" s="1"/>
  <c r="V24" i="6" s="1"/>
  <c r="V25" i="6" s="1"/>
  <c r="Y15" i="7"/>
  <c r="Z13" i="7"/>
  <c r="U26" i="7"/>
  <c r="U27" i="7" s="1"/>
  <c r="U19" i="1" s="1"/>
  <c r="V26" i="7"/>
  <c r="V27" i="7" s="1"/>
  <c r="V19" i="1" s="1"/>
  <c r="X16" i="7"/>
  <c r="X17" i="7" s="1"/>
  <c r="T24" i="4"/>
  <c r="T25" i="4" s="1"/>
  <c r="T16" i="1" s="1"/>
  <c r="U26" i="6"/>
  <c r="U27" i="6" s="1"/>
  <c r="U18" i="1" s="1"/>
  <c r="U17" i="1"/>
  <c r="X16" i="6"/>
  <c r="X17" i="6" s="1"/>
  <c r="Y15" i="6"/>
  <c r="Y18" i="6" s="1"/>
  <c r="Z13" i="6"/>
  <c r="W19" i="6"/>
  <c r="W22" i="6"/>
  <c r="W23" i="6" s="1"/>
  <c r="W22" i="5"/>
  <c r="W23" i="5" s="1"/>
  <c r="W19" i="5"/>
  <c r="X17" i="5"/>
  <c r="U22" i="4"/>
  <c r="U23" i="4" s="1"/>
  <c r="Y16" i="5"/>
  <c r="Z15" i="5"/>
  <c r="Z18" i="5" s="1"/>
  <c r="AA13" i="5"/>
  <c r="V20" i="4"/>
  <c r="V21" i="4" s="1"/>
  <c r="V22" i="4" s="1"/>
  <c r="W17" i="4"/>
  <c r="W19" i="4" s="1"/>
  <c r="X16" i="4"/>
  <c r="Z13" i="4"/>
  <c r="Y15" i="4"/>
  <c r="Y18" i="4" s="1"/>
  <c r="W20" i="5" l="1"/>
  <c r="W21" i="5" s="1"/>
  <c r="W24" i="5" s="1"/>
  <c r="W25" i="5" s="1"/>
  <c r="W26" i="5" s="1"/>
  <c r="W27" i="5" s="1"/>
  <c r="W20" i="6"/>
  <c r="W21" i="6" s="1"/>
  <c r="W24" i="6" s="1"/>
  <c r="W25" i="6" s="1"/>
  <c r="Y16" i="7"/>
  <c r="Y17" i="7" s="1"/>
  <c r="Y18" i="7"/>
  <c r="Y19" i="7" s="1"/>
  <c r="X22" i="7"/>
  <c r="X23" i="7" s="1"/>
  <c r="X19" i="7"/>
  <c r="Z15" i="7"/>
  <c r="AA13" i="7"/>
  <c r="U24" i="4"/>
  <c r="U25" i="4" s="1"/>
  <c r="U16" i="1" s="1"/>
  <c r="V26" i="6"/>
  <c r="V27" i="6" s="1"/>
  <c r="V18" i="1" s="1"/>
  <c r="V17" i="1"/>
  <c r="Y16" i="6"/>
  <c r="Y17" i="6" s="1"/>
  <c r="X19" i="6"/>
  <c r="X22" i="6"/>
  <c r="X23" i="6" s="1"/>
  <c r="AA13" i="6"/>
  <c r="Z15" i="6"/>
  <c r="Z18" i="6" s="1"/>
  <c r="X22" i="5"/>
  <c r="X23" i="5" s="1"/>
  <c r="X19" i="5"/>
  <c r="Y17" i="5"/>
  <c r="Z16" i="5"/>
  <c r="AB13" i="5"/>
  <c r="AA15" i="5"/>
  <c r="AA18" i="5" s="1"/>
  <c r="W20" i="4"/>
  <c r="W21" i="4" s="1"/>
  <c r="W22" i="4" s="1"/>
  <c r="V23" i="4"/>
  <c r="X17" i="4"/>
  <c r="X19" i="4" s="1"/>
  <c r="Y16" i="4"/>
  <c r="AA13" i="4"/>
  <c r="Z15" i="4"/>
  <c r="Z18" i="4" s="1"/>
  <c r="X20" i="5" l="1"/>
  <c r="Z16" i="7"/>
  <c r="Z17" i="7" s="1"/>
  <c r="Z22" i="7" s="1"/>
  <c r="Z23" i="7" s="1"/>
  <c r="Z18" i="7"/>
  <c r="X20" i="7"/>
  <c r="X21" i="7" s="1"/>
  <c r="X24" i="7" s="1"/>
  <c r="X25" i="7" s="1"/>
  <c r="Y22" i="7"/>
  <c r="Y23" i="7" s="1"/>
  <c r="X20" i="6"/>
  <c r="X21" i="6" s="1"/>
  <c r="X24" i="6" s="1"/>
  <c r="X25" i="6" s="1"/>
  <c r="Z19" i="7"/>
  <c r="AA15" i="7"/>
  <c r="AA18" i="7" s="1"/>
  <c r="AB13" i="7"/>
  <c r="V24" i="4"/>
  <c r="V25" i="4" s="1"/>
  <c r="V16" i="1" s="1"/>
  <c r="W26" i="6"/>
  <c r="W27" i="6" s="1"/>
  <c r="W18" i="1" s="1"/>
  <c r="W17" i="1"/>
  <c r="Z16" i="6"/>
  <c r="Z17" i="6" s="1"/>
  <c r="Y22" i="6"/>
  <c r="Y23" i="6" s="1"/>
  <c r="Y19" i="6"/>
  <c r="AA15" i="6"/>
  <c r="AA18" i="6" s="1"/>
  <c r="AB13" i="6"/>
  <c r="Y22" i="5"/>
  <c r="Y23" i="5" s="1"/>
  <c r="Y19" i="5"/>
  <c r="X21" i="5"/>
  <c r="X24" i="5" s="1"/>
  <c r="X25" i="5" s="1"/>
  <c r="X26" i="5" s="1"/>
  <c r="X27" i="5" s="1"/>
  <c r="Z17" i="5"/>
  <c r="X20" i="4"/>
  <c r="X21" i="4" s="1"/>
  <c r="AA16" i="5"/>
  <c r="AC13" i="5"/>
  <c r="AB15" i="5"/>
  <c r="AB18" i="5" s="1"/>
  <c r="W23" i="4"/>
  <c r="Y17" i="4"/>
  <c r="Y19" i="4" s="1"/>
  <c r="AB13" i="4"/>
  <c r="AA15" i="4"/>
  <c r="AA18" i="4" s="1"/>
  <c r="Z16" i="4"/>
  <c r="Y20" i="5" l="1"/>
  <c r="Y20" i="6"/>
  <c r="Y21" i="6" s="1"/>
  <c r="Y24" i="6" s="1"/>
  <c r="Y25" i="6" s="1"/>
  <c r="Y20" i="7"/>
  <c r="Y21" i="7" s="1"/>
  <c r="Y24" i="7" s="1"/>
  <c r="Y25" i="7" s="1"/>
  <c r="Y26" i="7" s="1"/>
  <c r="Y27" i="7" s="1"/>
  <c r="Y19" i="1" s="1"/>
  <c r="Z20" i="7"/>
  <c r="Z21" i="7" s="1"/>
  <c r="Z24" i="7" s="1"/>
  <c r="Z25" i="7" s="1"/>
  <c r="AB15" i="7"/>
  <c r="AC13" i="7"/>
  <c r="AA16" i="7"/>
  <c r="AA17" i="7" s="1"/>
  <c r="X26" i="7"/>
  <c r="X27" i="7" s="1"/>
  <c r="X19" i="1" s="1"/>
  <c r="W24" i="4"/>
  <c r="W25" i="4" s="1"/>
  <c r="W16" i="1" s="1"/>
  <c r="X26" i="6"/>
  <c r="X27" i="6" s="1"/>
  <c r="X18" i="1" s="1"/>
  <c r="X17" i="1"/>
  <c r="AA16" i="6"/>
  <c r="AA17" i="6" s="1"/>
  <c r="Z19" i="6"/>
  <c r="Z22" i="6"/>
  <c r="Z23" i="6" s="1"/>
  <c r="AC13" i="6"/>
  <c r="AB15" i="6"/>
  <c r="Z22" i="5"/>
  <c r="Z23" i="5" s="1"/>
  <c r="Z19" i="5"/>
  <c r="Y21" i="5"/>
  <c r="Y24" i="5" s="1"/>
  <c r="Y25" i="5" s="1"/>
  <c r="Y26" i="5" s="1"/>
  <c r="Y27" i="5" s="1"/>
  <c r="AA17" i="5"/>
  <c r="X22" i="4"/>
  <c r="X23" i="4" s="1"/>
  <c r="Y20" i="4"/>
  <c r="Y21" i="4" s="1"/>
  <c r="Y22" i="4" s="1"/>
  <c r="AB16" i="5"/>
  <c r="AD13" i="5"/>
  <c r="AC15" i="5"/>
  <c r="AC18" i="5" s="1"/>
  <c r="Z17" i="4"/>
  <c r="Z19" i="4" s="1"/>
  <c r="AA16" i="4"/>
  <c r="AC13" i="4"/>
  <c r="AB15" i="4"/>
  <c r="AB18" i="4" s="1"/>
  <c r="Z26" i="7" l="1"/>
  <c r="Z27" i="7" s="1"/>
  <c r="Z19" i="1" s="1"/>
  <c r="Z20" i="5"/>
  <c r="Z21" i="5" s="1"/>
  <c r="Z24" i="5" s="1"/>
  <c r="Z25" i="5" s="1"/>
  <c r="Z26" i="5" s="1"/>
  <c r="Z27" i="5" s="1"/>
  <c r="AB16" i="7"/>
  <c r="AB17" i="7" s="1"/>
  <c r="AB22" i="7" s="1"/>
  <c r="AB23" i="7" s="1"/>
  <c r="AB18" i="7"/>
  <c r="AB19" i="7" s="1"/>
  <c r="Z20" i="6"/>
  <c r="Z21" i="6" s="1"/>
  <c r="Z24" i="6" s="1"/>
  <c r="Z25" i="6" s="1"/>
  <c r="AB16" i="6"/>
  <c r="AB17" i="6" s="1"/>
  <c r="AB18" i="6"/>
  <c r="AB19" i="6" s="1"/>
  <c r="AA22" i="7"/>
  <c r="AA23" i="7" s="1"/>
  <c r="AA19" i="7"/>
  <c r="AD13" i="7"/>
  <c r="AC15" i="7"/>
  <c r="AC18" i="7" s="1"/>
  <c r="X24" i="4"/>
  <c r="X25" i="4" s="1"/>
  <c r="X16" i="1" s="1"/>
  <c r="Y26" i="6"/>
  <c r="Y27" i="6" s="1"/>
  <c r="Y18" i="1" s="1"/>
  <c r="Y17" i="1"/>
  <c r="AC15" i="6"/>
  <c r="AC18" i="6" s="1"/>
  <c r="AD13" i="6"/>
  <c r="AA19" i="6"/>
  <c r="AA22" i="6"/>
  <c r="AA23" i="6" s="1"/>
  <c r="AA19" i="5"/>
  <c r="AA22" i="5"/>
  <c r="AA23" i="5" s="1"/>
  <c r="AB17" i="5"/>
  <c r="Z20" i="4"/>
  <c r="Z21" i="4" s="1"/>
  <c r="Z22" i="4" s="1"/>
  <c r="AD15" i="5"/>
  <c r="AD18" i="5" s="1"/>
  <c r="AE13" i="5"/>
  <c r="AC16" i="5"/>
  <c r="AC17" i="5" s="1"/>
  <c r="Y23" i="4"/>
  <c r="AA17" i="4"/>
  <c r="AA19" i="4" s="1"/>
  <c r="AB16" i="4"/>
  <c r="AD13" i="4"/>
  <c r="AC15" i="4"/>
  <c r="AC18" i="4" s="1"/>
  <c r="AA20" i="5" l="1"/>
  <c r="AA20" i="6"/>
  <c r="AA21" i="6" s="1"/>
  <c r="AA24" i="6" s="1"/>
  <c r="AA25" i="6" s="1"/>
  <c r="AA20" i="7"/>
  <c r="AA21" i="7" s="1"/>
  <c r="AA24" i="7" s="1"/>
  <c r="AA25" i="7" s="1"/>
  <c r="AB22" i="6"/>
  <c r="AB23" i="6" s="1"/>
  <c r="AB20" i="7"/>
  <c r="AB21" i="7" s="1"/>
  <c r="AB24" i="7" s="1"/>
  <c r="AB25" i="7" s="1"/>
  <c r="AE13" i="7"/>
  <c r="AE15" i="7" s="1"/>
  <c r="AD15" i="7"/>
  <c r="AD18" i="7" s="1"/>
  <c r="AC16" i="7"/>
  <c r="AC17" i="7" s="1"/>
  <c r="Y24" i="4"/>
  <c r="Y25" i="4" s="1"/>
  <c r="Y16" i="1" s="1"/>
  <c r="AE15" i="5"/>
  <c r="Z26" i="6"/>
  <c r="Z27" i="6" s="1"/>
  <c r="Z18" i="1" s="1"/>
  <c r="Z17" i="1"/>
  <c r="AC16" i="6"/>
  <c r="AC17" i="6" s="1"/>
  <c r="AE13" i="6"/>
  <c r="AD15" i="6"/>
  <c r="AD18" i="6" s="1"/>
  <c r="AB19" i="5"/>
  <c r="AB22" i="5"/>
  <c r="AB23" i="5" s="1"/>
  <c r="AC22" i="5"/>
  <c r="AC23" i="5" s="1"/>
  <c r="AC19" i="5"/>
  <c r="AA21" i="5"/>
  <c r="AA24" i="5" s="1"/>
  <c r="AA25" i="5" s="1"/>
  <c r="AA26" i="5" s="1"/>
  <c r="AA27" i="5" s="1"/>
  <c r="AA20" i="4"/>
  <c r="AA21" i="4" s="1"/>
  <c r="AA22" i="4" s="1"/>
  <c r="AD16" i="5"/>
  <c r="Z23" i="4"/>
  <c r="AB17" i="4"/>
  <c r="AB19" i="4" s="1"/>
  <c r="AE13" i="4"/>
  <c r="AD15" i="4"/>
  <c r="AD18" i="4" s="1"/>
  <c r="AC16" i="4"/>
  <c r="AB20" i="5" l="1"/>
  <c r="AB21" i="5" s="1"/>
  <c r="AB24" i="5" s="1"/>
  <c r="AB25" i="5" s="1"/>
  <c r="AB26" i="5" s="1"/>
  <c r="AB27" i="5" s="1"/>
  <c r="AC20" i="5"/>
  <c r="AC21" i="5" s="1"/>
  <c r="AC24" i="5" s="1"/>
  <c r="AC25" i="5" s="1"/>
  <c r="AE16" i="7"/>
  <c r="AE17" i="7" s="1"/>
  <c r="AE22" i="7" s="1"/>
  <c r="AE23" i="7" s="1"/>
  <c r="AE18" i="7"/>
  <c r="AE19" i="7" s="1"/>
  <c r="AB20" i="6"/>
  <c r="AB21" i="6" s="1"/>
  <c r="AB24" i="6" s="1"/>
  <c r="AB25" i="6" s="1"/>
  <c r="AB26" i="6" s="1"/>
  <c r="AB27" i="6" s="1"/>
  <c r="AB18" i="1" s="1"/>
  <c r="AE16" i="5"/>
  <c r="AE17" i="5" s="1"/>
  <c r="AE18" i="5"/>
  <c r="AB26" i="7"/>
  <c r="AB27" i="7" s="1"/>
  <c r="AB19" i="1" s="1"/>
  <c r="AC19" i="7"/>
  <c r="AC22" i="7"/>
  <c r="AC23" i="7" s="1"/>
  <c r="AA26" i="7"/>
  <c r="AA27" i="7" s="1"/>
  <c r="AA19" i="1" s="1"/>
  <c r="AD16" i="7"/>
  <c r="AD17" i="7" s="1"/>
  <c r="AE15" i="6"/>
  <c r="AE18" i="6" s="1"/>
  <c r="Z24" i="4"/>
  <c r="Z25" i="4" s="1"/>
  <c r="Z16" i="1" s="1"/>
  <c r="AA26" i="6"/>
  <c r="AA27" i="6" s="1"/>
  <c r="AA18" i="1" s="1"/>
  <c r="AA17" i="1"/>
  <c r="AC22" i="6"/>
  <c r="AC23" i="6" s="1"/>
  <c r="AC19" i="6"/>
  <c r="AD16" i="6"/>
  <c r="AD17" i="6" s="1"/>
  <c r="AD17" i="5"/>
  <c r="AE15" i="4"/>
  <c r="AA23" i="4"/>
  <c r="AB20" i="4"/>
  <c r="AB21" i="4" s="1"/>
  <c r="AB22" i="4" s="1"/>
  <c r="AC17" i="4"/>
  <c r="AC19" i="4" s="1"/>
  <c r="AD16" i="4"/>
  <c r="AC20" i="7" l="1"/>
  <c r="AC21" i="7" s="1"/>
  <c r="AC24" i="7" s="1"/>
  <c r="AC25" i="7" s="1"/>
  <c r="AE16" i="4"/>
  <c r="AE17" i="4" s="1"/>
  <c r="AE18" i="4"/>
  <c r="AE16" i="6"/>
  <c r="AE17" i="6" s="1"/>
  <c r="AE22" i="6" s="1"/>
  <c r="AE23" i="6" s="1"/>
  <c r="AE20" i="7"/>
  <c r="AE21" i="7" s="1"/>
  <c r="AE24" i="7" s="1"/>
  <c r="AE25" i="7" s="1"/>
  <c r="AC20" i="6"/>
  <c r="AC21" i="6" s="1"/>
  <c r="AC24" i="6" s="1"/>
  <c r="AC25" i="6" s="1"/>
  <c r="AD22" i="7"/>
  <c r="AD23" i="7" s="1"/>
  <c r="AD19" i="7"/>
  <c r="AC26" i="5"/>
  <c r="AC27" i="5" s="1"/>
  <c r="AC17" i="1" s="1"/>
  <c r="AA24" i="4"/>
  <c r="AA25" i="4" s="1"/>
  <c r="AA16" i="1" s="1"/>
  <c r="AB17" i="1"/>
  <c r="AE19" i="6"/>
  <c r="AD22" i="6"/>
  <c r="AD23" i="6" s="1"/>
  <c r="AD19" i="6"/>
  <c r="AD19" i="5"/>
  <c r="AD22" i="5"/>
  <c r="AD23" i="5" s="1"/>
  <c r="AE22" i="5"/>
  <c r="AE23" i="5" s="1"/>
  <c r="AE19" i="5"/>
  <c r="AB23" i="4"/>
  <c r="AD17" i="4"/>
  <c r="AD19" i="4" s="1"/>
  <c r="AC20" i="4"/>
  <c r="AC21" i="4" s="1"/>
  <c r="AE19" i="4" l="1"/>
  <c r="AD20" i="5"/>
  <c r="AE20" i="5"/>
  <c r="AE21" i="5" s="1"/>
  <c r="AE24" i="5" s="1"/>
  <c r="AE25" i="5" s="1"/>
  <c r="AD20" i="6"/>
  <c r="AD21" i="6" s="1"/>
  <c r="AD24" i="6" s="1"/>
  <c r="AD25" i="6" s="1"/>
  <c r="AD20" i="7"/>
  <c r="AD21" i="7" s="1"/>
  <c r="AD24" i="7" s="1"/>
  <c r="AD25" i="7" s="1"/>
  <c r="AE20" i="6"/>
  <c r="AE21" i="6" s="1"/>
  <c r="AE24" i="6" s="1"/>
  <c r="AE25" i="6" s="1"/>
  <c r="AC26" i="7"/>
  <c r="AC27" i="7" s="1"/>
  <c r="AC19" i="1" s="1"/>
  <c r="AB24" i="4"/>
  <c r="AB25" i="4" s="1"/>
  <c r="AB16" i="1" s="1"/>
  <c r="AC26" i="6"/>
  <c r="AC27" i="6" s="1"/>
  <c r="AC18" i="1" s="1"/>
  <c r="AD21" i="5"/>
  <c r="AD24" i="5" s="1"/>
  <c r="AD25" i="5" s="1"/>
  <c r="AD26" i="5" s="1"/>
  <c r="AD27" i="5" s="1"/>
  <c r="AC22" i="4"/>
  <c r="AC23" i="4" s="1"/>
  <c r="AE20" i="4"/>
  <c r="AE21" i="4" s="1"/>
  <c r="AD20" i="4"/>
  <c r="AD21" i="4" s="1"/>
  <c r="AD22" i="4" s="1"/>
  <c r="AE22" i="4" l="1"/>
  <c r="AE23" i="4" s="1"/>
  <c r="AE26" i="5"/>
  <c r="AE27" i="5" s="1"/>
  <c r="AE17" i="1" s="1"/>
  <c r="AD26" i="7"/>
  <c r="AD27" i="7" s="1"/>
  <c r="AD19" i="1" s="1"/>
  <c r="AE26" i="7"/>
  <c r="AE27" i="7" s="1"/>
  <c r="AE19" i="1" s="1"/>
  <c r="AC24" i="4"/>
  <c r="AC25" i="4" s="1"/>
  <c r="AC16" i="1" s="1"/>
  <c r="AD26" i="6"/>
  <c r="AD27" i="6" s="1"/>
  <c r="AD18" i="1" s="1"/>
  <c r="AE26" i="6"/>
  <c r="AE27" i="6" s="1"/>
  <c r="AE18" i="1" s="1"/>
  <c r="AD17" i="1"/>
  <c r="AD23" i="4"/>
  <c r="AD24" i="4" l="1"/>
  <c r="AD25" i="4" s="1"/>
  <c r="AD16" i="1" s="1"/>
  <c r="AE24" i="4"/>
  <c r="AE25" i="4" s="1"/>
  <c r="AE16" i="1" s="1"/>
</calcChain>
</file>

<file path=xl/sharedStrings.xml><?xml version="1.0" encoding="utf-8"?>
<sst xmlns="http://schemas.openxmlformats.org/spreadsheetml/2006/main" count="402" uniqueCount="140">
  <si>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</si>
  <si>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</si>
  <si>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</si>
  <si>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</si>
  <si>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</si>
  <si>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</si>
  <si>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</si>
  <si>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</si>
  <si>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</si>
  <si>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</si>
  <si>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</si>
  <si>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</si>
  <si>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</si>
  <si>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</si>
  <si>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</si>
  <si>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</si>
  <si>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</si>
  <si>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</si>
  <si>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</si>
  <si>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</si>
  <si>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</si>
  <si>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</si>
  <si>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</si>
  <si>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</si>
  <si>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</si>
  <si>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</si>
  <si>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</si>
  <si>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</si>
  <si>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</si>
  <si>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</si>
  <si>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</si>
  <si>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</si>
  <si>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</si>
  <si>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</si>
  <si>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</si>
  <si>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</si>
  <si>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</si>
  <si>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</si>
  <si>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</si>
  <si>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</si>
  <si>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</si>
  <si>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</si>
  <si>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</si>
  <si>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</si>
  <si>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</si>
  <si>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</si>
  <si>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</si>
  <si>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</si>
  <si>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</si>
  <si>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</si>
  <si>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</si>
  <si>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</si>
  <si>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</si>
  <si>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</si>
  <si>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</si>
  <si>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</si>
  <si>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</si>
  <si>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</si>
  <si>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</si>
  <si>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</si>
  <si>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</si>
  <si>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</si>
  <si>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</si>
  <si>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</si>
  <si>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</si>
  <si>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</si>
  <si>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</si>
  <si>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</si>
  <si>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</si>
  <si>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</si>
  <si>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</si>
  <si>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</si>
  <si>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</si>
  <si>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</si>
  <si>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</si>
  <si>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</si>
  <si>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</si>
  <si>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</si>
  <si>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</si>
  <si>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</si>
  <si>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</si>
  <si>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</si>
  <si>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</si>
  <si>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</si>
  <si>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</si>
  <si>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</si>
  <si>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</si>
  <si>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</si>
  <si>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</si>
  <si>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</si>
  <si>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</si>
  <si>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</si>
  <si>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</si>
  <si>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</si>
  <si>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</si>
  <si>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</si>
  <si>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</si>
  <si>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</si>
  <si>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</si>
  <si>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</si>
  <si>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</si>
  <si>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</si>
  <si>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</si>
  <si>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</si>
  <si>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</si>
  <si>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</si>
  <si>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</si>
  <si>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</si>
  <si>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</si>
  <si>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</si>
  <si>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</si>
  <si>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</si>
  <si>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</si>
  <si>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</si>
  <si>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</si>
  <si>
    <t>tot 75k: 0,24%, vanaf 75k: 0,12% ,vanaf 500k 0,06%</t>
  </si>
  <si>
    <t>ING</t>
  </si>
  <si>
    <t>ING berekening</t>
  </si>
  <si>
    <t>Resultaat ING</t>
  </si>
  <si>
    <t>tot 75k: 0,2%, vanaf 75k: 0,12% ,vanaf 500k 0,06%</t>
  </si>
  <si>
    <t>V2.2</t>
  </si>
  <si>
    <t>Added ING (thx Miki), fixed cumalitives on Rabo ING ABN</t>
  </si>
  <si>
    <t>cumulatieve kosten</t>
  </si>
  <si>
    <t>Binck</t>
  </si>
  <si>
    <t>tot 300k: 0,18%, vanaf 300k: kosteloos</t>
  </si>
  <si>
    <t>geen transactiekosten indien periodieke order</t>
  </si>
  <si>
    <t>Binck Fundcoach</t>
  </si>
  <si>
    <t>Binck berekening</t>
  </si>
  <si>
    <t>Resultaat Binck</t>
  </si>
  <si>
    <t>V2.3</t>
  </si>
  <si>
    <t>fixed cumalitives on Rabo ING ABN</t>
  </si>
  <si>
    <t>V2.4</t>
  </si>
  <si>
    <t xml:space="preserve">V2.5 </t>
  </si>
  <si>
    <t>Added Binck (thx PM_Petrol)</t>
  </si>
  <si>
    <t>Small fixes</t>
  </si>
  <si>
    <t>V2.6</t>
  </si>
  <si>
    <t>V2.7</t>
  </si>
  <si>
    <t>Startkapitaal (€)</t>
  </si>
  <si>
    <t>V2.8</t>
  </si>
  <si>
    <t>Added Startkapitaal, added conditional format to highlight cheapest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</si>
</sst>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5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0" fontId="8" fillId="0" borderId="0" xfId="0" applyFont="1" applyBorder="1"/>
    <xf numFmtId="0" fontId="8" fillId="0" borderId="8" xfId="0" applyFont="1" applyBorder="1"/>
    <xf numFmtId="0" fontId="8" fillId="0" borderId="0" xfId="0" applyFont="1"/>
    <xf numFmtId="44" fontId="7" fillId="0" borderId="0" xfId="1" applyNumberFormat="1" applyFill="1" applyBorder="1"/>
    <xf numFmtId="44" fontId="6" fillId="3" borderId="22" xfId="2" applyNumberFormat="1" applyBorder="1"/>
    <xf numFmtId="44" fontId="7" fillId="2" borderId="16" xfId="1" applyNumberFormat="1" applyBorder="1" applyAlignment="1"/>
    <xf numFmtId="44" fontId="7" fillId="2" borderId="16" xfId="1" applyNumberFormat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37</xdr:row>
      <xdr:rowOff>83343</xdr:rowOff>
    </xdr:from>
    <xdr:to>
      <xdr:col>9</xdr:col>
      <xdr:colOff>16666</xdr:colOff>
      <xdr:row>133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38</xdr:row>
      <xdr:rowOff>128589</xdr:rowOff>
    </xdr:from>
    <xdr:to>
      <xdr:col>13</xdr:col>
      <xdr:colOff>681037</xdr:colOff>
      <xdr:row>74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5</xdr:col>
      <xdr:colOff>627751</xdr:colOff>
      <xdr:row>62</xdr:row>
      <xdr:rowOff>94690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0906"/>
          <a:ext cx="7180952" cy="44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38</xdr:row>
      <xdr:rowOff>137160</xdr:rowOff>
    </xdr:from>
    <xdr:to>
      <xdr:col>8</xdr:col>
      <xdr:colOff>192405</xdr:colOff>
      <xdr:row>61</xdr:row>
      <xdr:rowOff>139166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78980"/>
          <a:ext cx="10058400" cy="4208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tabSelected="1" workbookViewId="0">
      <selection activeCell="B8" sqref="B8"/>
    </sheetView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  <c r="N2" s="28" t="s">
        <v>63</v>
      </c>
    </row>
    <row r="3" spans="1:32" ht="14.65" thickBot="1" x14ac:dyDescent="0.5">
      <c r="A3" t="s">
        <v>1</v>
      </c>
      <c r="B3" s="39">
        <v>1000</v>
      </c>
      <c r="C3" s="37">
        <f>B3-(B3*B26)</f>
        <v>995</v>
      </c>
      <c r="D3" s="38">
        <f>(B3-(B3*B28))</f>
        <v>999</v>
      </c>
      <c r="E3" s="38">
        <f>B3-(B3*B33)</f>
        <v>997.5</v>
      </c>
      <c r="F3" s="38">
        <f>B3-(B3*B40)</f>
        <v>1000</v>
      </c>
      <c r="G3" s="38">
        <f>B3-(B3*C35)</f>
        <v>1000</v>
      </c>
      <c r="H3" s="38">
        <f>B3-(B3*C45)</f>
        <v>1000</v>
      </c>
      <c r="I3" s="60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1">
        <f>B4</f>
        <v>12</v>
      </c>
      <c r="G4" s="1">
        <f>B4</f>
        <v>12</v>
      </c>
      <c r="H4" s="1">
        <f>B4</f>
        <v>12</v>
      </c>
      <c r="I4" s="60"/>
      <c r="N4" s="18" t="s">
        <v>65</v>
      </c>
    </row>
    <row r="5" spans="1:32" ht="14.65" thickBot="1" x14ac:dyDescent="0.5">
      <c r="A5" t="s">
        <v>2</v>
      </c>
      <c r="B5" s="40">
        <f t="shared" ref="B5:H5" si="0">B3*B4</f>
        <v>12000</v>
      </c>
      <c r="C5" s="38">
        <f t="shared" si="0"/>
        <v>11940</v>
      </c>
      <c r="D5" s="38">
        <f t="shared" si="0"/>
        <v>11988</v>
      </c>
      <c r="E5" s="38">
        <f t="shared" si="0"/>
        <v>11970</v>
      </c>
      <c r="F5" s="38">
        <f t="shared" si="0"/>
        <v>12000</v>
      </c>
      <c r="G5" s="38">
        <f t="shared" si="0"/>
        <v>12000</v>
      </c>
      <c r="H5" s="38">
        <f t="shared" si="0"/>
        <v>12000</v>
      </c>
      <c r="I5" s="60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13">
        <f>B6</f>
        <v>0.05</v>
      </c>
      <c r="G6" s="13">
        <f>B6</f>
        <v>0.05</v>
      </c>
      <c r="H6" s="13">
        <f>B6</f>
        <v>0.05</v>
      </c>
      <c r="I6" s="60" t="s">
        <v>59</v>
      </c>
    </row>
    <row r="7" spans="1:32" ht="14.65" thickBot="1" x14ac:dyDescent="0.5">
      <c r="A7" t="s">
        <v>61</v>
      </c>
      <c r="B7" s="31">
        <f>'Rendement berekening'!B9</f>
        <v>2.688146079978404E-2</v>
      </c>
      <c r="C7" s="5">
        <f>B7-(D26+E26)</f>
        <v>2.0981460799784041E-2</v>
      </c>
      <c r="D7" s="5">
        <f>B7-(D28+E28)</f>
        <v>2.2861460799784041E-2</v>
      </c>
      <c r="E7" s="5">
        <f>B7-(D33+E33)</f>
        <v>2.1881460799784039E-2</v>
      </c>
      <c r="F7" s="5">
        <f>B7-(D40+E40)</f>
        <v>2.2861460799784041E-2</v>
      </c>
      <c r="G7" s="5">
        <f>B7-(D35+E35)</f>
        <v>2.3261460799784042E-2</v>
      </c>
      <c r="H7" s="5">
        <f>B7-(D45+E45)</f>
        <v>2.3081460799784039E-2</v>
      </c>
      <c r="I7" s="60" t="s">
        <v>56</v>
      </c>
    </row>
    <row r="8" spans="1:32" ht="15" thickTop="1" thickBot="1" x14ac:dyDescent="0.5">
      <c r="A8" t="s">
        <v>137</v>
      </c>
      <c r="B8" s="64">
        <v>0</v>
      </c>
    </row>
    <row r="9" spans="1:32" ht="14.65" thickTop="1" x14ac:dyDescent="0.45"/>
    <row r="11" spans="1:32" ht="18" x14ac:dyDescent="0.55000000000000004">
      <c r="B11" s="17" t="s">
        <v>40</v>
      </c>
    </row>
    <row r="12" spans="1:32" x14ac:dyDescent="0.45"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2" t="s">
        <v>14</v>
      </c>
      <c r="M12" s="2" t="s">
        <v>15</v>
      </c>
      <c r="N12" s="2" t="s">
        <v>16</v>
      </c>
      <c r="O12" s="2" t="s">
        <v>17</v>
      </c>
      <c r="P12" s="2" t="s">
        <v>18</v>
      </c>
      <c r="Q12" s="2" t="s">
        <v>19</v>
      </c>
      <c r="R12" s="2" t="s">
        <v>20</v>
      </c>
      <c r="S12" s="2" t="s">
        <v>21</v>
      </c>
      <c r="T12" s="2" t="s">
        <v>22</v>
      </c>
      <c r="U12" s="2" t="s">
        <v>23</v>
      </c>
      <c r="V12" s="2" t="s">
        <v>24</v>
      </c>
      <c r="W12" s="2" t="s">
        <v>25</v>
      </c>
      <c r="X12" s="2" t="s">
        <v>26</v>
      </c>
      <c r="Y12" s="2" t="s">
        <v>27</v>
      </c>
      <c r="Z12" s="2" t="s">
        <v>28</v>
      </c>
      <c r="AA12" s="2" t="s">
        <v>29</v>
      </c>
      <c r="AB12" s="2" t="s">
        <v>30</v>
      </c>
      <c r="AC12" s="2" t="s">
        <v>31</v>
      </c>
      <c r="AD12" s="2" t="s">
        <v>32</v>
      </c>
      <c r="AE12" s="2" t="s">
        <v>33</v>
      </c>
    </row>
    <row r="13" spans="1:32" s="4" customFormat="1" x14ac:dyDescent="0.45">
      <c r="A13" s="14" t="s">
        <v>3</v>
      </c>
      <c r="B13" s="38">
        <f>B8+B$5+(B$5*B$7)</f>
        <v>12322.577529597409</v>
      </c>
      <c r="C13" s="38">
        <f>(B13-B8)+(B13*$B$6)+$B$13</f>
        <v>25261.283935674688</v>
      </c>
      <c r="D13" s="38">
        <f>C13+(C13*$B$6)+$B$13</f>
        <v>38846.92566205583</v>
      </c>
      <c r="E13" s="38">
        <f>D13+(D13*$B$6)+$B$13</f>
        <v>53111.849474756033</v>
      </c>
      <c r="F13" s="38">
        <f>E13+(E13*$B$6)+$B$13</f>
        <v>68090.019478091242</v>
      </c>
      <c r="G13" s="38">
        <f>F13+(F13*$B$6)+$B$13</f>
        <v>83817.097981593222</v>
      </c>
      <c r="H13" s="38">
        <f>G13+(G13*$B$6)+$B$13</f>
        <v>100330.53041027029</v>
      </c>
      <c r="I13" s="38">
        <f>H13+(H13*$B$6)+$B$13</f>
        <v>117669.63446038123</v>
      </c>
      <c r="J13" s="38">
        <f>I13+(I13*$B$6)+$B$13</f>
        <v>135875.69371299772</v>
      </c>
      <c r="K13" s="38">
        <f>J13+(J13*$B$6)+$B$13</f>
        <v>154992.05592824501</v>
      </c>
      <c r="L13" s="38">
        <f>K13+(K13*$B$6)+$B$13</f>
        <v>175064.23625425468</v>
      </c>
      <c r="M13" s="38">
        <f>L13+(L13*$B$6)+$B$13</f>
        <v>196140.02559656484</v>
      </c>
      <c r="N13" s="38">
        <f>M13+(M13*$B$6)+$B$13</f>
        <v>218269.60440599051</v>
      </c>
      <c r="O13" s="38">
        <f>N13+(N13*$B$6)+$B$13</f>
        <v>241505.66215588746</v>
      </c>
      <c r="P13" s="38">
        <f>O13+(O13*$B$6)+$B$13</f>
        <v>265903.52279327926</v>
      </c>
      <c r="Q13" s="38">
        <f>P13+(P13*$B$6)+$B$13</f>
        <v>291521.27646254061</v>
      </c>
      <c r="R13" s="38">
        <f>Q13+(Q13*$B$6)+$B$13</f>
        <v>318419.91781526501</v>
      </c>
      <c r="S13" s="38">
        <f>R13+(R13*$B$6)+$B$13</f>
        <v>346663.49123562564</v>
      </c>
      <c r="T13" s="38">
        <f>S13+(S13*$B$6)+$B$13</f>
        <v>376319.24332700431</v>
      </c>
      <c r="U13" s="38">
        <f>T13+(T13*$B$6)+$B$13</f>
        <v>407457.78302295192</v>
      </c>
      <c r="V13" s="38">
        <f>U13+(U13*$B$6)+$B$13</f>
        <v>440153.24970369687</v>
      </c>
      <c r="W13" s="38">
        <f>V13+(V13*$B$6)+$B$13</f>
        <v>474483.4897184791</v>
      </c>
      <c r="X13" s="38">
        <f>W13+(W13*$B$6)+$B$13</f>
        <v>510530.24173400045</v>
      </c>
      <c r="Y13" s="38">
        <f>X13+(X13*$B$6)+$B$13</f>
        <v>548379.3313502979</v>
      </c>
      <c r="Z13" s="38">
        <f>Y13+(Y13*$B$6)+$B$13</f>
        <v>588120.87544741028</v>
      </c>
      <c r="AA13" s="38">
        <f>Z13+(Z13*$B$6)+$B$13</f>
        <v>629849.49674937828</v>
      </c>
      <c r="AB13" s="38">
        <f>AA13+(AA13*$B$6)+$B$13</f>
        <v>673664.54911644466</v>
      </c>
      <c r="AC13" s="38">
        <f>AB13+(AB13*$B$6)+$B$13</f>
        <v>719670.35410186439</v>
      </c>
      <c r="AD13" s="38">
        <f>AC13+(AC13*$B$6)+$B$13</f>
        <v>767976.44933655509</v>
      </c>
      <c r="AE13" s="38">
        <f>AD13+(AD13*$B$6)+$B$13</f>
        <v>818697.84933298023</v>
      </c>
    </row>
    <row r="14" spans="1:32" s="3" customFormat="1" x14ac:dyDescent="0.45">
      <c r="A14" s="15" t="s">
        <v>42</v>
      </c>
      <c r="B14" s="38">
        <f>B8+C$5+(C$5*C$7)</f>
        <v>12190.518641949422</v>
      </c>
      <c r="C14" s="38">
        <f>(B14-B8)+(B14*($B$6-($D$26+$E$26)))+$B$14</f>
        <v>24918.639156008816</v>
      </c>
      <c r="D14" s="38">
        <f>C14+(C14*($B$6-($D$26+$E$26)))+$B$14</f>
        <v>38208.069784738225</v>
      </c>
      <c r="E14" s="38">
        <f>D14+(D14*($B$6-($D$26+$E$26)))+$B$14</f>
        <v>52083.564304194602</v>
      </c>
      <c r="F14" s="38">
        <f>E14+(E14*($B$6-($D$26+$E$26)))+$B$14</f>
        <v>66570.968131959002</v>
      </c>
      <c r="G14" s="38">
        <f>F14+(F14*($B$6-($D$26+$E$26)))+$B$14</f>
        <v>81697.266468527814</v>
      </c>
      <c r="H14" s="38">
        <f>G14+(G14*($B$6-($D$26+$E$26)))+$B$14</f>
        <v>97490.634561739324</v>
      </c>
      <c r="I14" s="38">
        <f>H14+(H14*($B$6-($D$26+$E$26)))+$B$14</f>
        <v>113980.49018786146</v>
      </c>
      <c r="J14" s="38">
        <f>I14+(I14*($B$6-($D$26+$E$26)))+$B$14</f>
        <v>131197.54844709559</v>
      </c>
      <c r="K14" s="38">
        <f>J14+(J14*($B$6-($D$26+$E$26)))+$B$14</f>
        <v>149173.87897556194</v>
      </c>
      <c r="L14" s="38">
        <f>K14+(K14*($B$6-($D$26+$E$26)))+$B$14</f>
        <v>167942.96568033364</v>
      </c>
      <c r="M14" s="38">
        <f>L14+(L14*($B$6-($D$26+$E$26)))+$B$14</f>
        <v>187539.76910878578</v>
      </c>
      <c r="N14" s="38">
        <f>M14+(M14*($B$6-($D$26+$E$26)))+$B$14</f>
        <v>208000.79156843267</v>
      </c>
      <c r="O14" s="38">
        <f>N14+(N14*($B$6-($D$26+$E$26)))+$B$14</f>
        <v>229364.14511854999</v>
      </c>
      <c r="P14" s="38">
        <f>O14+(O14*($B$6-($D$26+$E$26)))+$B$14</f>
        <v>251669.62256022746</v>
      </c>
      <c r="Q14" s="38">
        <f>P14+(P14*($B$6-($D$26+$E$26)))+$B$14</f>
        <v>274958.77155708289</v>
      </c>
      <c r="R14" s="38">
        <f>Q14+(Q14*($B$6-($D$26+$E$26)))+$B$14</f>
        <v>299274.97202469961</v>
      </c>
      <c r="S14" s="38">
        <f>R14+(R14*($B$6-($D$26+$E$26)))+$B$14</f>
        <v>324663.51693293825</v>
      </c>
      <c r="T14" s="38">
        <f>S14+(S14*($B$6-($D$26+$E$26)))+$B$14</f>
        <v>351171.6966716302</v>
      </c>
      <c r="U14" s="38">
        <f>T14+(T14*($B$6-($D$26+$E$26)))+$B$14</f>
        <v>378848.88713679847</v>
      </c>
      <c r="V14" s="38">
        <f>U14+(U14*($B$6-($D$26+$E$26)))+$B$14</f>
        <v>407746.64170148066</v>
      </c>
      <c r="W14" s="38">
        <f>V14+(V14*($B$6-($D$26+$E$26)))+$B$14</f>
        <v>437918.78724246536</v>
      </c>
      <c r="X14" s="38">
        <f>W14+(W14*($B$6-($D$26+$E$26)))+$B$14</f>
        <v>469421.52440180746</v>
      </c>
      <c r="Y14" s="38">
        <f>X14+(X14*($B$6-($D$26+$E$26)))+$B$14</f>
        <v>502313.53226987657</v>
      </c>
      <c r="Z14" s="38">
        <f>Y14+(Y14*($B$6-($D$26+$E$26)))+$B$14</f>
        <v>536656.0776849275</v>
      </c>
      <c r="AA14" s="38">
        <f>Z14+(Z14*($B$6-($D$26+$E$26)))+$B$14</f>
        <v>572513.12935278215</v>
      </c>
      <c r="AB14" s="38">
        <f>AA14+(AA14*($B$6-($D$26+$E$26)))+$B$14</f>
        <v>609951.47699918924</v>
      </c>
      <c r="AC14" s="38">
        <f>AB14+(AB14*($B$6-($D$26+$E$26)))+$B$14</f>
        <v>649040.85577680287</v>
      </c>
      <c r="AD14" s="38">
        <f>AC14+(AC14*($B$6-($D$26+$E$26)))+$B$14</f>
        <v>689854.07615850924</v>
      </c>
      <c r="AE14" s="38">
        <f>AD14+(AD14*($B$6-($D$26+$E$26)))+$B$14</f>
        <v>732467.15955904895</v>
      </c>
    </row>
    <row r="15" spans="1:32" x14ac:dyDescent="0.45">
      <c r="A15" s="2" t="s">
        <v>70</v>
      </c>
      <c r="B15" s="38">
        <f>B8+E$5+(E$5*E$7)</f>
        <v>12231.921085773414</v>
      </c>
      <c r="C15" s="38">
        <f>(B15-B8)+(B15*($B$6-($D$33+$E$33)))+$B$15</f>
        <v>25014.278620406632</v>
      </c>
      <c r="D15" s="38">
        <f>C15+(C15*($B$6-($D$33+$E$33)))+$B$15</f>
        <v>38371.842244098341</v>
      </c>
      <c r="E15" s="38">
        <f>D15+(D15*($B$6-($D$33+$E$33)))+$B$15</f>
        <v>52330.496230856181</v>
      </c>
      <c r="F15" s="38">
        <f>E15+(E15*($B$6-($D$33+$E$33)))+$B$15</f>
        <v>66917.289647018129</v>
      </c>
      <c r="G15" s="38">
        <f>F15+(F15*($B$6-($D$33+$E$33)))+$B$15</f>
        <v>82160.488766907365</v>
      </c>
      <c r="H15" s="38">
        <f>G15+(G15*($B$6-($D$33+$E$33)))+$B$15</f>
        <v>98089.631847191617</v>
      </c>
      <c r="I15" s="38">
        <f>H15+(H15*($B$6-($D$33+$E$33)))+$B$15</f>
        <v>114735.58636608865</v>
      </c>
      <c r="J15" s="38">
        <f>I15+(I15*($B$6-($D$33+$E$33)))+$B$15</f>
        <v>132130.60883833608</v>
      </c>
      <c r="K15" s="38">
        <f>J15+(J15*($B$6-($D$33+$E$33)))+$B$15</f>
        <v>150308.40732183462</v>
      </c>
      <c r="L15" s="38">
        <f>K15+(K15*($B$6-($D$33+$E$33)))+$B$15</f>
        <v>169304.2067370906</v>
      </c>
      <c r="M15" s="38">
        <f>L15+(L15*($B$6-($D$33+$E$33)))+$B$15</f>
        <v>189154.8171260331</v>
      </c>
      <c r="N15" s="38">
        <f>M15+(M15*($B$6-($D$33+$E$33)))+$B$15</f>
        <v>209898.704982478</v>
      </c>
      <c r="O15" s="38">
        <f>N15+(N15*($B$6-($D$33+$E$33)))+$B$15</f>
        <v>231576.06779246291</v>
      </c>
      <c r="P15" s="38">
        <f>O15+(O15*($B$6-($D$33+$E$33)))+$B$15</f>
        <v>254228.91192889717</v>
      </c>
      <c r="Q15" s="38">
        <f>P15+(P15*($B$6-($D$33+$E$33)))+$B$15</f>
        <v>277901.1340514709</v>
      </c>
      <c r="R15" s="38">
        <f>Q15+(Q15*($B$6-($D$33+$E$33)))+$B$15</f>
        <v>302638.60616956046</v>
      </c>
      <c r="S15" s="38">
        <f>R15+(R15*($B$6-($D$33+$E$33)))+$B$15</f>
        <v>328489.26453296409</v>
      </c>
      <c r="T15" s="38">
        <f>S15+(S15*($B$6-($D$33+$E$33)))+$B$15</f>
        <v>355503.20252272091</v>
      </c>
      <c r="U15" s="38">
        <f>T15+(T15*($B$6-($D$33+$E$33)))+$B$15</f>
        <v>383732.76772201678</v>
      </c>
      <c r="V15" s="38">
        <f>U15+(U15*($B$6-($D$33+$E$33)))+$B$15</f>
        <v>413232.66335528099</v>
      </c>
      <c r="W15" s="38">
        <f>V15+(V15*($B$6-($D$33+$E$33)))+$B$15</f>
        <v>444060.05429204204</v>
      </c>
      <c r="X15" s="38">
        <f>W15+(W15*($B$6-($D$33+$E$33)))+$B$15</f>
        <v>476274.67782095738</v>
      </c>
      <c r="Y15" s="38">
        <f>X15+(X15*($B$6-($D$33+$E$33)))+$B$15</f>
        <v>509938.95940867392</v>
      </c>
      <c r="Z15" s="38">
        <f>Y15+(Y15*($B$6-($D$33+$E$33)))+$B$15</f>
        <v>545118.1336678376</v>
      </c>
      <c r="AA15" s="38">
        <f>Z15+(Z15*($B$6-($D$33+$E$33)))+$B$15</f>
        <v>581880.37076866371</v>
      </c>
      <c r="AB15" s="38">
        <f>AA15+(AA15*($B$6-($D$33+$E$33)))+$B$15</f>
        <v>620296.90853902698</v>
      </c>
      <c r="AC15" s="38">
        <f>AB15+(AB15*($B$6-($D$33+$E$33)))+$B$15</f>
        <v>660442.19050905656</v>
      </c>
      <c r="AD15" s="38">
        <f>AC15+(AC15*($B$6-($D$33+$E$33)))+$B$15</f>
        <v>702394.01016773749</v>
      </c>
      <c r="AE15" s="38">
        <f>AD15+(AD15*($B$6-($D$33+$E$33)))+$B$15</f>
        <v>746233.66171105905</v>
      </c>
      <c r="AF15" s="23"/>
    </row>
    <row r="16" spans="1:32" x14ac:dyDescent="0.45">
      <c r="A16" s="2" t="s">
        <v>45</v>
      </c>
      <c r="B16" s="38">
        <f>Rabobank!B25</f>
        <v>12261.089007928427</v>
      </c>
      <c r="C16" s="38">
        <f>Rabobank!C25</f>
        <v>25086.293292584294</v>
      </c>
      <c r="D16" s="38">
        <f>Rabobank!D25</f>
        <v>38503.818617803969</v>
      </c>
      <c r="E16" s="38">
        <f>Rabobank!E25</f>
        <v>52543.281035615655</v>
      </c>
      <c r="F16" s="38">
        <f>Rabobank!F25</f>
        <v>67235.777400648934</v>
      </c>
      <c r="G16" s="38">
        <f>Rabobank!G25</f>
        <v>82613.959410264913</v>
      </c>
      <c r="H16" s="38">
        <f>Rabobank!H25</f>
        <v>98712.688602408147</v>
      </c>
      <c r="I16" s="38">
        <f>Rabobank!I25</f>
        <v>115588.22684978219</v>
      </c>
      <c r="J16" s="38">
        <f>Rabobank!J25</f>
        <v>133279.4146051486</v>
      </c>
      <c r="K16" s="38">
        <f>Rabobank!K25</f>
        <v>151827.03434390697</v>
      </c>
      <c r="L16" s="38">
        <f>Rabobank!L25</f>
        <v>171273.90766522693</v>
      </c>
      <c r="M16" s="38">
        <f>Rabobank!M25</f>
        <v>191664.99724823653</v>
      </c>
      <c r="N16" s="38">
        <f>Rabobank!N25</f>
        <v>213047.51390602026</v>
      </c>
      <c r="O16" s="38">
        <f>Rabobank!O25</f>
        <v>235480.35192322469</v>
      </c>
      <c r="P16" s="38">
        <f>Rabobank!P25</f>
        <v>259035.46829369137</v>
      </c>
      <c r="Q16" s="38">
        <f>Rabobank!Q25</f>
        <v>283768.9769350834</v>
      </c>
      <c r="R16" s="38">
        <f>Rabobank!R25</f>
        <v>309739.79746094707</v>
      </c>
      <c r="S16" s="38">
        <f>Rabobank!S25</f>
        <v>337009.79546550597</v>
      </c>
      <c r="T16" s="38">
        <f>Rabobank!T25</f>
        <v>365643.92982269492</v>
      </c>
      <c r="U16" s="38">
        <f>Rabobank!U25</f>
        <v>395710.40735014534</v>
      </c>
      <c r="V16" s="38">
        <f>Rabobank!V25</f>
        <v>427280.84520637029</v>
      </c>
      <c r="W16" s="38">
        <f>Rabobank!W25</f>
        <v>460430.44140780863</v>
      </c>
      <c r="X16" s="38">
        <f>Rabobank!X25</f>
        <v>495238.15387172089</v>
      </c>
      <c r="Y16" s="38">
        <f>Rabobank!Y25</f>
        <v>531786.88841123087</v>
      </c>
      <c r="Z16" s="38">
        <f>Rabobank!Z25</f>
        <v>570163.69613011845</v>
      </c>
      <c r="AA16" s="38">
        <f>Rabobank!AA25</f>
        <v>610459.98068735236</v>
      </c>
      <c r="AB16" s="38">
        <f>Rabobank!AB25</f>
        <v>652771.7159248502</v>
      </c>
      <c r="AC16" s="38">
        <f>Rabobank!AC25</f>
        <v>697199.67437662487</v>
      </c>
      <c r="AD16" s="38">
        <f>Rabobank!AD25</f>
        <v>743849.66720339039</v>
      </c>
      <c r="AE16" s="38">
        <f>Rabobank!AE25</f>
        <v>792832.79612389603</v>
      </c>
      <c r="AF16" s="23"/>
    </row>
    <row r="17" spans="1:32" x14ac:dyDescent="0.45">
      <c r="A17" s="2" t="s">
        <v>106</v>
      </c>
      <c r="B17" s="38">
        <f>ABN!B27</f>
        <v>12277.969798940267</v>
      </c>
      <c r="C17" s="38">
        <f>ABN!C27</f>
        <v>25125.230357170403</v>
      </c>
      <c r="D17" s="38">
        <f>ABN!D27</f>
        <v>38570.2462126549</v>
      </c>
      <c r="E17" s="38">
        <f>ABN!E27</f>
        <v>52642.905130256491</v>
      </c>
      <c r="F17" s="38">
        <f>ABN!F27</f>
        <v>67374.589263081012</v>
      </c>
      <c r="G17" s="38">
        <f>ABN!G27</f>
        <v>82798.249871889624</v>
      </c>
      <c r="H17" s="38">
        <f>ABN!H27</f>
        <v>98948.945247360854</v>
      </c>
      <c r="I17" s="38">
        <f>ABN!I27</f>
        <v>115876.4496780629</v>
      </c>
      <c r="J17" s="38">
        <f>ABN!J27</f>
        <v>133619.60361675732</v>
      </c>
      <c r="K17" s="38">
        <f>ABN!K27</f>
        <v>152219.18953884367</v>
      </c>
      <c r="L17" s="38">
        <f>ABN!L27</f>
        <v>171718.02904349164</v>
      </c>
      <c r="M17" s="38">
        <f>ABN!M27</f>
        <v>192161.08480982925</v>
      </c>
      <c r="N17" s="38">
        <f>ABN!N27</f>
        <v>213595.56765094097</v>
      </c>
      <c r="O17" s="38">
        <f>ABN!O27</f>
        <v>236071.04892056555</v>
      </c>
      <c r="P17" s="38">
        <f>ABN!P27</f>
        <v>259639.57854012863</v>
      </c>
      <c r="Q17" s="38">
        <f>ABN!Q27</f>
        <v>284355.80892712704</v>
      </c>
      <c r="R17" s="38">
        <f>ABN!R27</f>
        <v>310277.12511993264</v>
      </c>
      <c r="S17" s="38">
        <f>ABN!S27</f>
        <v>337463.78140883578</v>
      </c>
      <c r="T17" s="38">
        <f>ABN!T27</f>
        <v>365979.04479864129</v>
      </c>
      <c r="U17" s="38">
        <f>ABN!U27</f>
        <v>395893.42426524305</v>
      </c>
      <c r="V17" s="38">
        <f>ABN!V27</f>
        <v>427292.17856060452</v>
      </c>
      <c r="W17" s="38">
        <f>ABN!W27</f>
        <v>460249.52642616373</v>
      </c>
      <c r="X17" s="38">
        <f>ABN!X27</f>
        <v>494843.39754043054</v>
      </c>
      <c r="Y17" s="38">
        <f>ABN!Y27</f>
        <v>531155.61806584045</v>
      </c>
      <c r="Z17" s="38">
        <f>ABN!Z27</f>
        <v>569272.1054729505</v>
      </c>
      <c r="AA17" s="38">
        <f>ABN!AA27</f>
        <v>609283.07310584572</v>
      </c>
      <c r="AB17" s="38">
        <f>ABN!AB27</f>
        <v>651283.24497581529</v>
      </c>
      <c r="AC17" s="38">
        <f>ABN!AC27</f>
        <v>695372.08129471308</v>
      </c>
      <c r="AD17" s="38">
        <f>ABN!AD27</f>
        <v>741654.01528498542</v>
      </c>
      <c r="AE17" s="38">
        <f>ABN!AE27</f>
        <v>790238.70183020085</v>
      </c>
      <c r="AF17" s="23"/>
    </row>
    <row r="18" spans="1:32" x14ac:dyDescent="0.45">
      <c r="A18" s="2" t="s">
        <v>118</v>
      </c>
      <c r="B18" s="38">
        <f>ING!B27</f>
        <v>12273.040767928427</v>
      </c>
      <c r="C18" s="38">
        <f>ING!C27</f>
        <v>25110.196812584294</v>
      </c>
      <c r="D18" s="38">
        <f>ING!D27</f>
        <v>38539.673897803972</v>
      </c>
      <c r="E18" s="38">
        <f>ING!E27</f>
        <v>52591.088075615655</v>
      </c>
      <c r="F18" s="38">
        <f>ING!F27</f>
        <v>67295.536200648945</v>
      </c>
      <c r="G18" s="38">
        <f>ING!G27</f>
        <v>82696.413428281303</v>
      </c>
      <c r="H18" s="38">
        <f>ING!H27</f>
        <v>98837.108803752533</v>
      </c>
      <c r="I18" s="38">
        <f>ING!I27</f>
        <v>115754.61323445458</v>
      </c>
      <c r="J18" s="38">
        <f>ING!J27</f>
        <v>133487.76717314898</v>
      </c>
      <c r="K18" s="38">
        <f>ING!K27</f>
        <v>152077.35309523536</v>
      </c>
      <c r="L18" s="38">
        <f>ING!L27</f>
        <v>171566.1925998833</v>
      </c>
      <c r="M18" s="38">
        <f>ING!M27</f>
        <v>191999.24836622091</v>
      </c>
      <c r="N18" s="38">
        <f>ING!N27</f>
        <v>213423.73120733266</v>
      </c>
      <c r="O18" s="38">
        <f>ING!O27</f>
        <v>235889.21247695724</v>
      </c>
      <c r="P18" s="38">
        <f>ING!P27</f>
        <v>259447.74209652029</v>
      </c>
      <c r="Q18" s="38">
        <f>ING!Q27</f>
        <v>284153.97248351871</v>
      </c>
      <c r="R18" s="38">
        <f>ING!R27</f>
        <v>310065.2886763243</v>
      </c>
      <c r="S18" s="38">
        <f>ING!S27</f>
        <v>337241.94496522745</v>
      </c>
      <c r="T18" s="38">
        <f>ING!T27</f>
        <v>365747.20835503301</v>
      </c>
      <c r="U18" s="38">
        <f>ING!U27</f>
        <v>395647.50920078607</v>
      </c>
      <c r="V18" s="38">
        <f>ING!V27</f>
        <v>427012.59937528404</v>
      </c>
      <c r="W18" s="38">
        <f>ING!W27</f>
        <v>459915.71834496415</v>
      </c>
      <c r="X18" s="38">
        <f>ING!X27</f>
        <v>494439.58945923101</v>
      </c>
      <c r="Y18" s="38">
        <f>ING!Y27</f>
        <v>530681.8099846408</v>
      </c>
      <c r="Z18" s="38">
        <f>ING!Z27</f>
        <v>568728.29739175085</v>
      </c>
      <c r="AA18" s="38">
        <f>ING!AA27</f>
        <v>608669.26502464607</v>
      </c>
      <c r="AB18" s="38">
        <f>ING!AB27</f>
        <v>650599.43689461576</v>
      </c>
      <c r="AC18" s="38">
        <f>ING!AC27</f>
        <v>694618.27321351354</v>
      </c>
      <c r="AD18" s="38">
        <f>ING!AD27</f>
        <v>740830.20720378577</v>
      </c>
      <c r="AE18" s="38">
        <f>ING!AE27</f>
        <v>789344.89374900132</v>
      </c>
    </row>
    <row r="19" spans="1:32" x14ac:dyDescent="0.45">
      <c r="A19" s="2" t="s">
        <v>128</v>
      </c>
      <c r="B19" s="38">
        <f>Binck!B27</f>
        <v>12275.751734984939</v>
      </c>
      <c r="C19" s="38">
        <f>Binck!C27</f>
        <v>25118.465262106653</v>
      </c>
      <c r="D19" s="38">
        <f>Binck!D27</f>
        <v>38556.488670971987</v>
      </c>
      <c r="E19" s="38">
        <f>Binck!E27</f>
        <v>52619.587455668116</v>
      </c>
      <c r="F19" s="38">
        <f>Binck!F27</f>
        <v>67339.015384986575</v>
      </c>
      <c r="G19" s="38">
        <f>Binck!G27</f>
        <v>82747.588916158507</v>
      </c>
      <c r="H19" s="38">
        <f>Binck!H27</f>
        <v>98879.765329276546</v>
      </c>
      <c r="I19" s="38">
        <f>Binck!I27</f>
        <v>115771.72476843804</v>
      </c>
      <c r="J19" s="38">
        <f>Binck!J27</f>
        <v>133461.45638494514</v>
      </c>
      <c r="K19" s="38">
        <f>Binck!K27</f>
        <v>151988.84878766511</v>
      </c>
      <c r="L19" s="38">
        <f>Binck!L27</f>
        <v>171395.78501590859</v>
      </c>
      <c r="M19" s="38">
        <f>Binck!M27</f>
        <v>191726.24226095181</v>
      </c>
      <c r="N19" s="38">
        <f>Binck!N27</f>
        <v>213026.3965736347</v>
      </c>
      <c r="O19" s="38">
        <f>Binck!O27</f>
        <v>235344.73280733929</v>
      </c>
      <c r="P19" s="38">
        <f>Binck!P27</f>
        <v>258732.16005811663</v>
      </c>
      <c r="Q19" s="38">
        <f>Binck!Q27</f>
        <v>283242.13287682034</v>
      </c>
      <c r="R19" s="38">
        <f>Binck!R27</f>
        <v>308963.93439391418</v>
      </c>
      <c r="S19" s="38">
        <f>Binck!S27</f>
        <v>335974.18083180359</v>
      </c>
      <c r="T19" s="38">
        <f>Binck!T27</f>
        <v>364337.29443652823</v>
      </c>
      <c r="U19" s="38">
        <f>Binck!U27</f>
        <v>394120.91856642993</v>
      </c>
      <c r="V19" s="38">
        <f>Binck!V27</f>
        <v>425396.07874776749</v>
      </c>
      <c r="W19" s="38">
        <f>Binck!W27</f>
        <v>458237.3517831128</v>
      </c>
      <c r="X19" s="38">
        <f>Binck!X27</f>
        <v>492723.04331516614</v>
      </c>
      <c r="Y19" s="38">
        <f>Binck!Y27</f>
        <v>528935.374268763</v>
      </c>
      <c r="Z19" s="38">
        <f>Binck!Z27</f>
        <v>566960.67661498056</v>
      </c>
      <c r="AA19" s="38">
        <f>Binck!AA27</f>
        <v>606889.59892344975</v>
      </c>
      <c r="AB19" s="38">
        <f>Binck!AB27</f>
        <v>648817.32219228323</v>
      </c>
      <c r="AC19" s="38">
        <f>Binck!AC27</f>
        <v>692843.78646949923</v>
      </c>
      <c r="AD19" s="38">
        <f>Binck!AD27</f>
        <v>739073.9288055168</v>
      </c>
      <c r="AE19" s="38">
        <f>Binck!AE27</f>
        <v>787617.93310327607</v>
      </c>
    </row>
    <row r="24" spans="1:32" ht="18" x14ac:dyDescent="0.55000000000000004">
      <c r="B24" s="17" t="s">
        <v>34</v>
      </c>
      <c r="C24" t="s">
        <v>103</v>
      </c>
    </row>
    <row r="25" spans="1:32" ht="14.65" thickBot="1" x14ac:dyDescent="0.5">
      <c r="B25" t="s">
        <v>35</v>
      </c>
      <c r="C25" t="s">
        <v>36</v>
      </c>
      <c r="D25" t="s">
        <v>37</v>
      </c>
      <c r="E25" t="s">
        <v>38</v>
      </c>
    </row>
    <row r="26" spans="1:32" ht="14.65" thickBot="1" x14ac:dyDescent="0.5">
      <c r="A26" s="19" t="s">
        <v>39</v>
      </c>
      <c r="B26" s="33">
        <v>5.0000000000000001E-3</v>
      </c>
      <c r="C26" s="20"/>
      <c r="D26" s="33">
        <v>5.8999999999999999E-3</v>
      </c>
      <c r="E26" s="33">
        <v>0</v>
      </c>
      <c r="F26" s="20"/>
      <c r="G26" s="20"/>
      <c r="H26" s="21"/>
      <c r="I26" s="18"/>
    </row>
    <row r="27" spans="1:32" ht="14.65" thickBot="1" x14ac:dyDescent="0.5">
      <c r="I27" s="18"/>
    </row>
    <row r="28" spans="1:32" ht="14.65" thickBot="1" x14ac:dyDescent="0.5">
      <c r="A28" s="16" t="s">
        <v>44</v>
      </c>
      <c r="B28" s="33">
        <v>1E-3</v>
      </c>
      <c r="C28" s="33">
        <v>1E-3</v>
      </c>
      <c r="D28" s="54">
        <v>1.6199999999999999E-3</v>
      </c>
      <c r="E28" s="33">
        <v>2.3999999999999998E-3</v>
      </c>
      <c r="F28" s="33">
        <v>1.1999999999999999E-3</v>
      </c>
      <c r="G28" s="7"/>
      <c r="H28" s="8"/>
      <c r="I28" s="18"/>
    </row>
    <row r="29" spans="1:32" ht="15" thickTop="1" thickBot="1" x14ac:dyDescent="0.5">
      <c r="A29" s="34"/>
      <c r="B29" s="63">
        <v>0.05</v>
      </c>
      <c r="C29" s="9"/>
      <c r="D29" s="9"/>
      <c r="E29" s="55">
        <v>20</v>
      </c>
      <c r="F29" s="58" t="s">
        <v>90</v>
      </c>
      <c r="G29" s="9"/>
      <c r="H29" s="10"/>
      <c r="I29" s="18"/>
    </row>
    <row r="30" spans="1:32" ht="15" thickTop="1" thickBot="1" x14ac:dyDescent="0.5">
      <c r="A30" s="34"/>
      <c r="B30" s="55">
        <v>150</v>
      </c>
      <c r="C30" s="55">
        <v>150</v>
      </c>
      <c r="D30" s="9"/>
      <c r="E30" s="55">
        <v>400</v>
      </c>
      <c r="F30" s="58" t="s">
        <v>91</v>
      </c>
      <c r="G30" s="9"/>
      <c r="H30" s="10"/>
      <c r="I30" s="18"/>
    </row>
    <row r="31" spans="1:32" ht="15" thickTop="1" thickBot="1" x14ac:dyDescent="0.5">
      <c r="A31" s="41"/>
      <c r="B31" s="11"/>
      <c r="C31" s="11"/>
      <c r="D31" s="50" t="s">
        <v>83</v>
      </c>
      <c r="E31" s="57">
        <v>100000</v>
      </c>
      <c r="F31" s="59" t="s">
        <v>79</v>
      </c>
      <c r="G31" s="11"/>
      <c r="H31" s="12"/>
      <c r="I31" s="18"/>
    </row>
    <row r="32" spans="1:32" ht="14.65" thickBot="1" x14ac:dyDescent="0.5">
      <c r="A32" s="41"/>
      <c r="B32" s="11"/>
      <c r="C32" s="11"/>
      <c r="D32" s="11"/>
      <c r="E32" s="22"/>
      <c r="F32" s="11"/>
      <c r="G32" s="11"/>
      <c r="H32" s="12"/>
      <c r="I32" s="18"/>
    </row>
    <row r="33" spans="1:9" ht="14.65" thickBot="1" x14ac:dyDescent="0.5">
      <c r="A33" s="35" t="s">
        <v>69</v>
      </c>
      <c r="B33" s="36">
        <v>2.5000000000000001E-3</v>
      </c>
      <c r="C33" s="36">
        <v>2.5000000000000001E-3</v>
      </c>
      <c r="D33" s="36">
        <v>5.0000000000000001E-3</v>
      </c>
      <c r="E33" s="36">
        <v>0</v>
      </c>
      <c r="F33" s="11"/>
      <c r="G33" s="11"/>
      <c r="H33" s="12"/>
      <c r="I33" s="18"/>
    </row>
    <row r="34" spans="1:9" ht="14.65" thickBot="1" x14ac:dyDescent="0.5"/>
    <row r="35" spans="1:9" ht="14.65" thickBot="1" x14ac:dyDescent="0.5">
      <c r="A35" s="16" t="s">
        <v>104</v>
      </c>
      <c r="B35" s="7"/>
      <c r="C35" s="7"/>
      <c r="D35" s="54">
        <v>1.6199999999999999E-3</v>
      </c>
      <c r="E35" s="33">
        <v>2E-3</v>
      </c>
      <c r="F35" s="33">
        <v>1.1999999999999999E-3</v>
      </c>
      <c r="G35" s="33">
        <v>5.9999999999999995E-4</v>
      </c>
      <c r="H35" s="8"/>
      <c r="I35" s="18"/>
    </row>
    <row r="36" spans="1:9" x14ac:dyDescent="0.45">
      <c r="A36" s="34"/>
      <c r="B36" s="9"/>
      <c r="C36" s="9"/>
      <c r="D36" s="9"/>
      <c r="E36" s="9"/>
      <c r="F36" s="24"/>
      <c r="G36" s="9"/>
      <c r="H36" s="10"/>
      <c r="I36" s="18"/>
    </row>
    <row r="37" spans="1:9" ht="14.65" thickBot="1" x14ac:dyDescent="0.5">
      <c r="A37" s="34"/>
      <c r="B37" s="9"/>
      <c r="C37" s="9"/>
      <c r="D37" s="9"/>
      <c r="E37" s="9"/>
      <c r="F37" s="59" t="s">
        <v>108</v>
      </c>
      <c r="G37" s="9"/>
      <c r="H37" s="10"/>
      <c r="I37" s="18"/>
    </row>
    <row r="38" spans="1:9" ht="15" thickTop="1" thickBot="1" x14ac:dyDescent="0.5">
      <c r="A38" s="41"/>
      <c r="B38" s="11"/>
      <c r="C38" s="11"/>
      <c r="D38" s="50" t="s">
        <v>83</v>
      </c>
      <c r="E38" s="57">
        <v>100000</v>
      </c>
      <c r="F38" s="57">
        <v>400000</v>
      </c>
      <c r="G38" s="11"/>
      <c r="H38" s="12"/>
      <c r="I38" s="18"/>
    </row>
    <row r="39" spans="1:9" ht="14.65" thickBot="1" x14ac:dyDescent="0.5">
      <c r="A39" s="24"/>
      <c r="B39" s="9"/>
      <c r="C39" s="9"/>
      <c r="D39" s="45"/>
      <c r="E39" s="61"/>
      <c r="F39" s="61"/>
      <c r="G39" s="9"/>
      <c r="H39" s="9"/>
      <c r="I39" s="18"/>
    </row>
    <row r="40" spans="1:9" ht="14.65" thickBot="1" x14ac:dyDescent="0.5">
      <c r="A40" s="16" t="s">
        <v>116</v>
      </c>
      <c r="B40" s="7"/>
      <c r="C40" s="7"/>
      <c r="D40" s="54">
        <v>1.6199999999999999E-3</v>
      </c>
      <c r="E40" s="33">
        <v>2.3999999999999998E-3</v>
      </c>
      <c r="F40" s="33">
        <v>1.1999999999999999E-3</v>
      </c>
      <c r="G40" s="33">
        <v>5.9999999999999995E-4</v>
      </c>
      <c r="H40" s="8"/>
      <c r="I40" s="18"/>
    </row>
    <row r="41" spans="1:9" ht="15" thickTop="1" thickBot="1" x14ac:dyDescent="0.5">
      <c r="A41" s="34"/>
      <c r="B41" s="9"/>
      <c r="C41" s="9"/>
      <c r="D41" s="9"/>
      <c r="E41" s="55">
        <v>16</v>
      </c>
      <c r="F41" s="24"/>
      <c r="G41" s="9"/>
      <c r="H41" s="10"/>
      <c r="I41" s="18"/>
    </row>
    <row r="42" spans="1:9" ht="15" thickTop="1" thickBot="1" x14ac:dyDescent="0.5">
      <c r="A42" s="34"/>
      <c r="B42" s="9"/>
      <c r="C42" s="9"/>
      <c r="D42" s="9"/>
      <c r="E42" s="9"/>
      <c r="F42" s="59" t="s">
        <v>115</v>
      </c>
      <c r="G42" s="9"/>
      <c r="H42" s="10"/>
      <c r="I42" s="18"/>
    </row>
    <row r="43" spans="1:9" ht="15" thickTop="1" thickBot="1" x14ac:dyDescent="0.5">
      <c r="A43" s="41"/>
      <c r="B43" s="11"/>
      <c r="C43" s="11"/>
      <c r="D43" s="50" t="s">
        <v>83</v>
      </c>
      <c r="E43" s="57">
        <v>75000</v>
      </c>
      <c r="F43" s="57">
        <v>500000</v>
      </c>
      <c r="G43" s="11"/>
      <c r="H43" s="12"/>
    </row>
    <row r="44" spans="1:9" ht="14.65" thickBot="1" x14ac:dyDescent="0.5"/>
    <row r="45" spans="1:9" ht="14.65" thickBot="1" x14ac:dyDescent="0.5">
      <c r="A45" s="16" t="s">
        <v>126</v>
      </c>
      <c r="B45" s="7"/>
      <c r="C45" s="7"/>
      <c r="D45" s="54">
        <v>2E-3</v>
      </c>
      <c r="E45" s="33">
        <v>1.8E-3</v>
      </c>
      <c r="F45" s="33">
        <v>0</v>
      </c>
      <c r="G45" s="33">
        <v>0</v>
      </c>
      <c r="H45" s="8"/>
    </row>
    <row r="46" spans="1:9" x14ac:dyDescent="0.45">
      <c r="A46" s="34"/>
      <c r="B46" s="9"/>
      <c r="C46" s="9"/>
      <c r="D46" s="9"/>
      <c r="E46" s="9"/>
      <c r="F46" s="24" t="s">
        <v>125</v>
      </c>
      <c r="G46" s="9"/>
      <c r="H46" s="10"/>
    </row>
    <row r="47" spans="1:9" ht="14.65" thickBot="1" x14ac:dyDescent="0.5">
      <c r="A47" s="34"/>
      <c r="B47" s="9"/>
      <c r="C47" s="9"/>
      <c r="D47" s="9"/>
      <c r="E47" s="9"/>
      <c r="F47" s="58" t="s">
        <v>124</v>
      </c>
      <c r="G47" s="9"/>
      <c r="H47" s="10"/>
    </row>
    <row r="48" spans="1:9" ht="15" thickTop="1" thickBot="1" x14ac:dyDescent="0.5">
      <c r="A48" s="41"/>
      <c r="B48" s="11"/>
      <c r="C48" s="11"/>
      <c r="D48" s="50" t="s">
        <v>83</v>
      </c>
      <c r="E48" s="57">
        <v>300000</v>
      </c>
      <c r="F48" s="11"/>
      <c r="G48" s="11"/>
      <c r="H48" s="12"/>
    </row>
    <row r="50" spans="2:2" x14ac:dyDescent="0.45">
      <c r="B50" s="26" t="s">
        <v>81</v>
      </c>
    </row>
  </sheetData>
  <phoneticPr fontId="2" type="noConversion"/>
  <conditionalFormatting sqref="B14:B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D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E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F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I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1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M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P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Q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:R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:S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:T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:U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:V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4:W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X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4:Y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4:Z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4:AA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:AB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4:A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:A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H7" sqref="H7"/>
    </sheetView>
  </sheetViews>
  <sheetFormatPr defaultRowHeight="14.25" x14ac:dyDescent="0.45"/>
  <cols>
    <col min="1" max="1" width="41.1328125" customWidth="1"/>
    <col min="2" max="5" width="15.59765625" customWidth="1"/>
    <col min="6" max="6" width="10.86328125" customWidth="1"/>
    <col min="7" max="8" width="10.265625" customWidth="1"/>
  </cols>
  <sheetData>
    <row r="1" spans="1:8" ht="18" x14ac:dyDescent="0.55000000000000004">
      <c r="B1" s="17" t="s">
        <v>80</v>
      </c>
    </row>
    <row r="2" spans="1:8" x14ac:dyDescent="0.45">
      <c r="B2" s="2" t="s">
        <v>43</v>
      </c>
      <c r="C2" s="2" t="s">
        <v>66</v>
      </c>
      <c r="D2" s="2" t="s">
        <v>44</v>
      </c>
      <c r="E2" s="2" t="s">
        <v>69</v>
      </c>
      <c r="F2" s="2" t="s">
        <v>116</v>
      </c>
      <c r="G2" s="2" t="s">
        <v>104</v>
      </c>
      <c r="H2" s="2" t="s">
        <v>123</v>
      </c>
    </row>
    <row r="3" spans="1:8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  <c r="F3" s="1">
        <f>'Invoer en totaal'!F6</f>
        <v>0.05</v>
      </c>
      <c r="G3" s="1">
        <f>'Invoer en totaal'!G6</f>
        <v>0.05</v>
      </c>
      <c r="H3" s="1">
        <f>'Invoer en totaal'!H6</f>
        <v>0.05</v>
      </c>
    </row>
    <row r="4" spans="1:8" x14ac:dyDescent="0.45">
      <c r="A4" t="s">
        <v>46</v>
      </c>
      <c r="B4" s="1">
        <f>'Invoer en totaal'!$B$4</f>
        <v>12</v>
      </c>
      <c r="C4" s="1">
        <f>'Invoer en totaal'!$B$4</f>
        <v>12</v>
      </c>
      <c r="D4" s="1">
        <f>'Invoer en totaal'!$B$4</f>
        <v>12</v>
      </c>
      <c r="E4" s="1">
        <f>'Invoer en totaal'!$B$4</f>
        <v>12</v>
      </c>
      <c r="F4" s="1">
        <f>'Invoer en totaal'!$B$4</f>
        <v>12</v>
      </c>
      <c r="G4" s="1">
        <f>'Invoer en totaal'!$B$4</f>
        <v>12</v>
      </c>
      <c r="H4" s="1">
        <f>'Invoer en totaal'!$B$4</f>
        <v>12</v>
      </c>
    </row>
    <row r="5" spans="1:8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  <c r="F5" s="25">
        <f t="shared" ref="F5:G5" si="1">(1+F3)^(1/F4)-1</f>
        <v>4.0741237836483535E-3</v>
      </c>
      <c r="G5" s="25">
        <f t="shared" si="1"/>
        <v>4.0741237836483535E-3</v>
      </c>
      <c r="H5" s="25">
        <f t="shared" ref="H5" si="2">(1+H3)^(1/H4)-1</f>
        <v>4.0741237836483535E-3</v>
      </c>
    </row>
    <row r="6" spans="1:8" x14ac:dyDescent="0.45">
      <c r="A6" t="s">
        <v>47</v>
      </c>
      <c r="B6" s="6">
        <f>'Invoer en totaal'!B3</f>
        <v>1000</v>
      </c>
      <c r="C6" s="6">
        <f>'Invoer en totaal'!C3</f>
        <v>995</v>
      </c>
      <c r="D6" s="6">
        <f>'Invoer en totaal'!D3</f>
        <v>999</v>
      </c>
      <c r="E6" s="6">
        <f>'Invoer en totaal'!E3</f>
        <v>997.5</v>
      </c>
      <c r="F6" s="6">
        <f>'Invoer en totaal'!F3</f>
        <v>1000</v>
      </c>
      <c r="G6" s="6">
        <f>'Invoer en totaal'!G3</f>
        <v>1000</v>
      </c>
      <c r="H6" s="6">
        <f>'Invoer en totaal'!H3</f>
        <v>1000</v>
      </c>
    </row>
    <row r="7" spans="1:8" x14ac:dyDescent="0.45">
      <c r="A7" t="s">
        <v>67</v>
      </c>
      <c r="B7" s="6">
        <f>B4*B6</f>
        <v>12000</v>
      </c>
      <c r="C7" s="6">
        <f t="shared" ref="C7" si="3">C4*C6</f>
        <v>11940</v>
      </c>
      <c r="D7" s="6">
        <f>D4*D6</f>
        <v>11988</v>
      </c>
      <c r="E7" s="6">
        <f>E4*E6</f>
        <v>11970</v>
      </c>
      <c r="F7" s="6">
        <f t="shared" ref="F7:G7" si="4">F4*F6</f>
        <v>12000</v>
      </c>
      <c r="G7" s="6">
        <f t="shared" si="4"/>
        <v>12000</v>
      </c>
      <c r="H7" s="6">
        <f t="shared" ref="H7" si="5">H4*H6</f>
        <v>12000</v>
      </c>
    </row>
    <row r="8" spans="1:8" x14ac:dyDescent="0.45">
      <c r="A8" t="s">
        <v>53</v>
      </c>
      <c r="B8" s="6">
        <f>B6*((1+B5)^B4-1)*(1+B5)/B5</f>
        <v>12322.577529597407</v>
      </c>
      <c r="C8" s="6">
        <f t="shared" ref="C8" si="6">C6*((1+C5)^C4-1)*(1+C5)/C5</f>
        <v>12260.964641949424</v>
      </c>
      <c r="D8" s="6">
        <f>D6*((1+D5)^D4-1)*(1+D5)/D5</f>
        <v>12310.254952067811</v>
      </c>
      <c r="E8" s="6">
        <f>E6*((1+E5)^E4-1)*(1+E5)/E5</f>
        <v>12291.771085773415</v>
      </c>
      <c r="F8" s="6">
        <f t="shared" ref="F8:G8" si="7">F6*((1+F5)^F4-1)*(1+F5)/F5</f>
        <v>12322.577529597407</v>
      </c>
      <c r="G8" s="6">
        <f t="shared" si="7"/>
        <v>12322.577529597407</v>
      </c>
      <c r="H8" s="6">
        <f t="shared" ref="H8" si="8">H6*((1+H5)^H4-1)*(1+H5)/H5</f>
        <v>12322.577529597407</v>
      </c>
    </row>
    <row r="9" spans="1:8" x14ac:dyDescent="0.45">
      <c r="A9" t="s">
        <v>68</v>
      </c>
      <c r="B9" s="5">
        <f>(B8/B7)-1</f>
        <v>2.688146079978404E-2</v>
      </c>
      <c r="C9" s="5">
        <f t="shared" ref="C9:E9" si="9">(C8/C7)-1</f>
        <v>2.6881460799784263E-2</v>
      </c>
      <c r="D9" s="5">
        <f t="shared" si="9"/>
        <v>2.688146079978404E-2</v>
      </c>
      <c r="E9" s="5">
        <f t="shared" si="9"/>
        <v>2.688146079978404E-2</v>
      </c>
      <c r="F9" s="5">
        <f t="shared" ref="F9:G9" si="10">(F8/F7)-1</f>
        <v>2.688146079978404E-2</v>
      </c>
      <c r="G9" s="5">
        <f t="shared" si="10"/>
        <v>2.688146079978404E-2</v>
      </c>
      <c r="H9" s="5">
        <f t="shared" ref="H9" si="11">(H8/H7)-1</f>
        <v>2.688146079978404E-2</v>
      </c>
    </row>
    <row r="10" spans="1:8" x14ac:dyDescent="0.45">
      <c r="A10" t="s">
        <v>60</v>
      </c>
    </row>
    <row r="11" spans="1:8" x14ac:dyDescent="0.45">
      <c r="A11" t="s">
        <v>48</v>
      </c>
    </row>
    <row r="12" spans="1:8" x14ac:dyDescent="0.45">
      <c r="A12" t="s">
        <v>49</v>
      </c>
    </row>
    <row r="13" spans="1:8" x14ac:dyDescent="0.45">
      <c r="A13" t="s">
        <v>50</v>
      </c>
    </row>
    <row r="14" spans="1:8" x14ac:dyDescent="0.4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6"/>
  <sheetViews>
    <sheetView zoomScaleNormal="100" workbookViewId="0"/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1000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12000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8" spans="1:32" x14ac:dyDescent="0.45">
      <c r="A8" t="s">
        <v>137</v>
      </c>
      <c r="B8" s="38">
        <f>'Invoer en totaal'!B8</f>
        <v>0</v>
      </c>
      <c r="F8" s="18"/>
    </row>
    <row r="11" spans="1:32" ht="18" x14ac:dyDescent="0.55000000000000004">
      <c r="B11" s="17" t="s">
        <v>99</v>
      </c>
    </row>
    <row r="12" spans="1:32" x14ac:dyDescent="0.45"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2" t="s">
        <v>14</v>
      </c>
      <c r="M12" s="2" t="s">
        <v>15</v>
      </c>
      <c r="N12" s="2" t="s">
        <v>16</v>
      </c>
      <c r="O12" s="2" t="s">
        <v>17</v>
      </c>
      <c r="P12" s="2" t="s">
        <v>18</v>
      </c>
      <c r="Q12" s="2" t="s">
        <v>19</v>
      </c>
      <c r="R12" s="2" t="s">
        <v>20</v>
      </c>
      <c r="S12" s="2" t="s">
        <v>21</v>
      </c>
      <c r="T12" s="2" t="s">
        <v>22</v>
      </c>
      <c r="U12" s="2" t="s">
        <v>23</v>
      </c>
      <c r="V12" s="2" t="s">
        <v>24</v>
      </c>
      <c r="W12" s="2" t="s">
        <v>25</v>
      </c>
      <c r="X12" s="2" t="s">
        <v>26</v>
      </c>
      <c r="Y12" s="2" t="s">
        <v>27</v>
      </c>
      <c r="Z12" s="2" t="s">
        <v>28</v>
      </c>
      <c r="AA12" s="2" t="s">
        <v>29</v>
      </c>
      <c r="AB12" s="2" t="s">
        <v>30</v>
      </c>
      <c r="AC12" s="2" t="s">
        <v>31</v>
      </c>
      <c r="AD12" s="2" t="s">
        <v>32</v>
      </c>
      <c r="AE12" s="2" t="s">
        <v>33</v>
      </c>
    </row>
    <row r="13" spans="1:32" s="4" customFormat="1" x14ac:dyDescent="0.45">
      <c r="A13" s="42" t="s">
        <v>97</v>
      </c>
      <c r="B13" s="6">
        <f>B8+B$5+(B$5*B$7)</f>
        <v>12322.577529597409</v>
      </c>
      <c r="C13" s="6">
        <f>(B13-B8)+(B13*$B$6)+$B$13</f>
        <v>25261.283935674688</v>
      </c>
      <c r="D13" s="6">
        <f>C13+(C13*$B$6)+$B$13</f>
        <v>38846.92566205583</v>
      </c>
      <c r="E13" s="6">
        <f>D13+(D13*$B$6)+$B$13</f>
        <v>53111.849474756033</v>
      </c>
      <c r="F13" s="6">
        <f>E13+(E13*$B$6)+$B$13</f>
        <v>68090.019478091242</v>
      </c>
      <c r="G13" s="6">
        <f>F13+(F13*$B$6)+$B$13</f>
        <v>83817.097981593222</v>
      </c>
      <c r="H13" s="6">
        <f>G13+(G13*$B$6)+$B$13</f>
        <v>100330.53041027029</v>
      </c>
      <c r="I13" s="6">
        <f>H13+(H13*$B$6)+$B$13</f>
        <v>117669.63446038123</v>
      </c>
      <c r="J13" s="6">
        <f>I13+(I13*$B$6)+$B$13</f>
        <v>135875.69371299772</v>
      </c>
      <c r="K13" s="6">
        <f>J13+(J13*$B$6)+$B$13</f>
        <v>154992.05592824501</v>
      </c>
      <c r="L13" s="6">
        <f>K13+(K13*$B$6)+$B$13</f>
        <v>175064.23625425468</v>
      </c>
      <c r="M13" s="6">
        <f>L13+(L13*$B$6)+$B$13</f>
        <v>196140.02559656484</v>
      </c>
      <c r="N13" s="6">
        <f>M13+(M13*$B$6)+$B$13</f>
        <v>218269.60440599051</v>
      </c>
      <c r="O13" s="6">
        <f>N13+(N13*$B$6)+$B$13</f>
        <v>241505.66215588746</v>
      </c>
      <c r="P13" s="6">
        <f>O13+(O13*$B$6)+$B$13</f>
        <v>265903.52279327926</v>
      </c>
      <c r="Q13" s="6">
        <f>P13+(P13*$B$6)+$B$13</f>
        <v>291521.27646254061</v>
      </c>
      <c r="R13" s="6">
        <f>Q13+(Q13*$B$6)+$B$13</f>
        <v>318419.91781526501</v>
      </c>
      <c r="S13" s="6">
        <f>R13+(R13*$B$6)+$B$13</f>
        <v>346663.49123562564</v>
      </c>
      <c r="T13" s="6">
        <f>S13+(S13*$B$6)+$B$13</f>
        <v>376319.24332700431</v>
      </c>
      <c r="U13" s="6">
        <f>T13+(T13*$B$6)+$B$13</f>
        <v>407457.78302295192</v>
      </c>
      <c r="V13" s="6">
        <f>U13+(U13*$B$6)+$B$13</f>
        <v>440153.24970369687</v>
      </c>
      <c r="W13" s="6">
        <f>V13+(V13*$B$6)+$B$13</f>
        <v>474483.4897184791</v>
      </c>
      <c r="X13" s="6">
        <f>W13+(W13*$B$6)+$B$13</f>
        <v>510530.24173400045</v>
      </c>
      <c r="Y13" s="6">
        <f>X13+(X13*$B$6)+$B$13</f>
        <v>548379.3313502979</v>
      </c>
      <c r="Z13" s="6">
        <f>Y13+(Y13*$B$6)+$B$13</f>
        <v>588120.87544741028</v>
      </c>
      <c r="AA13" s="6">
        <f>Z13+(Z13*$B$6)+$B$13</f>
        <v>629849.49674937828</v>
      </c>
      <c r="AB13" s="6">
        <f>AA13+(AA13*$B$6)+$B$13</f>
        <v>673664.54911644466</v>
      </c>
      <c r="AC13" s="6">
        <f>AB13+(AB13*$B$6)+$B$13</f>
        <v>719670.35410186439</v>
      </c>
      <c r="AD13" s="6">
        <f>AC13+(AC13*$B$6)+$B$13</f>
        <v>767976.44933655509</v>
      </c>
      <c r="AE13" s="6">
        <f>AD13+(AD13*$B$6)+$B$13</f>
        <v>818697.84933298023</v>
      </c>
    </row>
    <row r="14" spans="1:32" s="3" customFormat="1" x14ac:dyDescent="0.45">
      <c r="A14" s="43" t="s">
        <v>96</v>
      </c>
      <c r="B14" s="6">
        <f>MIN($B$33,$B$3*$B$4*$B$31)</f>
        <v>12</v>
      </c>
      <c r="C14" s="6">
        <f>MIN($B$33,$B$3*$B$4*$B$31)</f>
        <v>12</v>
      </c>
      <c r="D14" s="6">
        <f>MIN($B$33,$B$3*$B$4*$B$31)</f>
        <v>12</v>
      </c>
      <c r="E14" s="6">
        <f>MIN($B$33,$B$3*$B$4*$B$31)</f>
        <v>12</v>
      </c>
      <c r="F14" s="6">
        <f>MIN($B$33,$B$3*$B$4*$B$31)</f>
        <v>12</v>
      </c>
      <c r="G14" s="6">
        <f>MIN($B$33,$B$3*$B$4*$B$31)</f>
        <v>12</v>
      </c>
      <c r="H14" s="6">
        <f>MIN($B$33,$B$3*$B$4*$B$31)</f>
        <v>12</v>
      </c>
      <c r="I14" s="6">
        <f>MIN($B$33,$B$3*$B$4*$B$31)</f>
        <v>12</v>
      </c>
      <c r="J14" s="6">
        <f>MIN($B$33,$B$3*$B$4*$B$31)</f>
        <v>12</v>
      </c>
      <c r="K14" s="6">
        <f>MIN($B$33,$B$3*$B$4*$B$31)</f>
        <v>12</v>
      </c>
      <c r="L14" s="6">
        <f>MIN($B$33,$B$3*$B$4*$B$31)</f>
        <v>12</v>
      </c>
      <c r="M14" s="6">
        <f>MIN($B$33,$B$3*$B$4*$B$31)</f>
        <v>12</v>
      </c>
      <c r="N14" s="6">
        <f>MIN($B$33,$B$3*$B$4*$B$31)</f>
        <v>12</v>
      </c>
      <c r="O14" s="6">
        <f>MIN($B$33,$B$3*$B$4*$B$31)</f>
        <v>12</v>
      </c>
      <c r="P14" s="6">
        <f>MIN($B$33,$B$3*$B$4*$B$31)</f>
        <v>12</v>
      </c>
      <c r="Q14" s="6">
        <f>MIN($B$33,$B$3*$B$4*$B$31)</f>
        <v>12</v>
      </c>
      <c r="R14" s="6">
        <f>MIN($B$33,$B$3*$B$4*$B$31)</f>
        <v>12</v>
      </c>
      <c r="S14" s="6">
        <f>MIN($B$33,$B$3*$B$4*$B$31)</f>
        <v>12</v>
      </c>
      <c r="T14" s="6">
        <f>MIN($B$33,$B$3*$B$4*$B$31)</f>
        <v>12</v>
      </c>
      <c r="U14" s="6">
        <f>MIN($B$33,$B$3*$B$4*$B$31)</f>
        <v>12</v>
      </c>
      <c r="V14" s="6">
        <f>MIN($B$33,$B$3*$B$4*$B$31)</f>
        <v>12</v>
      </c>
      <c r="W14" s="6">
        <f>MIN($B$33,$B$3*$B$4*$B$31)</f>
        <v>12</v>
      </c>
      <c r="X14" s="6">
        <f>MIN($B$33,$B$3*$B$4*$B$31)</f>
        <v>12</v>
      </c>
      <c r="Y14" s="6">
        <f>MIN($B$33,$B$3*$B$4*$B$31)</f>
        <v>12</v>
      </c>
      <c r="Z14" s="6">
        <f>MIN($B$33,$B$3*$B$4*$B$31)</f>
        <v>12</v>
      </c>
      <c r="AA14" s="6">
        <f>MIN($B$33,$B$3*$B$4*$B$31)</f>
        <v>12</v>
      </c>
      <c r="AB14" s="6">
        <f>MIN($B$33,$B$3*$B$4*$B$31)</f>
        <v>12</v>
      </c>
      <c r="AC14" s="6">
        <f>MIN($B$33,$B$3*$B$4*$B$31)</f>
        <v>12</v>
      </c>
      <c r="AD14" s="6">
        <f>MIN($B$33,$B$3*$B$4*$B$31)</f>
        <v>12</v>
      </c>
      <c r="AE14" s="6">
        <f>MIN($B$33,$B$3*$B$4*$B$31)</f>
        <v>12</v>
      </c>
    </row>
    <row r="15" spans="1:32" x14ac:dyDescent="0.45">
      <c r="A15" s="44" t="s">
        <v>95</v>
      </c>
      <c r="B15" s="6">
        <f>B13-B14</f>
        <v>12310.577529597409</v>
      </c>
      <c r="C15" s="6">
        <f t="shared" ref="C15:AE15" si="0">C13-C14</f>
        <v>25249.283935674688</v>
      </c>
      <c r="D15" s="6">
        <f t="shared" si="0"/>
        <v>38834.92566205583</v>
      </c>
      <c r="E15" s="6">
        <f t="shared" si="0"/>
        <v>53099.849474756033</v>
      </c>
      <c r="F15" s="6">
        <f t="shared" si="0"/>
        <v>68078.019478091242</v>
      </c>
      <c r="G15" s="6">
        <f t="shared" si="0"/>
        <v>83805.097981593222</v>
      </c>
      <c r="H15" s="6">
        <f t="shared" si="0"/>
        <v>100318.53041027029</v>
      </c>
      <c r="I15" s="6">
        <f t="shared" si="0"/>
        <v>117657.63446038123</v>
      </c>
      <c r="J15" s="6">
        <f t="shared" si="0"/>
        <v>135863.69371299772</v>
      </c>
      <c r="K15" s="6">
        <f t="shared" si="0"/>
        <v>154980.05592824501</v>
      </c>
      <c r="L15" s="6">
        <f t="shared" si="0"/>
        <v>175052.23625425468</v>
      </c>
      <c r="M15" s="6">
        <f t="shared" si="0"/>
        <v>196128.02559656484</v>
      </c>
      <c r="N15" s="6">
        <f t="shared" si="0"/>
        <v>218257.60440599051</v>
      </c>
      <c r="O15" s="6">
        <f t="shared" si="0"/>
        <v>241493.66215588746</v>
      </c>
      <c r="P15" s="6">
        <f t="shared" si="0"/>
        <v>265891.52279327926</v>
      </c>
      <c r="Q15" s="6">
        <f t="shared" si="0"/>
        <v>291509.27646254061</v>
      </c>
      <c r="R15" s="6">
        <f t="shared" si="0"/>
        <v>318407.91781526501</v>
      </c>
      <c r="S15" s="6">
        <f t="shared" si="0"/>
        <v>346651.49123562564</v>
      </c>
      <c r="T15" s="6">
        <f t="shared" si="0"/>
        <v>376307.24332700431</v>
      </c>
      <c r="U15" s="6">
        <f t="shared" si="0"/>
        <v>407445.78302295192</v>
      </c>
      <c r="V15" s="6">
        <f t="shared" si="0"/>
        <v>440141.24970369687</v>
      </c>
      <c r="W15" s="6">
        <f t="shared" si="0"/>
        <v>474471.4897184791</v>
      </c>
      <c r="X15" s="6">
        <f t="shared" si="0"/>
        <v>510518.24173400045</v>
      </c>
      <c r="Y15" s="6">
        <f t="shared" si="0"/>
        <v>548367.3313502979</v>
      </c>
      <c r="Z15" s="6">
        <f t="shared" si="0"/>
        <v>588108.87544741028</v>
      </c>
      <c r="AA15" s="6">
        <f t="shared" si="0"/>
        <v>629837.49674937828</v>
      </c>
      <c r="AB15" s="6">
        <f t="shared" si="0"/>
        <v>673652.54911644466</v>
      </c>
      <c r="AC15" s="6">
        <f t="shared" si="0"/>
        <v>719658.35410186439</v>
      </c>
      <c r="AD15" s="6">
        <f t="shared" si="0"/>
        <v>767964.44933655509</v>
      </c>
      <c r="AE15" s="6">
        <f t="shared" si="0"/>
        <v>818685.84933298023</v>
      </c>
      <c r="AF15" s="23"/>
    </row>
    <row r="16" spans="1:32" x14ac:dyDescent="0.45">
      <c r="A16" s="44" t="s">
        <v>82</v>
      </c>
      <c r="B16" s="6">
        <f t="shared" ref="B16:AE16" si="1">B15*$D$31</f>
        <v>19.943135597947801</v>
      </c>
      <c r="C16" s="6">
        <f t="shared" si="1"/>
        <v>40.903839975792991</v>
      </c>
      <c r="D16" s="6">
        <f t="shared" si="1"/>
        <v>62.91257957253044</v>
      </c>
      <c r="E16" s="6">
        <f t="shared" si="1"/>
        <v>86.021756149104775</v>
      </c>
      <c r="F16" s="6">
        <f t="shared" si="1"/>
        <v>110.2863915545078</v>
      </c>
      <c r="G16" s="6">
        <f t="shared" si="1"/>
        <v>135.76425873018101</v>
      </c>
      <c r="H16" s="6">
        <f t="shared" si="1"/>
        <v>162.51601926463786</v>
      </c>
      <c r="I16" s="6">
        <f t="shared" si="1"/>
        <v>190.60536782581758</v>
      </c>
      <c r="J16" s="6">
        <f t="shared" si="1"/>
        <v>220.09918381505628</v>
      </c>
      <c r="K16" s="6">
        <f t="shared" si="1"/>
        <v>251.06769060375692</v>
      </c>
      <c r="L16" s="6">
        <f t="shared" si="1"/>
        <v>283.58462273189258</v>
      </c>
      <c r="M16" s="6">
        <f t="shared" si="1"/>
        <v>317.72740146643503</v>
      </c>
      <c r="N16" s="6">
        <f t="shared" si="1"/>
        <v>353.57731913770459</v>
      </c>
      <c r="O16" s="6">
        <f t="shared" si="1"/>
        <v>391.21973269253766</v>
      </c>
      <c r="P16" s="6">
        <f t="shared" si="1"/>
        <v>430.74426692511236</v>
      </c>
      <c r="Q16" s="6">
        <f t="shared" si="1"/>
        <v>472.24502786931578</v>
      </c>
      <c r="R16" s="6">
        <f t="shared" si="1"/>
        <v>515.82082686072931</v>
      </c>
      <c r="S16" s="6">
        <f t="shared" si="1"/>
        <v>561.57541580171346</v>
      </c>
      <c r="T16" s="6">
        <f t="shared" si="1"/>
        <v>609.6177341897469</v>
      </c>
      <c r="U16" s="6">
        <f t="shared" si="1"/>
        <v>660.06216849718203</v>
      </c>
      <c r="V16" s="6">
        <f t="shared" si="1"/>
        <v>713.02882451998892</v>
      </c>
      <c r="W16" s="6">
        <f t="shared" si="1"/>
        <v>768.64381334393613</v>
      </c>
      <c r="X16" s="6">
        <f t="shared" si="1"/>
        <v>827.03955160908072</v>
      </c>
      <c r="Y16" s="6">
        <f t="shared" si="1"/>
        <v>888.35507678748252</v>
      </c>
      <c r="Z16" s="6">
        <f t="shared" si="1"/>
        <v>952.73637822480464</v>
      </c>
      <c r="AA16" s="6">
        <f t="shared" si="1"/>
        <v>1020.3367447339928</v>
      </c>
      <c r="AB16" s="6">
        <f t="shared" si="1"/>
        <v>1091.3171295686402</v>
      </c>
      <c r="AC16" s="6">
        <f t="shared" si="1"/>
        <v>1165.8465336450201</v>
      </c>
      <c r="AD16" s="6">
        <f t="shared" si="1"/>
        <v>1244.1024079252193</v>
      </c>
      <c r="AE16" s="6">
        <f t="shared" si="1"/>
        <v>1326.2710759194279</v>
      </c>
      <c r="AF16" s="23"/>
    </row>
    <row r="17" spans="1:32" x14ac:dyDescent="0.45">
      <c r="A17" s="44" t="s">
        <v>94</v>
      </c>
      <c r="B17" s="6">
        <f>B15-B16</f>
        <v>12290.63439399946</v>
      </c>
      <c r="C17" s="6">
        <f t="shared" ref="C17:AE17" si="2">C15-C16</f>
        <v>25208.380095698896</v>
      </c>
      <c r="D17" s="6">
        <f t="shared" si="2"/>
        <v>38772.013082483296</v>
      </c>
      <c r="E17" s="6">
        <f t="shared" si="2"/>
        <v>53013.827718606924</v>
      </c>
      <c r="F17" s="6">
        <f t="shared" si="2"/>
        <v>67967.73308653674</v>
      </c>
      <c r="G17" s="6">
        <f t="shared" si="2"/>
        <v>83669.333722863041</v>
      </c>
      <c r="H17" s="6">
        <f t="shared" si="2"/>
        <v>100156.01439100565</v>
      </c>
      <c r="I17" s="6">
        <f t="shared" si="2"/>
        <v>117467.02909255541</v>
      </c>
      <c r="J17" s="6">
        <f t="shared" si="2"/>
        <v>135643.59452918265</v>
      </c>
      <c r="K17" s="6">
        <f t="shared" si="2"/>
        <v>154728.98823764126</v>
      </c>
      <c r="L17" s="6">
        <f t="shared" si="2"/>
        <v>174768.65163152278</v>
      </c>
      <c r="M17" s="6">
        <f t="shared" si="2"/>
        <v>195810.29819509841</v>
      </c>
      <c r="N17" s="6">
        <f t="shared" si="2"/>
        <v>217904.02708685282</v>
      </c>
      <c r="O17" s="6">
        <f t="shared" si="2"/>
        <v>241102.44242319494</v>
      </c>
      <c r="P17" s="6">
        <f t="shared" si="2"/>
        <v>265460.77852635417</v>
      </c>
      <c r="Q17" s="6">
        <f t="shared" si="2"/>
        <v>291037.03143467131</v>
      </c>
      <c r="R17" s="6">
        <f t="shared" si="2"/>
        <v>317892.09698840429</v>
      </c>
      <c r="S17" s="6">
        <f t="shared" si="2"/>
        <v>346089.91581982392</v>
      </c>
      <c r="T17" s="6">
        <f t="shared" si="2"/>
        <v>375697.62559281458</v>
      </c>
      <c r="U17" s="6">
        <f t="shared" si="2"/>
        <v>406785.72085445473</v>
      </c>
      <c r="V17" s="6">
        <f t="shared" si="2"/>
        <v>439428.22087917686</v>
      </c>
      <c r="W17" s="6">
        <f t="shared" si="2"/>
        <v>473702.84590513515</v>
      </c>
      <c r="X17" s="6">
        <f t="shared" si="2"/>
        <v>509691.20218239137</v>
      </c>
      <c r="Y17" s="6">
        <f t="shared" si="2"/>
        <v>547478.97627351037</v>
      </c>
      <c r="Z17" s="6">
        <f t="shared" si="2"/>
        <v>587156.13906918548</v>
      </c>
      <c r="AA17" s="6">
        <f t="shared" si="2"/>
        <v>628817.16000464431</v>
      </c>
      <c r="AB17" s="6">
        <f t="shared" si="2"/>
        <v>672561.231986876</v>
      </c>
      <c r="AC17" s="6">
        <f t="shared" si="2"/>
        <v>718492.50756821933</v>
      </c>
      <c r="AD17" s="6">
        <f t="shared" si="2"/>
        <v>766720.34692862991</v>
      </c>
      <c r="AE17" s="6">
        <f t="shared" si="2"/>
        <v>817359.57825706084</v>
      </c>
      <c r="AF17" s="23"/>
    </row>
    <row r="18" spans="1:32" x14ac:dyDescent="0.45">
      <c r="A18" s="44" t="s">
        <v>112</v>
      </c>
      <c r="B18" s="6">
        <f>MIN($E$34,B15)</f>
        <v>12310.577529597409</v>
      </c>
      <c r="C18" s="6">
        <f t="shared" ref="C18:AE18" si="3">MIN($E$34,C15)</f>
        <v>25249.283935674688</v>
      </c>
      <c r="D18" s="6">
        <f t="shared" si="3"/>
        <v>38834.92566205583</v>
      </c>
      <c r="E18" s="6">
        <f t="shared" si="3"/>
        <v>53099.849474756033</v>
      </c>
      <c r="F18" s="6">
        <f t="shared" si="3"/>
        <v>68078.019478091242</v>
      </c>
      <c r="G18" s="6">
        <f t="shared" si="3"/>
        <v>83805.097981593222</v>
      </c>
      <c r="H18" s="6">
        <f t="shared" si="3"/>
        <v>100000</v>
      </c>
      <c r="I18" s="6">
        <f t="shared" si="3"/>
        <v>100000</v>
      </c>
      <c r="J18" s="6">
        <f t="shared" si="3"/>
        <v>100000</v>
      </c>
      <c r="K18" s="6">
        <f t="shared" si="3"/>
        <v>100000</v>
      </c>
      <c r="L18" s="6">
        <f t="shared" si="3"/>
        <v>100000</v>
      </c>
      <c r="M18" s="6">
        <f t="shared" si="3"/>
        <v>100000</v>
      </c>
      <c r="N18" s="6">
        <f t="shared" si="3"/>
        <v>100000</v>
      </c>
      <c r="O18" s="6">
        <f t="shared" si="3"/>
        <v>100000</v>
      </c>
      <c r="P18" s="6">
        <f t="shared" si="3"/>
        <v>100000</v>
      </c>
      <c r="Q18" s="6">
        <f t="shared" si="3"/>
        <v>100000</v>
      </c>
      <c r="R18" s="6">
        <f t="shared" si="3"/>
        <v>100000</v>
      </c>
      <c r="S18" s="6">
        <f t="shared" si="3"/>
        <v>100000</v>
      </c>
      <c r="T18" s="6">
        <f t="shared" si="3"/>
        <v>100000</v>
      </c>
      <c r="U18" s="6">
        <f t="shared" si="3"/>
        <v>100000</v>
      </c>
      <c r="V18" s="6">
        <f t="shared" si="3"/>
        <v>100000</v>
      </c>
      <c r="W18" s="6">
        <f t="shared" si="3"/>
        <v>100000</v>
      </c>
      <c r="X18" s="6">
        <f t="shared" si="3"/>
        <v>100000</v>
      </c>
      <c r="Y18" s="6">
        <f t="shared" si="3"/>
        <v>100000</v>
      </c>
      <c r="Z18" s="6">
        <f t="shared" si="3"/>
        <v>100000</v>
      </c>
      <c r="AA18" s="6">
        <f t="shared" si="3"/>
        <v>100000</v>
      </c>
      <c r="AB18" s="6">
        <f t="shared" si="3"/>
        <v>100000</v>
      </c>
      <c r="AC18" s="6">
        <f t="shared" si="3"/>
        <v>100000</v>
      </c>
      <c r="AD18" s="6">
        <f t="shared" si="3"/>
        <v>100000</v>
      </c>
      <c r="AE18" s="6">
        <f t="shared" si="3"/>
        <v>100000</v>
      </c>
      <c r="AF18" s="23"/>
    </row>
    <row r="19" spans="1:32" x14ac:dyDescent="0.45">
      <c r="A19" s="44" t="s">
        <v>86</v>
      </c>
      <c r="B19" s="6">
        <f>MIN($E$34,MAX($E$32,$E$31*B18))</f>
        <v>29.545386071033779</v>
      </c>
      <c r="C19" s="6">
        <f t="shared" ref="C19:AE19" si="4">MIN($E$34,MAX($E$32,$E$31*C18))</f>
        <v>60.598281445619243</v>
      </c>
      <c r="D19" s="6">
        <f t="shared" si="4"/>
        <v>93.203821588933977</v>
      </c>
      <c r="E19" s="6">
        <f t="shared" si="4"/>
        <v>127.43963873941446</v>
      </c>
      <c r="F19" s="6">
        <f t="shared" si="4"/>
        <v>163.38724674741897</v>
      </c>
      <c r="G19" s="6">
        <f t="shared" si="4"/>
        <v>201.13223515582371</v>
      </c>
      <c r="H19" s="6">
        <f t="shared" si="4"/>
        <v>239.99999999999997</v>
      </c>
      <c r="I19" s="6">
        <f t="shared" si="4"/>
        <v>239.99999999999997</v>
      </c>
      <c r="J19" s="6">
        <f t="shared" si="4"/>
        <v>239.99999999999997</v>
      </c>
      <c r="K19" s="6">
        <f t="shared" si="4"/>
        <v>239.99999999999997</v>
      </c>
      <c r="L19" s="6">
        <f t="shared" si="4"/>
        <v>239.99999999999997</v>
      </c>
      <c r="M19" s="6">
        <f t="shared" si="4"/>
        <v>239.99999999999997</v>
      </c>
      <c r="N19" s="6">
        <f t="shared" si="4"/>
        <v>239.99999999999997</v>
      </c>
      <c r="O19" s="6">
        <f t="shared" si="4"/>
        <v>239.99999999999997</v>
      </c>
      <c r="P19" s="6">
        <f t="shared" si="4"/>
        <v>239.99999999999997</v>
      </c>
      <c r="Q19" s="6">
        <f t="shared" si="4"/>
        <v>239.99999999999997</v>
      </c>
      <c r="R19" s="6">
        <f t="shared" si="4"/>
        <v>239.99999999999997</v>
      </c>
      <c r="S19" s="6">
        <f t="shared" si="4"/>
        <v>239.99999999999997</v>
      </c>
      <c r="T19" s="6">
        <f t="shared" si="4"/>
        <v>239.99999999999997</v>
      </c>
      <c r="U19" s="6">
        <f t="shared" si="4"/>
        <v>239.99999999999997</v>
      </c>
      <c r="V19" s="6">
        <f t="shared" si="4"/>
        <v>239.99999999999997</v>
      </c>
      <c r="W19" s="6">
        <f t="shared" si="4"/>
        <v>239.99999999999997</v>
      </c>
      <c r="X19" s="6">
        <f t="shared" si="4"/>
        <v>239.99999999999997</v>
      </c>
      <c r="Y19" s="6">
        <f t="shared" si="4"/>
        <v>239.99999999999997</v>
      </c>
      <c r="Z19" s="6">
        <f t="shared" si="4"/>
        <v>239.99999999999997</v>
      </c>
      <c r="AA19" s="6">
        <f t="shared" si="4"/>
        <v>239.99999999999997</v>
      </c>
      <c r="AB19" s="6">
        <f t="shared" si="4"/>
        <v>239.99999999999997</v>
      </c>
      <c r="AC19" s="6">
        <f t="shared" si="4"/>
        <v>239.99999999999997</v>
      </c>
      <c r="AD19" s="6">
        <f t="shared" si="4"/>
        <v>239.99999999999997</v>
      </c>
      <c r="AE19" s="6">
        <f t="shared" si="4"/>
        <v>239.99999999999997</v>
      </c>
      <c r="AF19" s="23"/>
    </row>
    <row r="20" spans="1:32" x14ac:dyDescent="0.45">
      <c r="A20" s="44" t="s">
        <v>93</v>
      </c>
      <c r="B20" s="6">
        <f t="shared" ref="B20:AE20" si="5">MAX(0,B17-$E$34)</f>
        <v>0</v>
      </c>
      <c r="C20" s="6">
        <f t="shared" si="5"/>
        <v>0</v>
      </c>
      <c r="D20" s="6">
        <f t="shared" si="5"/>
        <v>0</v>
      </c>
      <c r="E20" s="6">
        <f t="shared" si="5"/>
        <v>0</v>
      </c>
      <c r="F20" s="6">
        <f t="shared" si="5"/>
        <v>0</v>
      </c>
      <c r="G20" s="6">
        <f t="shared" si="5"/>
        <v>0</v>
      </c>
      <c r="H20" s="6">
        <f t="shared" si="5"/>
        <v>156.0143910056504</v>
      </c>
      <c r="I20" s="6">
        <f t="shared" si="5"/>
        <v>17467.029092555415</v>
      </c>
      <c r="J20" s="6">
        <f t="shared" si="5"/>
        <v>35643.59452918265</v>
      </c>
      <c r="K20" s="6">
        <f t="shared" si="5"/>
        <v>54728.988237641257</v>
      </c>
      <c r="L20" s="6">
        <f t="shared" si="5"/>
        <v>74768.651631522778</v>
      </c>
      <c r="M20" s="6">
        <f t="shared" si="5"/>
        <v>95810.29819509841</v>
      </c>
      <c r="N20" s="6">
        <f t="shared" si="5"/>
        <v>117904.02708685282</v>
      </c>
      <c r="O20" s="6">
        <f t="shared" si="5"/>
        <v>141102.44242319494</v>
      </c>
      <c r="P20" s="6">
        <f t="shared" si="5"/>
        <v>165460.77852635417</v>
      </c>
      <c r="Q20" s="6">
        <f t="shared" si="5"/>
        <v>191037.03143467131</v>
      </c>
      <c r="R20" s="6">
        <f t="shared" si="5"/>
        <v>217892.09698840429</v>
      </c>
      <c r="S20" s="6">
        <f t="shared" si="5"/>
        <v>246089.91581982392</v>
      </c>
      <c r="T20" s="6">
        <f t="shared" si="5"/>
        <v>275697.62559281458</v>
      </c>
      <c r="U20" s="6">
        <f t="shared" si="5"/>
        <v>306785.72085445473</v>
      </c>
      <c r="V20" s="6">
        <f t="shared" si="5"/>
        <v>339428.22087917686</v>
      </c>
      <c r="W20" s="6">
        <f t="shared" si="5"/>
        <v>373702.84590513515</v>
      </c>
      <c r="X20" s="6">
        <f t="shared" si="5"/>
        <v>409691.20218239137</v>
      </c>
      <c r="Y20" s="6">
        <f t="shared" si="5"/>
        <v>447478.97627351037</v>
      </c>
      <c r="Z20" s="6">
        <f t="shared" si="5"/>
        <v>487156.13906918548</v>
      </c>
      <c r="AA20" s="6">
        <f t="shared" si="5"/>
        <v>528817.16000464431</v>
      </c>
      <c r="AB20" s="6">
        <f t="shared" si="5"/>
        <v>572561.231986876</v>
      </c>
      <c r="AC20" s="6">
        <f t="shared" si="5"/>
        <v>618492.50756821933</v>
      </c>
      <c r="AD20" s="6">
        <f t="shared" si="5"/>
        <v>666720.34692862991</v>
      </c>
      <c r="AE20" s="6">
        <f t="shared" si="5"/>
        <v>717359.57825706084</v>
      </c>
    </row>
    <row r="21" spans="1:32" x14ac:dyDescent="0.45">
      <c r="A21" s="44" t="s">
        <v>87</v>
      </c>
      <c r="B21" s="6">
        <f>B20*$F$31</f>
        <v>0</v>
      </c>
      <c r="C21" s="6">
        <f t="shared" ref="C21:AE21" si="6">C20*$F$31</f>
        <v>0</v>
      </c>
      <c r="D21" s="6">
        <f t="shared" si="6"/>
        <v>0</v>
      </c>
      <c r="E21" s="6">
        <f t="shared" si="6"/>
        <v>0</v>
      </c>
      <c r="F21" s="6">
        <f t="shared" si="6"/>
        <v>0</v>
      </c>
      <c r="G21" s="6">
        <f t="shared" si="6"/>
        <v>0</v>
      </c>
      <c r="H21" s="6">
        <f t="shared" si="6"/>
        <v>0.18721726920678045</v>
      </c>
      <c r="I21" s="6">
        <f t="shared" si="6"/>
        <v>20.960434911066496</v>
      </c>
      <c r="J21" s="6">
        <f t="shared" si="6"/>
        <v>42.772313435019178</v>
      </c>
      <c r="K21" s="6">
        <f t="shared" si="6"/>
        <v>65.674785885169499</v>
      </c>
      <c r="L21" s="6">
        <f t="shared" si="6"/>
        <v>89.722381957827324</v>
      </c>
      <c r="M21" s="6">
        <f t="shared" si="6"/>
        <v>114.97235783411809</v>
      </c>
      <c r="N21" s="6">
        <f t="shared" si="6"/>
        <v>141.48483250422336</v>
      </c>
      <c r="O21" s="6">
        <f t="shared" si="6"/>
        <v>169.32293090783392</v>
      </c>
      <c r="P21" s="6">
        <f t="shared" si="6"/>
        <v>198.55293423162499</v>
      </c>
      <c r="Q21" s="6">
        <f t="shared" si="6"/>
        <v>229.24443772160555</v>
      </c>
      <c r="R21" s="6">
        <f t="shared" si="6"/>
        <v>261.47051638608514</v>
      </c>
      <c r="S21" s="6">
        <f t="shared" si="6"/>
        <v>295.30789898378868</v>
      </c>
      <c r="T21" s="6">
        <f t="shared" si="6"/>
        <v>330.83715071137749</v>
      </c>
      <c r="U21" s="6">
        <f t="shared" si="6"/>
        <v>368.14286502534566</v>
      </c>
      <c r="V21" s="6">
        <f t="shared" si="6"/>
        <v>407.31386505501223</v>
      </c>
      <c r="W21" s="6">
        <f t="shared" si="6"/>
        <v>448.44341508616213</v>
      </c>
      <c r="X21" s="6">
        <f t="shared" si="6"/>
        <v>491.62944261886958</v>
      </c>
      <c r="Y21" s="6">
        <f t="shared" si="6"/>
        <v>536.97477152821239</v>
      </c>
      <c r="Z21" s="6">
        <f t="shared" si="6"/>
        <v>584.58736688302247</v>
      </c>
      <c r="AA21" s="6">
        <f t="shared" si="6"/>
        <v>634.58059200557307</v>
      </c>
      <c r="AB21" s="6">
        <f t="shared" si="6"/>
        <v>687.07347838425119</v>
      </c>
      <c r="AC21" s="6">
        <f t="shared" si="6"/>
        <v>742.19100908186317</v>
      </c>
      <c r="AD21" s="6">
        <f t="shared" si="6"/>
        <v>800.06441631435587</v>
      </c>
      <c r="AE21" s="6">
        <f t="shared" si="6"/>
        <v>860.83149390847291</v>
      </c>
    </row>
    <row r="22" spans="1:32" x14ac:dyDescent="0.45">
      <c r="A22" s="44" t="s">
        <v>92</v>
      </c>
      <c r="B22" s="6">
        <f t="shared" ref="B22:AE22" si="7">MIN($E$33,B19+B21)</f>
        <v>29.545386071033779</v>
      </c>
      <c r="C22" s="6">
        <f t="shared" si="7"/>
        <v>60.598281445619243</v>
      </c>
      <c r="D22" s="6">
        <f t="shared" si="7"/>
        <v>93.203821588933977</v>
      </c>
      <c r="E22" s="6">
        <f t="shared" si="7"/>
        <v>127.43963873941446</v>
      </c>
      <c r="F22" s="6">
        <f t="shared" si="7"/>
        <v>163.38724674741897</v>
      </c>
      <c r="G22" s="6">
        <f t="shared" si="7"/>
        <v>201.13223515582371</v>
      </c>
      <c r="H22" s="6">
        <f t="shared" si="7"/>
        <v>240.18721726920674</v>
      </c>
      <c r="I22" s="6">
        <f t="shared" si="7"/>
        <v>260.96043491106644</v>
      </c>
      <c r="J22" s="6">
        <f t="shared" si="7"/>
        <v>282.77231343501916</v>
      </c>
      <c r="K22" s="6">
        <f t="shared" si="7"/>
        <v>305.67478588516946</v>
      </c>
      <c r="L22" s="6">
        <f t="shared" si="7"/>
        <v>329.72238195782728</v>
      </c>
      <c r="M22" s="6">
        <f t="shared" si="7"/>
        <v>354.97235783411804</v>
      </c>
      <c r="N22" s="6">
        <f t="shared" si="7"/>
        <v>381.48483250422333</v>
      </c>
      <c r="O22" s="6">
        <f t="shared" si="7"/>
        <v>400</v>
      </c>
      <c r="P22" s="6">
        <f t="shared" si="7"/>
        <v>400</v>
      </c>
      <c r="Q22" s="6">
        <f t="shared" si="7"/>
        <v>400</v>
      </c>
      <c r="R22" s="6">
        <f t="shared" si="7"/>
        <v>400</v>
      </c>
      <c r="S22" s="6">
        <f t="shared" si="7"/>
        <v>400</v>
      </c>
      <c r="T22" s="6">
        <f t="shared" si="7"/>
        <v>400</v>
      </c>
      <c r="U22" s="6">
        <f t="shared" si="7"/>
        <v>400</v>
      </c>
      <c r="V22" s="6">
        <f t="shared" si="7"/>
        <v>400</v>
      </c>
      <c r="W22" s="6">
        <f t="shared" si="7"/>
        <v>400</v>
      </c>
      <c r="X22" s="6">
        <f t="shared" si="7"/>
        <v>400</v>
      </c>
      <c r="Y22" s="6">
        <f t="shared" si="7"/>
        <v>400</v>
      </c>
      <c r="Z22" s="6">
        <f t="shared" si="7"/>
        <v>400</v>
      </c>
      <c r="AA22" s="6">
        <f t="shared" si="7"/>
        <v>400</v>
      </c>
      <c r="AB22" s="6">
        <f t="shared" si="7"/>
        <v>400</v>
      </c>
      <c r="AC22" s="6">
        <f t="shared" si="7"/>
        <v>400</v>
      </c>
      <c r="AD22" s="6">
        <f t="shared" si="7"/>
        <v>400</v>
      </c>
      <c r="AE22" s="6">
        <f t="shared" si="7"/>
        <v>400</v>
      </c>
    </row>
    <row r="23" spans="1:32" x14ac:dyDescent="0.45">
      <c r="A23" s="44" t="s">
        <v>98</v>
      </c>
      <c r="B23" s="6">
        <f t="shared" ref="B23:AE23" si="8">B14+B16+B22</f>
        <v>61.488521668981576</v>
      </c>
      <c r="C23" s="6">
        <f t="shared" si="8"/>
        <v>113.50212142141223</v>
      </c>
      <c r="D23" s="6">
        <f t="shared" si="8"/>
        <v>168.11640116146441</v>
      </c>
      <c r="E23" s="6">
        <f t="shared" si="8"/>
        <v>225.46139488851924</v>
      </c>
      <c r="F23" s="6">
        <f t="shared" si="8"/>
        <v>285.67363830192676</v>
      </c>
      <c r="G23" s="6">
        <f t="shared" si="8"/>
        <v>348.89649388600469</v>
      </c>
      <c r="H23" s="6">
        <f t="shared" si="8"/>
        <v>414.70323653384457</v>
      </c>
      <c r="I23" s="6">
        <f t="shared" si="8"/>
        <v>463.56580273688405</v>
      </c>
      <c r="J23" s="6">
        <f t="shared" si="8"/>
        <v>514.87149725007544</v>
      </c>
      <c r="K23" s="6">
        <f t="shared" si="8"/>
        <v>568.74247648892629</v>
      </c>
      <c r="L23" s="6">
        <f t="shared" si="8"/>
        <v>625.30700468971986</v>
      </c>
      <c r="M23" s="6">
        <f t="shared" si="8"/>
        <v>684.69975930055307</v>
      </c>
      <c r="N23" s="6">
        <f t="shared" si="8"/>
        <v>747.06215164192793</v>
      </c>
      <c r="O23" s="6">
        <f t="shared" si="8"/>
        <v>803.21973269253772</v>
      </c>
      <c r="P23" s="6">
        <f t="shared" si="8"/>
        <v>842.74426692511236</v>
      </c>
      <c r="Q23" s="6">
        <f t="shared" si="8"/>
        <v>884.24502786931578</v>
      </c>
      <c r="R23" s="6">
        <f t="shared" si="8"/>
        <v>927.82082686072931</v>
      </c>
      <c r="S23" s="6">
        <f t="shared" si="8"/>
        <v>973.57541580171346</v>
      </c>
      <c r="T23" s="6">
        <f t="shared" si="8"/>
        <v>1021.6177341897469</v>
      </c>
      <c r="U23" s="6">
        <f t="shared" si="8"/>
        <v>1072.062168497182</v>
      </c>
      <c r="V23" s="6">
        <f t="shared" si="8"/>
        <v>1125.028824519989</v>
      </c>
      <c r="W23" s="6">
        <f t="shared" si="8"/>
        <v>1180.643813343936</v>
      </c>
      <c r="X23" s="6">
        <f t="shared" si="8"/>
        <v>1239.0395516090807</v>
      </c>
      <c r="Y23" s="6">
        <f t="shared" si="8"/>
        <v>1300.3550767874826</v>
      </c>
      <c r="Z23" s="6">
        <f t="shared" si="8"/>
        <v>1364.7363782248046</v>
      </c>
      <c r="AA23" s="6">
        <f t="shared" si="8"/>
        <v>1432.3367447339929</v>
      </c>
      <c r="AB23" s="6">
        <f t="shared" si="8"/>
        <v>1503.3171295686402</v>
      </c>
      <c r="AC23" s="6">
        <f t="shared" si="8"/>
        <v>1577.8465336450201</v>
      </c>
      <c r="AD23" s="6">
        <f t="shared" si="8"/>
        <v>1656.1024079252193</v>
      </c>
      <c r="AE23" s="6">
        <f t="shared" si="8"/>
        <v>1738.2710759194279</v>
      </c>
    </row>
    <row r="24" spans="1:32" x14ac:dyDescent="0.45">
      <c r="A24" s="44" t="s">
        <v>122</v>
      </c>
      <c r="B24" s="6">
        <f>SUM($B$23)</f>
        <v>61.488521668981576</v>
      </c>
      <c r="C24" s="6">
        <f>SUM($B$23:C23)</f>
        <v>174.9906430903938</v>
      </c>
      <c r="D24" s="6">
        <f>SUM($B$23:D23)</f>
        <v>343.10704425185821</v>
      </c>
      <c r="E24" s="6">
        <f>SUM($B$23:E23)</f>
        <v>568.56843914037745</v>
      </c>
      <c r="F24" s="6">
        <f>SUM($B$23:F23)</f>
        <v>854.24207744230421</v>
      </c>
      <c r="G24" s="6">
        <f>SUM($B$23:G23)</f>
        <v>1203.1385713283089</v>
      </c>
      <c r="H24" s="6">
        <f>SUM($B$23:H23)</f>
        <v>1617.8418078621535</v>
      </c>
      <c r="I24" s="6">
        <f>SUM($B$23:I23)</f>
        <v>2081.4076105990375</v>
      </c>
      <c r="J24" s="6">
        <f>SUM($B$23:J23)</f>
        <v>2596.2791078491127</v>
      </c>
      <c r="K24" s="6">
        <f>SUM($B$23:K23)</f>
        <v>3165.0215843380392</v>
      </c>
      <c r="L24" s="6">
        <f>SUM($B$23:L23)</f>
        <v>3790.3285890277593</v>
      </c>
      <c r="M24" s="6">
        <f>SUM($B$23:M23)</f>
        <v>4475.0283483283129</v>
      </c>
      <c r="N24" s="6">
        <f>SUM($B$23:N23)</f>
        <v>5222.0904999702407</v>
      </c>
      <c r="O24" s="6">
        <f>SUM($B$23:O23)</f>
        <v>6025.3102326627786</v>
      </c>
      <c r="P24" s="6">
        <f>SUM($B$23:P23)</f>
        <v>6868.0544995878909</v>
      </c>
      <c r="Q24" s="6">
        <f>SUM($B$23:Q23)</f>
        <v>7752.2995274572068</v>
      </c>
      <c r="R24" s="6">
        <f>SUM($B$23:R23)</f>
        <v>8680.1203543179363</v>
      </c>
      <c r="S24" s="6">
        <f>SUM($B$23:S23)</f>
        <v>9653.6957701196498</v>
      </c>
      <c r="T24" s="6">
        <f>SUM($B$23:T23)</f>
        <v>10675.313504309397</v>
      </c>
      <c r="U24" s="6">
        <f>SUM($B$23:U23)</f>
        <v>11747.375672806578</v>
      </c>
      <c r="V24" s="6">
        <f>SUM($B$23:V23)</f>
        <v>12872.404497326566</v>
      </c>
      <c r="W24" s="6">
        <f>SUM($B$23:W23)</f>
        <v>14053.048310670503</v>
      </c>
      <c r="X24" s="6">
        <f>SUM($B$23:X23)</f>
        <v>15292.087862279584</v>
      </c>
      <c r="Y24" s="6">
        <f>SUM($B$23:Y23)</f>
        <v>16592.442939067067</v>
      </c>
      <c r="Z24" s="6">
        <f>SUM($B$23:Z23)</f>
        <v>17957.17931729187</v>
      </c>
      <c r="AA24" s="6">
        <f>SUM($B$23:AA23)</f>
        <v>19389.516062025861</v>
      </c>
      <c r="AB24" s="6">
        <f>SUM($B$23:AB23)</f>
        <v>20892.833191594502</v>
      </c>
      <c r="AC24" s="6">
        <f>SUM($B$23:AC23)</f>
        <v>22470.679725239523</v>
      </c>
      <c r="AD24" s="6">
        <f>SUM($B$23:AD23)</f>
        <v>24126.782133164743</v>
      </c>
      <c r="AE24" s="6">
        <f>SUM($B$23:AE23)</f>
        <v>25865.05320908417</v>
      </c>
    </row>
    <row r="25" spans="1:32" x14ac:dyDescent="0.45">
      <c r="A25" s="2" t="s">
        <v>45</v>
      </c>
      <c r="B25" s="6">
        <f>B13-B24</f>
        <v>12261.089007928427</v>
      </c>
      <c r="C25" s="6">
        <f t="shared" ref="C25:AE25" si="9">C13-C24</f>
        <v>25086.293292584294</v>
      </c>
      <c r="D25" s="6">
        <f t="shared" si="9"/>
        <v>38503.818617803969</v>
      </c>
      <c r="E25" s="6">
        <f t="shared" si="9"/>
        <v>52543.281035615655</v>
      </c>
      <c r="F25" s="6">
        <f t="shared" si="9"/>
        <v>67235.777400648934</v>
      </c>
      <c r="G25" s="6">
        <f t="shared" si="9"/>
        <v>82613.959410264913</v>
      </c>
      <c r="H25" s="6">
        <f t="shared" si="9"/>
        <v>98712.688602408147</v>
      </c>
      <c r="I25" s="6">
        <f t="shared" si="9"/>
        <v>115588.22684978219</v>
      </c>
      <c r="J25" s="6">
        <f t="shared" si="9"/>
        <v>133279.4146051486</v>
      </c>
      <c r="K25" s="6">
        <f t="shared" si="9"/>
        <v>151827.03434390697</v>
      </c>
      <c r="L25" s="6">
        <f t="shared" si="9"/>
        <v>171273.90766522693</v>
      </c>
      <c r="M25" s="6">
        <f t="shared" si="9"/>
        <v>191664.99724823653</v>
      </c>
      <c r="N25" s="6">
        <f t="shared" si="9"/>
        <v>213047.51390602026</v>
      </c>
      <c r="O25" s="6">
        <f t="shared" si="9"/>
        <v>235480.35192322469</v>
      </c>
      <c r="P25" s="6">
        <f t="shared" si="9"/>
        <v>259035.46829369137</v>
      </c>
      <c r="Q25" s="6">
        <f t="shared" si="9"/>
        <v>283768.9769350834</v>
      </c>
      <c r="R25" s="6">
        <f t="shared" si="9"/>
        <v>309739.79746094707</v>
      </c>
      <c r="S25" s="6">
        <f t="shared" si="9"/>
        <v>337009.79546550597</v>
      </c>
      <c r="T25" s="6">
        <f t="shared" si="9"/>
        <v>365643.92982269492</v>
      </c>
      <c r="U25" s="6">
        <f t="shared" si="9"/>
        <v>395710.40735014534</v>
      </c>
      <c r="V25" s="6">
        <f t="shared" si="9"/>
        <v>427280.84520637029</v>
      </c>
      <c r="W25" s="6">
        <f t="shared" si="9"/>
        <v>460430.44140780863</v>
      </c>
      <c r="X25" s="6">
        <f t="shared" si="9"/>
        <v>495238.15387172089</v>
      </c>
      <c r="Y25" s="6">
        <f t="shared" si="9"/>
        <v>531786.88841123087</v>
      </c>
      <c r="Z25" s="6">
        <f t="shared" si="9"/>
        <v>570163.69613011845</v>
      </c>
      <c r="AA25" s="6">
        <f t="shared" si="9"/>
        <v>610459.98068735236</v>
      </c>
      <c r="AB25" s="6">
        <f t="shared" si="9"/>
        <v>652771.7159248502</v>
      </c>
      <c r="AC25" s="6">
        <f t="shared" si="9"/>
        <v>697199.67437662487</v>
      </c>
      <c r="AD25" s="6">
        <f t="shared" si="9"/>
        <v>743849.66720339039</v>
      </c>
      <c r="AE25" s="6">
        <f t="shared" si="9"/>
        <v>792832.79612389603</v>
      </c>
    </row>
    <row r="28" spans="1:32" ht="18" x14ac:dyDescent="0.55000000000000004">
      <c r="B28" s="17" t="s">
        <v>34</v>
      </c>
      <c r="C28" t="s">
        <v>103</v>
      </c>
    </row>
    <row r="29" spans="1:32" x14ac:dyDescent="0.45">
      <c r="B29" t="s">
        <v>35</v>
      </c>
      <c r="C29" t="s">
        <v>36</v>
      </c>
      <c r="D29" t="s">
        <v>37</v>
      </c>
      <c r="E29" t="s">
        <v>100</v>
      </c>
      <c r="I29" s="18"/>
    </row>
    <row r="30" spans="1:32" ht="14.65" thickBot="1" x14ac:dyDescent="0.5">
      <c r="E30" t="s">
        <v>88</v>
      </c>
      <c r="F30" t="s">
        <v>89</v>
      </c>
      <c r="I30" s="18"/>
    </row>
    <row r="31" spans="1:32" x14ac:dyDescent="0.45">
      <c r="A31" s="16" t="s">
        <v>44</v>
      </c>
      <c r="B31" s="46">
        <f>'Invoer en totaal'!B28</f>
        <v>1E-3</v>
      </c>
      <c r="C31" s="46">
        <f>'Invoer en totaal'!C28</f>
        <v>1E-3</v>
      </c>
      <c r="D31" s="46">
        <f>'Invoer en totaal'!D28</f>
        <v>1.6199999999999999E-3</v>
      </c>
      <c r="E31" s="46">
        <f>'Invoer en totaal'!E28</f>
        <v>2.3999999999999998E-3</v>
      </c>
      <c r="F31" s="46">
        <f>'Invoer en totaal'!F28</f>
        <v>1.1999999999999999E-3</v>
      </c>
      <c r="G31" s="7"/>
      <c r="H31" s="8"/>
      <c r="I31" s="18"/>
    </row>
    <row r="32" spans="1:32" x14ac:dyDescent="0.45">
      <c r="A32" s="34" t="s">
        <v>77</v>
      </c>
      <c r="B32" s="47">
        <f>'Invoer en totaal'!B29</f>
        <v>0.05</v>
      </c>
      <c r="C32" s="47">
        <f>'Invoer en totaal'!C29</f>
        <v>0</v>
      </c>
      <c r="D32" s="9"/>
      <c r="E32" s="51">
        <f>'Invoer en totaal'!E29</f>
        <v>20</v>
      </c>
      <c r="F32" s="9"/>
      <c r="G32" s="9"/>
      <c r="H32" s="10"/>
      <c r="I32" s="18"/>
    </row>
    <row r="33" spans="1:9" x14ac:dyDescent="0.45">
      <c r="A33" s="34" t="s">
        <v>78</v>
      </c>
      <c r="B33" s="48">
        <f>'Invoer en totaal'!B30</f>
        <v>150</v>
      </c>
      <c r="C33" s="48">
        <f>'Invoer en totaal'!C30</f>
        <v>150</v>
      </c>
      <c r="D33" s="9"/>
      <c r="E33" s="49">
        <f>'Invoer en totaal'!E30</f>
        <v>400</v>
      </c>
      <c r="F33" s="9"/>
      <c r="G33" s="9"/>
      <c r="H33" s="10"/>
      <c r="I33" s="18"/>
    </row>
    <row r="34" spans="1:9" ht="14.65" thickBot="1" x14ac:dyDescent="0.5">
      <c r="A34" s="41"/>
      <c r="B34" s="11"/>
      <c r="C34" s="11"/>
      <c r="D34" s="50" t="s">
        <v>83</v>
      </c>
      <c r="E34" s="52">
        <f>'Invoer en totaal'!E31</f>
        <v>100000</v>
      </c>
      <c r="F34" s="22" t="s">
        <v>79</v>
      </c>
      <c r="G34" s="11"/>
      <c r="H34" s="12"/>
      <c r="I34" s="18"/>
    </row>
    <row r="35" spans="1:9" x14ac:dyDescent="0.45">
      <c r="I35" s="18"/>
    </row>
    <row r="36" spans="1:9" x14ac:dyDescent="0.45">
      <c r="B36" s="26" t="s">
        <v>81</v>
      </c>
      <c r="I36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8"/>
  <sheetViews>
    <sheetView zoomScaleNormal="100" workbookViewId="0"/>
  </sheetViews>
  <sheetFormatPr defaultRowHeight="14.25" x14ac:dyDescent="0.45"/>
  <cols>
    <col min="1" max="1" width="33.59765625" bestFit="1" customWidth="1"/>
    <col min="2" max="31" width="15.59765625" customWidth="1"/>
  </cols>
  <sheetData>
    <row r="1" spans="1:32" ht="18" x14ac:dyDescent="0.55000000000000004">
      <c r="B1" s="17" t="s">
        <v>105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1000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12000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8" spans="1:32" x14ac:dyDescent="0.45">
      <c r="A8" t="s">
        <v>137</v>
      </c>
      <c r="B8" s="38">
        <f>'Invoer en totaal'!B8</f>
        <v>0</v>
      </c>
      <c r="F8" s="18"/>
    </row>
    <row r="11" spans="1:32" ht="18" x14ac:dyDescent="0.55000000000000004">
      <c r="B11" s="17" t="s">
        <v>99</v>
      </c>
    </row>
    <row r="12" spans="1:32" x14ac:dyDescent="0.45"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2" t="s">
        <v>14</v>
      </c>
      <c r="M12" s="2" t="s">
        <v>15</v>
      </c>
      <c r="N12" s="2" t="s">
        <v>16</v>
      </c>
      <c r="O12" s="2" t="s">
        <v>17</v>
      </c>
      <c r="P12" s="2" t="s">
        <v>18</v>
      </c>
      <c r="Q12" s="2" t="s">
        <v>19</v>
      </c>
      <c r="R12" s="2" t="s">
        <v>20</v>
      </c>
      <c r="S12" s="2" t="s">
        <v>21</v>
      </c>
      <c r="T12" s="2" t="s">
        <v>22</v>
      </c>
      <c r="U12" s="2" t="s">
        <v>23</v>
      </c>
      <c r="V12" s="2" t="s">
        <v>24</v>
      </c>
      <c r="W12" s="2" t="s">
        <v>25</v>
      </c>
      <c r="X12" s="2" t="s">
        <v>26</v>
      </c>
      <c r="Y12" s="2" t="s">
        <v>27</v>
      </c>
      <c r="Z12" s="2" t="s">
        <v>28</v>
      </c>
      <c r="AA12" s="2" t="s">
        <v>29</v>
      </c>
      <c r="AB12" s="2" t="s">
        <v>30</v>
      </c>
      <c r="AC12" s="2" t="s">
        <v>31</v>
      </c>
      <c r="AD12" s="2" t="s">
        <v>32</v>
      </c>
      <c r="AE12" s="2" t="s">
        <v>33</v>
      </c>
    </row>
    <row r="13" spans="1:32" s="4" customFormat="1" x14ac:dyDescent="0.45">
      <c r="A13" s="42" t="s">
        <v>97</v>
      </c>
      <c r="B13" s="6">
        <f>B8+B$5+(B$5*B$7)</f>
        <v>12322.577529597409</v>
      </c>
      <c r="C13" s="6">
        <f>(B13-B8)+(B13*$B$6)+$B$13</f>
        <v>25261.283935674688</v>
      </c>
      <c r="D13" s="6">
        <f t="shared" ref="D13:AE13" si="0">C13+(C13*$B$6)+$B$13</f>
        <v>38846.92566205583</v>
      </c>
      <c r="E13" s="6">
        <f t="shared" si="0"/>
        <v>53111.849474756033</v>
      </c>
      <c r="F13" s="6">
        <f t="shared" si="0"/>
        <v>68090.019478091242</v>
      </c>
      <c r="G13" s="6">
        <f t="shared" si="0"/>
        <v>83817.097981593222</v>
      </c>
      <c r="H13" s="6">
        <f t="shared" si="0"/>
        <v>100330.53041027029</v>
      </c>
      <c r="I13" s="6">
        <f t="shared" si="0"/>
        <v>117669.63446038123</v>
      </c>
      <c r="J13" s="6">
        <f t="shared" si="0"/>
        <v>135875.69371299772</v>
      </c>
      <c r="K13" s="6">
        <f t="shared" si="0"/>
        <v>154992.05592824501</v>
      </c>
      <c r="L13" s="6">
        <f t="shared" si="0"/>
        <v>175064.23625425468</v>
      </c>
      <c r="M13" s="6">
        <f t="shared" si="0"/>
        <v>196140.02559656484</v>
      </c>
      <c r="N13" s="6">
        <f t="shared" si="0"/>
        <v>218269.60440599051</v>
      </c>
      <c r="O13" s="6">
        <f t="shared" si="0"/>
        <v>241505.66215588746</v>
      </c>
      <c r="P13" s="6">
        <f t="shared" si="0"/>
        <v>265903.52279327926</v>
      </c>
      <c r="Q13" s="6">
        <f t="shared" si="0"/>
        <v>291521.27646254061</v>
      </c>
      <c r="R13" s="6">
        <f t="shared" si="0"/>
        <v>318419.91781526501</v>
      </c>
      <c r="S13" s="6">
        <f t="shared" si="0"/>
        <v>346663.49123562564</v>
      </c>
      <c r="T13" s="6">
        <f t="shared" si="0"/>
        <v>376319.24332700431</v>
      </c>
      <c r="U13" s="6">
        <f t="shared" si="0"/>
        <v>407457.78302295192</v>
      </c>
      <c r="V13" s="6">
        <f t="shared" si="0"/>
        <v>440153.24970369687</v>
      </c>
      <c r="W13" s="6">
        <f t="shared" si="0"/>
        <v>474483.4897184791</v>
      </c>
      <c r="X13" s="6">
        <f t="shared" si="0"/>
        <v>510530.24173400045</v>
      </c>
      <c r="Y13" s="6">
        <f t="shared" si="0"/>
        <v>548379.3313502979</v>
      </c>
      <c r="Z13" s="6">
        <f t="shared" si="0"/>
        <v>588120.87544741028</v>
      </c>
      <c r="AA13" s="6">
        <f t="shared" si="0"/>
        <v>629849.49674937828</v>
      </c>
      <c r="AB13" s="6">
        <f t="shared" si="0"/>
        <v>673664.54911644466</v>
      </c>
      <c r="AC13" s="6">
        <f t="shared" si="0"/>
        <v>719670.35410186439</v>
      </c>
      <c r="AD13" s="6">
        <f t="shared" si="0"/>
        <v>767976.44933655509</v>
      </c>
      <c r="AE13" s="6">
        <f t="shared" si="0"/>
        <v>818697.84933298023</v>
      </c>
    </row>
    <row r="14" spans="1:32" s="3" customFormat="1" x14ac:dyDescent="0.45">
      <c r="A14" s="43" t="s">
        <v>96</v>
      </c>
      <c r="B14" s="6">
        <f t="shared" ref="B14:AE14" si="1">MIN($B$35,$B$3*$B$4*$B$33)</f>
        <v>0</v>
      </c>
      <c r="C14" s="6">
        <f t="shared" si="1"/>
        <v>0</v>
      </c>
      <c r="D14" s="6">
        <f t="shared" si="1"/>
        <v>0</v>
      </c>
      <c r="E14" s="6">
        <f t="shared" si="1"/>
        <v>0</v>
      </c>
      <c r="F14" s="6">
        <f t="shared" si="1"/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1"/>
        <v>0</v>
      </c>
      <c r="Y14" s="6">
        <f t="shared" si="1"/>
        <v>0</v>
      </c>
      <c r="Z14" s="6">
        <f t="shared" si="1"/>
        <v>0</v>
      </c>
      <c r="AA14" s="6">
        <f t="shared" si="1"/>
        <v>0</v>
      </c>
      <c r="AB14" s="6">
        <f t="shared" si="1"/>
        <v>0</v>
      </c>
      <c r="AC14" s="6">
        <f t="shared" si="1"/>
        <v>0</v>
      </c>
      <c r="AD14" s="6">
        <f t="shared" si="1"/>
        <v>0</v>
      </c>
      <c r="AE14" s="6">
        <f t="shared" si="1"/>
        <v>0</v>
      </c>
    </row>
    <row r="15" spans="1:32" x14ac:dyDescent="0.45">
      <c r="A15" s="44" t="s">
        <v>95</v>
      </c>
      <c r="B15" s="6">
        <f>B13-B14</f>
        <v>12322.577529597409</v>
      </c>
      <c r="C15" s="6">
        <f t="shared" ref="C15:AE15" si="2">C13-C14</f>
        <v>25261.283935674688</v>
      </c>
      <c r="D15" s="6">
        <f t="shared" si="2"/>
        <v>38846.92566205583</v>
      </c>
      <c r="E15" s="6">
        <f t="shared" si="2"/>
        <v>53111.849474756033</v>
      </c>
      <c r="F15" s="6">
        <f t="shared" si="2"/>
        <v>68090.019478091242</v>
      </c>
      <c r="G15" s="6">
        <f t="shared" si="2"/>
        <v>83817.097981593222</v>
      </c>
      <c r="H15" s="6">
        <f t="shared" si="2"/>
        <v>100330.53041027029</v>
      </c>
      <c r="I15" s="6">
        <f t="shared" si="2"/>
        <v>117669.63446038123</v>
      </c>
      <c r="J15" s="6">
        <f t="shared" si="2"/>
        <v>135875.69371299772</v>
      </c>
      <c r="K15" s="6">
        <f t="shared" si="2"/>
        <v>154992.05592824501</v>
      </c>
      <c r="L15" s="6">
        <f t="shared" si="2"/>
        <v>175064.23625425468</v>
      </c>
      <c r="M15" s="6">
        <f t="shared" si="2"/>
        <v>196140.02559656484</v>
      </c>
      <c r="N15" s="6">
        <f t="shared" si="2"/>
        <v>218269.60440599051</v>
      </c>
      <c r="O15" s="6">
        <f t="shared" si="2"/>
        <v>241505.66215588746</v>
      </c>
      <c r="P15" s="6">
        <f t="shared" si="2"/>
        <v>265903.52279327926</v>
      </c>
      <c r="Q15" s="6">
        <f t="shared" si="2"/>
        <v>291521.27646254061</v>
      </c>
      <c r="R15" s="6">
        <f t="shared" si="2"/>
        <v>318419.91781526501</v>
      </c>
      <c r="S15" s="6">
        <f t="shared" si="2"/>
        <v>346663.49123562564</v>
      </c>
      <c r="T15" s="6">
        <f t="shared" si="2"/>
        <v>376319.24332700431</v>
      </c>
      <c r="U15" s="6">
        <f t="shared" si="2"/>
        <v>407457.78302295192</v>
      </c>
      <c r="V15" s="6">
        <f t="shared" si="2"/>
        <v>440153.24970369687</v>
      </c>
      <c r="W15" s="6">
        <f t="shared" si="2"/>
        <v>474483.4897184791</v>
      </c>
      <c r="X15" s="6">
        <f t="shared" si="2"/>
        <v>510530.24173400045</v>
      </c>
      <c r="Y15" s="6">
        <f t="shared" si="2"/>
        <v>548379.3313502979</v>
      </c>
      <c r="Z15" s="6">
        <f t="shared" si="2"/>
        <v>588120.87544741028</v>
      </c>
      <c r="AA15" s="6">
        <f t="shared" si="2"/>
        <v>629849.49674937828</v>
      </c>
      <c r="AB15" s="6">
        <f t="shared" si="2"/>
        <v>673664.54911644466</v>
      </c>
      <c r="AC15" s="6">
        <f t="shared" si="2"/>
        <v>719670.35410186439</v>
      </c>
      <c r="AD15" s="6">
        <f t="shared" si="2"/>
        <v>767976.44933655509</v>
      </c>
      <c r="AE15" s="6">
        <f t="shared" si="2"/>
        <v>818697.84933298023</v>
      </c>
      <c r="AF15" s="23"/>
    </row>
    <row r="16" spans="1:32" x14ac:dyDescent="0.45">
      <c r="A16" s="44" t="s">
        <v>82</v>
      </c>
      <c r="B16" s="6">
        <f t="shared" ref="B16:AE16" si="3">B15*$D$33</f>
        <v>19.962575597947801</v>
      </c>
      <c r="C16" s="6">
        <f t="shared" si="3"/>
        <v>40.923279975792994</v>
      </c>
      <c r="D16" s="6">
        <f t="shared" si="3"/>
        <v>62.932019572530443</v>
      </c>
      <c r="E16" s="6">
        <f t="shared" si="3"/>
        <v>86.041196149104763</v>
      </c>
      <c r="F16" s="6">
        <f t="shared" si="3"/>
        <v>110.3058315545078</v>
      </c>
      <c r="G16" s="6">
        <f t="shared" si="3"/>
        <v>135.78369873018102</v>
      </c>
      <c r="H16" s="6">
        <f t="shared" si="3"/>
        <v>162.53545926463786</v>
      </c>
      <c r="I16" s="6">
        <f t="shared" si="3"/>
        <v>190.62480782581758</v>
      </c>
      <c r="J16" s="6">
        <f t="shared" si="3"/>
        <v>220.11862381505628</v>
      </c>
      <c r="K16" s="6">
        <f t="shared" si="3"/>
        <v>251.08713060375692</v>
      </c>
      <c r="L16" s="6">
        <f t="shared" si="3"/>
        <v>283.60406273189255</v>
      </c>
      <c r="M16" s="6">
        <f t="shared" si="3"/>
        <v>317.746841466435</v>
      </c>
      <c r="N16" s="6">
        <f t="shared" si="3"/>
        <v>353.59675913770462</v>
      </c>
      <c r="O16" s="6">
        <f t="shared" si="3"/>
        <v>391.23917269253769</v>
      </c>
      <c r="P16" s="6">
        <f t="shared" si="3"/>
        <v>430.76370692511239</v>
      </c>
      <c r="Q16" s="6">
        <f t="shared" si="3"/>
        <v>472.26446786931575</v>
      </c>
      <c r="R16" s="6">
        <f t="shared" si="3"/>
        <v>515.84026686072934</v>
      </c>
      <c r="S16" s="6">
        <f t="shared" si="3"/>
        <v>561.59485580171349</v>
      </c>
      <c r="T16" s="6">
        <f t="shared" si="3"/>
        <v>609.63717418974693</v>
      </c>
      <c r="U16" s="6">
        <f t="shared" si="3"/>
        <v>660.08160849718206</v>
      </c>
      <c r="V16" s="6">
        <f t="shared" si="3"/>
        <v>713.04826451998895</v>
      </c>
      <c r="W16" s="6">
        <f t="shared" si="3"/>
        <v>768.66325334393616</v>
      </c>
      <c r="X16" s="6">
        <f t="shared" si="3"/>
        <v>827.05899160908064</v>
      </c>
      <c r="Y16" s="6">
        <f t="shared" si="3"/>
        <v>888.37451678748255</v>
      </c>
      <c r="Z16" s="6">
        <f t="shared" si="3"/>
        <v>952.75581822480456</v>
      </c>
      <c r="AA16" s="6">
        <f t="shared" si="3"/>
        <v>1020.3561847339928</v>
      </c>
      <c r="AB16" s="6">
        <f t="shared" si="3"/>
        <v>1091.3365695686402</v>
      </c>
      <c r="AC16" s="6">
        <f t="shared" si="3"/>
        <v>1165.8659736450202</v>
      </c>
      <c r="AD16" s="6">
        <f t="shared" si="3"/>
        <v>1244.1218479252191</v>
      </c>
      <c r="AE16" s="6">
        <f t="shared" si="3"/>
        <v>1326.2905159194279</v>
      </c>
      <c r="AF16" s="23"/>
    </row>
    <row r="17" spans="1:32" x14ac:dyDescent="0.45">
      <c r="A17" s="44" t="s">
        <v>94</v>
      </c>
      <c r="B17" s="6">
        <f>B15-B16</f>
        <v>12302.61495399946</v>
      </c>
      <c r="C17" s="6">
        <f t="shared" ref="C17:AE17" si="4">C15-C16</f>
        <v>25220.360655698896</v>
      </c>
      <c r="D17" s="6">
        <f t="shared" si="4"/>
        <v>38783.993642483299</v>
      </c>
      <c r="E17" s="6">
        <f t="shared" si="4"/>
        <v>53025.808278606928</v>
      </c>
      <c r="F17" s="6">
        <f t="shared" si="4"/>
        <v>67979.713646536737</v>
      </c>
      <c r="G17" s="6">
        <f t="shared" si="4"/>
        <v>83681.314282863037</v>
      </c>
      <c r="H17" s="6">
        <f t="shared" si="4"/>
        <v>100167.99495100566</v>
      </c>
      <c r="I17" s="6">
        <f t="shared" si="4"/>
        <v>117479.00965255541</v>
      </c>
      <c r="J17" s="6">
        <f t="shared" si="4"/>
        <v>135655.57508918265</v>
      </c>
      <c r="K17" s="6">
        <f t="shared" si="4"/>
        <v>154740.96879764125</v>
      </c>
      <c r="L17" s="6">
        <f t="shared" si="4"/>
        <v>174780.63219152277</v>
      </c>
      <c r="M17" s="6">
        <f t="shared" si="4"/>
        <v>195822.27875509841</v>
      </c>
      <c r="N17" s="6">
        <f t="shared" si="4"/>
        <v>217916.00764685281</v>
      </c>
      <c r="O17" s="6">
        <f t="shared" si="4"/>
        <v>241114.42298319493</v>
      </c>
      <c r="P17" s="6">
        <f t="shared" si="4"/>
        <v>265472.75908635417</v>
      </c>
      <c r="Q17" s="6">
        <f t="shared" si="4"/>
        <v>291049.01199467131</v>
      </c>
      <c r="R17" s="6">
        <f t="shared" si="4"/>
        <v>317904.07754840428</v>
      </c>
      <c r="S17" s="6">
        <f t="shared" si="4"/>
        <v>346101.89637982391</v>
      </c>
      <c r="T17" s="6">
        <f t="shared" si="4"/>
        <v>375709.60615281458</v>
      </c>
      <c r="U17" s="6">
        <f t="shared" si="4"/>
        <v>406797.70141445473</v>
      </c>
      <c r="V17" s="6">
        <f t="shared" si="4"/>
        <v>439440.20143917686</v>
      </c>
      <c r="W17" s="6">
        <f t="shared" si="4"/>
        <v>473714.82646513515</v>
      </c>
      <c r="X17" s="6">
        <f t="shared" si="4"/>
        <v>509703.18274239136</v>
      </c>
      <c r="Y17" s="6">
        <f t="shared" si="4"/>
        <v>547490.95683351043</v>
      </c>
      <c r="Z17" s="6">
        <f t="shared" si="4"/>
        <v>587168.11962918541</v>
      </c>
      <c r="AA17" s="6">
        <f t="shared" si="4"/>
        <v>628829.14056464424</v>
      </c>
      <c r="AB17" s="6">
        <f t="shared" si="4"/>
        <v>672573.21254687605</v>
      </c>
      <c r="AC17" s="6">
        <f t="shared" si="4"/>
        <v>718504.48812821938</v>
      </c>
      <c r="AD17" s="6">
        <f t="shared" si="4"/>
        <v>766732.32748862985</v>
      </c>
      <c r="AE17" s="6">
        <f t="shared" si="4"/>
        <v>817371.55881706078</v>
      </c>
      <c r="AF17" s="23"/>
    </row>
    <row r="18" spans="1:32" x14ac:dyDescent="0.45">
      <c r="A18" s="44" t="s">
        <v>112</v>
      </c>
      <c r="B18" s="6">
        <f>MIN($E$36,B15)</f>
        <v>12322.577529597409</v>
      </c>
      <c r="C18" s="6">
        <f t="shared" ref="C18:AE18" si="5">MIN($E$36,C15)</f>
        <v>25261.283935674688</v>
      </c>
      <c r="D18" s="6">
        <f t="shared" si="5"/>
        <v>38846.92566205583</v>
      </c>
      <c r="E18" s="6">
        <f t="shared" si="5"/>
        <v>53111.849474756033</v>
      </c>
      <c r="F18" s="6">
        <f t="shared" si="5"/>
        <v>68090.019478091242</v>
      </c>
      <c r="G18" s="6">
        <f t="shared" si="5"/>
        <v>83817.097981593222</v>
      </c>
      <c r="H18" s="6">
        <f t="shared" si="5"/>
        <v>100000</v>
      </c>
      <c r="I18" s="6">
        <f t="shared" si="5"/>
        <v>100000</v>
      </c>
      <c r="J18" s="6">
        <f t="shared" si="5"/>
        <v>100000</v>
      </c>
      <c r="K18" s="6">
        <f t="shared" si="5"/>
        <v>100000</v>
      </c>
      <c r="L18" s="6">
        <f t="shared" si="5"/>
        <v>100000</v>
      </c>
      <c r="M18" s="6">
        <f t="shared" si="5"/>
        <v>100000</v>
      </c>
      <c r="N18" s="6">
        <f t="shared" si="5"/>
        <v>100000</v>
      </c>
      <c r="O18" s="6">
        <f t="shared" si="5"/>
        <v>100000</v>
      </c>
      <c r="P18" s="6">
        <f t="shared" si="5"/>
        <v>100000</v>
      </c>
      <c r="Q18" s="6">
        <f t="shared" si="5"/>
        <v>100000</v>
      </c>
      <c r="R18" s="6">
        <f t="shared" si="5"/>
        <v>100000</v>
      </c>
      <c r="S18" s="6">
        <f t="shared" si="5"/>
        <v>100000</v>
      </c>
      <c r="T18" s="6">
        <f t="shared" si="5"/>
        <v>100000</v>
      </c>
      <c r="U18" s="6">
        <f t="shared" si="5"/>
        <v>100000</v>
      </c>
      <c r="V18" s="6">
        <f t="shared" si="5"/>
        <v>100000</v>
      </c>
      <c r="W18" s="6">
        <f t="shared" si="5"/>
        <v>100000</v>
      </c>
      <c r="X18" s="6">
        <f t="shared" si="5"/>
        <v>100000</v>
      </c>
      <c r="Y18" s="6">
        <f t="shared" si="5"/>
        <v>100000</v>
      </c>
      <c r="Z18" s="6">
        <f t="shared" si="5"/>
        <v>100000</v>
      </c>
      <c r="AA18" s="6">
        <f t="shared" si="5"/>
        <v>100000</v>
      </c>
      <c r="AB18" s="6">
        <f t="shared" si="5"/>
        <v>100000</v>
      </c>
      <c r="AC18" s="6">
        <f t="shared" si="5"/>
        <v>100000</v>
      </c>
      <c r="AD18" s="6">
        <f t="shared" si="5"/>
        <v>100000</v>
      </c>
      <c r="AE18" s="6">
        <f t="shared" si="5"/>
        <v>100000</v>
      </c>
      <c r="AF18" s="23"/>
    </row>
    <row r="19" spans="1:32" x14ac:dyDescent="0.45">
      <c r="A19" s="44" t="s">
        <v>86</v>
      </c>
      <c r="B19" s="6">
        <f>MAX($E$34,$E$33*B18)</f>
        <v>24.645155059194817</v>
      </c>
      <c r="C19" s="6">
        <f t="shared" ref="C19:AE19" si="6">MAX($E$34,$E$33*C18)</f>
        <v>50.522567871349381</v>
      </c>
      <c r="D19" s="6">
        <f t="shared" si="6"/>
        <v>77.693851324111662</v>
      </c>
      <c r="E19" s="6">
        <f t="shared" si="6"/>
        <v>106.22369894951207</v>
      </c>
      <c r="F19" s="6">
        <f t="shared" si="6"/>
        <v>136.1800389561825</v>
      </c>
      <c r="G19" s="6">
        <f t="shared" si="6"/>
        <v>167.63419596318644</v>
      </c>
      <c r="H19" s="6">
        <f t="shared" si="6"/>
        <v>200</v>
      </c>
      <c r="I19" s="6">
        <f t="shared" si="6"/>
        <v>200</v>
      </c>
      <c r="J19" s="6">
        <f t="shared" si="6"/>
        <v>200</v>
      </c>
      <c r="K19" s="6">
        <f t="shared" si="6"/>
        <v>200</v>
      </c>
      <c r="L19" s="6">
        <f t="shared" si="6"/>
        <v>200</v>
      </c>
      <c r="M19" s="6">
        <f t="shared" si="6"/>
        <v>200</v>
      </c>
      <c r="N19" s="6">
        <f t="shared" si="6"/>
        <v>200</v>
      </c>
      <c r="O19" s="6">
        <f t="shared" si="6"/>
        <v>200</v>
      </c>
      <c r="P19" s="6">
        <f t="shared" si="6"/>
        <v>200</v>
      </c>
      <c r="Q19" s="6">
        <f t="shared" si="6"/>
        <v>200</v>
      </c>
      <c r="R19" s="6">
        <f t="shared" si="6"/>
        <v>200</v>
      </c>
      <c r="S19" s="6">
        <f t="shared" si="6"/>
        <v>200</v>
      </c>
      <c r="T19" s="6">
        <f t="shared" si="6"/>
        <v>200</v>
      </c>
      <c r="U19" s="6">
        <f t="shared" si="6"/>
        <v>200</v>
      </c>
      <c r="V19" s="6">
        <f t="shared" si="6"/>
        <v>200</v>
      </c>
      <c r="W19" s="6">
        <f t="shared" si="6"/>
        <v>200</v>
      </c>
      <c r="X19" s="6">
        <f t="shared" si="6"/>
        <v>200</v>
      </c>
      <c r="Y19" s="6">
        <f t="shared" si="6"/>
        <v>200</v>
      </c>
      <c r="Z19" s="6">
        <f t="shared" si="6"/>
        <v>200</v>
      </c>
      <c r="AA19" s="6">
        <f t="shared" si="6"/>
        <v>200</v>
      </c>
      <c r="AB19" s="6">
        <f t="shared" si="6"/>
        <v>200</v>
      </c>
      <c r="AC19" s="6">
        <f t="shared" si="6"/>
        <v>200</v>
      </c>
      <c r="AD19" s="6">
        <f t="shared" si="6"/>
        <v>200</v>
      </c>
      <c r="AE19" s="6">
        <f t="shared" si="6"/>
        <v>200</v>
      </c>
      <c r="AF19" s="23"/>
    </row>
    <row r="20" spans="1:32" x14ac:dyDescent="0.45">
      <c r="A20" s="44" t="s">
        <v>110</v>
      </c>
      <c r="B20" s="6">
        <f>MAX(0,B17-B18-B22)</f>
        <v>0</v>
      </c>
      <c r="C20" s="6">
        <f t="shared" ref="C20:AE20" si="7">MAX(0,C17-C18-C22)</f>
        <v>0</v>
      </c>
      <c r="D20" s="6">
        <f t="shared" si="7"/>
        <v>0</v>
      </c>
      <c r="E20" s="6">
        <f t="shared" si="7"/>
        <v>0</v>
      </c>
      <c r="F20" s="6">
        <f t="shared" si="7"/>
        <v>0</v>
      </c>
      <c r="G20" s="6">
        <f t="shared" si="7"/>
        <v>0</v>
      </c>
      <c r="H20" s="6">
        <f t="shared" si="7"/>
        <v>167.99495100566128</v>
      </c>
      <c r="I20" s="6">
        <f t="shared" si="7"/>
        <v>17479.009652555411</v>
      </c>
      <c r="J20" s="6">
        <f t="shared" si="7"/>
        <v>35655.575089182646</v>
      </c>
      <c r="K20" s="6">
        <f t="shared" si="7"/>
        <v>54740.968797641253</v>
      </c>
      <c r="L20" s="6">
        <f t="shared" si="7"/>
        <v>74780.632191522775</v>
      </c>
      <c r="M20" s="6">
        <f t="shared" si="7"/>
        <v>95822.278755098407</v>
      </c>
      <c r="N20" s="6">
        <f t="shared" si="7"/>
        <v>117916.00764685281</v>
      </c>
      <c r="O20" s="6">
        <f t="shared" si="7"/>
        <v>141114.42298319493</v>
      </c>
      <c r="P20" s="6">
        <f t="shared" si="7"/>
        <v>165472.75908635417</v>
      </c>
      <c r="Q20" s="6">
        <f t="shared" si="7"/>
        <v>191049.01199467131</v>
      </c>
      <c r="R20" s="6">
        <f t="shared" si="7"/>
        <v>217904.07754840428</v>
      </c>
      <c r="S20" s="6">
        <f t="shared" si="7"/>
        <v>246101.89637982391</v>
      </c>
      <c r="T20" s="6">
        <f t="shared" si="7"/>
        <v>275709.60615281458</v>
      </c>
      <c r="U20" s="6">
        <f t="shared" si="7"/>
        <v>300000</v>
      </c>
      <c r="V20" s="6">
        <f t="shared" si="7"/>
        <v>300000</v>
      </c>
      <c r="W20" s="6">
        <f t="shared" si="7"/>
        <v>300000</v>
      </c>
      <c r="X20" s="6">
        <f t="shared" si="7"/>
        <v>300000</v>
      </c>
      <c r="Y20" s="6">
        <f t="shared" si="7"/>
        <v>300000</v>
      </c>
      <c r="Z20" s="6">
        <f t="shared" si="7"/>
        <v>300000</v>
      </c>
      <c r="AA20" s="6">
        <f t="shared" si="7"/>
        <v>300000</v>
      </c>
      <c r="AB20" s="6">
        <f t="shared" si="7"/>
        <v>300000</v>
      </c>
      <c r="AC20" s="6">
        <f t="shared" si="7"/>
        <v>300000</v>
      </c>
      <c r="AD20" s="6">
        <f t="shared" si="7"/>
        <v>300000</v>
      </c>
      <c r="AE20" s="6">
        <f t="shared" si="7"/>
        <v>300000</v>
      </c>
    </row>
    <row r="21" spans="1:32" x14ac:dyDescent="0.45">
      <c r="A21" s="44" t="s">
        <v>111</v>
      </c>
      <c r="B21" s="6">
        <f t="shared" ref="B21:AE21" si="8">B20*$F$33</f>
        <v>0</v>
      </c>
      <c r="C21" s="6">
        <f t="shared" si="8"/>
        <v>0</v>
      </c>
      <c r="D21" s="6">
        <f t="shared" si="8"/>
        <v>0</v>
      </c>
      <c r="E21" s="6">
        <f t="shared" si="8"/>
        <v>0</v>
      </c>
      <c r="F21" s="6">
        <f t="shared" si="8"/>
        <v>0</v>
      </c>
      <c r="G21" s="6">
        <f t="shared" si="8"/>
        <v>0</v>
      </c>
      <c r="H21" s="6">
        <f t="shared" si="8"/>
        <v>0.20159394120679353</v>
      </c>
      <c r="I21" s="6">
        <f t="shared" si="8"/>
        <v>20.97481158306649</v>
      </c>
      <c r="J21" s="6">
        <f t="shared" si="8"/>
        <v>42.786690107019169</v>
      </c>
      <c r="K21" s="6">
        <f t="shared" si="8"/>
        <v>65.689162557169496</v>
      </c>
      <c r="L21" s="6">
        <f t="shared" si="8"/>
        <v>89.736758629827321</v>
      </c>
      <c r="M21" s="6">
        <f t="shared" si="8"/>
        <v>114.98673450611808</v>
      </c>
      <c r="N21" s="6">
        <f t="shared" si="8"/>
        <v>141.49920917622336</v>
      </c>
      <c r="O21" s="6">
        <f t="shared" si="8"/>
        <v>169.33730757983392</v>
      </c>
      <c r="P21" s="6">
        <f t="shared" si="8"/>
        <v>198.56731090362499</v>
      </c>
      <c r="Q21" s="6">
        <f t="shared" si="8"/>
        <v>229.25881439360555</v>
      </c>
      <c r="R21" s="6">
        <f t="shared" si="8"/>
        <v>261.48489305808511</v>
      </c>
      <c r="S21" s="6">
        <f t="shared" si="8"/>
        <v>295.32227565578864</v>
      </c>
      <c r="T21" s="6">
        <f t="shared" si="8"/>
        <v>330.85152738337746</v>
      </c>
      <c r="U21" s="6">
        <f t="shared" si="8"/>
        <v>359.99999999999994</v>
      </c>
      <c r="V21" s="6">
        <f t="shared" si="8"/>
        <v>359.99999999999994</v>
      </c>
      <c r="W21" s="6">
        <f t="shared" si="8"/>
        <v>359.99999999999994</v>
      </c>
      <c r="X21" s="6">
        <f t="shared" si="8"/>
        <v>359.99999999999994</v>
      </c>
      <c r="Y21" s="6">
        <f t="shared" si="8"/>
        <v>359.99999999999994</v>
      </c>
      <c r="Z21" s="6">
        <f t="shared" si="8"/>
        <v>359.99999999999994</v>
      </c>
      <c r="AA21" s="6">
        <f t="shared" si="8"/>
        <v>359.99999999999994</v>
      </c>
      <c r="AB21" s="6">
        <f t="shared" si="8"/>
        <v>359.99999999999994</v>
      </c>
      <c r="AC21" s="6">
        <f t="shared" si="8"/>
        <v>359.99999999999994</v>
      </c>
      <c r="AD21" s="6">
        <f t="shared" si="8"/>
        <v>359.99999999999994</v>
      </c>
      <c r="AE21" s="6">
        <f t="shared" si="8"/>
        <v>359.99999999999994</v>
      </c>
    </row>
    <row r="22" spans="1:32" x14ac:dyDescent="0.45">
      <c r="A22" s="44" t="s">
        <v>93</v>
      </c>
      <c r="B22" s="6">
        <f t="shared" ref="B22:AE22" si="9">MAX(0,B17-$F$36)</f>
        <v>0</v>
      </c>
      <c r="C22" s="6">
        <f t="shared" si="9"/>
        <v>0</v>
      </c>
      <c r="D22" s="6">
        <f t="shared" si="9"/>
        <v>0</v>
      </c>
      <c r="E22" s="6">
        <f t="shared" si="9"/>
        <v>0</v>
      </c>
      <c r="F22" s="6">
        <f t="shared" si="9"/>
        <v>0</v>
      </c>
      <c r="G22" s="6">
        <f t="shared" si="9"/>
        <v>0</v>
      </c>
      <c r="H22" s="6">
        <f t="shared" si="9"/>
        <v>0</v>
      </c>
      <c r="I22" s="6">
        <f t="shared" si="9"/>
        <v>0</v>
      </c>
      <c r="J22" s="6">
        <f t="shared" si="9"/>
        <v>0</v>
      </c>
      <c r="K22" s="6">
        <f t="shared" si="9"/>
        <v>0</v>
      </c>
      <c r="L22" s="6">
        <f t="shared" si="9"/>
        <v>0</v>
      </c>
      <c r="M22" s="6">
        <f t="shared" si="9"/>
        <v>0</v>
      </c>
      <c r="N22" s="6">
        <f t="shared" si="9"/>
        <v>0</v>
      </c>
      <c r="O22" s="6">
        <f t="shared" si="9"/>
        <v>0</v>
      </c>
      <c r="P22" s="6">
        <f t="shared" si="9"/>
        <v>0</v>
      </c>
      <c r="Q22" s="6">
        <f t="shared" si="9"/>
        <v>0</v>
      </c>
      <c r="R22" s="6">
        <f t="shared" si="9"/>
        <v>0</v>
      </c>
      <c r="S22" s="6">
        <f t="shared" si="9"/>
        <v>0</v>
      </c>
      <c r="T22" s="6">
        <f t="shared" si="9"/>
        <v>0</v>
      </c>
      <c r="U22" s="6">
        <f t="shared" si="9"/>
        <v>6797.7014144547284</v>
      </c>
      <c r="V22" s="6">
        <f t="shared" si="9"/>
        <v>39440.201439176861</v>
      </c>
      <c r="W22" s="6">
        <f t="shared" si="9"/>
        <v>73714.826465135149</v>
      </c>
      <c r="X22" s="6">
        <f t="shared" si="9"/>
        <v>109703.18274239136</v>
      </c>
      <c r="Y22" s="6">
        <f t="shared" si="9"/>
        <v>147490.95683351043</v>
      </c>
      <c r="Z22" s="6">
        <f t="shared" si="9"/>
        <v>187168.11962918541</v>
      </c>
      <c r="AA22" s="6">
        <f t="shared" si="9"/>
        <v>228829.14056464424</v>
      </c>
      <c r="AB22" s="6">
        <f t="shared" si="9"/>
        <v>272573.21254687605</v>
      </c>
      <c r="AC22" s="6">
        <f t="shared" si="9"/>
        <v>318504.48812821938</v>
      </c>
      <c r="AD22" s="6">
        <f t="shared" si="9"/>
        <v>366732.32748862985</v>
      </c>
      <c r="AE22" s="6">
        <f t="shared" si="9"/>
        <v>417371.55881706078</v>
      </c>
    </row>
    <row r="23" spans="1:32" x14ac:dyDescent="0.45">
      <c r="A23" s="44" t="s">
        <v>87</v>
      </c>
      <c r="B23" s="6">
        <f>B22*$G$33</f>
        <v>0</v>
      </c>
      <c r="C23" s="6">
        <f t="shared" ref="C23:AE23" si="10">C22*$G$33</f>
        <v>0</v>
      </c>
      <c r="D23" s="6">
        <f t="shared" si="10"/>
        <v>0</v>
      </c>
      <c r="E23" s="6">
        <f t="shared" si="10"/>
        <v>0</v>
      </c>
      <c r="F23" s="6">
        <f t="shared" si="10"/>
        <v>0</v>
      </c>
      <c r="G23" s="6">
        <f t="shared" si="10"/>
        <v>0</v>
      </c>
      <c r="H23" s="6">
        <f t="shared" si="10"/>
        <v>0</v>
      </c>
      <c r="I23" s="6">
        <f t="shared" si="10"/>
        <v>0</v>
      </c>
      <c r="J23" s="6">
        <f t="shared" si="10"/>
        <v>0</v>
      </c>
      <c r="K23" s="6">
        <f t="shared" si="10"/>
        <v>0</v>
      </c>
      <c r="L23" s="6">
        <f t="shared" si="10"/>
        <v>0</v>
      </c>
      <c r="M23" s="6">
        <f t="shared" si="10"/>
        <v>0</v>
      </c>
      <c r="N23" s="6">
        <f t="shared" si="10"/>
        <v>0</v>
      </c>
      <c r="O23" s="6">
        <f t="shared" si="10"/>
        <v>0</v>
      </c>
      <c r="P23" s="6">
        <f t="shared" si="10"/>
        <v>0</v>
      </c>
      <c r="Q23" s="6">
        <f t="shared" si="10"/>
        <v>0</v>
      </c>
      <c r="R23" s="6">
        <f t="shared" si="10"/>
        <v>0</v>
      </c>
      <c r="S23" s="6">
        <f t="shared" si="10"/>
        <v>0</v>
      </c>
      <c r="T23" s="6">
        <f t="shared" si="10"/>
        <v>0</v>
      </c>
      <c r="U23" s="6">
        <f t="shared" si="10"/>
        <v>4.0786208486728368</v>
      </c>
      <c r="V23" s="6">
        <f t="shared" si="10"/>
        <v>23.664120863506113</v>
      </c>
      <c r="W23" s="6">
        <f t="shared" si="10"/>
        <v>44.228895879081087</v>
      </c>
      <c r="X23" s="6">
        <f t="shared" si="10"/>
        <v>65.821909645434815</v>
      </c>
      <c r="Y23" s="6">
        <f t="shared" si="10"/>
        <v>88.494574100106249</v>
      </c>
      <c r="Z23" s="6">
        <f t="shared" si="10"/>
        <v>112.30087177751123</v>
      </c>
      <c r="AA23" s="6">
        <f t="shared" si="10"/>
        <v>137.29748433878655</v>
      </c>
      <c r="AB23" s="6">
        <f t="shared" si="10"/>
        <v>163.54392752812561</v>
      </c>
      <c r="AC23" s="6">
        <f t="shared" si="10"/>
        <v>191.1026928769316</v>
      </c>
      <c r="AD23" s="6">
        <f t="shared" si="10"/>
        <v>220.03939649317789</v>
      </c>
      <c r="AE23" s="6">
        <f t="shared" si="10"/>
        <v>250.42293529023644</v>
      </c>
    </row>
    <row r="24" spans="1:32" x14ac:dyDescent="0.45">
      <c r="A24" s="44" t="s">
        <v>113</v>
      </c>
      <c r="B24" s="6">
        <f>B19+B23+B21</f>
        <v>24.645155059194817</v>
      </c>
      <c r="C24" s="6">
        <f t="shared" ref="C24:AD24" si="11">C19+C23+C21</f>
        <v>50.522567871349381</v>
      </c>
      <c r="D24" s="6">
        <f t="shared" si="11"/>
        <v>77.693851324111662</v>
      </c>
      <c r="E24" s="6">
        <f t="shared" si="11"/>
        <v>106.22369894951207</v>
      </c>
      <c r="F24" s="6">
        <f t="shared" si="11"/>
        <v>136.1800389561825</v>
      </c>
      <c r="G24" s="6">
        <f t="shared" si="11"/>
        <v>167.63419596318644</v>
      </c>
      <c r="H24" s="6">
        <f t="shared" si="11"/>
        <v>200.2015939412068</v>
      </c>
      <c r="I24" s="6">
        <f t="shared" si="11"/>
        <v>220.9748115830665</v>
      </c>
      <c r="J24" s="6">
        <f t="shared" si="11"/>
        <v>242.78669010701918</v>
      </c>
      <c r="K24" s="6">
        <f t="shared" si="11"/>
        <v>265.68916255716948</v>
      </c>
      <c r="L24" s="6">
        <f t="shared" si="11"/>
        <v>289.73675862982731</v>
      </c>
      <c r="M24" s="6">
        <f t="shared" si="11"/>
        <v>314.98673450611807</v>
      </c>
      <c r="N24" s="6">
        <f t="shared" si="11"/>
        <v>341.49920917622336</v>
      </c>
      <c r="O24" s="6">
        <f t="shared" si="11"/>
        <v>369.33730757983392</v>
      </c>
      <c r="P24" s="6">
        <f t="shared" si="11"/>
        <v>398.56731090362496</v>
      </c>
      <c r="Q24" s="6">
        <f t="shared" si="11"/>
        <v>429.25881439360558</v>
      </c>
      <c r="R24" s="6">
        <f t="shared" si="11"/>
        <v>461.48489305808511</v>
      </c>
      <c r="S24" s="6">
        <f t="shared" si="11"/>
        <v>495.32227565578864</v>
      </c>
      <c r="T24" s="6">
        <f t="shared" si="11"/>
        <v>530.85152738337752</v>
      </c>
      <c r="U24" s="6">
        <f t="shared" si="11"/>
        <v>564.07862084867281</v>
      </c>
      <c r="V24" s="6">
        <f t="shared" si="11"/>
        <v>583.66412086350601</v>
      </c>
      <c r="W24" s="6">
        <f t="shared" si="11"/>
        <v>604.22889587908105</v>
      </c>
      <c r="X24" s="6">
        <f t="shared" si="11"/>
        <v>625.82190964543474</v>
      </c>
      <c r="Y24" s="6">
        <f t="shared" si="11"/>
        <v>648.49457410010621</v>
      </c>
      <c r="Z24" s="6">
        <f t="shared" si="11"/>
        <v>672.30087177751125</v>
      </c>
      <c r="AA24" s="6">
        <f t="shared" si="11"/>
        <v>697.29748433878649</v>
      </c>
      <c r="AB24" s="6">
        <f t="shared" si="11"/>
        <v>723.54392752812555</v>
      </c>
      <c r="AC24" s="6">
        <f t="shared" si="11"/>
        <v>751.10269287693154</v>
      </c>
      <c r="AD24" s="6">
        <f t="shared" si="11"/>
        <v>780.03939649317783</v>
      </c>
      <c r="AE24" s="6">
        <f>AE19+AE23+AE21</f>
        <v>810.42293529023641</v>
      </c>
    </row>
    <row r="25" spans="1:32" x14ac:dyDescent="0.45">
      <c r="A25" s="44" t="s">
        <v>98</v>
      </c>
      <c r="B25" s="6">
        <f t="shared" ref="B25:AE25" si="12">B14+B16+B24</f>
        <v>44.607730657142618</v>
      </c>
      <c r="C25" s="6">
        <f t="shared" si="12"/>
        <v>91.445847847142375</v>
      </c>
      <c r="D25" s="6">
        <f t="shared" si="12"/>
        <v>140.62587089664211</v>
      </c>
      <c r="E25" s="6">
        <f t="shared" si="12"/>
        <v>192.26489509861682</v>
      </c>
      <c r="F25" s="6">
        <f t="shared" si="12"/>
        <v>246.48587051069029</v>
      </c>
      <c r="G25" s="6">
        <f t="shared" si="12"/>
        <v>303.41789469336743</v>
      </c>
      <c r="H25" s="6">
        <f t="shared" si="12"/>
        <v>362.73705320584463</v>
      </c>
      <c r="I25" s="6">
        <f t="shared" si="12"/>
        <v>411.59961940888411</v>
      </c>
      <c r="J25" s="6">
        <f t="shared" si="12"/>
        <v>462.90531392207549</v>
      </c>
      <c r="K25" s="6">
        <f t="shared" si="12"/>
        <v>516.77629316092634</v>
      </c>
      <c r="L25" s="6">
        <f t="shared" si="12"/>
        <v>573.34082136171992</v>
      </c>
      <c r="M25" s="6">
        <f t="shared" si="12"/>
        <v>632.73357597255313</v>
      </c>
      <c r="N25" s="6">
        <f t="shared" si="12"/>
        <v>695.09596831392798</v>
      </c>
      <c r="O25" s="6">
        <f t="shared" si="12"/>
        <v>760.57648027237155</v>
      </c>
      <c r="P25" s="6">
        <f t="shared" si="12"/>
        <v>829.33101782873734</v>
      </c>
      <c r="Q25" s="6">
        <f t="shared" si="12"/>
        <v>901.52328226292138</v>
      </c>
      <c r="R25" s="6">
        <f t="shared" si="12"/>
        <v>977.32515991881451</v>
      </c>
      <c r="S25" s="6">
        <f t="shared" si="12"/>
        <v>1056.9171314575021</v>
      </c>
      <c r="T25" s="6">
        <f t="shared" si="12"/>
        <v>1140.4887015731244</v>
      </c>
      <c r="U25" s="6">
        <f t="shared" si="12"/>
        <v>1224.160229345855</v>
      </c>
      <c r="V25" s="6">
        <f t="shared" si="12"/>
        <v>1296.7123853834951</v>
      </c>
      <c r="W25" s="6">
        <f t="shared" si="12"/>
        <v>1372.8921492230172</v>
      </c>
      <c r="X25" s="6">
        <f t="shared" si="12"/>
        <v>1452.8809012545153</v>
      </c>
      <c r="Y25" s="6">
        <f t="shared" si="12"/>
        <v>1536.8690908875888</v>
      </c>
      <c r="Z25" s="6">
        <f t="shared" si="12"/>
        <v>1625.0566900023159</v>
      </c>
      <c r="AA25" s="6">
        <f t="shared" si="12"/>
        <v>1717.6536690727794</v>
      </c>
      <c r="AB25" s="6">
        <f t="shared" si="12"/>
        <v>1814.8804970967658</v>
      </c>
      <c r="AC25" s="6">
        <f t="shared" si="12"/>
        <v>1916.9686665219517</v>
      </c>
      <c r="AD25" s="6">
        <f t="shared" si="12"/>
        <v>2024.161244418397</v>
      </c>
      <c r="AE25" s="6">
        <f t="shared" si="12"/>
        <v>2136.7134512096645</v>
      </c>
    </row>
    <row r="26" spans="1:32" x14ac:dyDescent="0.45">
      <c r="A26" s="44" t="s">
        <v>122</v>
      </c>
      <c r="B26" s="6">
        <f>SUM($B$25)</f>
        <v>44.607730657142618</v>
      </c>
      <c r="C26" s="6">
        <f>SUM($B$25:C25)</f>
        <v>136.05357850428499</v>
      </c>
      <c r="D26" s="6">
        <f>SUM($B$25:D25)</f>
        <v>276.67944940092707</v>
      </c>
      <c r="E26" s="6">
        <f>SUM($B$25:E25)</f>
        <v>468.94434449954389</v>
      </c>
      <c r="F26" s="6">
        <f>SUM($B$25:F25)</f>
        <v>715.43021501023418</v>
      </c>
      <c r="G26" s="6">
        <f>SUM($B$25:G25)</f>
        <v>1018.8481097036016</v>
      </c>
      <c r="H26" s="6">
        <f>SUM($B$25:H25)</f>
        <v>1381.5851629094464</v>
      </c>
      <c r="I26" s="6">
        <f>SUM($B$25:I25)</f>
        <v>1793.1847823183305</v>
      </c>
      <c r="J26" s="6">
        <f>SUM($B$25:J25)</f>
        <v>2256.0900962404057</v>
      </c>
      <c r="K26" s="6">
        <f>SUM($B$25:K25)</f>
        <v>2772.8663894013321</v>
      </c>
      <c r="L26" s="6">
        <f>SUM($B$25:L25)</f>
        <v>3346.207210763052</v>
      </c>
      <c r="M26" s="6">
        <f>SUM($B$25:M25)</f>
        <v>3978.9407867356049</v>
      </c>
      <c r="N26" s="6">
        <f>SUM($B$25:N25)</f>
        <v>4674.036755049533</v>
      </c>
      <c r="O26" s="6">
        <f>SUM($B$25:O25)</f>
        <v>5434.6132353219045</v>
      </c>
      <c r="P26" s="6">
        <f>SUM($B$25:P25)</f>
        <v>6263.944253150642</v>
      </c>
      <c r="Q26" s="6">
        <f>SUM($B$25:Q25)</f>
        <v>7165.4675354135634</v>
      </c>
      <c r="R26" s="6">
        <f>SUM($B$25:R25)</f>
        <v>8142.7926953323777</v>
      </c>
      <c r="S26" s="6">
        <f>SUM($B$25:S25)</f>
        <v>9199.70982678988</v>
      </c>
      <c r="T26" s="6">
        <f>SUM($B$25:T25)</f>
        <v>10340.198528363004</v>
      </c>
      <c r="U26" s="6">
        <f>SUM($B$25:U25)</f>
        <v>11564.358757708858</v>
      </c>
      <c r="V26" s="6">
        <f>SUM($B$25:V25)</f>
        <v>12861.071143092353</v>
      </c>
      <c r="W26" s="6">
        <f>SUM($B$25:W25)</f>
        <v>14233.963292315369</v>
      </c>
      <c r="X26" s="6">
        <f>SUM($B$25:X25)</f>
        <v>15686.844193569885</v>
      </c>
      <c r="Y26" s="6">
        <f>SUM($B$25:Y25)</f>
        <v>17223.713284457473</v>
      </c>
      <c r="Z26" s="6">
        <f>SUM($B$25:Z25)</f>
        <v>18848.769974459789</v>
      </c>
      <c r="AA26" s="6">
        <f>SUM($B$25:AA25)</f>
        <v>20566.423643532569</v>
      </c>
      <c r="AB26" s="6">
        <f>SUM($B$25:AB25)</f>
        <v>22381.304140629334</v>
      </c>
      <c r="AC26" s="6">
        <f>SUM($B$25:AC25)</f>
        <v>24298.272807151287</v>
      </c>
      <c r="AD26" s="6">
        <f>SUM($B$25:AD25)</f>
        <v>26322.434051569682</v>
      </c>
      <c r="AE26" s="6">
        <f>SUM($B$25:AE25)</f>
        <v>28459.147502779346</v>
      </c>
    </row>
    <row r="27" spans="1:32" x14ac:dyDescent="0.45">
      <c r="A27" s="2" t="s">
        <v>106</v>
      </c>
      <c r="B27" s="6">
        <f>B13-B26</f>
        <v>12277.969798940267</v>
      </c>
      <c r="C27" s="6">
        <f t="shared" ref="C27:AE27" si="13">C13-C26</f>
        <v>25125.230357170403</v>
      </c>
      <c r="D27" s="6">
        <f t="shared" si="13"/>
        <v>38570.2462126549</v>
      </c>
      <c r="E27" s="6">
        <f t="shared" si="13"/>
        <v>52642.905130256491</v>
      </c>
      <c r="F27" s="6">
        <f t="shared" si="13"/>
        <v>67374.589263081012</v>
      </c>
      <c r="G27" s="6">
        <f t="shared" si="13"/>
        <v>82798.249871889624</v>
      </c>
      <c r="H27" s="6">
        <f t="shared" si="13"/>
        <v>98948.945247360854</v>
      </c>
      <c r="I27" s="6">
        <f t="shared" si="13"/>
        <v>115876.4496780629</v>
      </c>
      <c r="J27" s="6">
        <f t="shared" si="13"/>
        <v>133619.60361675732</v>
      </c>
      <c r="K27" s="6">
        <f t="shared" si="13"/>
        <v>152219.18953884367</v>
      </c>
      <c r="L27" s="6">
        <f t="shared" si="13"/>
        <v>171718.02904349164</v>
      </c>
      <c r="M27" s="6">
        <f t="shared" si="13"/>
        <v>192161.08480982925</v>
      </c>
      <c r="N27" s="6">
        <f t="shared" si="13"/>
        <v>213595.56765094097</v>
      </c>
      <c r="O27" s="6">
        <f t="shared" si="13"/>
        <v>236071.04892056555</v>
      </c>
      <c r="P27" s="6">
        <f t="shared" si="13"/>
        <v>259639.57854012863</v>
      </c>
      <c r="Q27" s="6">
        <f t="shared" si="13"/>
        <v>284355.80892712704</v>
      </c>
      <c r="R27" s="6">
        <f t="shared" si="13"/>
        <v>310277.12511993264</v>
      </c>
      <c r="S27" s="6">
        <f t="shared" si="13"/>
        <v>337463.78140883578</v>
      </c>
      <c r="T27" s="6">
        <f t="shared" si="13"/>
        <v>365979.04479864129</v>
      </c>
      <c r="U27" s="6">
        <f t="shared" si="13"/>
        <v>395893.42426524305</v>
      </c>
      <c r="V27" s="6">
        <f t="shared" si="13"/>
        <v>427292.17856060452</v>
      </c>
      <c r="W27" s="6">
        <f t="shared" si="13"/>
        <v>460249.52642616373</v>
      </c>
      <c r="X27" s="6">
        <f t="shared" si="13"/>
        <v>494843.39754043054</v>
      </c>
      <c r="Y27" s="6">
        <f t="shared" si="13"/>
        <v>531155.61806584045</v>
      </c>
      <c r="Z27" s="6">
        <f t="shared" si="13"/>
        <v>569272.1054729505</v>
      </c>
      <c r="AA27" s="6">
        <f t="shared" si="13"/>
        <v>609283.07310584572</v>
      </c>
      <c r="AB27" s="6">
        <f t="shared" si="13"/>
        <v>651283.24497581529</v>
      </c>
      <c r="AC27" s="6">
        <f t="shared" si="13"/>
        <v>695372.08129471308</v>
      </c>
      <c r="AD27" s="6">
        <f t="shared" si="13"/>
        <v>741654.01528498542</v>
      </c>
      <c r="AE27" s="6">
        <f t="shared" si="13"/>
        <v>790238.70183020085</v>
      </c>
    </row>
    <row r="30" spans="1:32" ht="18" x14ac:dyDescent="0.55000000000000004">
      <c r="B30" s="17" t="s">
        <v>34</v>
      </c>
      <c r="C30" t="s">
        <v>103</v>
      </c>
    </row>
    <row r="31" spans="1:32" x14ac:dyDescent="0.45">
      <c r="B31" t="s">
        <v>35</v>
      </c>
      <c r="C31" t="s">
        <v>36</v>
      </c>
      <c r="D31" t="s">
        <v>37</v>
      </c>
      <c r="E31" t="s">
        <v>38</v>
      </c>
      <c r="I31" s="18"/>
    </row>
    <row r="32" spans="1:32" ht="14.65" thickBot="1" x14ac:dyDescent="0.5">
      <c r="E32" t="s">
        <v>88</v>
      </c>
      <c r="F32" t="s">
        <v>109</v>
      </c>
      <c r="G32" t="s">
        <v>89</v>
      </c>
      <c r="I32" s="18"/>
    </row>
    <row r="33" spans="1:9" ht="14.65" thickBot="1" x14ac:dyDescent="0.5">
      <c r="A33" s="16" t="s">
        <v>104</v>
      </c>
      <c r="B33" s="46">
        <f>'Invoer en totaal'!B35</f>
        <v>0</v>
      </c>
      <c r="C33" s="46">
        <f>'Invoer en totaal'!C35</f>
        <v>0</v>
      </c>
      <c r="D33" s="46">
        <f>'Invoer en totaal'!D35</f>
        <v>1.6199999999999999E-3</v>
      </c>
      <c r="E33" s="46">
        <f>'Invoer en totaal'!E35</f>
        <v>2E-3</v>
      </c>
      <c r="F33" s="46">
        <f>'Invoer en totaal'!F35</f>
        <v>1.1999999999999999E-3</v>
      </c>
      <c r="G33" s="46">
        <f>'Invoer en totaal'!G35</f>
        <v>5.9999999999999995E-4</v>
      </c>
      <c r="H33" s="8"/>
      <c r="I33" s="18"/>
    </row>
    <row r="34" spans="1:9" ht="14.65" thickBot="1" x14ac:dyDescent="0.5">
      <c r="A34" s="34" t="s">
        <v>77</v>
      </c>
      <c r="B34" s="56">
        <f>'Invoer en totaal'!B36</f>
        <v>0</v>
      </c>
      <c r="C34" s="56">
        <f>'Invoer en totaal'!C36</f>
        <v>0</v>
      </c>
      <c r="D34" s="9"/>
      <c r="E34" s="56">
        <f>'Invoer en totaal'!E36</f>
        <v>0</v>
      </c>
      <c r="F34" s="9"/>
      <c r="G34" s="9"/>
      <c r="H34" s="10"/>
      <c r="I34" s="18"/>
    </row>
    <row r="35" spans="1:9" ht="14.65" thickBot="1" x14ac:dyDescent="0.5">
      <c r="A35" s="34" t="s">
        <v>78</v>
      </c>
      <c r="B35" s="56">
        <f>'Invoer en totaal'!B37</f>
        <v>0</v>
      </c>
      <c r="C35" s="56">
        <f>'Invoer en totaal'!C37</f>
        <v>0</v>
      </c>
      <c r="D35" s="9"/>
      <c r="E35" s="56">
        <f>'Invoer en totaal'!E37</f>
        <v>0</v>
      </c>
      <c r="F35" s="22" t="s">
        <v>108</v>
      </c>
      <c r="G35" s="9"/>
      <c r="H35" s="10"/>
      <c r="I35" s="18"/>
    </row>
    <row r="36" spans="1:9" ht="14.65" thickBot="1" x14ac:dyDescent="0.5">
      <c r="A36" s="41"/>
      <c r="B36" s="11"/>
      <c r="C36" s="11"/>
      <c r="D36" s="50" t="s">
        <v>83</v>
      </c>
      <c r="E36" s="62">
        <f>'Invoer en totaal'!E38</f>
        <v>100000</v>
      </c>
      <c r="F36" s="62">
        <f>'Invoer en totaal'!F38</f>
        <v>400000</v>
      </c>
      <c r="G36" s="11"/>
      <c r="H36" s="12"/>
      <c r="I36" s="18"/>
    </row>
    <row r="37" spans="1:9" x14ac:dyDescent="0.45">
      <c r="I37" s="18"/>
    </row>
    <row r="38" spans="1:9" x14ac:dyDescent="0.45">
      <c r="B38" s="26" t="s">
        <v>81</v>
      </c>
      <c r="I38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8"/>
  <sheetViews>
    <sheetView zoomScaleNormal="100" workbookViewId="0"/>
  </sheetViews>
  <sheetFormatPr defaultRowHeight="14.25" x14ac:dyDescent="0.45"/>
  <cols>
    <col min="1" max="1" width="35.86328125" customWidth="1"/>
    <col min="2" max="31" width="15.59765625" customWidth="1"/>
  </cols>
  <sheetData>
    <row r="1" spans="1:32" ht="18" x14ac:dyDescent="0.55000000000000004">
      <c r="B1" s="17" t="s">
        <v>117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1000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12000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8" spans="1:32" x14ac:dyDescent="0.45">
      <c r="A8" t="s">
        <v>137</v>
      </c>
      <c r="B8" s="38">
        <f>'Invoer en totaal'!B8</f>
        <v>0</v>
      </c>
      <c r="F8" s="18"/>
    </row>
    <row r="11" spans="1:32" ht="18" x14ac:dyDescent="0.55000000000000004">
      <c r="B11" s="17" t="s">
        <v>99</v>
      </c>
    </row>
    <row r="12" spans="1:32" x14ac:dyDescent="0.45"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2" t="s">
        <v>14</v>
      </c>
      <c r="M12" s="2" t="s">
        <v>15</v>
      </c>
      <c r="N12" s="2" t="s">
        <v>16</v>
      </c>
      <c r="O12" s="2" t="s">
        <v>17</v>
      </c>
      <c r="P12" s="2" t="s">
        <v>18</v>
      </c>
      <c r="Q12" s="2" t="s">
        <v>19</v>
      </c>
      <c r="R12" s="2" t="s">
        <v>20</v>
      </c>
      <c r="S12" s="2" t="s">
        <v>21</v>
      </c>
      <c r="T12" s="2" t="s">
        <v>22</v>
      </c>
      <c r="U12" s="2" t="s">
        <v>23</v>
      </c>
      <c r="V12" s="2" t="s">
        <v>24</v>
      </c>
      <c r="W12" s="2" t="s">
        <v>25</v>
      </c>
      <c r="X12" s="2" t="s">
        <v>26</v>
      </c>
      <c r="Y12" s="2" t="s">
        <v>27</v>
      </c>
      <c r="Z12" s="2" t="s">
        <v>28</v>
      </c>
      <c r="AA12" s="2" t="s">
        <v>29</v>
      </c>
      <c r="AB12" s="2" t="s">
        <v>30</v>
      </c>
      <c r="AC12" s="2" t="s">
        <v>31</v>
      </c>
      <c r="AD12" s="2" t="s">
        <v>32</v>
      </c>
      <c r="AE12" s="2" t="s">
        <v>33</v>
      </c>
    </row>
    <row r="13" spans="1:32" s="4" customFormat="1" x14ac:dyDescent="0.45">
      <c r="A13" s="42" t="s">
        <v>97</v>
      </c>
      <c r="B13" s="6">
        <f>B8+B$5+(B$5*B$7)</f>
        <v>12322.577529597409</v>
      </c>
      <c r="C13" s="6">
        <f>(B13-B8)+(B13*$B$6)+$B$13</f>
        <v>25261.283935674688</v>
      </c>
      <c r="D13" s="6">
        <f t="shared" ref="D13:AE13" si="0">C13+(C13*$B$6)+$B$13</f>
        <v>38846.92566205583</v>
      </c>
      <c r="E13" s="6">
        <f t="shared" si="0"/>
        <v>53111.849474756033</v>
      </c>
      <c r="F13" s="6">
        <f t="shared" si="0"/>
        <v>68090.019478091242</v>
      </c>
      <c r="G13" s="6">
        <f t="shared" si="0"/>
        <v>83817.097981593222</v>
      </c>
      <c r="H13" s="6">
        <f t="shared" si="0"/>
        <v>100330.53041027029</v>
      </c>
      <c r="I13" s="6">
        <f t="shared" si="0"/>
        <v>117669.63446038123</v>
      </c>
      <c r="J13" s="6">
        <f t="shared" si="0"/>
        <v>135875.69371299772</v>
      </c>
      <c r="K13" s="6">
        <f t="shared" si="0"/>
        <v>154992.05592824501</v>
      </c>
      <c r="L13" s="6">
        <f t="shared" si="0"/>
        <v>175064.23625425468</v>
      </c>
      <c r="M13" s="6">
        <f t="shared" si="0"/>
        <v>196140.02559656484</v>
      </c>
      <c r="N13" s="6">
        <f t="shared" si="0"/>
        <v>218269.60440599051</v>
      </c>
      <c r="O13" s="6">
        <f t="shared" si="0"/>
        <v>241505.66215588746</v>
      </c>
      <c r="P13" s="6">
        <f t="shared" si="0"/>
        <v>265903.52279327926</v>
      </c>
      <c r="Q13" s="6">
        <f t="shared" si="0"/>
        <v>291521.27646254061</v>
      </c>
      <c r="R13" s="6">
        <f t="shared" si="0"/>
        <v>318419.91781526501</v>
      </c>
      <c r="S13" s="6">
        <f t="shared" si="0"/>
        <v>346663.49123562564</v>
      </c>
      <c r="T13" s="6">
        <f t="shared" si="0"/>
        <v>376319.24332700431</v>
      </c>
      <c r="U13" s="6">
        <f t="shared" si="0"/>
        <v>407457.78302295192</v>
      </c>
      <c r="V13" s="6">
        <f t="shared" si="0"/>
        <v>440153.24970369687</v>
      </c>
      <c r="W13" s="6">
        <f t="shared" si="0"/>
        <v>474483.4897184791</v>
      </c>
      <c r="X13" s="6">
        <f t="shared" si="0"/>
        <v>510530.24173400045</v>
      </c>
      <c r="Y13" s="6">
        <f t="shared" si="0"/>
        <v>548379.3313502979</v>
      </c>
      <c r="Z13" s="6">
        <f t="shared" si="0"/>
        <v>588120.87544741028</v>
      </c>
      <c r="AA13" s="6">
        <f t="shared" si="0"/>
        <v>629849.49674937828</v>
      </c>
      <c r="AB13" s="6">
        <f t="shared" si="0"/>
        <v>673664.54911644466</v>
      </c>
      <c r="AC13" s="6">
        <f t="shared" si="0"/>
        <v>719670.35410186439</v>
      </c>
      <c r="AD13" s="6">
        <f t="shared" si="0"/>
        <v>767976.44933655509</v>
      </c>
      <c r="AE13" s="6">
        <f t="shared" si="0"/>
        <v>818697.84933298023</v>
      </c>
    </row>
    <row r="14" spans="1:32" s="3" customFormat="1" x14ac:dyDescent="0.45">
      <c r="A14" s="43" t="s">
        <v>96</v>
      </c>
      <c r="B14" s="6">
        <f t="shared" ref="B14:AE14" si="1">MIN($B$35,$B$3*$B$4*$B$33)</f>
        <v>0</v>
      </c>
      <c r="C14" s="6">
        <f t="shared" si="1"/>
        <v>0</v>
      </c>
      <c r="D14" s="6">
        <f t="shared" si="1"/>
        <v>0</v>
      </c>
      <c r="E14" s="6">
        <f t="shared" si="1"/>
        <v>0</v>
      </c>
      <c r="F14" s="6">
        <f t="shared" si="1"/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1"/>
        <v>0</v>
      </c>
      <c r="Y14" s="6">
        <f t="shared" si="1"/>
        <v>0</v>
      </c>
      <c r="Z14" s="6">
        <f t="shared" si="1"/>
        <v>0</v>
      </c>
      <c r="AA14" s="6">
        <f t="shared" si="1"/>
        <v>0</v>
      </c>
      <c r="AB14" s="6">
        <f t="shared" si="1"/>
        <v>0</v>
      </c>
      <c r="AC14" s="6">
        <f t="shared" si="1"/>
        <v>0</v>
      </c>
      <c r="AD14" s="6">
        <f t="shared" si="1"/>
        <v>0</v>
      </c>
      <c r="AE14" s="6">
        <f t="shared" si="1"/>
        <v>0</v>
      </c>
    </row>
    <row r="15" spans="1:32" x14ac:dyDescent="0.45">
      <c r="A15" s="44" t="s">
        <v>95</v>
      </c>
      <c r="B15" s="6">
        <f>B13-B14</f>
        <v>12322.577529597409</v>
      </c>
      <c r="C15" s="6">
        <f t="shared" ref="C15:AE15" si="2">C13-C14</f>
        <v>25261.283935674688</v>
      </c>
      <c r="D15" s="6">
        <f t="shared" si="2"/>
        <v>38846.92566205583</v>
      </c>
      <c r="E15" s="6">
        <f t="shared" si="2"/>
        <v>53111.849474756033</v>
      </c>
      <c r="F15" s="6">
        <f t="shared" si="2"/>
        <v>68090.019478091242</v>
      </c>
      <c r="G15" s="6">
        <f t="shared" si="2"/>
        <v>83817.097981593222</v>
      </c>
      <c r="H15" s="6">
        <f t="shared" si="2"/>
        <v>100330.53041027029</v>
      </c>
      <c r="I15" s="6">
        <f t="shared" si="2"/>
        <v>117669.63446038123</v>
      </c>
      <c r="J15" s="6">
        <f t="shared" si="2"/>
        <v>135875.69371299772</v>
      </c>
      <c r="K15" s="6">
        <f t="shared" si="2"/>
        <v>154992.05592824501</v>
      </c>
      <c r="L15" s="6">
        <f t="shared" si="2"/>
        <v>175064.23625425468</v>
      </c>
      <c r="M15" s="6">
        <f t="shared" si="2"/>
        <v>196140.02559656484</v>
      </c>
      <c r="N15" s="6">
        <f t="shared" si="2"/>
        <v>218269.60440599051</v>
      </c>
      <c r="O15" s="6">
        <f t="shared" si="2"/>
        <v>241505.66215588746</v>
      </c>
      <c r="P15" s="6">
        <f t="shared" si="2"/>
        <v>265903.52279327926</v>
      </c>
      <c r="Q15" s="6">
        <f t="shared" si="2"/>
        <v>291521.27646254061</v>
      </c>
      <c r="R15" s="6">
        <f t="shared" si="2"/>
        <v>318419.91781526501</v>
      </c>
      <c r="S15" s="6">
        <f t="shared" si="2"/>
        <v>346663.49123562564</v>
      </c>
      <c r="T15" s="6">
        <f t="shared" si="2"/>
        <v>376319.24332700431</v>
      </c>
      <c r="U15" s="6">
        <f t="shared" si="2"/>
        <v>407457.78302295192</v>
      </c>
      <c r="V15" s="6">
        <f t="shared" si="2"/>
        <v>440153.24970369687</v>
      </c>
      <c r="W15" s="6">
        <f t="shared" si="2"/>
        <v>474483.4897184791</v>
      </c>
      <c r="X15" s="6">
        <f t="shared" si="2"/>
        <v>510530.24173400045</v>
      </c>
      <c r="Y15" s="6">
        <f t="shared" si="2"/>
        <v>548379.3313502979</v>
      </c>
      <c r="Z15" s="6">
        <f t="shared" si="2"/>
        <v>588120.87544741028</v>
      </c>
      <c r="AA15" s="6">
        <f t="shared" si="2"/>
        <v>629849.49674937828</v>
      </c>
      <c r="AB15" s="6">
        <f t="shared" si="2"/>
        <v>673664.54911644466</v>
      </c>
      <c r="AC15" s="6">
        <f t="shared" si="2"/>
        <v>719670.35410186439</v>
      </c>
      <c r="AD15" s="6">
        <f t="shared" si="2"/>
        <v>767976.44933655509</v>
      </c>
      <c r="AE15" s="6">
        <f t="shared" si="2"/>
        <v>818697.84933298023</v>
      </c>
      <c r="AF15" s="23"/>
    </row>
    <row r="16" spans="1:32" x14ac:dyDescent="0.45">
      <c r="A16" s="44" t="s">
        <v>82</v>
      </c>
      <c r="B16" s="6">
        <f t="shared" ref="B16:AE16" si="3">B15*$D$33</f>
        <v>19.962575597947801</v>
      </c>
      <c r="C16" s="6">
        <f t="shared" si="3"/>
        <v>40.923279975792994</v>
      </c>
      <c r="D16" s="6">
        <f t="shared" si="3"/>
        <v>62.932019572530443</v>
      </c>
      <c r="E16" s="6">
        <f t="shared" si="3"/>
        <v>86.041196149104763</v>
      </c>
      <c r="F16" s="6">
        <f t="shared" si="3"/>
        <v>110.3058315545078</v>
      </c>
      <c r="G16" s="6">
        <f t="shared" si="3"/>
        <v>135.78369873018102</v>
      </c>
      <c r="H16" s="6">
        <f t="shared" si="3"/>
        <v>162.53545926463786</v>
      </c>
      <c r="I16" s="6">
        <f t="shared" si="3"/>
        <v>190.62480782581758</v>
      </c>
      <c r="J16" s="6">
        <f t="shared" si="3"/>
        <v>220.11862381505628</v>
      </c>
      <c r="K16" s="6">
        <f t="shared" si="3"/>
        <v>251.08713060375692</v>
      </c>
      <c r="L16" s="6">
        <f t="shared" si="3"/>
        <v>283.60406273189255</v>
      </c>
      <c r="M16" s="6">
        <f t="shared" si="3"/>
        <v>317.746841466435</v>
      </c>
      <c r="N16" s="6">
        <f t="shared" si="3"/>
        <v>353.59675913770462</v>
      </c>
      <c r="O16" s="6">
        <f t="shared" si="3"/>
        <v>391.23917269253769</v>
      </c>
      <c r="P16" s="6">
        <f t="shared" si="3"/>
        <v>430.76370692511239</v>
      </c>
      <c r="Q16" s="6">
        <f t="shared" si="3"/>
        <v>472.26446786931575</v>
      </c>
      <c r="R16" s="6">
        <f t="shared" si="3"/>
        <v>515.84026686072934</v>
      </c>
      <c r="S16" s="6">
        <f t="shared" si="3"/>
        <v>561.59485580171349</v>
      </c>
      <c r="T16" s="6">
        <f t="shared" si="3"/>
        <v>609.63717418974693</v>
      </c>
      <c r="U16" s="6">
        <f t="shared" si="3"/>
        <v>660.08160849718206</v>
      </c>
      <c r="V16" s="6">
        <f t="shared" si="3"/>
        <v>713.04826451998895</v>
      </c>
      <c r="W16" s="6">
        <f t="shared" si="3"/>
        <v>768.66325334393616</v>
      </c>
      <c r="X16" s="6">
        <f t="shared" si="3"/>
        <v>827.05899160908064</v>
      </c>
      <c r="Y16" s="6">
        <f t="shared" si="3"/>
        <v>888.37451678748255</v>
      </c>
      <c r="Z16" s="6">
        <f t="shared" si="3"/>
        <v>952.75581822480456</v>
      </c>
      <c r="AA16" s="6">
        <f t="shared" si="3"/>
        <v>1020.3561847339928</v>
      </c>
      <c r="AB16" s="6">
        <f t="shared" si="3"/>
        <v>1091.3365695686402</v>
      </c>
      <c r="AC16" s="6">
        <f t="shared" si="3"/>
        <v>1165.8659736450202</v>
      </c>
      <c r="AD16" s="6">
        <f t="shared" si="3"/>
        <v>1244.1218479252191</v>
      </c>
      <c r="AE16" s="6">
        <f t="shared" si="3"/>
        <v>1326.2905159194279</v>
      </c>
      <c r="AF16" s="23"/>
    </row>
    <row r="17" spans="1:32" x14ac:dyDescent="0.45">
      <c r="A17" s="44" t="s">
        <v>94</v>
      </c>
      <c r="B17" s="6">
        <f>B15-B16</f>
        <v>12302.61495399946</v>
      </c>
      <c r="C17" s="6">
        <f t="shared" ref="C17:AE17" si="4">C15-C16</f>
        <v>25220.360655698896</v>
      </c>
      <c r="D17" s="6">
        <f t="shared" si="4"/>
        <v>38783.993642483299</v>
      </c>
      <c r="E17" s="6">
        <f t="shared" si="4"/>
        <v>53025.808278606928</v>
      </c>
      <c r="F17" s="6">
        <f t="shared" si="4"/>
        <v>67979.713646536737</v>
      </c>
      <c r="G17" s="6">
        <f t="shared" si="4"/>
        <v>83681.314282863037</v>
      </c>
      <c r="H17" s="6">
        <f t="shared" si="4"/>
        <v>100167.99495100566</v>
      </c>
      <c r="I17" s="6">
        <f t="shared" si="4"/>
        <v>117479.00965255541</v>
      </c>
      <c r="J17" s="6">
        <f t="shared" si="4"/>
        <v>135655.57508918265</v>
      </c>
      <c r="K17" s="6">
        <f t="shared" si="4"/>
        <v>154740.96879764125</v>
      </c>
      <c r="L17" s="6">
        <f t="shared" si="4"/>
        <v>174780.63219152277</v>
      </c>
      <c r="M17" s="6">
        <f t="shared" si="4"/>
        <v>195822.27875509841</v>
      </c>
      <c r="N17" s="6">
        <f t="shared" si="4"/>
        <v>217916.00764685281</v>
      </c>
      <c r="O17" s="6">
        <f t="shared" si="4"/>
        <v>241114.42298319493</v>
      </c>
      <c r="P17" s="6">
        <f t="shared" si="4"/>
        <v>265472.75908635417</v>
      </c>
      <c r="Q17" s="6">
        <f t="shared" si="4"/>
        <v>291049.01199467131</v>
      </c>
      <c r="R17" s="6">
        <f t="shared" si="4"/>
        <v>317904.07754840428</v>
      </c>
      <c r="S17" s="6">
        <f t="shared" si="4"/>
        <v>346101.89637982391</v>
      </c>
      <c r="T17" s="6">
        <f t="shared" si="4"/>
        <v>375709.60615281458</v>
      </c>
      <c r="U17" s="6">
        <f t="shared" si="4"/>
        <v>406797.70141445473</v>
      </c>
      <c r="V17" s="6">
        <f t="shared" si="4"/>
        <v>439440.20143917686</v>
      </c>
      <c r="W17" s="6">
        <f t="shared" si="4"/>
        <v>473714.82646513515</v>
      </c>
      <c r="X17" s="6">
        <f t="shared" si="4"/>
        <v>509703.18274239136</v>
      </c>
      <c r="Y17" s="6">
        <f t="shared" si="4"/>
        <v>547490.95683351043</v>
      </c>
      <c r="Z17" s="6">
        <f t="shared" si="4"/>
        <v>587168.11962918541</v>
      </c>
      <c r="AA17" s="6">
        <f t="shared" si="4"/>
        <v>628829.14056464424</v>
      </c>
      <c r="AB17" s="6">
        <f t="shared" si="4"/>
        <v>672573.21254687605</v>
      </c>
      <c r="AC17" s="6">
        <f t="shared" si="4"/>
        <v>718504.48812821938</v>
      </c>
      <c r="AD17" s="6">
        <f t="shared" si="4"/>
        <v>766732.32748862985</v>
      </c>
      <c r="AE17" s="6">
        <f t="shared" si="4"/>
        <v>817371.55881706078</v>
      </c>
      <c r="AF17" s="23"/>
    </row>
    <row r="18" spans="1:32" x14ac:dyDescent="0.45">
      <c r="A18" s="44" t="s">
        <v>112</v>
      </c>
      <c r="B18" s="6">
        <f>MIN($E$36,B15)</f>
        <v>12322.577529597409</v>
      </c>
      <c r="C18" s="6">
        <f t="shared" ref="C18:AE18" si="5">MIN($E$36,C15)</f>
        <v>25261.283935674688</v>
      </c>
      <c r="D18" s="6">
        <f t="shared" si="5"/>
        <v>38846.92566205583</v>
      </c>
      <c r="E18" s="6">
        <f t="shared" si="5"/>
        <v>53111.849474756033</v>
      </c>
      <c r="F18" s="6">
        <f t="shared" si="5"/>
        <v>68090.019478091242</v>
      </c>
      <c r="G18" s="6">
        <f t="shared" si="5"/>
        <v>75000</v>
      </c>
      <c r="H18" s="6">
        <f t="shared" si="5"/>
        <v>75000</v>
      </c>
      <c r="I18" s="6">
        <f t="shared" si="5"/>
        <v>75000</v>
      </c>
      <c r="J18" s="6">
        <f t="shared" si="5"/>
        <v>75000</v>
      </c>
      <c r="K18" s="6">
        <f t="shared" si="5"/>
        <v>75000</v>
      </c>
      <c r="L18" s="6">
        <f t="shared" si="5"/>
        <v>75000</v>
      </c>
      <c r="M18" s="6">
        <f t="shared" si="5"/>
        <v>75000</v>
      </c>
      <c r="N18" s="6">
        <f t="shared" si="5"/>
        <v>75000</v>
      </c>
      <c r="O18" s="6">
        <f t="shared" si="5"/>
        <v>75000</v>
      </c>
      <c r="P18" s="6">
        <f t="shared" si="5"/>
        <v>75000</v>
      </c>
      <c r="Q18" s="6">
        <f t="shared" si="5"/>
        <v>75000</v>
      </c>
      <c r="R18" s="6">
        <f t="shared" si="5"/>
        <v>75000</v>
      </c>
      <c r="S18" s="6">
        <f t="shared" si="5"/>
        <v>75000</v>
      </c>
      <c r="T18" s="6">
        <f t="shared" si="5"/>
        <v>75000</v>
      </c>
      <c r="U18" s="6">
        <f t="shared" si="5"/>
        <v>75000</v>
      </c>
      <c r="V18" s="6">
        <f t="shared" si="5"/>
        <v>75000</v>
      </c>
      <c r="W18" s="6">
        <f t="shared" si="5"/>
        <v>75000</v>
      </c>
      <c r="X18" s="6">
        <f t="shared" si="5"/>
        <v>75000</v>
      </c>
      <c r="Y18" s="6">
        <f t="shared" si="5"/>
        <v>75000</v>
      </c>
      <c r="Z18" s="6">
        <f t="shared" si="5"/>
        <v>75000</v>
      </c>
      <c r="AA18" s="6">
        <f t="shared" si="5"/>
        <v>75000</v>
      </c>
      <c r="AB18" s="6">
        <f t="shared" si="5"/>
        <v>75000</v>
      </c>
      <c r="AC18" s="6">
        <f t="shared" si="5"/>
        <v>75000</v>
      </c>
      <c r="AD18" s="6">
        <f t="shared" si="5"/>
        <v>75000</v>
      </c>
      <c r="AE18" s="6">
        <f t="shared" si="5"/>
        <v>75000</v>
      </c>
      <c r="AF18" s="23"/>
    </row>
    <row r="19" spans="1:32" x14ac:dyDescent="0.45">
      <c r="A19" s="44" t="s">
        <v>86</v>
      </c>
      <c r="B19" s="6">
        <f>MAX($E$34,$E$33*B18)</f>
        <v>29.574186071033779</v>
      </c>
      <c r="C19" s="6">
        <f t="shared" ref="C19:AE19" si="6">MAX($E$34,$E$33*C18)</f>
        <v>60.627081445619247</v>
      </c>
      <c r="D19" s="6">
        <f t="shared" si="6"/>
        <v>93.232621588933981</v>
      </c>
      <c r="E19" s="6">
        <f t="shared" si="6"/>
        <v>127.46843873941447</v>
      </c>
      <c r="F19" s="6">
        <f t="shared" si="6"/>
        <v>163.41604674741896</v>
      </c>
      <c r="G19" s="6">
        <f t="shared" si="6"/>
        <v>179.99999999999997</v>
      </c>
      <c r="H19" s="6">
        <f t="shared" si="6"/>
        <v>179.99999999999997</v>
      </c>
      <c r="I19" s="6">
        <f t="shared" si="6"/>
        <v>179.99999999999997</v>
      </c>
      <c r="J19" s="6">
        <f t="shared" si="6"/>
        <v>179.99999999999997</v>
      </c>
      <c r="K19" s="6">
        <f t="shared" si="6"/>
        <v>179.99999999999997</v>
      </c>
      <c r="L19" s="6">
        <f t="shared" si="6"/>
        <v>179.99999999999997</v>
      </c>
      <c r="M19" s="6">
        <f t="shared" si="6"/>
        <v>179.99999999999997</v>
      </c>
      <c r="N19" s="6">
        <f t="shared" si="6"/>
        <v>179.99999999999997</v>
      </c>
      <c r="O19" s="6">
        <f t="shared" si="6"/>
        <v>179.99999999999997</v>
      </c>
      <c r="P19" s="6">
        <f t="shared" si="6"/>
        <v>179.99999999999997</v>
      </c>
      <c r="Q19" s="6">
        <f t="shared" si="6"/>
        <v>179.99999999999997</v>
      </c>
      <c r="R19" s="6">
        <f t="shared" si="6"/>
        <v>179.99999999999997</v>
      </c>
      <c r="S19" s="6">
        <f t="shared" si="6"/>
        <v>179.99999999999997</v>
      </c>
      <c r="T19" s="6">
        <f t="shared" si="6"/>
        <v>179.99999999999997</v>
      </c>
      <c r="U19" s="6">
        <f t="shared" si="6"/>
        <v>179.99999999999997</v>
      </c>
      <c r="V19" s="6">
        <f t="shared" si="6"/>
        <v>179.99999999999997</v>
      </c>
      <c r="W19" s="6">
        <f t="shared" si="6"/>
        <v>179.99999999999997</v>
      </c>
      <c r="X19" s="6">
        <f t="shared" si="6"/>
        <v>179.99999999999997</v>
      </c>
      <c r="Y19" s="6">
        <f t="shared" si="6"/>
        <v>179.99999999999997</v>
      </c>
      <c r="Z19" s="6">
        <f t="shared" si="6"/>
        <v>179.99999999999997</v>
      </c>
      <c r="AA19" s="6">
        <f t="shared" si="6"/>
        <v>179.99999999999997</v>
      </c>
      <c r="AB19" s="6">
        <f t="shared" si="6"/>
        <v>179.99999999999997</v>
      </c>
      <c r="AC19" s="6">
        <f t="shared" si="6"/>
        <v>179.99999999999997</v>
      </c>
      <c r="AD19" s="6">
        <f t="shared" si="6"/>
        <v>179.99999999999997</v>
      </c>
      <c r="AE19" s="6">
        <f t="shared" si="6"/>
        <v>179.99999999999997</v>
      </c>
      <c r="AF19" s="23"/>
    </row>
    <row r="20" spans="1:32" x14ac:dyDescent="0.45">
      <c r="A20" s="44" t="s">
        <v>110</v>
      </c>
      <c r="B20" s="6">
        <f>MAX(0,B17-B18-B22)</f>
        <v>0</v>
      </c>
      <c r="C20" s="6">
        <f t="shared" ref="C20:AE20" si="7">MAX(0,C17-C18-C22)</f>
        <v>0</v>
      </c>
      <c r="D20" s="6">
        <f t="shared" si="7"/>
        <v>0</v>
      </c>
      <c r="E20" s="6">
        <f t="shared" si="7"/>
        <v>0</v>
      </c>
      <c r="F20" s="6">
        <f t="shared" si="7"/>
        <v>0</v>
      </c>
      <c r="G20" s="6">
        <f t="shared" si="7"/>
        <v>8681.3142828630371</v>
      </c>
      <c r="H20" s="6">
        <f t="shared" si="7"/>
        <v>25167.994951005661</v>
      </c>
      <c r="I20" s="6">
        <f t="shared" si="7"/>
        <v>42479.009652555411</v>
      </c>
      <c r="J20" s="6">
        <f t="shared" si="7"/>
        <v>60655.575089182646</v>
      </c>
      <c r="K20" s="6">
        <f t="shared" si="7"/>
        <v>79740.968797641253</v>
      </c>
      <c r="L20" s="6">
        <f t="shared" si="7"/>
        <v>99780.632191522775</v>
      </c>
      <c r="M20" s="6">
        <f t="shared" si="7"/>
        <v>120822.27875509841</v>
      </c>
      <c r="N20" s="6">
        <f t="shared" si="7"/>
        <v>142916.00764685281</v>
      </c>
      <c r="O20" s="6">
        <f t="shared" si="7"/>
        <v>166114.42298319493</v>
      </c>
      <c r="P20" s="6">
        <f t="shared" si="7"/>
        <v>190472.75908635417</v>
      </c>
      <c r="Q20" s="6">
        <f t="shared" si="7"/>
        <v>216049.01199467131</v>
      </c>
      <c r="R20" s="6">
        <f t="shared" si="7"/>
        <v>242904.07754840428</v>
      </c>
      <c r="S20" s="6">
        <f t="shared" si="7"/>
        <v>271101.89637982391</v>
      </c>
      <c r="T20" s="6">
        <f t="shared" si="7"/>
        <v>300709.60615281458</v>
      </c>
      <c r="U20" s="6">
        <f t="shared" si="7"/>
        <v>331797.70141445473</v>
      </c>
      <c r="V20" s="6">
        <f t="shared" si="7"/>
        <v>364440.20143917686</v>
      </c>
      <c r="W20" s="6">
        <f t="shared" si="7"/>
        <v>398714.82646513515</v>
      </c>
      <c r="X20" s="6">
        <f t="shared" si="7"/>
        <v>425000</v>
      </c>
      <c r="Y20" s="6">
        <f t="shared" si="7"/>
        <v>425000</v>
      </c>
      <c r="Z20" s="6">
        <f t="shared" si="7"/>
        <v>425000</v>
      </c>
      <c r="AA20" s="6">
        <f t="shared" si="7"/>
        <v>425000</v>
      </c>
      <c r="AB20" s="6">
        <f t="shared" si="7"/>
        <v>425000</v>
      </c>
      <c r="AC20" s="6">
        <f t="shared" si="7"/>
        <v>425000</v>
      </c>
      <c r="AD20" s="6">
        <f t="shared" si="7"/>
        <v>425000</v>
      </c>
      <c r="AE20" s="6">
        <f t="shared" si="7"/>
        <v>425000</v>
      </c>
    </row>
    <row r="21" spans="1:32" x14ac:dyDescent="0.45">
      <c r="A21" s="44" t="s">
        <v>111</v>
      </c>
      <c r="B21" s="6">
        <f t="shared" ref="B21:AE21" si="8">B20*$F$33</f>
        <v>0</v>
      </c>
      <c r="C21" s="6">
        <f t="shared" si="8"/>
        <v>0</v>
      </c>
      <c r="D21" s="6">
        <f t="shared" si="8"/>
        <v>0</v>
      </c>
      <c r="E21" s="6">
        <f t="shared" si="8"/>
        <v>0</v>
      </c>
      <c r="F21" s="6">
        <f t="shared" si="8"/>
        <v>0</v>
      </c>
      <c r="G21" s="6">
        <f t="shared" si="8"/>
        <v>10.417577139435643</v>
      </c>
      <c r="H21" s="6">
        <f t="shared" si="8"/>
        <v>30.201593941206792</v>
      </c>
      <c r="I21" s="6">
        <f t="shared" si="8"/>
        <v>50.97481158306649</v>
      </c>
      <c r="J21" s="6">
        <f t="shared" si="8"/>
        <v>72.786690107019169</v>
      </c>
      <c r="K21" s="6">
        <f t="shared" si="8"/>
        <v>95.689162557169496</v>
      </c>
      <c r="L21" s="6">
        <f t="shared" si="8"/>
        <v>119.73675862982732</v>
      </c>
      <c r="M21" s="6">
        <f t="shared" si="8"/>
        <v>144.98673450611807</v>
      </c>
      <c r="N21" s="6">
        <f t="shared" si="8"/>
        <v>171.49920917622336</v>
      </c>
      <c r="O21" s="6">
        <f t="shared" si="8"/>
        <v>199.33730757983389</v>
      </c>
      <c r="P21" s="6">
        <f t="shared" si="8"/>
        <v>228.56731090362499</v>
      </c>
      <c r="Q21" s="6">
        <f t="shared" si="8"/>
        <v>259.25881439360558</v>
      </c>
      <c r="R21" s="6">
        <f t="shared" si="8"/>
        <v>291.48489305808511</v>
      </c>
      <c r="S21" s="6">
        <f t="shared" si="8"/>
        <v>325.32227565578864</v>
      </c>
      <c r="T21" s="6">
        <f t="shared" si="8"/>
        <v>360.85152738337746</v>
      </c>
      <c r="U21" s="6">
        <f t="shared" si="8"/>
        <v>398.15724169734563</v>
      </c>
      <c r="V21" s="6">
        <f t="shared" si="8"/>
        <v>437.3282417270122</v>
      </c>
      <c r="W21" s="6">
        <f t="shared" si="8"/>
        <v>478.45779175816216</v>
      </c>
      <c r="X21" s="6">
        <f t="shared" si="8"/>
        <v>509.99999999999994</v>
      </c>
      <c r="Y21" s="6">
        <f t="shared" si="8"/>
        <v>509.99999999999994</v>
      </c>
      <c r="Z21" s="6">
        <f t="shared" si="8"/>
        <v>509.99999999999994</v>
      </c>
      <c r="AA21" s="6">
        <f t="shared" si="8"/>
        <v>509.99999999999994</v>
      </c>
      <c r="AB21" s="6">
        <f t="shared" si="8"/>
        <v>509.99999999999994</v>
      </c>
      <c r="AC21" s="6">
        <f t="shared" si="8"/>
        <v>509.99999999999994</v>
      </c>
      <c r="AD21" s="6">
        <f t="shared" si="8"/>
        <v>509.99999999999994</v>
      </c>
      <c r="AE21" s="6">
        <f t="shared" si="8"/>
        <v>509.99999999999994</v>
      </c>
    </row>
    <row r="22" spans="1:32" x14ac:dyDescent="0.45">
      <c r="A22" s="44" t="s">
        <v>93</v>
      </c>
      <c r="B22" s="6">
        <f t="shared" ref="B22:AE22" si="9">MAX(0,B17-$F$36)</f>
        <v>0</v>
      </c>
      <c r="C22" s="6">
        <f t="shared" si="9"/>
        <v>0</v>
      </c>
      <c r="D22" s="6">
        <f t="shared" si="9"/>
        <v>0</v>
      </c>
      <c r="E22" s="6">
        <f t="shared" si="9"/>
        <v>0</v>
      </c>
      <c r="F22" s="6">
        <f t="shared" si="9"/>
        <v>0</v>
      </c>
      <c r="G22" s="6">
        <f t="shared" si="9"/>
        <v>0</v>
      </c>
      <c r="H22" s="6">
        <f t="shared" si="9"/>
        <v>0</v>
      </c>
      <c r="I22" s="6">
        <f t="shared" si="9"/>
        <v>0</v>
      </c>
      <c r="J22" s="6">
        <f t="shared" si="9"/>
        <v>0</v>
      </c>
      <c r="K22" s="6">
        <f t="shared" si="9"/>
        <v>0</v>
      </c>
      <c r="L22" s="6">
        <f t="shared" si="9"/>
        <v>0</v>
      </c>
      <c r="M22" s="6">
        <f t="shared" si="9"/>
        <v>0</v>
      </c>
      <c r="N22" s="6">
        <f t="shared" si="9"/>
        <v>0</v>
      </c>
      <c r="O22" s="6">
        <f t="shared" si="9"/>
        <v>0</v>
      </c>
      <c r="P22" s="6">
        <f t="shared" si="9"/>
        <v>0</v>
      </c>
      <c r="Q22" s="6">
        <f t="shared" si="9"/>
        <v>0</v>
      </c>
      <c r="R22" s="6">
        <f t="shared" si="9"/>
        <v>0</v>
      </c>
      <c r="S22" s="6">
        <f t="shared" si="9"/>
        <v>0</v>
      </c>
      <c r="T22" s="6">
        <f t="shared" si="9"/>
        <v>0</v>
      </c>
      <c r="U22" s="6">
        <f t="shared" si="9"/>
        <v>0</v>
      </c>
      <c r="V22" s="6">
        <f t="shared" si="9"/>
        <v>0</v>
      </c>
      <c r="W22" s="6">
        <f t="shared" si="9"/>
        <v>0</v>
      </c>
      <c r="X22" s="6">
        <f t="shared" si="9"/>
        <v>9703.1827423913637</v>
      </c>
      <c r="Y22" s="6">
        <f t="shared" si="9"/>
        <v>47490.956833510427</v>
      </c>
      <c r="Z22" s="6">
        <f t="shared" si="9"/>
        <v>87168.119629185414</v>
      </c>
      <c r="AA22" s="6">
        <f t="shared" si="9"/>
        <v>128829.14056464424</v>
      </c>
      <c r="AB22" s="6">
        <f t="shared" si="9"/>
        <v>172573.21254687605</v>
      </c>
      <c r="AC22" s="6">
        <f t="shared" si="9"/>
        <v>218504.48812821938</v>
      </c>
      <c r="AD22" s="6">
        <f t="shared" si="9"/>
        <v>266732.32748862985</v>
      </c>
      <c r="AE22" s="6">
        <f t="shared" si="9"/>
        <v>317371.55881706078</v>
      </c>
    </row>
    <row r="23" spans="1:32" x14ac:dyDescent="0.45">
      <c r="A23" s="44" t="s">
        <v>87</v>
      </c>
      <c r="B23" s="6">
        <f>B22*$G$33</f>
        <v>0</v>
      </c>
      <c r="C23" s="6">
        <f t="shared" ref="C23:AE23" si="10">C22*$G$33</f>
        <v>0</v>
      </c>
      <c r="D23" s="6">
        <f t="shared" si="10"/>
        <v>0</v>
      </c>
      <c r="E23" s="6">
        <f t="shared" si="10"/>
        <v>0</v>
      </c>
      <c r="F23" s="6">
        <f t="shared" si="10"/>
        <v>0</v>
      </c>
      <c r="G23" s="6">
        <f t="shared" si="10"/>
        <v>0</v>
      </c>
      <c r="H23" s="6">
        <f t="shared" si="10"/>
        <v>0</v>
      </c>
      <c r="I23" s="6">
        <f t="shared" si="10"/>
        <v>0</v>
      </c>
      <c r="J23" s="6">
        <f t="shared" si="10"/>
        <v>0</v>
      </c>
      <c r="K23" s="6">
        <f t="shared" si="10"/>
        <v>0</v>
      </c>
      <c r="L23" s="6">
        <f t="shared" si="10"/>
        <v>0</v>
      </c>
      <c r="M23" s="6">
        <f t="shared" si="10"/>
        <v>0</v>
      </c>
      <c r="N23" s="6">
        <f t="shared" si="10"/>
        <v>0</v>
      </c>
      <c r="O23" s="6">
        <f t="shared" si="10"/>
        <v>0</v>
      </c>
      <c r="P23" s="6">
        <f t="shared" si="10"/>
        <v>0</v>
      </c>
      <c r="Q23" s="6">
        <f t="shared" si="10"/>
        <v>0</v>
      </c>
      <c r="R23" s="6">
        <f t="shared" si="10"/>
        <v>0</v>
      </c>
      <c r="S23" s="6">
        <f t="shared" si="10"/>
        <v>0</v>
      </c>
      <c r="T23" s="6">
        <f t="shared" si="10"/>
        <v>0</v>
      </c>
      <c r="U23" s="6">
        <f t="shared" si="10"/>
        <v>0</v>
      </c>
      <c r="V23" s="6">
        <f t="shared" si="10"/>
        <v>0</v>
      </c>
      <c r="W23" s="6">
        <f t="shared" si="10"/>
        <v>0</v>
      </c>
      <c r="X23" s="6">
        <f t="shared" si="10"/>
        <v>5.8219096454348174</v>
      </c>
      <c r="Y23" s="6">
        <f t="shared" si="10"/>
        <v>28.494574100106252</v>
      </c>
      <c r="Z23" s="6">
        <f t="shared" si="10"/>
        <v>52.300871777511247</v>
      </c>
      <c r="AA23" s="6">
        <f t="shared" si="10"/>
        <v>77.297484338786546</v>
      </c>
      <c r="AB23" s="6">
        <f t="shared" si="10"/>
        <v>103.54392752812562</v>
      </c>
      <c r="AC23" s="6">
        <f t="shared" si="10"/>
        <v>131.10269287693163</v>
      </c>
      <c r="AD23" s="6">
        <f t="shared" si="10"/>
        <v>160.03939649317789</v>
      </c>
      <c r="AE23" s="6">
        <f t="shared" si="10"/>
        <v>190.42293529023644</v>
      </c>
    </row>
    <row r="24" spans="1:32" x14ac:dyDescent="0.45">
      <c r="A24" s="44" t="s">
        <v>113</v>
      </c>
      <c r="B24" s="6">
        <f>B19+B23+B21</f>
        <v>29.574186071033779</v>
      </c>
      <c r="C24" s="6">
        <f t="shared" ref="C24:AD24" si="11">C19+C23+C21</f>
        <v>60.627081445619247</v>
      </c>
      <c r="D24" s="6">
        <f t="shared" si="11"/>
        <v>93.232621588933981</v>
      </c>
      <c r="E24" s="6">
        <f t="shared" si="11"/>
        <v>127.46843873941447</v>
      </c>
      <c r="F24" s="6">
        <f t="shared" si="11"/>
        <v>163.41604674741896</v>
      </c>
      <c r="G24" s="6">
        <f t="shared" si="11"/>
        <v>190.41757713943562</v>
      </c>
      <c r="H24" s="6">
        <f t="shared" si="11"/>
        <v>210.20159394120677</v>
      </c>
      <c r="I24" s="6">
        <f t="shared" si="11"/>
        <v>230.97481158306647</v>
      </c>
      <c r="J24" s="6">
        <f t="shared" si="11"/>
        <v>252.78669010701913</v>
      </c>
      <c r="K24" s="6">
        <f t="shared" si="11"/>
        <v>275.68916255716948</v>
      </c>
      <c r="L24" s="6">
        <f t="shared" si="11"/>
        <v>299.73675862982731</v>
      </c>
      <c r="M24" s="6">
        <f t="shared" si="11"/>
        <v>324.98673450611807</v>
      </c>
      <c r="N24" s="6">
        <f t="shared" si="11"/>
        <v>351.4992091762233</v>
      </c>
      <c r="O24" s="6">
        <f t="shared" si="11"/>
        <v>379.33730757983386</v>
      </c>
      <c r="P24" s="6">
        <f t="shared" si="11"/>
        <v>408.56731090362496</v>
      </c>
      <c r="Q24" s="6">
        <f t="shared" si="11"/>
        <v>439.25881439360558</v>
      </c>
      <c r="R24" s="6">
        <f t="shared" si="11"/>
        <v>471.48489305808505</v>
      </c>
      <c r="S24" s="6">
        <f t="shared" si="11"/>
        <v>505.32227565578864</v>
      </c>
      <c r="T24" s="6">
        <f t="shared" si="11"/>
        <v>540.8515273833774</v>
      </c>
      <c r="U24" s="6">
        <f t="shared" si="11"/>
        <v>578.15724169734563</v>
      </c>
      <c r="V24" s="6">
        <f t="shared" si="11"/>
        <v>617.32824172701214</v>
      </c>
      <c r="W24" s="6">
        <f t="shared" si="11"/>
        <v>658.4577917581621</v>
      </c>
      <c r="X24" s="6">
        <f t="shared" si="11"/>
        <v>695.82190964543474</v>
      </c>
      <c r="Y24" s="6">
        <f t="shared" si="11"/>
        <v>718.49457410010621</v>
      </c>
      <c r="Z24" s="6">
        <f t="shared" si="11"/>
        <v>742.30087177751113</v>
      </c>
      <c r="AA24" s="6">
        <f t="shared" si="11"/>
        <v>767.29748433878649</v>
      </c>
      <c r="AB24" s="6">
        <f t="shared" si="11"/>
        <v>793.54392752812555</v>
      </c>
      <c r="AC24" s="6">
        <f t="shared" si="11"/>
        <v>821.10269287693154</v>
      </c>
      <c r="AD24" s="6">
        <f t="shared" si="11"/>
        <v>850.03939649317772</v>
      </c>
      <c r="AE24" s="6">
        <f>AE19+AE23+AE21</f>
        <v>880.42293529023641</v>
      </c>
    </row>
    <row r="25" spans="1:32" x14ac:dyDescent="0.45">
      <c r="A25" s="44" t="s">
        <v>98</v>
      </c>
      <c r="B25" s="6">
        <f t="shared" ref="B25:AE25" si="12">B14+B16+B24</f>
        <v>49.536761668981583</v>
      </c>
      <c r="C25" s="6">
        <f t="shared" si="12"/>
        <v>101.55036142141225</v>
      </c>
      <c r="D25" s="6">
        <f t="shared" si="12"/>
        <v>156.16464116146443</v>
      </c>
      <c r="E25" s="6">
        <f t="shared" si="12"/>
        <v>213.50963488851923</v>
      </c>
      <c r="F25" s="6">
        <f t="shared" si="12"/>
        <v>273.72187830192678</v>
      </c>
      <c r="G25" s="6">
        <f t="shared" si="12"/>
        <v>326.20127586961667</v>
      </c>
      <c r="H25" s="6">
        <f t="shared" si="12"/>
        <v>372.73705320584463</v>
      </c>
      <c r="I25" s="6">
        <f t="shared" si="12"/>
        <v>421.59961940888405</v>
      </c>
      <c r="J25" s="6">
        <f t="shared" si="12"/>
        <v>472.90531392207538</v>
      </c>
      <c r="K25" s="6">
        <f t="shared" si="12"/>
        <v>526.77629316092634</v>
      </c>
      <c r="L25" s="6">
        <f t="shared" si="12"/>
        <v>583.34082136171992</v>
      </c>
      <c r="M25" s="6">
        <f t="shared" si="12"/>
        <v>642.73357597255313</v>
      </c>
      <c r="N25" s="6">
        <f t="shared" si="12"/>
        <v>705.09596831392787</v>
      </c>
      <c r="O25" s="6">
        <f t="shared" si="12"/>
        <v>770.57648027237155</v>
      </c>
      <c r="P25" s="6">
        <f t="shared" si="12"/>
        <v>839.33101782873734</v>
      </c>
      <c r="Q25" s="6">
        <f t="shared" si="12"/>
        <v>911.52328226292138</v>
      </c>
      <c r="R25" s="6">
        <f t="shared" si="12"/>
        <v>987.32515991881439</v>
      </c>
      <c r="S25" s="6">
        <f t="shared" si="12"/>
        <v>1066.9171314575021</v>
      </c>
      <c r="T25" s="6">
        <f t="shared" si="12"/>
        <v>1150.4887015731242</v>
      </c>
      <c r="U25" s="6">
        <f t="shared" si="12"/>
        <v>1238.2388501945277</v>
      </c>
      <c r="V25" s="6">
        <f t="shared" si="12"/>
        <v>1330.3765062470011</v>
      </c>
      <c r="W25" s="6">
        <f t="shared" si="12"/>
        <v>1427.1210451020984</v>
      </c>
      <c r="X25" s="6">
        <f t="shared" si="12"/>
        <v>1522.8809012545153</v>
      </c>
      <c r="Y25" s="6">
        <f t="shared" si="12"/>
        <v>1606.8690908875888</v>
      </c>
      <c r="Z25" s="6">
        <f t="shared" si="12"/>
        <v>1695.0566900023157</v>
      </c>
      <c r="AA25" s="6">
        <f t="shared" si="12"/>
        <v>1787.6536690727794</v>
      </c>
      <c r="AB25" s="6">
        <f t="shared" si="12"/>
        <v>1884.8804970967658</v>
      </c>
      <c r="AC25" s="6">
        <f t="shared" si="12"/>
        <v>1986.9686665219517</v>
      </c>
      <c r="AD25" s="6">
        <f t="shared" si="12"/>
        <v>2094.1612444183966</v>
      </c>
      <c r="AE25" s="6">
        <f t="shared" si="12"/>
        <v>2206.7134512096645</v>
      </c>
    </row>
    <row r="26" spans="1:32" x14ac:dyDescent="0.45">
      <c r="A26" s="44" t="s">
        <v>122</v>
      </c>
      <c r="B26" s="6">
        <f>SUM($B$25)</f>
        <v>49.536761668981583</v>
      </c>
      <c r="C26" s="6">
        <f>SUM($B$25:C25)</f>
        <v>151.08712309039385</v>
      </c>
      <c r="D26" s="6">
        <f>SUM($B$25:D25)</f>
        <v>307.25176425185828</v>
      </c>
      <c r="E26" s="6">
        <f>SUM($B$25:E25)</f>
        <v>520.76139914037753</v>
      </c>
      <c r="F26" s="6">
        <f>SUM($B$25:F25)</f>
        <v>794.48327744230437</v>
      </c>
      <c r="G26" s="6">
        <f>SUM($B$25:G25)</f>
        <v>1120.684553311921</v>
      </c>
      <c r="H26" s="6">
        <f>SUM($B$25:H25)</f>
        <v>1493.4216065177657</v>
      </c>
      <c r="I26" s="6">
        <f>SUM($B$25:I25)</f>
        <v>1915.0212259266498</v>
      </c>
      <c r="J26" s="6">
        <f>SUM($B$25:J25)</f>
        <v>2387.926539848725</v>
      </c>
      <c r="K26" s="6">
        <f>SUM($B$25:K25)</f>
        <v>2914.7028330096514</v>
      </c>
      <c r="L26" s="6">
        <f>SUM($B$25:L25)</f>
        <v>3498.0436543713713</v>
      </c>
      <c r="M26" s="6">
        <f>SUM($B$25:M25)</f>
        <v>4140.7772303439242</v>
      </c>
      <c r="N26" s="6">
        <f>SUM($B$25:N25)</f>
        <v>4845.8731986578523</v>
      </c>
      <c r="O26" s="6">
        <f>SUM($B$25:O25)</f>
        <v>5616.4496789302239</v>
      </c>
      <c r="P26" s="6">
        <f>SUM($B$25:P25)</f>
        <v>6455.7806967589613</v>
      </c>
      <c r="Q26" s="6">
        <f>SUM($B$25:Q25)</f>
        <v>7367.3039790218827</v>
      </c>
      <c r="R26" s="6">
        <f>SUM($B$25:R25)</f>
        <v>8354.6291389406979</v>
      </c>
      <c r="S26" s="6">
        <f>SUM($B$25:S25)</f>
        <v>9421.5462703981993</v>
      </c>
      <c r="T26" s="6">
        <f>SUM($B$25:T25)</f>
        <v>10572.034971971323</v>
      </c>
      <c r="U26" s="6">
        <f>SUM($B$25:U25)</f>
        <v>11810.273822165851</v>
      </c>
      <c r="V26" s="6">
        <f>SUM($B$25:V25)</f>
        <v>13140.650328412852</v>
      </c>
      <c r="W26" s="6">
        <f>SUM($B$25:W25)</f>
        <v>14567.77137351495</v>
      </c>
      <c r="X26" s="6">
        <f>SUM($B$25:X25)</f>
        <v>16090.652274769465</v>
      </c>
      <c r="Y26" s="6">
        <f>SUM($B$25:Y25)</f>
        <v>17697.521365657056</v>
      </c>
      <c r="Z26" s="6">
        <f>SUM($B$25:Z25)</f>
        <v>19392.578055659371</v>
      </c>
      <c r="AA26" s="6">
        <f>SUM($B$25:AA25)</f>
        <v>21180.231724732152</v>
      </c>
      <c r="AB26" s="6">
        <f>SUM($B$25:AB25)</f>
        <v>23065.112221828917</v>
      </c>
      <c r="AC26" s="6">
        <f>SUM($B$25:AC25)</f>
        <v>25052.080888350869</v>
      </c>
      <c r="AD26" s="6">
        <f>SUM($B$25:AD25)</f>
        <v>27146.242132769265</v>
      </c>
      <c r="AE26" s="6">
        <f>SUM($B$25:AE25)</f>
        <v>29352.955583978928</v>
      </c>
    </row>
    <row r="27" spans="1:32" x14ac:dyDescent="0.45">
      <c r="A27" s="2" t="s">
        <v>118</v>
      </c>
      <c r="B27" s="6">
        <f>B13-B26</f>
        <v>12273.040767928427</v>
      </c>
      <c r="C27" s="6">
        <f t="shared" ref="C27:AE27" si="13">C13-C26</f>
        <v>25110.196812584294</v>
      </c>
      <c r="D27" s="6">
        <f t="shared" si="13"/>
        <v>38539.673897803972</v>
      </c>
      <c r="E27" s="6">
        <f t="shared" si="13"/>
        <v>52591.088075615655</v>
      </c>
      <c r="F27" s="6">
        <f t="shared" si="13"/>
        <v>67295.536200648945</v>
      </c>
      <c r="G27" s="6">
        <f t="shared" si="13"/>
        <v>82696.413428281303</v>
      </c>
      <c r="H27" s="6">
        <f t="shared" si="13"/>
        <v>98837.108803752533</v>
      </c>
      <c r="I27" s="6">
        <f t="shared" si="13"/>
        <v>115754.61323445458</v>
      </c>
      <c r="J27" s="6">
        <f t="shared" si="13"/>
        <v>133487.76717314898</v>
      </c>
      <c r="K27" s="6">
        <f t="shared" si="13"/>
        <v>152077.35309523536</v>
      </c>
      <c r="L27" s="6">
        <f t="shared" si="13"/>
        <v>171566.1925998833</v>
      </c>
      <c r="M27" s="6">
        <f t="shared" si="13"/>
        <v>191999.24836622091</v>
      </c>
      <c r="N27" s="6">
        <f t="shared" si="13"/>
        <v>213423.73120733266</v>
      </c>
      <c r="O27" s="6">
        <f t="shared" si="13"/>
        <v>235889.21247695724</v>
      </c>
      <c r="P27" s="6">
        <f t="shared" si="13"/>
        <v>259447.74209652029</v>
      </c>
      <c r="Q27" s="6">
        <f t="shared" si="13"/>
        <v>284153.97248351871</v>
      </c>
      <c r="R27" s="6">
        <f t="shared" si="13"/>
        <v>310065.2886763243</v>
      </c>
      <c r="S27" s="6">
        <f t="shared" si="13"/>
        <v>337241.94496522745</v>
      </c>
      <c r="T27" s="6">
        <f t="shared" si="13"/>
        <v>365747.20835503301</v>
      </c>
      <c r="U27" s="6">
        <f t="shared" si="13"/>
        <v>395647.50920078607</v>
      </c>
      <c r="V27" s="6">
        <f t="shared" si="13"/>
        <v>427012.59937528404</v>
      </c>
      <c r="W27" s="6">
        <f t="shared" si="13"/>
        <v>459915.71834496415</v>
      </c>
      <c r="X27" s="6">
        <f t="shared" si="13"/>
        <v>494439.58945923101</v>
      </c>
      <c r="Y27" s="6">
        <f t="shared" si="13"/>
        <v>530681.8099846408</v>
      </c>
      <c r="Z27" s="6">
        <f t="shared" si="13"/>
        <v>568728.29739175085</v>
      </c>
      <c r="AA27" s="6">
        <f t="shared" si="13"/>
        <v>608669.26502464607</v>
      </c>
      <c r="AB27" s="6">
        <f t="shared" si="13"/>
        <v>650599.43689461576</v>
      </c>
      <c r="AC27" s="6">
        <f t="shared" si="13"/>
        <v>694618.27321351354</v>
      </c>
      <c r="AD27" s="6">
        <f t="shared" si="13"/>
        <v>740830.20720378577</v>
      </c>
      <c r="AE27" s="6">
        <f t="shared" si="13"/>
        <v>789344.89374900132</v>
      </c>
    </row>
    <row r="30" spans="1:32" ht="18" x14ac:dyDescent="0.55000000000000004">
      <c r="B30" s="17" t="s">
        <v>34</v>
      </c>
      <c r="C30" t="s">
        <v>103</v>
      </c>
    </row>
    <row r="31" spans="1:32" x14ac:dyDescent="0.45">
      <c r="B31" t="s">
        <v>35</v>
      </c>
      <c r="C31" t="s">
        <v>36</v>
      </c>
      <c r="D31" t="s">
        <v>37</v>
      </c>
      <c r="E31" t="s">
        <v>38</v>
      </c>
      <c r="I31" s="18"/>
    </row>
    <row r="32" spans="1:32" ht="14.65" thickBot="1" x14ac:dyDescent="0.5">
      <c r="E32" t="s">
        <v>88</v>
      </c>
      <c r="F32" t="s">
        <v>109</v>
      </c>
      <c r="G32" t="s">
        <v>89</v>
      </c>
      <c r="I32" s="18"/>
    </row>
    <row r="33" spans="1:9" ht="14.65" thickBot="1" x14ac:dyDescent="0.5">
      <c r="A33" s="16" t="s">
        <v>116</v>
      </c>
      <c r="B33" s="46">
        <f>'Invoer en totaal'!B35</f>
        <v>0</v>
      </c>
      <c r="C33" s="46">
        <f>'Invoer en totaal'!C35</f>
        <v>0</v>
      </c>
      <c r="D33" s="46">
        <f>'Invoer en totaal'!D35</f>
        <v>1.6199999999999999E-3</v>
      </c>
      <c r="E33" s="46">
        <f>'Invoer en totaal'!E40</f>
        <v>2.3999999999999998E-3</v>
      </c>
      <c r="F33" s="46">
        <f>'Invoer en totaal'!F35</f>
        <v>1.1999999999999999E-3</v>
      </c>
      <c r="G33" s="46">
        <f>'Invoer en totaal'!G35</f>
        <v>5.9999999999999995E-4</v>
      </c>
      <c r="H33" s="8"/>
      <c r="I33" s="18"/>
    </row>
    <row r="34" spans="1:9" ht="14.65" thickBot="1" x14ac:dyDescent="0.5">
      <c r="A34" s="34" t="s">
        <v>77</v>
      </c>
      <c r="B34" s="56">
        <f>'Invoer en totaal'!B36</f>
        <v>0</v>
      </c>
      <c r="C34" s="56">
        <f>'Invoer en totaal'!C36</f>
        <v>0</v>
      </c>
      <c r="D34" s="9"/>
      <c r="E34" s="56">
        <f>'Invoer en totaal'!E41</f>
        <v>16</v>
      </c>
      <c r="F34" s="9"/>
      <c r="G34" s="9"/>
      <c r="H34" s="10"/>
      <c r="I34" s="18"/>
    </row>
    <row r="35" spans="1:9" ht="14.65" thickBot="1" x14ac:dyDescent="0.5">
      <c r="A35" s="34" t="s">
        <v>78</v>
      </c>
      <c r="B35" s="56">
        <f>'Invoer en totaal'!B37</f>
        <v>0</v>
      </c>
      <c r="C35" s="56">
        <f>'Invoer en totaal'!C37</f>
        <v>0</v>
      </c>
      <c r="D35" s="9"/>
      <c r="E35" s="56">
        <f>'Invoer en totaal'!E37</f>
        <v>0</v>
      </c>
      <c r="F35" s="22" t="s">
        <v>119</v>
      </c>
      <c r="G35" s="9"/>
      <c r="H35" s="10"/>
      <c r="I35" s="18"/>
    </row>
    <row r="36" spans="1:9" ht="14.65" thickBot="1" x14ac:dyDescent="0.5">
      <c r="A36" s="41"/>
      <c r="B36" s="11"/>
      <c r="C36" s="11"/>
      <c r="D36" s="50" t="s">
        <v>83</v>
      </c>
      <c r="E36" s="62">
        <f>'Invoer en totaal'!E43</f>
        <v>75000</v>
      </c>
      <c r="F36" s="62">
        <f>'Invoer en totaal'!F43</f>
        <v>500000</v>
      </c>
      <c r="G36" s="11"/>
      <c r="H36" s="12"/>
      <c r="I36" s="18"/>
    </row>
    <row r="37" spans="1:9" x14ac:dyDescent="0.45">
      <c r="I37" s="18"/>
    </row>
    <row r="38" spans="1:9" x14ac:dyDescent="0.45">
      <c r="B38" s="26" t="s">
        <v>81</v>
      </c>
      <c r="I38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8"/>
  <sheetViews>
    <sheetView zoomScaleNormal="100" workbookViewId="0"/>
  </sheetViews>
  <sheetFormatPr defaultRowHeight="14.25" x14ac:dyDescent="0.45"/>
  <cols>
    <col min="1" max="1" width="35.86328125" customWidth="1"/>
    <col min="2" max="31" width="15.59765625" customWidth="1"/>
  </cols>
  <sheetData>
    <row r="1" spans="1:32" ht="18" x14ac:dyDescent="0.55000000000000004">
      <c r="B1" s="17" t="s">
        <v>127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38">
        <f>'Invoer en totaal'!B3</f>
        <v>1000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38">
        <f>'Invoer en totaal'!B5</f>
        <v>12000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8" spans="1:32" x14ac:dyDescent="0.45">
      <c r="A8" t="s">
        <v>137</v>
      </c>
      <c r="B8" s="38">
        <f>'Invoer en totaal'!B8</f>
        <v>0</v>
      </c>
      <c r="F8" s="18"/>
    </row>
    <row r="11" spans="1:32" ht="18" x14ac:dyDescent="0.55000000000000004">
      <c r="B11" s="17" t="s">
        <v>99</v>
      </c>
    </row>
    <row r="12" spans="1:32" x14ac:dyDescent="0.45"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2" t="s">
        <v>14</v>
      </c>
      <c r="M12" s="2" t="s">
        <v>15</v>
      </c>
      <c r="N12" s="2" t="s">
        <v>16</v>
      </c>
      <c r="O12" s="2" t="s">
        <v>17</v>
      </c>
      <c r="P12" s="2" t="s">
        <v>18</v>
      </c>
      <c r="Q12" s="2" t="s">
        <v>19</v>
      </c>
      <c r="R12" s="2" t="s">
        <v>20</v>
      </c>
      <c r="S12" s="2" t="s">
        <v>21</v>
      </c>
      <c r="T12" s="2" t="s">
        <v>22</v>
      </c>
      <c r="U12" s="2" t="s">
        <v>23</v>
      </c>
      <c r="V12" s="2" t="s">
        <v>24</v>
      </c>
      <c r="W12" s="2" t="s">
        <v>25</v>
      </c>
      <c r="X12" s="2" t="s">
        <v>26</v>
      </c>
      <c r="Y12" s="2" t="s">
        <v>27</v>
      </c>
      <c r="Z12" s="2" t="s">
        <v>28</v>
      </c>
      <c r="AA12" s="2" t="s">
        <v>29</v>
      </c>
      <c r="AB12" s="2" t="s">
        <v>30</v>
      </c>
      <c r="AC12" s="2" t="s">
        <v>31</v>
      </c>
      <c r="AD12" s="2" t="s">
        <v>32</v>
      </c>
      <c r="AE12" s="2" t="s">
        <v>33</v>
      </c>
    </row>
    <row r="13" spans="1:32" s="4" customFormat="1" x14ac:dyDescent="0.45">
      <c r="A13" s="42" t="s">
        <v>97</v>
      </c>
      <c r="B13" s="6">
        <f>B8+B$5+(B$5*B$7)</f>
        <v>12322.577529597409</v>
      </c>
      <c r="C13" s="6">
        <f>(B13-B8)+(B13*$B$6)+$B$13</f>
        <v>25261.283935674688</v>
      </c>
      <c r="D13" s="6">
        <f t="shared" ref="D13:AE13" si="0">C13+(C13*$B$6)+$B$13</f>
        <v>38846.92566205583</v>
      </c>
      <c r="E13" s="6">
        <f t="shared" si="0"/>
        <v>53111.849474756033</v>
      </c>
      <c r="F13" s="6">
        <f t="shared" si="0"/>
        <v>68090.019478091242</v>
      </c>
      <c r="G13" s="6">
        <f t="shared" si="0"/>
        <v>83817.097981593222</v>
      </c>
      <c r="H13" s="6">
        <f t="shared" si="0"/>
        <v>100330.53041027029</v>
      </c>
      <c r="I13" s="6">
        <f t="shared" si="0"/>
        <v>117669.63446038123</v>
      </c>
      <c r="J13" s="6">
        <f t="shared" si="0"/>
        <v>135875.69371299772</v>
      </c>
      <c r="K13" s="6">
        <f t="shared" si="0"/>
        <v>154992.05592824501</v>
      </c>
      <c r="L13" s="6">
        <f t="shared" si="0"/>
        <v>175064.23625425468</v>
      </c>
      <c r="M13" s="6">
        <f t="shared" si="0"/>
        <v>196140.02559656484</v>
      </c>
      <c r="N13" s="6">
        <f t="shared" si="0"/>
        <v>218269.60440599051</v>
      </c>
      <c r="O13" s="6">
        <f t="shared" si="0"/>
        <v>241505.66215588746</v>
      </c>
      <c r="P13" s="6">
        <f t="shared" si="0"/>
        <v>265903.52279327926</v>
      </c>
      <c r="Q13" s="6">
        <f t="shared" si="0"/>
        <v>291521.27646254061</v>
      </c>
      <c r="R13" s="6">
        <f t="shared" si="0"/>
        <v>318419.91781526501</v>
      </c>
      <c r="S13" s="6">
        <f t="shared" si="0"/>
        <v>346663.49123562564</v>
      </c>
      <c r="T13" s="6">
        <f t="shared" si="0"/>
        <v>376319.24332700431</v>
      </c>
      <c r="U13" s="6">
        <f t="shared" si="0"/>
        <v>407457.78302295192</v>
      </c>
      <c r="V13" s="6">
        <f t="shared" si="0"/>
        <v>440153.24970369687</v>
      </c>
      <c r="W13" s="6">
        <f t="shared" si="0"/>
        <v>474483.4897184791</v>
      </c>
      <c r="X13" s="6">
        <f t="shared" si="0"/>
        <v>510530.24173400045</v>
      </c>
      <c r="Y13" s="6">
        <f t="shared" si="0"/>
        <v>548379.3313502979</v>
      </c>
      <c r="Z13" s="6">
        <f t="shared" si="0"/>
        <v>588120.87544741028</v>
      </c>
      <c r="AA13" s="6">
        <f t="shared" si="0"/>
        <v>629849.49674937828</v>
      </c>
      <c r="AB13" s="6">
        <f t="shared" si="0"/>
        <v>673664.54911644466</v>
      </c>
      <c r="AC13" s="6">
        <f t="shared" si="0"/>
        <v>719670.35410186439</v>
      </c>
      <c r="AD13" s="6">
        <f t="shared" si="0"/>
        <v>767976.44933655509</v>
      </c>
      <c r="AE13" s="6">
        <f t="shared" si="0"/>
        <v>818697.84933298023</v>
      </c>
    </row>
    <row r="14" spans="1:32" s="3" customFormat="1" x14ac:dyDescent="0.45">
      <c r="A14" s="43" t="s">
        <v>96</v>
      </c>
      <c r="B14" s="6">
        <f t="shared" ref="B14:AE14" si="1">MIN($B$35,$B$3*$B$4*$B$33)</f>
        <v>0</v>
      </c>
      <c r="C14" s="6">
        <f t="shared" si="1"/>
        <v>0</v>
      </c>
      <c r="D14" s="6">
        <f t="shared" si="1"/>
        <v>0</v>
      </c>
      <c r="E14" s="6">
        <f t="shared" si="1"/>
        <v>0</v>
      </c>
      <c r="F14" s="6">
        <f t="shared" si="1"/>
        <v>0</v>
      </c>
      <c r="G14" s="6">
        <f t="shared" si="1"/>
        <v>0</v>
      </c>
      <c r="H14" s="6">
        <f t="shared" si="1"/>
        <v>0</v>
      </c>
      <c r="I14" s="6">
        <f t="shared" si="1"/>
        <v>0</v>
      </c>
      <c r="J14" s="6">
        <f t="shared" si="1"/>
        <v>0</v>
      </c>
      <c r="K14" s="6">
        <f t="shared" si="1"/>
        <v>0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1"/>
        <v>0</v>
      </c>
      <c r="Y14" s="6">
        <f t="shared" si="1"/>
        <v>0</v>
      </c>
      <c r="Z14" s="6">
        <f t="shared" si="1"/>
        <v>0</v>
      </c>
      <c r="AA14" s="6">
        <f t="shared" si="1"/>
        <v>0</v>
      </c>
      <c r="AB14" s="6">
        <f t="shared" si="1"/>
        <v>0</v>
      </c>
      <c r="AC14" s="6">
        <f t="shared" si="1"/>
        <v>0</v>
      </c>
      <c r="AD14" s="6">
        <f t="shared" si="1"/>
        <v>0</v>
      </c>
      <c r="AE14" s="6">
        <f t="shared" si="1"/>
        <v>0</v>
      </c>
    </row>
    <row r="15" spans="1:32" x14ac:dyDescent="0.45">
      <c r="A15" s="44" t="s">
        <v>95</v>
      </c>
      <c r="B15" s="6">
        <f>B13-B14</f>
        <v>12322.577529597409</v>
      </c>
      <c r="C15" s="6">
        <f t="shared" ref="C15:AE15" si="2">C13-C14</f>
        <v>25261.283935674688</v>
      </c>
      <c r="D15" s="6">
        <f t="shared" si="2"/>
        <v>38846.92566205583</v>
      </c>
      <c r="E15" s="6">
        <f t="shared" si="2"/>
        <v>53111.849474756033</v>
      </c>
      <c r="F15" s="6">
        <f t="shared" si="2"/>
        <v>68090.019478091242</v>
      </c>
      <c r="G15" s="6">
        <f t="shared" si="2"/>
        <v>83817.097981593222</v>
      </c>
      <c r="H15" s="6">
        <f t="shared" si="2"/>
        <v>100330.53041027029</v>
      </c>
      <c r="I15" s="6">
        <f t="shared" si="2"/>
        <v>117669.63446038123</v>
      </c>
      <c r="J15" s="6">
        <f t="shared" si="2"/>
        <v>135875.69371299772</v>
      </c>
      <c r="K15" s="6">
        <f t="shared" si="2"/>
        <v>154992.05592824501</v>
      </c>
      <c r="L15" s="6">
        <f t="shared" si="2"/>
        <v>175064.23625425468</v>
      </c>
      <c r="M15" s="6">
        <f t="shared" si="2"/>
        <v>196140.02559656484</v>
      </c>
      <c r="N15" s="6">
        <f t="shared" si="2"/>
        <v>218269.60440599051</v>
      </c>
      <c r="O15" s="6">
        <f t="shared" si="2"/>
        <v>241505.66215588746</v>
      </c>
      <c r="P15" s="6">
        <f t="shared" si="2"/>
        <v>265903.52279327926</v>
      </c>
      <c r="Q15" s="6">
        <f t="shared" si="2"/>
        <v>291521.27646254061</v>
      </c>
      <c r="R15" s="6">
        <f t="shared" si="2"/>
        <v>318419.91781526501</v>
      </c>
      <c r="S15" s="6">
        <f t="shared" si="2"/>
        <v>346663.49123562564</v>
      </c>
      <c r="T15" s="6">
        <f t="shared" si="2"/>
        <v>376319.24332700431</v>
      </c>
      <c r="U15" s="6">
        <f t="shared" si="2"/>
        <v>407457.78302295192</v>
      </c>
      <c r="V15" s="6">
        <f t="shared" si="2"/>
        <v>440153.24970369687</v>
      </c>
      <c r="W15" s="6">
        <f t="shared" si="2"/>
        <v>474483.4897184791</v>
      </c>
      <c r="X15" s="6">
        <f t="shared" si="2"/>
        <v>510530.24173400045</v>
      </c>
      <c r="Y15" s="6">
        <f t="shared" si="2"/>
        <v>548379.3313502979</v>
      </c>
      <c r="Z15" s="6">
        <f t="shared" si="2"/>
        <v>588120.87544741028</v>
      </c>
      <c r="AA15" s="6">
        <f t="shared" si="2"/>
        <v>629849.49674937828</v>
      </c>
      <c r="AB15" s="6">
        <f t="shared" si="2"/>
        <v>673664.54911644466</v>
      </c>
      <c r="AC15" s="6">
        <f t="shared" si="2"/>
        <v>719670.35410186439</v>
      </c>
      <c r="AD15" s="6">
        <f t="shared" si="2"/>
        <v>767976.44933655509</v>
      </c>
      <c r="AE15" s="6">
        <f t="shared" si="2"/>
        <v>818697.84933298023</v>
      </c>
      <c r="AF15" s="23"/>
    </row>
    <row r="16" spans="1:32" x14ac:dyDescent="0.45">
      <c r="A16" s="44" t="s">
        <v>82</v>
      </c>
      <c r="B16" s="6">
        <f t="shared" ref="B16:AE16" si="3">B15*$D$33</f>
        <v>24.645155059194817</v>
      </c>
      <c r="C16" s="6">
        <f t="shared" si="3"/>
        <v>50.522567871349381</v>
      </c>
      <c r="D16" s="6">
        <f t="shared" si="3"/>
        <v>77.693851324111662</v>
      </c>
      <c r="E16" s="6">
        <f t="shared" si="3"/>
        <v>106.22369894951207</v>
      </c>
      <c r="F16" s="6">
        <f t="shared" si="3"/>
        <v>136.1800389561825</v>
      </c>
      <c r="G16" s="6">
        <f t="shared" si="3"/>
        <v>167.63419596318644</v>
      </c>
      <c r="H16" s="6">
        <f t="shared" si="3"/>
        <v>200.6610608205406</v>
      </c>
      <c r="I16" s="6">
        <f t="shared" si="3"/>
        <v>235.33926892076246</v>
      </c>
      <c r="J16" s="6">
        <f t="shared" si="3"/>
        <v>271.75138742599546</v>
      </c>
      <c r="K16" s="6">
        <f t="shared" si="3"/>
        <v>309.98411185649002</v>
      </c>
      <c r="L16" s="6">
        <f t="shared" si="3"/>
        <v>350.12847250850933</v>
      </c>
      <c r="M16" s="6">
        <f t="shared" si="3"/>
        <v>392.28005119312968</v>
      </c>
      <c r="N16" s="6">
        <f t="shared" si="3"/>
        <v>436.53920881198104</v>
      </c>
      <c r="O16" s="6">
        <f t="shared" si="3"/>
        <v>483.01132431177496</v>
      </c>
      <c r="P16" s="6">
        <f t="shared" si="3"/>
        <v>531.8070455865585</v>
      </c>
      <c r="Q16" s="6">
        <f t="shared" si="3"/>
        <v>583.04255292508128</v>
      </c>
      <c r="R16" s="6">
        <f t="shared" si="3"/>
        <v>636.83983563053005</v>
      </c>
      <c r="S16" s="6">
        <f t="shared" si="3"/>
        <v>693.32698247125131</v>
      </c>
      <c r="T16" s="6">
        <f t="shared" si="3"/>
        <v>752.6384866540086</v>
      </c>
      <c r="U16" s="6">
        <f t="shared" si="3"/>
        <v>814.9155660459038</v>
      </c>
      <c r="V16" s="6">
        <f t="shared" si="3"/>
        <v>880.30649940739374</v>
      </c>
      <c r="W16" s="6">
        <f t="shared" si="3"/>
        <v>948.96697943695824</v>
      </c>
      <c r="X16" s="6">
        <f t="shared" si="3"/>
        <v>1021.0604834680009</v>
      </c>
      <c r="Y16" s="6">
        <f t="shared" si="3"/>
        <v>1096.7586627005958</v>
      </c>
      <c r="Z16" s="6">
        <f t="shared" si="3"/>
        <v>1176.2417508948206</v>
      </c>
      <c r="AA16" s="6">
        <f t="shared" si="3"/>
        <v>1259.6989934987566</v>
      </c>
      <c r="AB16" s="6">
        <f t="shared" si="3"/>
        <v>1347.3290982328892</v>
      </c>
      <c r="AC16" s="6">
        <f t="shared" si="3"/>
        <v>1439.3407082037288</v>
      </c>
      <c r="AD16" s="6">
        <f t="shared" si="3"/>
        <v>1535.9528986731102</v>
      </c>
      <c r="AE16" s="6">
        <f t="shared" si="3"/>
        <v>1637.3956986659605</v>
      </c>
      <c r="AF16" s="23"/>
    </row>
    <row r="17" spans="1:32" x14ac:dyDescent="0.45">
      <c r="A17" s="44" t="s">
        <v>94</v>
      </c>
      <c r="B17" s="6">
        <f>B15-B16</f>
        <v>12297.932374538213</v>
      </c>
      <c r="C17" s="6">
        <f t="shared" ref="C17:AE17" si="4">C15-C16</f>
        <v>25210.761367803338</v>
      </c>
      <c r="D17" s="6">
        <f t="shared" si="4"/>
        <v>38769.231810731719</v>
      </c>
      <c r="E17" s="6">
        <f t="shared" si="4"/>
        <v>53005.625775806519</v>
      </c>
      <c r="F17" s="6">
        <f t="shared" si="4"/>
        <v>67953.839439135059</v>
      </c>
      <c r="G17" s="6">
        <f t="shared" si="4"/>
        <v>83649.46378563004</v>
      </c>
      <c r="H17" s="6">
        <f t="shared" si="4"/>
        <v>100129.86934944976</v>
      </c>
      <c r="I17" s="6">
        <f t="shared" si="4"/>
        <v>117434.29519146046</v>
      </c>
      <c r="J17" s="6">
        <f t="shared" si="4"/>
        <v>135603.94232557173</v>
      </c>
      <c r="K17" s="6">
        <f t="shared" si="4"/>
        <v>154682.07181638852</v>
      </c>
      <c r="L17" s="6">
        <f t="shared" si="4"/>
        <v>174714.10778174616</v>
      </c>
      <c r="M17" s="6">
        <f t="shared" si="4"/>
        <v>195747.7455453717</v>
      </c>
      <c r="N17" s="6">
        <f t="shared" si="4"/>
        <v>217833.06519717854</v>
      </c>
      <c r="O17" s="6">
        <f t="shared" si="4"/>
        <v>241022.65083157568</v>
      </c>
      <c r="P17" s="6">
        <f t="shared" si="4"/>
        <v>265371.71574769268</v>
      </c>
      <c r="Q17" s="6">
        <f t="shared" si="4"/>
        <v>290938.23390961555</v>
      </c>
      <c r="R17" s="6">
        <f t="shared" si="4"/>
        <v>317783.07797963446</v>
      </c>
      <c r="S17" s="6">
        <f t="shared" si="4"/>
        <v>345970.16425315436</v>
      </c>
      <c r="T17" s="6">
        <f t="shared" si="4"/>
        <v>375566.60484035028</v>
      </c>
      <c r="U17" s="6">
        <f t="shared" si="4"/>
        <v>406642.86745690601</v>
      </c>
      <c r="V17" s="6">
        <f t="shared" si="4"/>
        <v>439272.94320428948</v>
      </c>
      <c r="W17" s="6">
        <f t="shared" si="4"/>
        <v>473534.52273904212</v>
      </c>
      <c r="X17" s="6">
        <f t="shared" si="4"/>
        <v>509509.18125053245</v>
      </c>
      <c r="Y17" s="6">
        <f t="shared" si="4"/>
        <v>547282.57268759725</v>
      </c>
      <c r="Z17" s="6">
        <f t="shared" si="4"/>
        <v>586944.63369651546</v>
      </c>
      <c r="AA17" s="6">
        <f t="shared" si="4"/>
        <v>628589.79775587947</v>
      </c>
      <c r="AB17" s="6">
        <f t="shared" si="4"/>
        <v>672317.22001821175</v>
      </c>
      <c r="AC17" s="6">
        <f t="shared" si="4"/>
        <v>718231.01339366066</v>
      </c>
      <c r="AD17" s="6">
        <f t="shared" si="4"/>
        <v>766440.49643788196</v>
      </c>
      <c r="AE17" s="6">
        <f t="shared" si="4"/>
        <v>817060.45363431424</v>
      </c>
      <c r="AF17" s="23"/>
    </row>
    <row r="18" spans="1:32" x14ac:dyDescent="0.45">
      <c r="A18" s="44" t="s">
        <v>112</v>
      </c>
      <c r="B18" s="6">
        <f>MIN($E$36,B15)</f>
        <v>12322.577529597409</v>
      </c>
      <c r="C18" s="6">
        <f t="shared" ref="C18:AE18" si="5">MIN($E$36,C15)</f>
        <v>25261.283935674688</v>
      </c>
      <c r="D18" s="6">
        <f t="shared" si="5"/>
        <v>38846.92566205583</v>
      </c>
      <c r="E18" s="6">
        <f t="shared" si="5"/>
        <v>53111.849474756033</v>
      </c>
      <c r="F18" s="6">
        <f t="shared" si="5"/>
        <v>68090.019478091242</v>
      </c>
      <c r="G18" s="6">
        <f t="shared" si="5"/>
        <v>83817.097981593222</v>
      </c>
      <c r="H18" s="6">
        <f t="shared" si="5"/>
        <v>100330.53041027029</v>
      </c>
      <c r="I18" s="6">
        <f t="shared" si="5"/>
        <v>117669.63446038123</v>
      </c>
      <c r="J18" s="6">
        <f t="shared" si="5"/>
        <v>135875.69371299772</v>
      </c>
      <c r="K18" s="6">
        <f t="shared" si="5"/>
        <v>154992.05592824501</v>
      </c>
      <c r="L18" s="6">
        <f t="shared" si="5"/>
        <v>175064.23625425468</v>
      </c>
      <c r="M18" s="6">
        <f t="shared" si="5"/>
        <v>196140.02559656484</v>
      </c>
      <c r="N18" s="6">
        <f t="shared" si="5"/>
        <v>218269.60440599051</v>
      </c>
      <c r="O18" s="6">
        <f t="shared" si="5"/>
        <v>241505.66215588746</v>
      </c>
      <c r="P18" s="6">
        <f t="shared" si="5"/>
        <v>265903.52279327926</v>
      </c>
      <c r="Q18" s="6">
        <f t="shared" si="5"/>
        <v>291521.27646254061</v>
      </c>
      <c r="R18" s="6">
        <f t="shared" si="5"/>
        <v>300000</v>
      </c>
      <c r="S18" s="6">
        <f t="shared" si="5"/>
        <v>300000</v>
      </c>
      <c r="T18" s="6">
        <f t="shared" si="5"/>
        <v>300000</v>
      </c>
      <c r="U18" s="6">
        <f t="shared" si="5"/>
        <v>300000</v>
      </c>
      <c r="V18" s="6">
        <f t="shared" si="5"/>
        <v>300000</v>
      </c>
      <c r="W18" s="6">
        <f t="shared" si="5"/>
        <v>300000</v>
      </c>
      <c r="X18" s="6">
        <f t="shared" si="5"/>
        <v>300000</v>
      </c>
      <c r="Y18" s="6">
        <f t="shared" si="5"/>
        <v>300000</v>
      </c>
      <c r="Z18" s="6">
        <f t="shared" si="5"/>
        <v>300000</v>
      </c>
      <c r="AA18" s="6">
        <f t="shared" si="5"/>
        <v>300000</v>
      </c>
      <c r="AB18" s="6">
        <f t="shared" si="5"/>
        <v>300000</v>
      </c>
      <c r="AC18" s="6">
        <f t="shared" si="5"/>
        <v>300000</v>
      </c>
      <c r="AD18" s="6">
        <f t="shared" si="5"/>
        <v>300000</v>
      </c>
      <c r="AE18" s="6">
        <f t="shared" si="5"/>
        <v>300000</v>
      </c>
      <c r="AF18" s="23"/>
    </row>
    <row r="19" spans="1:32" x14ac:dyDescent="0.45">
      <c r="A19" s="44" t="s">
        <v>86</v>
      </c>
      <c r="B19" s="6">
        <f>MAX($E$34,$E$33*B18)</f>
        <v>22.180639553275334</v>
      </c>
      <c r="C19" s="6">
        <f t="shared" ref="C19:AE19" si="6">MAX($E$34,$E$33*C18)</f>
        <v>45.470311084214437</v>
      </c>
      <c r="D19" s="6">
        <f t="shared" si="6"/>
        <v>69.924466191700489</v>
      </c>
      <c r="E19" s="6">
        <f t="shared" si="6"/>
        <v>95.60132905456085</v>
      </c>
      <c r="F19" s="6">
        <f t="shared" si="6"/>
        <v>122.56203506056423</v>
      </c>
      <c r="G19" s="6">
        <f t="shared" si="6"/>
        <v>150.8707763668678</v>
      </c>
      <c r="H19" s="6">
        <f t="shared" si="6"/>
        <v>180.59495473848654</v>
      </c>
      <c r="I19" s="6">
        <f t="shared" si="6"/>
        <v>211.80534202868623</v>
      </c>
      <c r="J19" s="6">
        <f t="shared" si="6"/>
        <v>244.57624868339587</v>
      </c>
      <c r="K19" s="6">
        <f t="shared" si="6"/>
        <v>278.98570067084103</v>
      </c>
      <c r="L19" s="6">
        <f t="shared" si="6"/>
        <v>315.11562525765839</v>
      </c>
      <c r="M19" s="6">
        <f t="shared" si="6"/>
        <v>353.05204607381671</v>
      </c>
      <c r="N19" s="6">
        <f t="shared" si="6"/>
        <v>392.88528793078291</v>
      </c>
      <c r="O19" s="6">
        <f t="shared" si="6"/>
        <v>434.71019188059739</v>
      </c>
      <c r="P19" s="6">
        <f t="shared" si="6"/>
        <v>478.62634102790264</v>
      </c>
      <c r="Q19" s="6">
        <f t="shared" si="6"/>
        <v>524.73829763257311</v>
      </c>
      <c r="R19" s="6">
        <f t="shared" si="6"/>
        <v>540</v>
      </c>
      <c r="S19" s="6">
        <f t="shared" si="6"/>
        <v>540</v>
      </c>
      <c r="T19" s="6">
        <f t="shared" si="6"/>
        <v>540</v>
      </c>
      <c r="U19" s="6">
        <f t="shared" si="6"/>
        <v>540</v>
      </c>
      <c r="V19" s="6">
        <f t="shared" si="6"/>
        <v>540</v>
      </c>
      <c r="W19" s="6">
        <f t="shared" si="6"/>
        <v>540</v>
      </c>
      <c r="X19" s="6">
        <f t="shared" si="6"/>
        <v>540</v>
      </c>
      <c r="Y19" s="6">
        <f t="shared" si="6"/>
        <v>540</v>
      </c>
      <c r="Z19" s="6">
        <f t="shared" si="6"/>
        <v>540</v>
      </c>
      <c r="AA19" s="6">
        <f t="shared" si="6"/>
        <v>540</v>
      </c>
      <c r="AB19" s="6">
        <f t="shared" si="6"/>
        <v>540</v>
      </c>
      <c r="AC19" s="6">
        <f t="shared" si="6"/>
        <v>540</v>
      </c>
      <c r="AD19" s="6">
        <f t="shared" si="6"/>
        <v>540</v>
      </c>
      <c r="AE19" s="6">
        <f t="shared" si="6"/>
        <v>540</v>
      </c>
      <c r="AF19" s="23"/>
    </row>
    <row r="20" spans="1:32" x14ac:dyDescent="0.45">
      <c r="A20" s="44" t="s">
        <v>110</v>
      </c>
      <c r="B20" s="6">
        <f>MAX(0,B17-B18-B22)</f>
        <v>0</v>
      </c>
      <c r="C20" s="6">
        <f t="shared" ref="C20:AE20" si="7">MAX(0,C17-C18-C22)</f>
        <v>0</v>
      </c>
      <c r="D20" s="6">
        <f t="shared" si="7"/>
        <v>0</v>
      </c>
      <c r="E20" s="6">
        <f t="shared" si="7"/>
        <v>0</v>
      </c>
      <c r="F20" s="6">
        <f t="shared" si="7"/>
        <v>0</v>
      </c>
      <c r="G20" s="6">
        <f t="shared" si="7"/>
        <v>0</v>
      </c>
      <c r="H20" s="6">
        <f t="shared" si="7"/>
        <v>0</v>
      </c>
      <c r="I20" s="6">
        <f t="shared" si="7"/>
        <v>0</v>
      </c>
      <c r="J20" s="6">
        <f t="shared" si="7"/>
        <v>0</v>
      </c>
      <c r="K20" s="6">
        <f t="shared" si="7"/>
        <v>0</v>
      </c>
      <c r="L20" s="6">
        <f t="shared" si="7"/>
        <v>0</v>
      </c>
      <c r="M20" s="6">
        <f t="shared" si="7"/>
        <v>0</v>
      </c>
      <c r="N20" s="6">
        <f t="shared" si="7"/>
        <v>0</v>
      </c>
      <c r="O20" s="6">
        <f t="shared" si="7"/>
        <v>0</v>
      </c>
      <c r="P20" s="6">
        <f t="shared" si="7"/>
        <v>0</v>
      </c>
      <c r="Q20" s="6">
        <f t="shared" si="7"/>
        <v>0</v>
      </c>
      <c r="R20" s="6">
        <f t="shared" si="7"/>
        <v>0</v>
      </c>
      <c r="S20" s="6">
        <f t="shared" si="7"/>
        <v>0</v>
      </c>
      <c r="T20" s="6">
        <f t="shared" si="7"/>
        <v>0</v>
      </c>
      <c r="U20" s="6">
        <f t="shared" si="7"/>
        <v>0</v>
      </c>
      <c r="V20" s="6">
        <f t="shared" si="7"/>
        <v>0</v>
      </c>
      <c r="W20" s="6">
        <f t="shared" si="7"/>
        <v>0</v>
      </c>
      <c r="X20" s="6">
        <f t="shared" si="7"/>
        <v>0</v>
      </c>
      <c r="Y20" s="6">
        <f t="shared" si="7"/>
        <v>0</v>
      </c>
      <c r="Z20" s="6">
        <f t="shared" si="7"/>
        <v>0</v>
      </c>
      <c r="AA20" s="6">
        <f t="shared" si="7"/>
        <v>0</v>
      </c>
      <c r="AB20" s="6">
        <f t="shared" si="7"/>
        <v>0</v>
      </c>
      <c r="AC20" s="6">
        <f t="shared" si="7"/>
        <v>0</v>
      </c>
      <c r="AD20" s="6">
        <f t="shared" si="7"/>
        <v>0</v>
      </c>
      <c r="AE20" s="6">
        <f t="shared" si="7"/>
        <v>0</v>
      </c>
    </row>
    <row r="21" spans="1:32" x14ac:dyDescent="0.45">
      <c r="A21" s="44" t="s">
        <v>111</v>
      </c>
      <c r="B21" s="6">
        <f t="shared" ref="B21:AE21" si="8">B20*$F$33</f>
        <v>0</v>
      </c>
      <c r="C21" s="6">
        <f t="shared" si="8"/>
        <v>0</v>
      </c>
      <c r="D21" s="6">
        <f t="shared" si="8"/>
        <v>0</v>
      </c>
      <c r="E21" s="6">
        <f t="shared" si="8"/>
        <v>0</v>
      </c>
      <c r="F21" s="6">
        <f t="shared" si="8"/>
        <v>0</v>
      </c>
      <c r="G21" s="6">
        <f t="shared" si="8"/>
        <v>0</v>
      </c>
      <c r="H21" s="6">
        <f t="shared" si="8"/>
        <v>0</v>
      </c>
      <c r="I21" s="6">
        <f t="shared" si="8"/>
        <v>0</v>
      </c>
      <c r="J21" s="6">
        <f t="shared" si="8"/>
        <v>0</v>
      </c>
      <c r="K21" s="6">
        <f t="shared" si="8"/>
        <v>0</v>
      </c>
      <c r="L21" s="6">
        <f t="shared" si="8"/>
        <v>0</v>
      </c>
      <c r="M21" s="6">
        <f t="shared" si="8"/>
        <v>0</v>
      </c>
      <c r="N21" s="6">
        <f t="shared" si="8"/>
        <v>0</v>
      </c>
      <c r="O21" s="6">
        <f t="shared" si="8"/>
        <v>0</v>
      </c>
      <c r="P21" s="6">
        <f t="shared" si="8"/>
        <v>0</v>
      </c>
      <c r="Q21" s="6">
        <f t="shared" si="8"/>
        <v>0</v>
      </c>
      <c r="R21" s="6">
        <f t="shared" si="8"/>
        <v>0</v>
      </c>
      <c r="S21" s="6">
        <f t="shared" si="8"/>
        <v>0</v>
      </c>
      <c r="T21" s="6">
        <f t="shared" si="8"/>
        <v>0</v>
      </c>
      <c r="U21" s="6">
        <f t="shared" si="8"/>
        <v>0</v>
      </c>
      <c r="V21" s="6">
        <f t="shared" si="8"/>
        <v>0</v>
      </c>
      <c r="W21" s="6">
        <f t="shared" si="8"/>
        <v>0</v>
      </c>
      <c r="X21" s="6">
        <f t="shared" si="8"/>
        <v>0</v>
      </c>
      <c r="Y21" s="6">
        <f t="shared" si="8"/>
        <v>0</v>
      </c>
      <c r="Z21" s="6">
        <f t="shared" si="8"/>
        <v>0</v>
      </c>
      <c r="AA21" s="6">
        <f t="shared" si="8"/>
        <v>0</v>
      </c>
      <c r="AB21" s="6">
        <f t="shared" si="8"/>
        <v>0</v>
      </c>
      <c r="AC21" s="6">
        <f t="shared" si="8"/>
        <v>0</v>
      </c>
      <c r="AD21" s="6">
        <f t="shared" si="8"/>
        <v>0</v>
      </c>
      <c r="AE21" s="6">
        <f t="shared" si="8"/>
        <v>0</v>
      </c>
    </row>
    <row r="22" spans="1:32" x14ac:dyDescent="0.45">
      <c r="A22" s="44" t="s">
        <v>93</v>
      </c>
      <c r="B22" s="6">
        <f t="shared" ref="B22:AE22" si="9">MAX(0,B17-$F$36)</f>
        <v>0</v>
      </c>
      <c r="C22" s="6">
        <f t="shared" si="9"/>
        <v>0</v>
      </c>
      <c r="D22" s="6">
        <f t="shared" si="9"/>
        <v>0</v>
      </c>
      <c r="E22" s="6">
        <f t="shared" si="9"/>
        <v>0</v>
      </c>
      <c r="F22" s="6">
        <f t="shared" si="9"/>
        <v>0</v>
      </c>
      <c r="G22" s="6">
        <f t="shared" si="9"/>
        <v>0</v>
      </c>
      <c r="H22" s="6">
        <f t="shared" si="9"/>
        <v>0</v>
      </c>
      <c r="I22" s="6">
        <f t="shared" si="9"/>
        <v>0</v>
      </c>
      <c r="J22" s="6">
        <f t="shared" si="9"/>
        <v>0</v>
      </c>
      <c r="K22" s="6">
        <f t="shared" si="9"/>
        <v>0</v>
      </c>
      <c r="L22" s="6">
        <f t="shared" si="9"/>
        <v>0</v>
      </c>
      <c r="M22" s="6">
        <f t="shared" si="9"/>
        <v>0</v>
      </c>
      <c r="N22" s="6">
        <f t="shared" si="9"/>
        <v>0</v>
      </c>
      <c r="O22" s="6">
        <f t="shared" si="9"/>
        <v>0</v>
      </c>
      <c r="P22" s="6">
        <f t="shared" si="9"/>
        <v>0</v>
      </c>
      <c r="Q22" s="6">
        <f t="shared" si="9"/>
        <v>0</v>
      </c>
      <c r="R22" s="6">
        <f t="shared" si="9"/>
        <v>17783.077979634458</v>
      </c>
      <c r="S22" s="6">
        <f t="shared" si="9"/>
        <v>45970.164253154362</v>
      </c>
      <c r="T22" s="6">
        <f t="shared" si="9"/>
        <v>75566.604840350279</v>
      </c>
      <c r="U22" s="6">
        <f t="shared" si="9"/>
        <v>106642.86745690601</v>
      </c>
      <c r="V22" s="6">
        <f t="shared" si="9"/>
        <v>139272.94320428948</v>
      </c>
      <c r="W22" s="6">
        <f t="shared" si="9"/>
        <v>173534.52273904212</v>
      </c>
      <c r="X22" s="6">
        <f t="shared" si="9"/>
        <v>209509.18125053245</v>
      </c>
      <c r="Y22" s="6">
        <f t="shared" si="9"/>
        <v>247282.57268759725</v>
      </c>
      <c r="Z22" s="6">
        <f t="shared" si="9"/>
        <v>286944.63369651546</v>
      </c>
      <c r="AA22" s="6">
        <f t="shared" si="9"/>
        <v>328589.79775587947</v>
      </c>
      <c r="AB22" s="6">
        <f t="shared" si="9"/>
        <v>372317.22001821175</v>
      </c>
      <c r="AC22" s="6">
        <f t="shared" si="9"/>
        <v>418231.01339366066</v>
      </c>
      <c r="AD22" s="6">
        <f t="shared" si="9"/>
        <v>466440.49643788196</v>
      </c>
      <c r="AE22" s="6">
        <f t="shared" si="9"/>
        <v>517060.45363431424</v>
      </c>
    </row>
    <row r="23" spans="1:32" x14ac:dyDescent="0.45">
      <c r="A23" s="44" t="s">
        <v>87</v>
      </c>
      <c r="B23" s="6">
        <f>B22*$G$33</f>
        <v>0</v>
      </c>
      <c r="C23" s="6">
        <f t="shared" ref="C23:AE23" si="10">C22*$G$33</f>
        <v>0</v>
      </c>
      <c r="D23" s="6">
        <f t="shared" si="10"/>
        <v>0</v>
      </c>
      <c r="E23" s="6">
        <f t="shared" si="10"/>
        <v>0</v>
      </c>
      <c r="F23" s="6">
        <f t="shared" si="10"/>
        <v>0</v>
      </c>
      <c r="G23" s="6">
        <f t="shared" si="10"/>
        <v>0</v>
      </c>
      <c r="H23" s="6">
        <f t="shared" si="10"/>
        <v>0</v>
      </c>
      <c r="I23" s="6">
        <f t="shared" si="10"/>
        <v>0</v>
      </c>
      <c r="J23" s="6">
        <f t="shared" si="10"/>
        <v>0</v>
      </c>
      <c r="K23" s="6">
        <f t="shared" si="10"/>
        <v>0</v>
      </c>
      <c r="L23" s="6">
        <f t="shared" si="10"/>
        <v>0</v>
      </c>
      <c r="M23" s="6">
        <f t="shared" si="10"/>
        <v>0</v>
      </c>
      <c r="N23" s="6">
        <f t="shared" si="10"/>
        <v>0</v>
      </c>
      <c r="O23" s="6">
        <f t="shared" si="10"/>
        <v>0</v>
      </c>
      <c r="P23" s="6">
        <f t="shared" si="10"/>
        <v>0</v>
      </c>
      <c r="Q23" s="6">
        <f t="shared" si="10"/>
        <v>0</v>
      </c>
      <c r="R23" s="6">
        <f t="shared" si="10"/>
        <v>0</v>
      </c>
      <c r="S23" s="6">
        <f t="shared" si="10"/>
        <v>0</v>
      </c>
      <c r="T23" s="6">
        <f t="shared" si="10"/>
        <v>0</v>
      </c>
      <c r="U23" s="6">
        <f t="shared" si="10"/>
        <v>0</v>
      </c>
      <c r="V23" s="6">
        <f t="shared" si="10"/>
        <v>0</v>
      </c>
      <c r="W23" s="6">
        <f t="shared" si="10"/>
        <v>0</v>
      </c>
      <c r="X23" s="6">
        <f t="shared" si="10"/>
        <v>0</v>
      </c>
      <c r="Y23" s="6">
        <f t="shared" si="10"/>
        <v>0</v>
      </c>
      <c r="Z23" s="6">
        <f t="shared" si="10"/>
        <v>0</v>
      </c>
      <c r="AA23" s="6">
        <f t="shared" si="10"/>
        <v>0</v>
      </c>
      <c r="AB23" s="6">
        <f t="shared" si="10"/>
        <v>0</v>
      </c>
      <c r="AC23" s="6">
        <f t="shared" si="10"/>
        <v>0</v>
      </c>
      <c r="AD23" s="6">
        <f t="shared" si="10"/>
        <v>0</v>
      </c>
      <c r="AE23" s="6">
        <f t="shared" si="10"/>
        <v>0</v>
      </c>
    </row>
    <row r="24" spans="1:32" x14ac:dyDescent="0.45">
      <c r="A24" s="44" t="s">
        <v>113</v>
      </c>
      <c r="B24" s="6">
        <f>B19+B23+B21</f>
        <v>22.180639553275334</v>
      </c>
      <c r="C24" s="6">
        <f t="shared" ref="C24:AD24" si="11">C19+C23+C21</f>
        <v>45.470311084214437</v>
      </c>
      <c r="D24" s="6">
        <f t="shared" si="11"/>
        <v>69.924466191700489</v>
      </c>
      <c r="E24" s="6">
        <f t="shared" si="11"/>
        <v>95.60132905456085</v>
      </c>
      <c r="F24" s="6">
        <f t="shared" si="11"/>
        <v>122.56203506056423</v>
      </c>
      <c r="G24" s="6">
        <f t="shared" si="11"/>
        <v>150.8707763668678</v>
      </c>
      <c r="H24" s="6">
        <f t="shared" si="11"/>
        <v>180.59495473848654</v>
      </c>
      <c r="I24" s="6">
        <f t="shared" si="11"/>
        <v>211.80534202868623</v>
      </c>
      <c r="J24" s="6">
        <f t="shared" si="11"/>
        <v>244.57624868339587</v>
      </c>
      <c r="K24" s="6">
        <f t="shared" si="11"/>
        <v>278.98570067084103</v>
      </c>
      <c r="L24" s="6">
        <f t="shared" si="11"/>
        <v>315.11562525765839</v>
      </c>
      <c r="M24" s="6">
        <f t="shared" si="11"/>
        <v>353.05204607381671</v>
      </c>
      <c r="N24" s="6">
        <f t="shared" si="11"/>
        <v>392.88528793078291</v>
      </c>
      <c r="O24" s="6">
        <f t="shared" si="11"/>
        <v>434.71019188059739</v>
      </c>
      <c r="P24" s="6">
        <f t="shared" si="11"/>
        <v>478.62634102790264</v>
      </c>
      <c r="Q24" s="6">
        <f t="shared" si="11"/>
        <v>524.73829763257311</v>
      </c>
      <c r="R24" s="6">
        <f t="shared" si="11"/>
        <v>540</v>
      </c>
      <c r="S24" s="6">
        <f t="shared" si="11"/>
        <v>540</v>
      </c>
      <c r="T24" s="6">
        <f t="shared" si="11"/>
        <v>540</v>
      </c>
      <c r="U24" s="6">
        <f t="shared" si="11"/>
        <v>540</v>
      </c>
      <c r="V24" s="6">
        <f t="shared" si="11"/>
        <v>540</v>
      </c>
      <c r="W24" s="6">
        <f t="shared" si="11"/>
        <v>540</v>
      </c>
      <c r="X24" s="6">
        <f t="shared" si="11"/>
        <v>540</v>
      </c>
      <c r="Y24" s="6">
        <f t="shared" si="11"/>
        <v>540</v>
      </c>
      <c r="Z24" s="6">
        <f t="shared" si="11"/>
        <v>540</v>
      </c>
      <c r="AA24" s="6">
        <f t="shared" si="11"/>
        <v>540</v>
      </c>
      <c r="AB24" s="6">
        <f t="shared" si="11"/>
        <v>540</v>
      </c>
      <c r="AC24" s="6">
        <f t="shared" si="11"/>
        <v>540</v>
      </c>
      <c r="AD24" s="6">
        <f t="shared" si="11"/>
        <v>540</v>
      </c>
      <c r="AE24" s="6">
        <f>AE19+AE23+AE21</f>
        <v>540</v>
      </c>
    </row>
    <row r="25" spans="1:32" x14ac:dyDescent="0.45">
      <c r="A25" s="44" t="s">
        <v>98</v>
      </c>
      <c r="B25" s="6">
        <f t="shared" ref="B25:AE25" si="12">B14+B16+B24</f>
        <v>46.825794612470148</v>
      </c>
      <c r="C25" s="6">
        <f t="shared" si="12"/>
        <v>95.99287895556381</v>
      </c>
      <c r="D25" s="6">
        <f t="shared" si="12"/>
        <v>147.61831751581215</v>
      </c>
      <c r="E25" s="6">
        <f t="shared" si="12"/>
        <v>201.82502800407292</v>
      </c>
      <c r="F25" s="6">
        <f t="shared" si="12"/>
        <v>258.74207401674676</v>
      </c>
      <c r="G25" s="6">
        <f t="shared" si="12"/>
        <v>318.50497233005422</v>
      </c>
      <c r="H25" s="6">
        <f t="shared" si="12"/>
        <v>381.25601555902711</v>
      </c>
      <c r="I25" s="6">
        <f t="shared" si="12"/>
        <v>447.14461094944869</v>
      </c>
      <c r="J25" s="6">
        <f t="shared" si="12"/>
        <v>516.32763610939128</v>
      </c>
      <c r="K25" s="6">
        <f t="shared" si="12"/>
        <v>588.96981252733099</v>
      </c>
      <c r="L25" s="6">
        <f t="shared" si="12"/>
        <v>665.24409776616767</v>
      </c>
      <c r="M25" s="6">
        <f t="shared" si="12"/>
        <v>745.33209726694645</v>
      </c>
      <c r="N25" s="6">
        <f t="shared" si="12"/>
        <v>829.42449674276395</v>
      </c>
      <c r="O25" s="6">
        <f t="shared" si="12"/>
        <v>917.72151619237229</v>
      </c>
      <c r="P25" s="6">
        <f t="shared" si="12"/>
        <v>1010.4333866144611</v>
      </c>
      <c r="Q25" s="6">
        <f t="shared" si="12"/>
        <v>1107.7808505576545</v>
      </c>
      <c r="R25" s="6">
        <f t="shared" si="12"/>
        <v>1176.8398356305302</v>
      </c>
      <c r="S25" s="6">
        <f t="shared" si="12"/>
        <v>1233.3269824712513</v>
      </c>
      <c r="T25" s="6">
        <f t="shared" si="12"/>
        <v>1292.6384866540086</v>
      </c>
      <c r="U25" s="6">
        <f t="shared" si="12"/>
        <v>1354.9155660459037</v>
      </c>
      <c r="V25" s="6">
        <f t="shared" si="12"/>
        <v>1420.3064994073939</v>
      </c>
      <c r="W25" s="6">
        <f t="shared" si="12"/>
        <v>1488.9669794369584</v>
      </c>
      <c r="X25" s="6">
        <f t="shared" si="12"/>
        <v>1561.0604834680009</v>
      </c>
      <c r="Y25" s="6">
        <f t="shared" si="12"/>
        <v>1636.7586627005958</v>
      </c>
      <c r="Z25" s="6">
        <f t="shared" si="12"/>
        <v>1716.2417508948206</v>
      </c>
      <c r="AA25" s="6">
        <f t="shared" si="12"/>
        <v>1799.6989934987566</v>
      </c>
      <c r="AB25" s="6">
        <f t="shared" si="12"/>
        <v>1887.3290982328892</v>
      </c>
      <c r="AC25" s="6">
        <f t="shared" si="12"/>
        <v>1979.3407082037288</v>
      </c>
      <c r="AD25" s="6">
        <f t="shared" si="12"/>
        <v>2075.9528986731102</v>
      </c>
      <c r="AE25" s="6">
        <f t="shared" si="12"/>
        <v>2177.3956986659605</v>
      </c>
    </row>
    <row r="26" spans="1:32" x14ac:dyDescent="0.45">
      <c r="A26" s="44" t="s">
        <v>122</v>
      </c>
      <c r="B26" s="6">
        <f>SUM($B$25)</f>
        <v>46.825794612470148</v>
      </c>
      <c r="C26" s="6">
        <f>SUM($B$25:C25)</f>
        <v>142.81867356803394</v>
      </c>
      <c r="D26" s="6">
        <f>SUM($B$25:D25)</f>
        <v>290.43699108384612</v>
      </c>
      <c r="E26" s="6">
        <f>SUM($B$25:E25)</f>
        <v>492.26201908791904</v>
      </c>
      <c r="F26" s="6">
        <f>SUM($B$25:F25)</f>
        <v>751.0040931046658</v>
      </c>
      <c r="G26" s="6">
        <f>SUM($B$25:G25)</f>
        <v>1069.50906543472</v>
      </c>
      <c r="H26" s="6">
        <f>SUM($B$25:H25)</f>
        <v>1450.7650809937472</v>
      </c>
      <c r="I26" s="6">
        <f>SUM($B$25:I25)</f>
        <v>1897.9096919431959</v>
      </c>
      <c r="J26" s="6">
        <f>SUM($B$25:J25)</f>
        <v>2414.2373280525871</v>
      </c>
      <c r="K26" s="6">
        <f>SUM($B$25:K25)</f>
        <v>3003.2071405799179</v>
      </c>
      <c r="L26" s="6">
        <f>SUM($B$25:L25)</f>
        <v>3668.4512383460856</v>
      </c>
      <c r="M26" s="6">
        <f>SUM($B$25:M25)</f>
        <v>4413.7833356130322</v>
      </c>
      <c r="N26" s="6">
        <f>SUM($B$25:N25)</f>
        <v>5243.2078323557962</v>
      </c>
      <c r="O26" s="6">
        <f>SUM($B$25:O25)</f>
        <v>6160.9293485481685</v>
      </c>
      <c r="P26" s="6">
        <f>SUM($B$25:P25)</f>
        <v>7171.3627351626292</v>
      </c>
      <c r="Q26" s="6">
        <f>SUM($B$25:Q25)</f>
        <v>8279.1435857202832</v>
      </c>
      <c r="R26" s="6">
        <f>SUM($B$25:R25)</f>
        <v>9455.9834213508129</v>
      </c>
      <c r="S26" s="6">
        <f>SUM($B$25:S25)</f>
        <v>10689.310403822064</v>
      </c>
      <c r="T26" s="6">
        <f>SUM($B$25:T25)</f>
        <v>11981.948890476073</v>
      </c>
      <c r="U26" s="6">
        <f>SUM($B$25:U25)</f>
        <v>13336.864456521977</v>
      </c>
      <c r="V26" s="6">
        <f>SUM($B$25:V25)</f>
        <v>14757.17095592937</v>
      </c>
      <c r="W26" s="6">
        <f>SUM($B$25:W25)</f>
        <v>16246.137935366329</v>
      </c>
      <c r="X26" s="6">
        <f>SUM($B$25:X25)</f>
        <v>17807.19841883433</v>
      </c>
      <c r="Y26" s="6">
        <f>SUM($B$25:Y25)</f>
        <v>19443.957081534925</v>
      </c>
      <c r="Z26" s="6">
        <f>SUM($B$25:Z25)</f>
        <v>21160.198832429745</v>
      </c>
      <c r="AA26" s="6">
        <f>SUM($B$25:AA25)</f>
        <v>22959.897825928503</v>
      </c>
      <c r="AB26" s="6">
        <f>SUM($B$25:AB25)</f>
        <v>24847.226924161394</v>
      </c>
      <c r="AC26" s="6">
        <f>SUM($B$25:AC25)</f>
        <v>26826.567632365124</v>
      </c>
      <c r="AD26" s="6">
        <f>SUM($B$25:AD25)</f>
        <v>28902.520531038233</v>
      </c>
      <c r="AE26" s="6">
        <f>SUM($B$25:AE25)</f>
        <v>31079.916229704195</v>
      </c>
    </row>
    <row r="27" spans="1:32" x14ac:dyDescent="0.45">
      <c r="A27" s="2" t="s">
        <v>128</v>
      </c>
      <c r="B27" s="6">
        <f>B13-B26</f>
        <v>12275.751734984939</v>
      </c>
      <c r="C27" s="6">
        <f t="shared" ref="C27:AE27" si="13">C13-C26</f>
        <v>25118.465262106653</v>
      </c>
      <c r="D27" s="6">
        <f t="shared" si="13"/>
        <v>38556.488670971987</v>
      </c>
      <c r="E27" s="6">
        <f t="shared" si="13"/>
        <v>52619.587455668116</v>
      </c>
      <c r="F27" s="6">
        <f t="shared" si="13"/>
        <v>67339.015384986575</v>
      </c>
      <c r="G27" s="6">
        <f t="shared" si="13"/>
        <v>82747.588916158507</v>
      </c>
      <c r="H27" s="6">
        <f t="shared" si="13"/>
        <v>98879.765329276546</v>
      </c>
      <c r="I27" s="6">
        <f t="shared" si="13"/>
        <v>115771.72476843804</v>
      </c>
      <c r="J27" s="6">
        <f t="shared" si="13"/>
        <v>133461.45638494514</v>
      </c>
      <c r="K27" s="6">
        <f t="shared" si="13"/>
        <v>151988.84878766511</v>
      </c>
      <c r="L27" s="6">
        <f t="shared" si="13"/>
        <v>171395.78501590859</v>
      </c>
      <c r="M27" s="6">
        <f t="shared" si="13"/>
        <v>191726.24226095181</v>
      </c>
      <c r="N27" s="6">
        <f t="shared" si="13"/>
        <v>213026.3965736347</v>
      </c>
      <c r="O27" s="6">
        <f t="shared" si="13"/>
        <v>235344.73280733929</v>
      </c>
      <c r="P27" s="6">
        <f t="shared" si="13"/>
        <v>258732.16005811663</v>
      </c>
      <c r="Q27" s="6">
        <f t="shared" si="13"/>
        <v>283242.13287682034</v>
      </c>
      <c r="R27" s="6">
        <f t="shared" si="13"/>
        <v>308963.93439391418</v>
      </c>
      <c r="S27" s="6">
        <f t="shared" si="13"/>
        <v>335974.18083180359</v>
      </c>
      <c r="T27" s="6">
        <f t="shared" si="13"/>
        <v>364337.29443652823</v>
      </c>
      <c r="U27" s="6">
        <f t="shared" si="13"/>
        <v>394120.91856642993</v>
      </c>
      <c r="V27" s="6">
        <f t="shared" si="13"/>
        <v>425396.07874776749</v>
      </c>
      <c r="W27" s="6">
        <f t="shared" si="13"/>
        <v>458237.3517831128</v>
      </c>
      <c r="X27" s="6">
        <f t="shared" si="13"/>
        <v>492723.04331516614</v>
      </c>
      <c r="Y27" s="6">
        <f t="shared" si="13"/>
        <v>528935.374268763</v>
      </c>
      <c r="Z27" s="6">
        <f t="shared" si="13"/>
        <v>566960.67661498056</v>
      </c>
      <c r="AA27" s="6">
        <f t="shared" si="13"/>
        <v>606889.59892344975</v>
      </c>
      <c r="AB27" s="6">
        <f t="shared" si="13"/>
        <v>648817.32219228323</v>
      </c>
      <c r="AC27" s="6">
        <f t="shared" si="13"/>
        <v>692843.78646949923</v>
      </c>
      <c r="AD27" s="6">
        <f t="shared" si="13"/>
        <v>739073.9288055168</v>
      </c>
      <c r="AE27" s="6">
        <f t="shared" si="13"/>
        <v>787617.93310327607</v>
      </c>
    </row>
    <row r="30" spans="1:32" ht="18" x14ac:dyDescent="0.55000000000000004">
      <c r="B30" s="17" t="s">
        <v>34</v>
      </c>
      <c r="C30" t="s">
        <v>103</v>
      </c>
    </row>
    <row r="31" spans="1:32" x14ac:dyDescent="0.45">
      <c r="B31" t="s">
        <v>35</v>
      </c>
      <c r="C31" t="s">
        <v>36</v>
      </c>
      <c r="D31" t="s">
        <v>37</v>
      </c>
      <c r="E31" t="s">
        <v>38</v>
      </c>
      <c r="I31" s="18"/>
    </row>
    <row r="32" spans="1:32" ht="14.65" thickBot="1" x14ac:dyDescent="0.5">
      <c r="E32" t="s">
        <v>88</v>
      </c>
      <c r="F32" t="s">
        <v>109</v>
      </c>
      <c r="G32" t="s">
        <v>89</v>
      </c>
      <c r="I32" s="18"/>
    </row>
    <row r="33" spans="1:9" ht="14.65" thickBot="1" x14ac:dyDescent="0.5">
      <c r="A33" s="16" t="s">
        <v>123</v>
      </c>
      <c r="B33" s="46">
        <f>'Invoer en totaal'!B45</f>
        <v>0</v>
      </c>
      <c r="C33" s="46">
        <f>'Invoer en totaal'!C45</f>
        <v>0</v>
      </c>
      <c r="D33" s="46">
        <f>'Invoer en totaal'!D45</f>
        <v>2E-3</v>
      </c>
      <c r="E33" s="46">
        <f>'Invoer en totaal'!E45</f>
        <v>1.8E-3</v>
      </c>
      <c r="F33" s="46">
        <f>'Invoer en totaal'!F45</f>
        <v>0</v>
      </c>
      <c r="G33" s="46">
        <f>'Invoer en totaal'!G45</f>
        <v>0</v>
      </c>
      <c r="H33" s="8"/>
      <c r="I33" s="18"/>
    </row>
    <row r="34" spans="1:9" ht="14.65" thickBot="1" x14ac:dyDescent="0.5">
      <c r="A34" s="34" t="s">
        <v>77</v>
      </c>
      <c r="B34" s="56">
        <f>'Invoer en totaal'!B36</f>
        <v>0</v>
      </c>
      <c r="C34" s="56">
        <f>'Invoer en totaal'!C36</f>
        <v>0</v>
      </c>
      <c r="D34" s="9"/>
      <c r="E34" s="56">
        <f>'Invoer en totaal'!E46</f>
        <v>0</v>
      </c>
      <c r="F34" s="24" t="s">
        <v>125</v>
      </c>
      <c r="G34" s="9"/>
      <c r="H34" s="10"/>
      <c r="I34" s="18"/>
    </row>
    <row r="35" spans="1:9" ht="14.65" thickBot="1" x14ac:dyDescent="0.5">
      <c r="A35" s="34" t="s">
        <v>78</v>
      </c>
      <c r="B35" s="56">
        <f>'Invoer en totaal'!B37</f>
        <v>0</v>
      </c>
      <c r="C35" s="56">
        <f>'Invoer en totaal'!C37</f>
        <v>0</v>
      </c>
      <c r="D35" s="9"/>
      <c r="E35" s="56">
        <f>'Invoer en totaal'!E37</f>
        <v>0</v>
      </c>
      <c r="F35" s="59" t="s">
        <v>124</v>
      </c>
      <c r="G35" s="9"/>
      <c r="H35" s="10"/>
      <c r="I35" s="18"/>
    </row>
    <row r="36" spans="1:9" ht="14.65" thickBot="1" x14ac:dyDescent="0.5">
      <c r="A36" s="41"/>
      <c r="B36" s="11"/>
      <c r="C36" s="11"/>
      <c r="D36" s="50" t="s">
        <v>83</v>
      </c>
      <c r="E36" s="62">
        <v>300000</v>
      </c>
      <c r="F36" s="62">
        <v>300000</v>
      </c>
      <c r="G36" s="11"/>
      <c r="H36" s="12"/>
      <c r="I36" s="18"/>
    </row>
    <row r="37" spans="1:9" x14ac:dyDescent="0.45">
      <c r="I37" s="18"/>
    </row>
    <row r="38" spans="1:9" x14ac:dyDescent="0.45">
      <c r="B38" s="26" t="s">
        <v>81</v>
      </c>
      <c r="I38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A13" sqref="A13"/>
    </sheetView>
  </sheetViews>
  <sheetFormatPr defaultRowHeight="14.25" x14ac:dyDescent="0.45"/>
  <cols>
    <col min="2" max="2" width="10.1328125" customWidth="1"/>
  </cols>
  <sheetData>
    <row r="1" spans="1:3" x14ac:dyDescent="0.45">
      <c r="A1" t="s">
        <v>71</v>
      </c>
      <c r="B1" s="53">
        <v>43840</v>
      </c>
      <c r="C1" t="s">
        <v>72</v>
      </c>
    </row>
    <row r="2" spans="1:3" x14ac:dyDescent="0.45">
      <c r="A2" t="s">
        <v>73</v>
      </c>
      <c r="B2" s="53">
        <v>43840</v>
      </c>
      <c r="C2" t="s">
        <v>74</v>
      </c>
    </row>
    <row r="3" spans="1:3" x14ac:dyDescent="0.45">
      <c r="A3" t="s">
        <v>75</v>
      </c>
      <c r="B3" s="53">
        <v>43840</v>
      </c>
      <c r="C3" t="s">
        <v>76</v>
      </c>
    </row>
    <row r="4" spans="1:3" x14ac:dyDescent="0.45">
      <c r="A4" t="s">
        <v>101</v>
      </c>
      <c r="B4" s="53">
        <v>43841</v>
      </c>
      <c r="C4" t="s">
        <v>102</v>
      </c>
    </row>
    <row r="5" spans="1:3" x14ac:dyDescent="0.45">
      <c r="A5" t="s">
        <v>107</v>
      </c>
      <c r="B5" s="53">
        <v>43841</v>
      </c>
      <c r="C5" t="s">
        <v>114</v>
      </c>
    </row>
    <row r="6" spans="1:3" x14ac:dyDescent="0.45">
      <c r="A6" t="s">
        <v>120</v>
      </c>
      <c r="B6" s="53">
        <v>43841</v>
      </c>
      <c r="C6" t="s">
        <v>121</v>
      </c>
    </row>
    <row r="7" spans="1:3" x14ac:dyDescent="0.45">
      <c r="A7" t="s">
        <v>129</v>
      </c>
      <c r="B7" s="53">
        <v>43841</v>
      </c>
      <c r="C7" t="s">
        <v>130</v>
      </c>
    </row>
    <row r="8" spans="1:3" x14ac:dyDescent="0.45">
      <c r="A8" t="s">
        <v>131</v>
      </c>
      <c r="B8" s="53">
        <v>43841</v>
      </c>
      <c r="C8" t="s">
        <v>133</v>
      </c>
    </row>
    <row r="9" spans="1:3" x14ac:dyDescent="0.45">
      <c r="A9" t="s">
        <v>132</v>
      </c>
      <c r="B9" s="53">
        <v>43842</v>
      </c>
      <c r="C9" t="s">
        <v>134</v>
      </c>
    </row>
    <row r="10" spans="1:3" x14ac:dyDescent="0.45">
      <c r="A10" t="s">
        <v>135</v>
      </c>
      <c r="B10" s="53">
        <v>43842</v>
      </c>
      <c r="C10" t="s">
        <v>134</v>
      </c>
    </row>
    <row r="11" spans="1:3" x14ac:dyDescent="0.45">
      <c r="A11" t="s">
        <v>136</v>
      </c>
      <c r="B11" s="53">
        <v>43845</v>
      </c>
      <c r="C11" t="s">
        <v>134</v>
      </c>
    </row>
    <row r="12" spans="1:3" x14ac:dyDescent="0.45">
      <c r="A12" t="s">
        <v>138</v>
      </c>
      <c r="B12" s="53">
        <v>43847</v>
      </c>
      <c r="C12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Invoer en totaal</vt:lpstr>
      <vt:lpstr>Rendement berekening</vt:lpstr>
      <vt:lpstr>Rabobank</vt:lpstr>
      <vt:lpstr>ABN</vt:lpstr>
      <vt:lpstr>ING</vt:lpstr>
      <vt:lpstr>Binck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2020-01-17T09:15:46Z</dcterms:modified>
</cp:coreProperties>
</file>