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ert\Mijn documenten\BrandNewDay\"/>
    </mc:Choice>
  </mc:AlternateContent>
  <xr:revisionPtr revIDLastSave="0" documentId="13_ncr:1_{6A08EEE5-494D-4CAE-BE19-C26913C18E02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Changelo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5" l="1"/>
  <c r="G31" i="5"/>
  <c r="E32" i="5"/>
  <c r="E33" i="5"/>
  <c r="E34" i="5"/>
  <c r="F31" i="5"/>
  <c r="E31" i="5"/>
  <c r="D31" i="5"/>
  <c r="C32" i="5"/>
  <c r="C33" i="5"/>
  <c r="C31" i="5"/>
  <c r="B32" i="5"/>
  <c r="B33" i="5"/>
  <c r="B31" i="5"/>
  <c r="B6" i="5"/>
  <c r="B4" i="5"/>
  <c r="B3" i="5"/>
  <c r="AE13" i="5" l="1"/>
  <c r="I13" i="5"/>
  <c r="P13" i="5"/>
  <c r="Y13" i="5"/>
  <c r="B13" i="5"/>
  <c r="J13" i="5"/>
  <c r="Z13" i="5"/>
  <c r="C13" i="5"/>
  <c r="K13" i="5"/>
  <c r="S13" i="5"/>
  <c r="AA13" i="5"/>
  <c r="X13" i="5"/>
  <c r="R13" i="5"/>
  <c r="D13" i="5"/>
  <c r="L13" i="5"/>
  <c r="T13" i="5"/>
  <c r="AB13" i="5"/>
  <c r="E13" i="5"/>
  <c r="M13" i="5"/>
  <c r="U13" i="5"/>
  <c r="AC13" i="5"/>
  <c r="Q13" i="5"/>
  <c r="F13" i="5"/>
  <c r="N13" i="5"/>
  <c r="V13" i="5"/>
  <c r="AD13" i="5"/>
  <c r="H13" i="5"/>
  <c r="G13" i="5"/>
  <c r="O13" i="5"/>
  <c r="W13" i="5"/>
  <c r="E32" i="4"/>
  <c r="E31" i="4"/>
  <c r="C31" i="4"/>
  <c r="B31" i="4"/>
  <c r="C30" i="4"/>
  <c r="E30" i="4"/>
  <c r="B30" i="4"/>
  <c r="C29" i="4"/>
  <c r="D29" i="4"/>
  <c r="E29" i="4"/>
  <c r="F29" i="4"/>
  <c r="B29" i="4"/>
  <c r="B4" i="4"/>
  <c r="B6" i="4"/>
  <c r="B3" i="4"/>
  <c r="B13" i="4" l="1"/>
  <c r="I13" i="4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E3" i="2" s="1"/>
  <c r="C4" i="1"/>
  <c r="D4" i="1"/>
  <c r="E4" i="1"/>
  <c r="E4" i="2" s="1"/>
  <c r="E3" i="1"/>
  <c r="E5" i="1" l="1"/>
  <c r="E6" i="2"/>
  <c r="E7" i="2" s="1"/>
  <c r="E5" i="2"/>
  <c r="D6" i="1"/>
  <c r="C6" i="1"/>
  <c r="C3" i="2" s="1"/>
  <c r="B4" i="2"/>
  <c r="B3" i="2"/>
  <c r="B6" i="2"/>
  <c r="D6" i="2"/>
  <c r="D3" i="2" l="1"/>
  <c r="E8" i="2"/>
  <c r="E9" i="2" s="1"/>
  <c r="B7" i="2"/>
  <c r="C3" i="1"/>
  <c r="C6" i="2" s="1"/>
  <c r="B5" i="1"/>
  <c r="B5" i="4" l="1"/>
  <c r="B5" i="5"/>
  <c r="C4" i="2"/>
  <c r="C5" i="1"/>
  <c r="C7" i="2" l="1"/>
  <c r="C5" i="2"/>
  <c r="C8" i="2" s="1"/>
  <c r="D5" i="1"/>
  <c r="D4" i="2"/>
  <c r="B5" i="2"/>
  <c r="B8" i="2" s="1"/>
  <c r="C9" i="2" l="1"/>
  <c r="B9" i="2"/>
  <c r="B7" i="1" s="1"/>
  <c r="B7" i="5" s="1"/>
  <c r="B12" i="5" s="1"/>
  <c r="D7" i="2"/>
  <c r="D5" i="2"/>
  <c r="D8" i="2" s="1"/>
  <c r="C12" i="5" l="1"/>
  <c r="B14" i="5"/>
  <c r="E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B15" i="5" l="1"/>
  <c r="D12" i="5"/>
  <c r="C14" i="5"/>
  <c r="C12" i="4"/>
  <c r="B14" i="4"/>
  <c r="B16" i="5" l="1"/>
  <c r="C15" i="5"/>
  <c r="E12" i="5"/>
  <c r="D14" i="5"/>
  <c r="B15" i="4"/>
  <c r="D12" i="4"/>
  <c r="C14" i="4"/>
  <c r="B17" i="5" l="1"/>
  <c r="B18" i="5" s="1"/>
  <c r="B21" i="5"/>
  <c r="B22" i="5" s="1"/>
  <c r="C16" i="5"/>
  <c r="D15" i="5"/>
  <c r="E14" i="5"/>
  <c r="F12" i="5"/>
  <c r="B16" i="4"/>
  <c r="B17" i="4" s="1"/>
  <c r="B18" i="4" s="1"/>
  <c r="C15" i="4"/>
  <c r="E12" i="4"/>
  <c r="D14" i="4"/>
  <c r="B19" i="5" l="1"/>
  <c r="B20" i="5" s="1"/>
  <c r="C17" i="5"/>
  <c r="C18" i="5" s="1"/>
  <c r="C21" i="5"/>
  <c r="B23" i="5"/>
  <c r="B24" i="5" s="1"/>
  <c r="B25" i="5" s="1"/>
  <c r="B16" i="1" s="1"/>
  <c r="C22" i="5"/>
  <c r="D16" i="5"/>
  <c r="E15" i="5"/>
  <c r="F14" i="5"/>
  <c r="G12" i="5"/>
  <c r="B19" i="4"/>
  <c r="B20" i="4" s="1"/>
  <c r="B21" i="4" s="1"/>
  <c r="C16" i="4"/>
  <c r="C17" i="4" s="1"/>
  <c r="C18" i="4" s="1"/>
  <c r="D15" i="4"/>
  <c r="F12" i="4"/>
  <c r="E14" i="4"/>
  <c r="C19" i="5" l="1"/>
  <c r="C20" i="5" s="1"/>
  <c r="C23" i="5"/>
  <c r="C24" i="5" s="1"/>
  <c r="C25" i="5" s="1"/>
  <c r="C16" i="1" s="1"/>
  <c r="D17" i="5"/>
  <c r="D18" i="5" s="1"/>
  <c r="D21" i="5"/>
  <c r="D22" i="5" s="1"/>
  <c r="E16" i="5"/>
  <c r="G14" i="5"/>
  <c r="H12" i="5"/>
  <c r="F15" i="5"/>
  <c r="C19" i="4"/>
  <c r="C20" i="4" s="1"/>
  <c r="C21" i="4" s="1"/>
  <c r="D16" i="4"/>
  <c r="D17" i="4" s="1"/>
  <c r="D18" i="4" s="1"/>
  <c r="B22" i="4"/>
  <c r="B23" i="4" s="1"/>
  <c r="B15" i="1" s="1"/>
  <c r="E15" i="4"/>
  <c r="G12" i="4"/>
  <c r="F14" i="4"/>
  <c r="D19" i="5" l="1"/>
  <c r="D20" i="5" s="1"/>
  <c r="D23" i="5" s="1"/>
  <c r="D24" i="5" s="1"/>
  <c r="D25" i="5" s="1"/>
  <c r="D16" i="1" s="1"/>
  <c r="E21" i="5"/>
  <c r="E17" i="5"/>
  <c r="E18" i="5" s="1"/>
  <c r="E19" i="5"/>
  <c r="E20" i="5" s="1"/>
  <c r="E22" i="5"/>
  <c r="F16" i="5"/>
  <c r="H14" i="5"/>
  <c r="I12" i="5"/>
  <c r="G15" i="5"/>
  <c r="D19" i="4"/>
  <c r="D20" i="4" s="1"/>
  <c r="D21" i="4" s="1"/>
  <c r="C22" i="4"/>
  <c r="C23" i="4" s="1"/>
  <c r="C15" i="1" s="1"/>
  <c r="E16" i="4"/>
  <c r="E17" i="4" s="1"/>
  <c r="E18" i="4" s="1"/>
  <c r="H12" i="4"/>
  <c r="G14" i="4"/>
  <c r="F15" i="4"/>
  <c r="F21" i="5" l="1"/>
  <c r="F22" i="5" s="1"/>
  <c r="F17" i="5"/>
  <c r="F18" i="5" s="1"/>
  <c r="E23" i="5"/>
  <c r="E24" i="5" s="1"/>
  <c r="E25" i="5" s="1"/>
  <c r="E16" i="1" s="1"/>
  <c r="G16" i="5"/>
  <c r="E19" i="4"/>
  <c r="E20" i="4" s="1"/>
  <c r="H15" i="5"/>
  <c r="I14" i="5"/>
  <c r="J12" i="5"/>
  <c r="D22" i="4"/>
  <c r="D23" i="4" s="1"/>
  <c r="D15" i="1" s="1"/>
  <c r="F16" i="4"/>
  <c r="F17" i="4" s="1"/>
  <c r="F18" i="4" s="1"/>
  <c r="G15" i="4"/>
  <c r="I12" i="4"/>
  <c r="H14" i="4"/>
  <c r="F19" i="5" l="1"/>
  <c r="F20" i="5" s="1"/>
  <c r="G21" i="5"/>
  <c r="G22" i="5" s="1"/>
  <c r="G17" i="5"/>
  <c r="G18" i="5" s="1"/>
  <c r="F23" i="5"/>
  <c r="F24" i="5" s="1"/>
  <c r="F25" i="5" s="1"/>
  <c r="F16" i="1" s="1"/>
  <c r="H16" i="5"/>
  <c r="E21" i="4"/>
  <c r="E22" i="4" s="1"/>
  <c r="E23" i="4" s="1"/>
  <c r="E15" i="1" s="1"/>
  <c r="F19" i="4"/>
  <c r="F20" i="4" s="1"/>
  <c r="I15" i="5"/>
  <c r="J14" i="5"/>
  <c r="K12" i="5"/>
  <c r="G16" i="4"/>
  <c r="G17" i="4" s="1"/>
  <c r="G18" i="4" s="1"/>
  <c r="H15" i="4"/>
  <c r="G19" i="4"/>
  <c r="G20" i="4" s="1"/>
  <c r="J12" i="4"/>
  <c r="I14" i="4"/>
  <c r="H17" i="5" l="1"/>
  <c r="H18" i="5" s="1"/>
  <c r="H21" i="5"/>
  <c r="G19" i="5"/>
  <c r="G20" i="5" s="1"/>
  <c r="G23" i="5" s="1"/>
  <c r="G24" i="5" s="1"/>
  <c r="G25" i="5" s="1"/>
  <c r="G16" i="1" s="1"/>
  <c r="H22" i="5"/>
  <c r="I16" i="5"/>
  <c r="F21" i="4"/>
  <c r="F22" i="4" s="1"/>
  <c r="F23" i="4" s="1"/>
  <c r="F15" i="1" s="1"/>
  <c r="J15" i="5"/>
  <c r="L12" i="5"/>
  <c r="K14" i="5"/>
  <c r="H16" i="4"/>
  <c r="H17" i="4" s="1"/>
  <c r="H18" i="4" s="1"/>
  <c r="I15" i="4"/>
  <c r="K12" i="4"/>
  <c r="J14" i="4"/>
  <c r="I17" i="5" l="1"/>
  <c r="I18" i="5" s="1"/>
  <c r="I21" i="5"/>
  <c r="I19" i="5" s="1"/>
  <c r="I20" i="5" s="1"/>
  <c r="H19" i="5"/>
  <c r="H20" i="5" s="1"/>
  <c r="H23" i="5" s="1"/>
  <c r="H24" i="5" s="1"/>
  <c r="H25" i="5" s="1"/>
  <c r="H16" i="1" s="1"/>
  <c r="I22" i="5"/>
  <c r="J16" i="5"/>
  <c r="G21" i="4"/>
  <c r="G22" i="4" s="1"/>
  <c r="G23" i="4" s="1"/>
  <c r="G15" i="1" s="1"/>
  <c r="H19" i="4"/>
  <c r="H20" i="4" s="1"/>
  <c r="H21" i="4" s="1"/>
  <c r="K15" i="5"/>
  <c r="L14" i="5"/>
  <c r="M12" i="5"/>
  <c r="I16" i="4"/>
  <c r="I17" i="4" s="1"/>
  <c r="I18" i="4" s="1"/>
  <c r="L12" i="4"/>
  <c r="K14" i="4"/>
  <c r="J15" i="4"/>
  <c r="J17" i="5" l="1"/>
  <c r="J18" i="5" s="1"/>
  <c r="J21" i="5"/>
  <c r="J22" i="5" s="1"/>
  <c r="I23" i="5"/>
  <c r="I24" i="5" s="1"/>
  <c r="I25" i="5" s="1"/>
  <c r="I16" i="1" s="1"/>
  <c r="K16" i="5"/>
  <c r="L15" i="5"/>
  <c r="N12" i="5"/>
  <c r="M14" i="5"/>
  <c r="I19" i="4"/>
  <c r="I20" i="4" s="1"/>
  <c r="I21" i="4" s="1"/>
  <c r="H22" i="4"/>
  <c r="H23" i="4" s="1"/>
  <c r="H15" i="1" s="1"/>
  <c r="J16" i="4"/>
  <c r="J17" i="4" s="1"/>
  <c r="J18" i="4" s="1"/>
  <c r="K15" i="4"/>
  <c r="K16" i="4" s="1"/>
  <c r="K17" i="4" s="1"/>
  <c r="K18" i="4" s="1"/>
  <c r="M12" i="4"/>
  <c r="L14" i="4"/>
  <c r="J19" i="5" l="1"/>
  <c r="J20" i="5" s="1"/>
  <c r="J23" i="5" s="1"/>
  <c r="J24" i="5" s="1"/>
  <c r="J25" i="5" s="1"/>
  <c r="J16" i="1" s="1"/>
  <c r="K17" i="5"/>
  <c r="K18" i="5" s="1"/>
  <c r="K21" i="5"/>
  <c r="K22" i="5"/>
  <c r="L16" i="5"/>
  <c r="N14" i="5"/>
  <c r="O12" i="5"/>
  <c r="M15" i="5"/>
  <c r="J19" i="4"/>
  <c r="J20" i="4" s="1"/>
  <c r="I22" i="4"/>
  <c r="I23" i="4" s="1"/>
  <c r="I15" i="1" s="1"/>
  <c r="L15" i="4"/>
  <c r="N12" i="4"/>
  <c r="M14" i="4"/>
  <c r="K19" i="4"/>
  <c r="K20" i="4" s="1"/>
  <c r="L17" i="5" l="1"/>
  <c r="L18" i="5" s="1"/>
  <c r="L21" i="5"/>
  <c r="L22" i="5" s="1"/>
  <c r="K19" i="5"/>
  <c r="K20" i="5" s="1"/>
  <c r="K23" i="5" s="1"/>
  <c r="K24" i="5" s="1"/>
  <c r="K25" i="5" s="1"/>
  <c r="K16" i="1" s="1"/>
  <c r="M16" i="5"/>
  <c r="J21" i="4"/>
  <c r="J22" i="4" s="1"/>
  <c r="J23" i="4" s="1"/>
  <c r="J15" i="1" s="1"/>
  <c r="O14" i="5"/>
  <c r="P12" i="5"/>
  <c r="N15" i="5"/>
  <c r="L16" i="4"/>
  <c r="L17" i="4" s="1"/>
  <c r="L18" i="4" s="1"/>
  <c r="K21" i="4"/>
  <c r="M15" i="4"/>
  <c r="O12" i="4"/>
  <c r="N14" i="4"/>
  <c r="M21" i="5" l="1"/>
  <c r="M17" i="5"/>
  <c r="M18" i="5" s="1"/>
  <c r="L19" i="5"/>
  <c r="L20" i="5" s="1"/>
  <c r="L23" i="5" s="1"/>
  <c r="L24" i="5" s="1"/>
  <c r="L25" i="5" s="1"/>
  <c r="L16" i="1" s="1"/>
  <c r="M22" i="5"/>
  <c r="N16" i="5"/>
  <c r="Q12" i="5"/>
  <c r="P14" i="5"/>
  <c r="O15" i="5"/>
  <c r="M16" i="4"/>
  <c r="M17" i="4" s="1"/>
  <c r="M18" i="4" s="1"/>
  <c r="K22" i="4"/>
  <c r="K23" i="4" s="1"/>
  <c r="K15" i="1" s="1"/>
  <c r="L19" i="4"/>
  <c r="L20" i="4" s="1"/>
  <c r="N15" i="4"/>
  <c r="P12" i="4"/>
  <c r="O14" i="4"/>
  <c r="M19" i="5" l="1"/>
  <c r="M20" i="5" s="1"/>
  <c r="M23" i="5" s="1"/>
  <c r="M24" i="5" s="1"/>
  <c r="M25" i="5" s="1"/>
  <c r="M16" i="1" s="1"/>
  <c r="N17" i="5"/>
  <c r="N18" i="5" s="1"/>
  <c r="N21" i="5"/>
  <c r="N22" i="5"/>
  <c r="O16" i="5"/>
  <c r="L21" i="4"/>
  <c r="L22" i="4" s="1"/>
  <c r="L23" i="4" s="1"/>
  <c r="L15" i="1" s="1"/>
  <c r="Q14" i="5"/>
  <c r="R12" i="5"/>
  <c r="P15" i="5"/>
  <c r="P16" i="5" s="1"/>
  <c r="M19" i="4"/>
  <c r="M20" i="4" s="1"/>
  <c r="N16" i="4"/>
  <c r="N17" i="4" s="1"/>
  <c r="N18" i="4" s="1"/>
  <c r="O15" i="4"/>
  <c r="Q12" i="4"/>
  <c r="P14" i="4"/>
  <c r="O21" i="5" l="1"/>
  <c r="O22" i="5" s="1"/>
  <c r="O17" i="5"/>
  <c r="O18" i="5" s="1"/>
  <c r="P21" i="5"/>
  <c r="P22" i="5" s="1"/>
  <c r="P17" i="5"/>
  <c r="P18" i="5" s="1"/>
  <c r="N19" i="5"/>
  <c r="N20" i="5" s="1"/>
  <c r="N23" i="5" s="1"/>
  <c r="N24" i="5" s="1"/>
  <c r="N25" i="5" s="1"/>
  <c r="N16" i="1" s="1"/>
  <c r="M21" i="4"/>
  <c r="M22" i="4" s="1"/>
  <c r="M23" i="4" s="1"/>
  <c r="M15" i="1" s="1"/>
  <c r="N19" i="4"/>
  <c r="N20" i="4" s="1"/>
  <c r="S12" i="5"/>
  <c r="R14" i="5"/>
  <c r="Q15" i="5"/>
  <c r="O16" i="4"/>
  <c r="O17" i="4" s="1"/>
  <c r="O18" i="4" s="1"/>
  <c r="R12" i="4"/>
  <c r="Q14" i="4"/>
  <c r="P15" i="4"/>
  <c r="P19" i="5" l="1"/>
  <c r="P20" i="5" s="1"/>
  <c r="P23" i="5" s="1"/>
  <c r="P24" i="5" s="1"/>
  <c r="P25" i="5" s="1"/>
  <c r="P16" i="1" s="1"/>
  <c r="O19" i="5"/>
  <c r="O20" i="5" s="1"/>
  <c r="O23" i="5" s="1"/>
  <c r="O24" i="5" s="1"/>
  <c r="O25" i="5" s="1"/>
  <c r="O16" i="1" s="1"/>
  <c r="N21" i="4"/>
  <c r="N22" i="4" s="1"/>
  <c r="N23" i="4" s="1"/>
  <c r="N15" i="1" s="1"/>
  <c r="R15" i="5"/>
  <c r="T12" i="5"/>
  <c r="S14" i="5"/>
  <c r="Q16" i="5"/>
  <c r="P16" i="4"/>
  <c r="P17" i="4" s="1"/>
  <c r="P18" i="4" s="1"/>
  <c r="O19" i="4"/>
  <c r="O20" i="4" s="1"/>
  <c r="O21" i="4" s="1"/>
  <c r="Q15" i="4"/>
  <c r="S12" i="4"/>
  <c r="R14" i="4"/>
  <c r="Q17" i="5" l="1"/>
  <c r="Q18" i="5" s="1"/>
  <c r="Q21" i="5"/>
  <c r="Q22" i="5" s="1"/>
  <c r="R16" i="5"/>
  <c r="S15" i="5"/>
  <c r="U12" i="5"/>
  <c r="T14" i="5"/>
  <c r="P19" i="4"/>
  <c r="P20" i="4" s="1"/>
  <c r="P21" i="4" s="1"/>
  <c r="O22" i="4"/>
  <c r="O23" i="4" s="1"/>
  <c r="O15" i="1" s="1"/>
  <c r="Q16" i="4"/>
  <c r="Q17" i="4" s="1"/>
  <c r="Q18" i="4" s="1"/>
  <c r="T12" i="4"/>
  <c r="S14" i="4"/>
  <c r="R15" i="4"/>
  <c r="Q19" i="5" l="1"/>
  <c r="Q20" i="5" s="1"/>
  <c r="Q23" i="5" s="1"/>
  <c r="Q24" i="5" s="1"/>
  <c r="Q25" i="5" s="1"/>
  <c r="Q16" i="1" s="1"/>
  <c r="R21" i="5"/>
  <c r="R22" i="5" s="1"/>
  <c r="R17" i="5"/>
  <c r="R18" i="5" s="1"/>
  <c r="S16" i="5"/>
  <c r="Q19" i="4"/>
  <c r="Q20" i="4" s="1"/>
  <c r="Q21" i="4" s="1"/>
  <c r="T15" i="5"/>
  <c r="U14" i="5"/>
  <c r="V12" i="5"/>
  <c r="P22" i="4"/>
  <c r="P23" i="4" s="1"/>
  <c r="P15" i="1" s="1"/>
  <c r="R16" i="4"/>
  <c r="R17" i="4" s="1"/>
  <c r="R18" i="4" s="1"/>
  <c r="S15" i="4"/>
  <c r="U12" i="4"/>
  <c r="T14" i="4"/>
  <c r="S17" i="5" l="1"/>
  <c r="S18" i="5" s="1"/>
  <c r="S21" i="5"/>
  <c r="S22" i="5" s="1"/>
  <c r="R19" i="5"/>
  <c r="R20" i="5" s="1"/>
  <c r="R23" i="5" s="1"/>
  <c r="R24" i="5" s="1"/>
  <c r="R25" i="5" s="1"/>
  <c r="R16" i="1" s="1"/>
  <c r="T16" i="5"/>
  <c r="U15" i="5"/>
  <c r="W12" i="5"/>
  <c r="V14" i="5"/>
  <c r="R19" i="4"/>
  <c r="R20" i="4" s="1"/>
  <c r="Q22" i="4"/>
  <c r="Q23" i="4" s="1"/>
  <c r="Q15" i="1" s="1"/>
  <c r="S16" i="4"/>
  <c r="S17" i="4" s="1"/>
  <c r="S18" i="4" s="1"/>
  <c r="T15" i="4"/>
  <c r="V12" i="4"/>
  <c r="U14" i="4"/>
  <c r="S19" i="5" l="1"/>
  <c r="S20" i="5" s="1"/>
  <c r="S23" i="5" s="1"/>
  <c r="S24" i="5" s="1"/>
  <c r="S25" i="5" s="1"/>
  <c r="S16" i="1" s="1"/>
  <c r="T17" i="5"/>
  <c r="T18" i="5" s="1"/>
  <c r="T21" i="5"/>
  <c r="T22" i="5"/>
  <c r="U16" i="5"/>
  <c r="R21" i="4"/>
  <c r="R22" i="4" s="1"/>
  <c r="R23" i="4" s="1"/>
  <c r="R15" i="1" s="1"/>
  <c r="V15" i="5"/>
  <c r="W14" i="5"/>
  <c r="X12" i="5"/>
  <c r="S19" i="4"/>
  <c r="S20" i="4" s="1"/>
  <c r="T16" i="4"/>
  <c r="T17" i="4" s="1"/>
  <c r="T18" i="4" s="1"/>
  <c r="U15" i="4"/>
  <c r="W12" i="4"/>
  <c r="V14" i="4"/>
  <c r="U21" i="5" l="1"/>
  <c r="U19" i="5" s="1"/>
  <c r="U20" i="5" s="1"/>
  <c r="U17" i="5"/>
  <c r="U18" i="5" s="1"/>
  <c r="T19" i="5"/>
  <c r="T20" i="5" s="1"/>
  <c r="T23" i="5" s="1"/>
  <c r="T24" i="5" s="1"/>
  <c r="T25" i="5" s="1"/>
  <c r="T16" i="1" s="1"/>
  <c r="U22" i="5"/>
  <c r="V16" i="5"/>
  <c r="S21" i="4"/>
  <c r="S22" i="4" s="1"/>
  <c r="S23" i="4" s="1"/>
  <c r="S15" i="1" s="1"/>
  <c r="W15" i="5"/>
  <c r="T19" i="4"/>
  <c r="T20" i="4" s="1"/>
  <c r="T21" i="4" s="1"/>
  <c r="X14" i="5"/>
  <c r="Y12" i="5"/>
  <c r="U16" i="4"/>
  <c r="U17" i="4" s="1"/>
  <c r="U18" i="4" s="1"/>
  <c r="V15" i="4"/>
  <c r="X12" i="4"/>
  <c r="W14" i="4"/>
  <c r="U23" i="5" l="1"/>
  <c r="U24" i="5" s="1"/>
  <c r="U25" i="5" s="1"/>
  <c r="U16" i="1" s="1"/>
  <c r="V21" i="5"/>
  <c r="V17" i="5"/>
  <c r="V18" i="5" s="1"/>
  <c r="V22" i="5"/>
  <c r="W16" i="5"/>
  <c r="Y14" i="5"/>
  <c r="Z12" i="5"/>
  <c r="X15" i="5"/>
  <c r="V16" i="4"/>
  <c r="V17" i="4" s="1"/>
  <c r="V18" i="4" s="1"/>
  <c r="T22" i="4"/>
  <c r="T23" i="4" s="1"/>
  <c r="T15" i="1" s="1"/>
  <c r="U19" i="4"/>
  <c r="U20" i="4" s="1"/>
  <c r="W15" i="4"/>
  <c r="Y12" i="4"/>
  <c r="X14" i="4"/>
  <c r="W21" i="5" l="1"/>
  <c r="W17" i="5"/>
  <c r="W18" i="5" s="1"/>
  <c r="V19" i="5"/>
  <c r="V20" i="5" s="1"/>
  <c r="V23" i="5" s="1"/>
  <c r="V24" i="5" s="1"/>
  <c r="V25" i="5" s="1"/>
  <c r="V16" i="1" s="1"/>
  <c r="W22" i="5"/>
  <c r="X16" i="5"/>
  <c r="U21" i="4"/>
  <c r="U22" i="4" s="1"/>
  <c r="U23" i="4" s="1"/>
  <c r="U15" i="1" s="1"/>
  <c r="Y15" i="5"/>
  <c r="Z14" i="5"/>
  <c r="AA12" i="5"/>
  <c r="V19" i="4"/>
  <c r="V20" i="4" s="1"/>
  <c r="V21" i="4" s="1"/>
  <c r="W16" i="4"/>
  <c r="W17" i="4" s="1"/>
  <c r="W18" i="4" s="1"/>
  <c r="X15" i="4"/>
  <c r="Z12" i="4"/>
  <c r="Y14" i="4"/>
  <c r="X21" i="5" l="1"/>
  <c r="X17" i="5"/>
  <c r="X18" i="5" s="1"/>
  <c r="W19" i="5"/>
  <c r="W20" i="5" s="1"/>
  <c r="W23" i="5" s="1"/>
  <c r="W24" i="5" s="1"/>
  <c r="W25" i="5" s="1"/>
  <c r="W16" i="1" s="1"/>
  <c r="X22" i="5"/>
  <c r="Y16" i="5"/>
  <c r="Z15" i="5"/>
  <c r="AB12" i="5"/>
  <c r="AA14" i="5"/>
  <c r="W19" i="4"/>
  <c r="W20" i="4" s="1"/>
  <c r="W21" i="4" s="1"/>
  <c r="V22" i="4"/>
  <c r="V23" i="4" s="1"/>
  <c r="V15" i="1" s="1"/>
  <c r="X16" i="4"/>
  <c r="X17" i="4" s="1"/>
  <c r="X18" i="4" s="1"/>
  <c r="Y15" i="4"/>
  <c r="AA12" i="4"/>
  <c r="Z14" i="4"/>
  <c r="Y21" i="5" l="1"/>
  <c r="Y17" i="5"/>
  <c r="Y18" i="5" s="1"/>
  <c r="X19" i="5"/>
  <c r="X20" i="5" s="1"/>
  <c r="X23" i="5" s="1"/>
  <c r="X24" i="5" s="1"/>
  <c r="X25" i="5" s="1"/>
  <c r="X16" i="1" s="1"/>
  <c r="Y22" i="5"/>
  <c r="Z16" i="5"/>
  <c r="X19" i="4"/>
  <c r="X20" i="4" s="1"/>
  <c r="AA15" i="5"/>
  <c r="AC12" i="5"/>
  <c r="AB14" i="5"/>
  <c r="W22" i="4"/>
  <c r="W23" i="4" s="1"/>
  <c r="W15" i="1" s="1"/>
  <c r="Y16" i="4"/>
  <c r="Y17" i="4" s="1"/>
  <c r="Y18" i="4" s="1"/>
  <c r="AB12" i="4"/>
  <c r="AA14" i="4"/>
  <c r="Z15" i="4"/>
  <c r="Z21" i="5" l="1"/>
  <c r="Z17" i="5"/>
  <c r="Z18" i="5" s="1"/>
  <c r="Y19" i="5"/>
  <c r="Y20" i="5" s="1"/>
  <c r="Y23" i="5" s="1"/>
  <c r="Y24" i="5" s="1"/>
  <c r="Y25" i="5" s="1"/>
  <c r="Y16" i="1" s="1"/>
  <c r="Z22" i="5"/>
  <c r="AA16" i="5"/>
  <c r="X21" i="4"/>
  <c r="X22" i="4" s="1"/>
  <c r="X23" i="4" s="1"/>
  <c r="X15" i="1" s="1"/>
  <c r="Y19" i="4"/>
  <c r="Y20" i="4" s="1"/>
  <c r="Y21" i="4" s="1"/>
  <c r="AB15" i="5"/>
  <c r="AD12" i="5"/>
  <c r="AC14" i="5"/>
  <c r="Z16" i="4"/>
  <c r="Z17" i="4" s="1"/>
  <c r="Z18" i="4" s="1"/>
  <c r="AA15" i="4"/>
  <c r="AC12" i="4"/>
  <c r="AB14" i="4"/>
  <c r="Z19" i="5" l="1"/>
  <c r="Z20" i="5" s="1"/>
  <c r="Z23" i="5"/>
  <c r="Z24" i="5" s="1"/>
  <c r="Z25" i="5" s="1"/>
  <c r="Z16" i="1" s="1"/>
  <c r="AA17" i="5"/>
  <c r="AA18" i="5" s="1"/>
  <c r="AA21" i="5"/>
  <c r="AA22" i="5"/>
  <c r="AB16" i="5"/>
  <c r="Z19" i="4"/>
  <c r="Z20" i="4" s="1"/>
  <c r="Z21" i="4" s="1"/>
  <c r="AD14" i="5"/>
  <c r="AE12" i="5"/>
  <c r="AE14" i="5" s="1"/>
  <c r="AC15" i="5"/>
  <c r="AC16" i="5"/>
  <c r="Y22" i="4"/>
  <c r="Y23" i="4" s="1"/>
  <c r="Y15" i="1" s="1"/>
  <c r="AA16" i="4"/>
  <c r="AA17" i="4" s="1"/>
  <c r="AA18" i="4" s="1"/>
  <c r="AB15" i="4"/>
  <c r="AD12" i="4"/>
  <c r="AC14" i="4"/>
  <c r="AB17" i="5" l="1"/>
  <c r="AB18" i="5" s="1"/>
  <c r="AB21" i="5"/>
  <c r="AB22" i="5" s="1"/>
  <c r="AC21" i="5"/>
  <c r="AC22" i="5" s="1"/>
  <c r="AC17" i="5"/>
  <c r="AC18" i="5" s="1"/>
  <c r="AA19" i="5"/>
  <c r="AA20" i="5" s="1"/>
  <c r="AA23" i="5"/>
  <c r="AA24" i="5" s="1"/>
  <c r="AA25" i="5" s="1"/>
  <c r="AA16" i="1" s="1"/>
  <c r="AA19" i="4"/>
  <c r="AA20" i="4" s="1"/>
  <c r="AA21" i="4" s="1"/>
  <c r="AE15" i="5"/>
  <c r="AD15" i="5"/>
  <c r="Z22" i="4"/>
  <c r="Z23" i="4" s="1"/>
  <c r="Z15" i="1" s="1"/>
  <c r="AB16" i="4"/>
  <c r="AB17" i="4" s="1"/>
  <c r="AB18" i="4" s="1"/>
  <c r="AE12" i="4"/>
  <c r="AD14" i="4"/>
  <c r="AC15" i="4"/>
  <c r="AC19" i="5" l="1"/>
  <c r="AC20" i="5" s="1"/>
  <c r="AC23" i="5"/>
  <c r="AC24" i="5" s="1"/>
  <c r="AB19" i="5"/>
  <c r="AB20" i="5" s="1"/>
  <c r="AB23" i="5" s="1"/>
  <c r="AB24" i="5" s="1"/>
  <c r="AB25" i="5" s="1"/>
  <c r="AB16" i="1" s="1"/>
  <c r="AE16" i="5"/>
  <c r="AD16" i="5"/>
  <c r="AC25" i="5"/>
  <c r="AC16" i="1" s="1"/>
  <c r="AE14" i="4"/>
  <c r="AE15" i="4" s="1"/>
  <c r="AA22" i="4"/>
  <c r="AA23" i="4" s="1"/>
  <c r="AA15" i="1" s="1"/>
  <c r="AB19" i="4"/>
  <c r="AB20" i="4" s="1"/>
  <c r="AB21" i="4" s="1"/>
  <c r="AC16" i="4"/>
  <c r="AC17" i="4" s="1"/>
  <c r="AC18" i="4" s="1"/>
  <c r="AD15" i="4"/>
  <c r="AD17" i="5" l="1"/>
  <c r="AD18" i="5" s="1"/>
  <c r="AD21" i="5"/>
  <c r="AE21" i="5"/>
  <c r="AE22" i="5" s="1"/>
  <c r="AE17" i="5"/>
  <c r="AE18" i="5" s="1"/>
  <c r="AD22" i="5"/>
  <c r="AE16" i="4"/>
  <c r="AE17" i="4" s="1"/>
  <c r="AE18" i="4" s="1"/>
  <c r="AB22" i="4"/>
  <c r="AB23" i="4" s="1"/>
  <c r="AB15" i="1" s="1"/>
  <c r="AD16" i="4"/>
  <c r="AD17" i="4" s="1"/>
  <c r="AD18" i="4" s="1"/>
  <c r="AC19" i="4"/>
  <c r="AC20" i="4" s="1"/>
  <c r="AE19" i="5" l="1"/>
  <c r="AE20" i="5" s="1"/>
  <c r="AE23" i="5" s="1"/>
  <c r="AE24" i="5" s="1"/>
  <c r="AE25" i="5" s="1"/>
  <c r="AE16" i="1" s="1"/>
  <c r="AD19" i="5"/>
  <c r="AD20" i="5" s="1"/>
  <c r="AD23" i="5" s="1"/>
  <c r="AD24" i="5" s="1"/>
  <c r="AD25" i="5" s="1"/>
  <c r="AD16" i="1" s="1"/>
  <c r="AC21" i="4"/>
  <c r="AC22" i="4" s="1"/>
  <c r="AC23" i="4" s="1"/>
  <c r="AC15" i="1" s="1"/>
  <c r="AE19" i="4"/>
  <c r="AE20" i="4" s="1"/>
  <c r="AE21" i="4" s="1"/>
  <c r="AD19" i="4"/>
  <c r="AD20" i="4" s="1"/>
  <c r="AD21" i="4" s="1"/>
  <c r="AE22" i="4" l="1"/>
  <c r="AE23" i="4" s="1"/>
  <c r="AE15" i="1" s="1"/>
  <c r="AD22" i="4"/>
  <c r="AD23" i="4" s="1"/>
  <c r="AD15" i="1" s="1"/>
</calcChain>
</file>

<file path=xl/sharedStrings.xml><?xml version="1.0" encoding="utf-8"?>
<sst xmlns="http://schemas.openxmlformats.org/spreadsheetml/2006/main" count="233" uniqueCount="115">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</sst>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7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0" fontId="4" fillId="0" borderId="2" xfId="0" applyFont="1" applyBorder="1"/>
    <xf numFmtId="0" fontId="4" fillId="0" borderId="10" xfId="0" applyFont="1" applyBorder="1"/>
    <xf numFmtId="165" fontId="7" fillId="2" borderId="16" xfId="1" applyNumberFormat="1"/>
    <xf numFmtId="44" fontId="7" fillId="2" borderId="16" xfId="1" applyNumberFormat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44" fontId="7" fillId="2" borderId="16" xfId="1" applyNumberFormat="1" applyAlignment="1">
      <alignment wrapText="1"/>
    </xf>
    <xf numFmtId="44" fontId="7" fillId="2" borderId="16" xfId="1" applyNumberFormat="1" applyBorder="1" applyAlignment="1">
      <alignment wrapText="1"/>
    </xf>
    <xf numFmtId="0" fontId="8" fillId="0" borderId="0" xfId="0" applyFont="1" applyBorder="1"/>
    <xf numFmtId="0" fontId="8" fillId="0" borderId="8" xfId="0" applyFont="1" applyBorder="1"/>
    <xf numFmtId="0" fontId="8" fillId="0" borderId="0" xfId="0" applyFont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35</xdr:row>
      <xdr:rowOff>83343</xdr:rowOff>
    </xdr:from>
    <xdr:to>
      <xdr:col>10</xdr:col>
      <xdr:colOff>488154</xdr:colOff>
      <xdr:row>131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36</xdr:row>
      <xdr:rowOff>128589</xdr:rowOff>
    </xdr:from>
    <xdr:to>
      <xdr:col>15</xdr:col>
      <xdr:colOff>919162</xdr:colOff>
      <xdr:row>72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tabSelected="1" workbookViewId="0">
      <selection activeCell="A39" sqref="A39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N2" s="28" t="s">
        <v>63</v>
      </c>
    </row>
    <row r="3" spans="1:32" ht="14.65" thickBot="1" x14ac:dyDescent="0.5">
      <c r="A3" t="s">
        <v>1</v>
      </c>
      <c r="B3" s="43">
        <v>500</v>
      </c>
      <c r="C3" s="41">
        <f>B3-(B3*B25)</f>
        <v>497.5</v>
      </c>
      <c r="D3" s="42">
        <f>(B3-(B3*B27))</f>
        <v>499.5</v>
      </c>
      <c r="E3" s="42">
        <f>B3-(B3*B32)</f>
        <v>498.75</v>
      </c>
      <c r="F3" s="66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66"/>
      <c r="N4" s="18" t="s">
        <v>65</v>
      </c>
    </row>
    <row r="5" spans="1:32" ht="14.65" thickBot="1" x14ac:dyDescent="0.5">
      <c r="A5" t="s">
        <v>2</v>
      </c>
      <c r="B5" s="44">
        <f>B3*B4</f>
        <v>6000</v>
      </c>
      <c r="C5" s="42">
        <f>C3*C4</f>
        <v>5970</v>
      </c>
      <c r="D5" s="42">
        <f>D3*D4</f>
        <v>5994</v>
      </c>
      <c r="E5" s="42">
        <f>E3*E4</f>
        <v>5985</v>
      </c>
      <c r="F5" s="66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66" t="s">
        <v>59</v>
      </c>
    </row>
    <row r="7" spans="1:32" x14ac:dyDescent="0.45">
      <c r="A7" t="s">
        <v>61</v>
      </c>
      <c r="B7" s="31">
        <f>'Rendement berekening'!B9</f>
        <v>2.688146079978404E-2</v>
      </c>
      <c r="C7" s="5">
        <f>B7-(D25+E25)</f>
        <v>2.0981460799784041E-2</v>
      </c>
      <c r="D7" s="5">
        <f>B7-(D27+E27)</f>
        <v>2.2861460799784041E-2</v>
      </c>
      <c r="E7" s="5">
        <f>B7-(D32+E32)</f>
        <v>2.1881460799784039E-2</v>
      </c>
      <c r="F7" s="66" t="s">
        <v>56</v>
      </c>
    </row>
    <row r="10" spans="1:32" ht="18" x14ac:dyDescent="0.55000000000000004">
      <c r="B10" s="17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4" t="s">
        <v>3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>D12+(D12*$B$6)+$B$12</f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15" t="s">
        <v>42</v>
      </c>
      <c r="B13" s="6">
        <f>C$5+(C$5*C$7)</f>
        <v>6095.259320974711</v>
      </c>
      <c r="C13" s="6">
        <f>B13+(B13*($B$6-($D$25+$E$25)))+$B$13</f>
        <v>12459.319578004408</v>
      </c>
      <c r="D13" s="6">
        <f>C13+(C13*($B$6-($D$25+$E$25)))+$B$13</f>
        <v>19104.034892369113</v>
      </c>
      <c r="E13" s="6">
        <f>D13+(D13*($B$6-($D$25+$E$25)))+$B$13</f>
        <v>26041.782152097301</v>
      </c>
      <c r="F13" s="6">
        <f>E13+(E13*($B$6-($D$25+$E$25)))+$B$13</f>
        <v>33285.484065979501</v>
      </c>
      <c r="G13" s="6">
        <f>F13+(F13*($B$6-($D$25+$E$25)))+$B$13</f>
        <v>40848.633234263907</v>
      </c>
      <c r="H13" s="6">
        <f>G13+(G13*($B$6-($D$25+$E$25)))+$B$13</f>
        <v>48745.317280869662</v>
      </c>
      <c r="I13" s="6">
        <f>H13+(H13*($B$6-($D$25+$E$25)))+$B$13</f>
        <v>56990.245093930731</v>
      </c>
      <c r="J13" s="6">
        <f>I13+(I13*($B$6-($D$25+$E$25)))+$B$13</f>
        <v>65598.774223547793</v>
      </c>
      <c r="K13" s="6">
        <f>J13+(J13*($B$6-($D$25+$E$25)))+$B$13</f>
        <v>74586.939487780968</v>
      </c>
      <c r="L13" s="6">
        <f>K13+(K13*($B$6-($D$25+$E$25)))+$B$13</f>
        <v>83971.48284016682</v>
      </c>
      <c r="M13" s="6">
        <f>L13+(L13*($B$6-($D$25+$E$25)))+$B$13</f>
        <v>93769.884554392891</v>
      </c>
      <c r="N13" s="6">
        <f>M13+(M13*($B$6-($D$25+$E$25)))+$B$13</f>
        <v>104000.39578421634</v>
      </c>
      <c r="O13" s="6">
        <f>N13+(N13*($B$6-($D$25+$E$25)))+$B$13</f>
        <v>114682.072559275</v>
      </c>
      <c r="P13" s="6">
        <f>O13+(O13*($B$6-($D$25+$E$25)))+$B$13</f>
        <v>125834.81128011373</v>
      </c>
      <c r="Q13" s="6">
        <f>P13+(P13*($B$6-($D$25+$E$25)))+$B$13</f>
        <v>137479.38577854144</v>
      </c>
      <c r="R13" s="6">
        <f>Q13+(Q13*($B$6-($D$25+$E$25)))+$B$13</f>
        <v>149637.48601234981</v>
      </c>
      <c r="S13" s="6">
        <f>R13+(R13*($B$6-($D$25+$E$25)))+$B$13</f>
        <v>162331.75846646912</v>
      </c>
      <c r="T13" s="6">
        <f>S13+(S13*($B$6-($D$25+$E$25)))+$B$13</f>
        <v>175585.8483358151</v>
      </c>
      <c r="U13" s="6">
        <f>T13+(T13*($B$6-($D$25+$E$25)))+$B$13</f>
        <v>189424.44356839923</v>
      </c>
      <c r="V13" s="6">
        <f>U13+(U13*($B$6-($D$25+$E$25)))+$B$13</f>
        <v>203873.32085074033</v>
      </c>
      <c r="W13" s="6">
        <f>V13+(V13*($B$6-($D$25+$E$25)))+$B$13</f>
        <v>218959.39362123268</v>
      </c>
      <c r="X13" s="6">
        <f>W13+(W13*($B$6-($D$25+$E$25)))+$B$13</f>
        <v>234710.76220090373</v>
      </c>
      <c r="Y13" s="6">
        <f>X13+(X13*($B$6-($D$25+$E$25)))+$B$13</f>
        <v>251156.76613493828</v>
      </c>
      <c r="Z13" s="6">
        <f>Y13+(Y13*($B$6-($D$25+$E$25)))+$B$13</f>
        <v>268328.03884246375</v>
      </c>
      <c r="AA13" s="6">
        <f>Z13+(Z13*($B$6-($D$25+$E$25)))+$B$13</f>
        <v>286256.56467639108</v>
      </c>
      <c r="AB13" s="6">
        <f>AA13+(AA13*($B$6-($D$25+$E$25)))+$B$13</f>
        <v>304975.73849959462</v>
      </c>
      <c r="AC13" s="6">
        <f>AB13+(AB13*($B$6-($D$25+$E$25)))+$B$13</f>
        <v>324520.42788840143</v>
      </c>
      <c r="AD13" s="6">
        <f>AC13+(AC13*($B$6-($D$25+$E$25)))+$B$13</f>
        <v>344927.03807925462</v>
      </c>
      <c r="AE13" s="6">
        <f>AD13+(AD13*($B$6-($D$25+$E$25)))+$B$13</f>
        <v>366233.57977952447</v>
      </c>
    </row>
    <row r="14" spans="1:32" x14ac:dyDescent="0.45">
      <c r="A14" s="2" t="s">
        <v>70</v>
      </c>
      <c r="B14" s="6">
        <f>E$5+(E$5*E$7)</f>
        <v>6115.9605428867071</v>
      </c>
      <c r="C14" s="6">
        <f>B14+(B14*($B$6-($D$32+$E$32)))+$B$14</f>
        <v>12507.139310203316</v>
      </c>
      <c r="D14" s="6">
        <f>C14+(C14*($B$6-($D$32+$E$32)))+$B$14</f>
        <v>19185.921122049171</v>
      </c>
      <c r="E14" s="6">
        <f>D14+(D14*($B$6-($D$32+$E$32)))+$B$14</f>
        <v>26165.24811542809</v>
      </c>
      <c r="F14" s="6">
        <f>E14+(E14*($B$6-($D$32+$E$32)))+$B$14</f>
        <v>33458.644823509065</v>
      </c>
      <c r="G14" s="6">
        <f>F14+(F14*($B$6-($D$32+$E$32)))+$B$14</f>
        <v>41080.244383453683</v>
      </c>
      <c r="H14" s="6">
        <f>G14+(G14*($B$6-($D$32+$E$32)))+$B$14</f>
        <v>49044.815923595808</v>
      </c>
      <c r="I14" s="6">
        <f>H14+(H14*($B$6-($D$32+$E$32)))+$B$14</f>
        <v>57367.793183044327</v>
      </c>
      <c r="J14" s="6">
        <f>I14+(I14*($B$6-($D$32+$E$32)))+$B$14</f>
        <v>66065.304419168038</v>
      </c>
      <c r="K14" s="6">
        <f>J14+(J14*($B$6-($D$32+$E$32)))+$B$14</f>
        <v>75154.203660917308</v>
      </c>
      <c r="L14" s="6">
        <f>K14+(K14*($B$6-($D$32+$E$32)))+$B$14</f>
        <v>84652.1033685453</v>
      </c>
      <c r="M14" s="6">
        <f>L14+(L14*($B$6-($D$32+$E$32)))+$B$14</f>
        <v>94577.40856301655</v>
      </c>
      <c r="N14" s="6">
        <f>M14+(M14*($B$6-($D$32+$E$32)))+$B$14</f>
        <v>104949.352491239</v>
      </c>
      <c r="O14" s="6">
        <f>N14+(N14*($B$6-($D$32+$E$32)))+$B$14</f>
        <v>115788.03389623146</v>
      </c>
      <c r="P14" s="6">
        <f>O14+(O14*($B$6-($D$32+$E$32)))+$B$14</f>
        <v>127114.45596444859</v>
      </c>
      <c r="Q14" s="6">
        <f>P14+(P14*($B$6-($D$32+$E$32)))+$B$14</f>
        <v>138950.56702573545</v>
      </c>
      <c r="R14" s="6">
        <f>Q14+(Q14*($B$6-($D$32+$E$32)))+$B$14</f>
        <v>151319.30308478023</v>
      </c>
      <c r="S14" s="6">
        <f>R14+(R14*($B$6-($D$32+$E$32)))+$B$14</f>
        <v>164244.63226648205</v>
      </c>
      <c r="T14" s="6">
        <f>S14+(S14*($B$6-($D$32+$E$32)))+$B$14</f>
        <v>177751.60126136045</v>
      </c>
      <c r="U14" s="6">
        <f>T14+(T14*($B$6-($D$32+$E$32)))+$B$14</f>
        <v>191866.38386100839</v>
      </c>
      <c r="V14" s="6">
        <f>U14+(U14*($B$6-($D$32+$E$32)))+$B$14</f>
        <v>206616.3316776405</v>
      </c>
      <c r="W14" s="6">
        <f>V14+(V14*($B$6-($D$32+$E$32)))+$B$14</f>
        <v>222030.02714602102</v>
      </c>
      <c r="X14" s="6">
        <f>W14+(W14*($B$6-($D$32+$E$32)))+$B$14</f>
        <v>238137.33891047869</v>
      </c>
      <c r="Y14" s="6">
        <f>X14+(X14*($B$6-($D$32+$E$32)))+$B$14</f>
        <v>254969.47970433696</v>
      </c>
      <c r="Z14" s="6">
        <f>Y14+(Y14*($B$6-($D$32+$E$32)))+$B$14</f>
        <v>272559.0668339188</v>
      </c>
      <c r="AA14" s="6">
        <f>Z14+(Z14*($B$6-($D$32+$E$32)))+$B$14</f>
        <v>290940.18538433185</v>
      </c>
      <c r="AB14" s="6">
        <f>AA14+(AA14*($B$6-($D$32+$E$32)))+$B$14</f>
        <v>310148.45426951349</v>
      </c>
      <c r="AC14" s="6">
        <f>AB14+(AB14*($B$6-($D$32+$E$32)))+$B$14</f>
        <v>330221.09525452828</v>
      </c>
      <c r="AD14" s="6">
        <f>AC14+(AC14*($B$6-($D$32+$E$32)))+$B$14</f>
        <v>351197.00508386875</v>
      </c>
      <c r="AE14" s="6">
        <f>AD14+(AD14*($B$6-($D$32+$E$32)))+$B$14</f>
        <v>373116.83085552952</v>
      </c>
      <c r="AF14" s="23"/>
    </row>
    <row r="15" spans="1:32" x14ac:dyDescent="0.45">
      <c r="A15" s="2" t="s">
        <v>45</v>
      </c>
      <c r="B15" s="6">
        <f>Rabobank!B23</f>
        <v>6125.3171969997302</v>
      </c>
      <c r="C15" s="6">
        <f>Rabobank!C23</f>
        <v>12573.939991734609</v>
      </c>
      <c r="D15" s="6">
        <f>Rabobank!D23</f>
        <v>19339.480125542668</v>
      </c>
      <c r="E15" s="6">
        <f>Rabobank!E23</f>
        <v>26443.297266041136</v>
      </c>
      <c r="F15" s="6">
        <f>Rabobank!F23</f>
        <v>33902.305263564522</v>
      </c>
      <c r="G15" s="6">
        <f>Rabobank!G23</f>
        <v>41734.263660964083</v>
      </c>
      <c r="H15" s="6">
        <f>Rabobank!H23</f>
        <v>49957.819978233623</v>
      </c>
      <c r="I15" s="6">
        <f>Rabobank!I23</f>
        <v>58592.55411136664</v>
      </c>
      <c r="J15" s="6">
        <f>Rabobank!J23</f>
        <v>67659.024951156316</v>
      </c>
      <c r="K15" s="6">
        <f>Rabobank!K23</f>
        <v>77178.819332935454</v>
      </c>
      <c r="L15" s="6">
        <f>Rabobank!L23</f>
        <v>87174.603433803568</v>
      </c>
      <c r="M15" s="6">
        <f>Rabobank!M23</f>
        <v>97670.176739715083</v>
      </c>
      <c r="N15" s="6">
        <f>Rabobank!N23</f>
        <v>108701.27112717429</v>
      </c>
      <c r="O15" s="6">
        <f>Rabobank!O23</f>
        <v>120286.55974614354</v>
      </c>
      <c r="P15" s="6">
        <f>Rabobank!P23</f>
        <v>132451.11279606126</v>
      </c>
      <c r="Q15" s="6">
        <f>Rabobank!Q23</f>
        <v>145223.89349847485</v>
      </c>
      <c r="R15" s="6">
        <f>Rabobank!R23</f>
        <v>158635.3132360091</v>
      </c>
      <c r="S15" s="6">
        <f>Rabobank!S23</f>
        <v>172717.30396042007</v>
      </c>
      <c r="T15" s="6">
        <f>Rabobank!T23</f>
        <v>187503.3942210516</v>
      </c>
      <c r="U15" s="6">
        <f>Rabobank!U23</f>
        <v>203028.78899471471</v>
      </c>
      <c r="V15" s="6">
        <f>Rabobank!V23</f>
        <v>219330.45350706094</v>
      </c>
      <c r="W15" s="6">
        <f>Rabobank!W23</f>
        <v>236451.42295256758</v>
      </c>
      <c r="X15" s="6">
        <f>Rabobank!X23</f>
        <v>254445.60109119568</v>
      </c>
      <c r="Y15" s="6">
        <f>Rabobank!Y23</f>
        <v>273339.48813675519</v>
      </c>
      <c r="Z15" s="6">
        <f>Rabobank!Z23</f>
        <v>293178.06953459274</v>
      </c>
      <c r="AA15" s="6">
        <f>Rabobank!AA23</f>
        <v>314008.58000232215</v>
      </c>
      <c r="AB15" s="6">
        <f>Rabobank!AB23</f>
        <v>335880.615993438</v>
      </c>
      <c r="AC15" s="6">
        <f>Rabobank!AC23</f>
        <v>358846.25378410966</v>
      </c>
      <c r="AD15" s="6">
        <f>Rabobank!AD23</f>
        <v>382960.17346431495</v>
      </c>
      <c r="AE15" s="6">
        <f>Rabobank!AE23</f>
        <v>408279.78912853042</v>
      </c>
      <c r="AF15" s="23"/>
    </row>
    <row r="16" spans="1:32" x14ac:dyDescent="0.45">
      <c r="A16" s="2" t="s">
        <v>106</v>
      </c>
      <c r="B16" s="6">
        <f>ABN!B25</f>
        <v>6139.004862045731</v>
      </c>
      <c r="C16" s="6">
        <f>ABN!C25</f>
        <v>12584.959967193749</v>
      </c>
      <c r="D16" s="6">
        <f>ABN!D25</f>
        <v>19353.212827599167</v>
      </c>
      <c r="E16" s="6">
        <f>ABN!E25</f>
        <v>26459.878331024858</v>
      </c>
      <c r="F16" s="6">
        <f>ABN!F25</f>
        <v>33921.877109621833</v>
      </c>
      <c r="G16" s="6">
        <f>ABN!G25</f>
        <v>41756.975827148657</v>
      </c>
      <c r="H16" s="6">
        <f>ABN!H25</f>
        <v>49983.829480551824</v>
      </c>
      <c r="I16" s="6">
        <f>ABN!I25</f>
        <v>58622.025816625151</v>
      </c>
      <c r="J16" s="6">
        <f>ABN!J25</f>
        <v>67692.131969502152</v>
      </c>
      <c r="K16" s="6">
        <f>ABN!K25</f>
        <v>77215.74343002298</v>
      </c>
      <c r="L16" s="6">
        <f>ABN!L25</f>
        <v>87215.535463569875</v>
      </c>
      <c r="M16" s="6">
        <f>ABN!M25</f>
        <v>97715.317098794098</v>
      </c>
      <c r="N16" s="6">
        <f>ABN!N25</f>
        <v>108747.25421883829</v>
      </c>
      <c r="O16" s="6">
        <f>ABN!O25</f>
        <v>120332.54283780754</v>
      </c>
      <c r="P16" s="6">
        <f>ABN!P25</f>
        <v>132497.09588772527</v>
      </c>
      <c r="Q16" s="6">
        <f>ABN!Q25</f>
        <v>145269.87659013885</v>
      </c>
      <c r="R16" s="6">
        <f>ABN!R25</f>
        <v>158681.2963276731</v>
      </c>
      <c r="S16" s="6">
        <f>ABN!S25</f>
        <v>172763.28705208408</v>
      </c>
      <c r="T16" s="6">
        <f>ABN!T25</f>
        <v>187549.3773127156</v>
      </c>
      <c r="U16" s="6">
        <f>ABN!U25</f>
        <v>203074.77208637868</v>
      </c>
      <c r="V16" s="6">
        <f>ABN!V25</f>
        <v>219376.43659872495</v>
      </c>
      <c r="W16" s="6">
        <f>ABN!W25</f>
        <v>236493.18433668852</v>
      </c>
      <c r="X16" s="6">
        <f>ABN!X25</f>
        <v>254465.76946155026</v>
      </c>
      <c r="Y16" s="6">
        <f>ABN!Y25</f>
        <v>273336.98384265509</v>
      </c>
      <c r="Z16" s="6">
        <f>ABN!Z25</f>
        <v>293151.75894281524</v>
      </c>
      <c r="AA16" s="6">
        <f>ABN!AA25</f>
        <v>313957.27279798337</v>
      </c>
      <c r="AB16" s="6">
        <f>ABN!AB25</f>
        <v>335803.06234590989</v>
      </c>
      <c r="AC16" s="6">
        <f>ABN!AC25</f>
        <v>358741.14137123275</v>
      </c>
      <c r="AD16" s="6">
        <f>ABN!AD25</f>
        <v>382826.12434782175</v>
      </c>
      <c r="AE16" s="6">
        <f>ABN!AE25</f>
        <v>408120.56794088526</v>
      </c>
      <c r="AF16" s="23"/>
    </row>
    <row r="23" spans="1:9" ht="18" x14ac:dyDescent="0.55000000000000004">
      <c r="B23" s="17" t="s">
        <v>34</v>
      </c>
      <c r="C23" t="s">
        <v>103</v>
      </c>
    </row>
    <row r="24" spans="1:9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9" ht="14.65" thickBot="1" x14ac:dyDescent="0.5">
      <c r="A25" s="19" t="s">
        <v>39</v>
      </c>
      <c r="B25" s="33">
        <v>5.0000000000000001E-3</v>
      </c>
      <c r="C25" s="33">
        <v>0</v>
      </c>
      <c r="D25" s="33">
        <v>5.8999999999999999E-3</v>
      </c>
      <c r="E25" s="33">
        <v>0</v>
      </c>
      <c r="F25" s="20"/>
      <c r="G25" s="20"/>
      <c r="H25" s="21"/>
      <c r="I25" s="18"/>
    </row>
    <row r="26" spans="1:9" ht="14.65" thickBot="1" x14ac:dyDescent="0.5">
      <c r="I26" s="18"/>
    </row>
    <row r="27" spans="1:9" ht="14.65" thickBot="1" x14ac:dyDescent="0.5">
      <c r="A27" s="16" t="s">
        <v>44</v>
      </c>
      <c r="B27" s="33">
        <v>1E-3</v>
      </c>
      <c r="C27" s="33">
        <v>1E-3</v>
      </c>
      <c r="D27" s="58">
        <v>1.6199999999999999E-3</v>
      </c>
      <c r="E27" s="33">
        <v>2.3999999999999998E-3</v>
      </c>
      <c r="F27" s="33">
        <v>1.1999999999999999E-3</v>
      </c>
      <c r="G27" s="7"/>
      <c r="H27" s="8"/>
      <c r="I27" s="18"/>
    </row>
    <row r="28" spans="1:9" ht="15" thickTop="1" thickBot="1" x14ac:dyDescent="0.5">
      <c r="A28" s="34" t="s">
        <v>77</v>
      </c>
      <c r="B28" s="62">
        <v>0.05</v>
      </c>
      <c r="C28" s="40">
        <v>0</v>
      </c>
      <c r="D28" s="9"/>
      <c r="E28" s="40">
        <v>20</v>
      </c>
      <c r="F28" s="64" t="s">
        <v>90</v>
      </c>
      <c r="G28" s="9"/>
      <c r="H28" s="10"/>
      <c r="I28" s="18"/>
    </row>
    <row r="29" spans="1:9" ht="15" thickTop="1" thickBot="1" x14ac:dyDescent="0.5">
      <c r="A29" s="34" t="s">
        <v>78</v>
      </c>
      <c r="B29" s="39">
        <v>150</v>
      </c>
      <c r="C29" s="39">
        <v>150</v>
      </c>
      <c r="D29" s="9"/>
      <c r="E29" s="40">
        <v>400</v>
      </c>
      <c r="F29" s="64" t="s">
        <v>91</v>
      </c>
      <c r="G29" s="9"/>
      <c r="H29" s="10"/>
      <c r="I29" s="18"/>
    </row>
    <row r="30" spans="1:9" ht="15" thickTop="1" thickBot="1" x14ac:dyDescent="0.5">
      <c r="A30" s="24"/>
      <c r="C30" s="9"/>
      <c r="D30" s="49" t="s">
        <v>83</v>
      </c>
      <c r="E30" s="40">
        <v>100000</v>
      </c>
      <c r="F30" s="64" t="s">
        <v>79</v>
      </c>
      <c r="G30" s="9"/>
      <c r="H30" s="10"/>
      <c r="I30" s="18"/>
    </row>
    <row r="31" spans="1:9" ht="15" thickTop="1" thickBot="1" x14ac:dyDescent="0.5">
      <c r="A31" s="37"/>
      <c r="B31" s="20"/>
      <c r="C31" s="20"/>
      <c r="D31" s="20"/>
      <c r="E31" s="38"/>
      <c r="F31" s="20"/>
      <c r="G31" s="20"/>
      <c r="H31" s="21"/>
      <c r="I31" s="18"/>
    </row>
    <row r="32" spans="1:9" ht="14.65" thickBot="1" x14ac:dyDescent="0.5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3" spans="1:9" ht="14.65" thickBot="1" x14ac:dyDescent="0.5"/>
    <row r="34" spans="1:9" ht="14.65" thickBot="1" x14ac:dyDescent="0.5">
      <c r="A34" s="16" t="s">
        <v>104</v>
      </c>
      <c r="B34" s="33">
        <v>0</v>
      </c>
      <c r="C34" s="33">
        <v>0</v>
      </c>
      <c r="D34" s="58">
        <v>1.6199999999999999E-3</v>
      </c>
      <c r="E34" s="33">
        <v>2E-3</v>
      </c>
      <c r="F34" s="33">
        <v>1.1999999999999999E-3</v>
      </c>
      <c r="G34" s="33">
        <v>5.9999999999999995E-4</v>
      </c>
      <c r="H34" s="8"/>
      <c r="I34" s="18"/>
    </row>
    <row r="35" spans="1:9" ht="15" thickTop="1" thickBot="1" x14ac:dyDescent="0.5">
      <c r="A35" s="34" t="s">
        <v>77</v>
      </c>
      <c r="B35" s="63">
        <v>0</v>
      </c>
      <c r="C35" s="59">
        <v>0</v>
      </c>
      <c r="D35" s="9"/>
      <c r="E35" s="59">
        <v>0</v>
      </c>
      <c r="F35" s="24"/>
      <c r="G35" s="9"/>
      <c r="H35" s="10"/>
      <c r="I35" s="18"/>
    </row>
    <row r="36" spans="1:9" ht="15" thickTop="1" thickBot="1" x14ac:dyDescent="0.5">
      <c r="A36" s="34" t="s">
        <v>78</v>
      </c>
      <c r="B36" s="59">
        <v>0</v>
      </c>
      <c r="C36" s="59">
        <v>0</v>
      </c>
      <c r="D36" s="9"/>
      <c r="E36" s="59">
        <v>0</v>
      </c>
      <c r="F36" s="65" t="s">
        <v>108</v>
      </c>
      <c r="G36" s="9"/>
      <c r="H36" s="10"/>
      <c r="I36" s="18"/>
    </row>
    <row r="37" spans="1:9" ht="15" thickTop="1" thickBot="1" x14ac:dyDescent="0.5">
      <c r="A37" s="45"/>
      <c r="B37" s="11"/>
      <c r="C37" s="11"/>
      <c r="D37" s="54" t="s">
        <v>83</v>
      </c>
      <c r="E37" s="61">
        <v>100000</v>
      </c>
      <c r="F37" s="61">
        <v>400000</v>
      </c>
      <c r="G37" s="11"/>
      <c r="H37" s="12"/>
      <c r="I37" s="18"/>
    </row>
    <row r="38" spans="1:9" x14ac:dyDescent="0.45">
      <c r="A38" s="24"/>
      <c r="B38" s="9"/>
      <c r="C38" s="9"/>
      <c r="D38" s="49"/>
      <c r="F38" s="24"/>
      <c r="G38" s="9"/>
      <c r="H38" s="9"/>
      <c r="I38" s="18"/>
    </row>
    <row r="39" spans="1:9" x14ac:dyDescent="0.45">
      <c r="B39" s="26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8BE-4B67-4275-825E-F7120285456B}">
  <dimension ref="A1:E14"/>
  <sheetViews>
    <sheetView workbookViewId="0">
      <selection activeCell="A40" sqref="A40"/>
    </sheetView>
  </sheetViews>
  <sheetFormatPr defaultRowHeight="14.25" x14ac:dyDescent="0.45"/>
  <cols>
    <col min="1" max="1" width="41.19921875" customWidth="1"/>
    <col min="2" max="5" width="15.59765625" customWidth="1"/>
  </cols>
  <sheetData>
    <row r="1" spans="1:5" ht="18" x14ac:dyDescent="0.55000000000000004">
      <c r="B1" s="17" t="s">
        <v>80</v>
      </c>
    </row>
    <row r="2" spans="1:5" x14ac:dyDescent="0.45">
      <c r="B2" s="2" t="s">
        <v>43</v>
      </c>
      <c r="C2" s="2" t="s">
        <v>66</v>
      </c>
      <c r="D2" s="2" t="s">
        <v>44</v>
      </c>
      <c r="E2" s="2" t="s">
        <v>69</v>
      </c>
    </row>
    <row r="3" spans="1:5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</row>
    <row r="4" spans="1:5" x14ac:dyDescent="0.45">
      <c r="A4" t="s">
        <v>46</v>
      </c>
      <c r="B4" s="1">
        <f>'Invoer en totaal'!B4</f>
        <v>12</v>
      </c>
      <c r="C4" s="1">
        <f>'Invoer en totaal'!C4</f>
        <v>12</v>
      </c>
      <c r="D4" s="1">
        <f>'Invoer en totaal'!D4</f>
        <v>12</v>
      </c>
      <c r="E4" s="1">
        <f>'Invoer en totaal'!E4</f>
        <v>12</v>
      </c>
    </row>
    <row r="5" spans="1:5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</row>
    <row r="6" spans="1:5" x14ac:dyDescent="0.45">
      <c r="A6" t="s">
        <v>47</v>
      </c>
      <c r="B6" s="6">
        <f>'Invoer en totaal'!B3</f>
        <v>500</v>
      </c>
      <c r="C6" s="6">
        <f>'Invoer en totaal'!C3</f>
        <v>497.5</v>
      </c>
      <c r="D6" s="6">
        <f>'Invoer en totaal'!D3</f>
        <v>499.5</v>
      </c>
      <c r="E6" s="6">
        <f>'Invoer en totaal'!E3</f>
        <v>498.75</v>
      </c>
    </row>
    <row r="7" spans="1:5" x14ac:dyDescent="0.45">
      <c r="A7" t="s">
        <v>67</v>
      </c>
      <c r="B7" s="6">
        <f>B4*B6</f>
        <v>6000</v>
      </c>
      <c r="C7" s="6">
        <f t="shared" ref="C7" si="1">C4*C6</f>
        <v>5970</v>
      </c>
      <c r="D7" s="6">
        <f>D4*D6</f>
        <v>5994</v>
      </c>
      <c r="E7" s="6">
        <f>E4*E6</f>
        <v>5985</v>
      </c>
    </row>
    <row r="8" spans="1:5" x14ac:dyDescent="0.45">
      <c r="A8" t="s">
        <v>53</v>
      </c>
      <c r="B8" s="6">
        <f>B6*((1+B5)^B4-1)*(1+B5)/B5</f>
        <v>6161.2887647987036</v>
      </c>
      <c r="C8" s="6">
        <f t="shared" ref="C8" si="2">C6*((1+C5)^C4-1)*(1+C5)/C5</f>
        <v>6130.4823209747119</v>
      </c>
      <c r="D8" s="6">
        <f>D6*((1+D5)^D4-1)*(1+D5)/D5</f>
        <v>6155.1274760339056</v>
      </c>
      <c r="E8" s="6">
        <f>E6*((1+E5)^E4-1)*(1+E5)/E5</f>
        <v>6145.8855428867073</v>
      </c>
    </row>
    <row r="9" spans="1:5" x14ac:dyDescent="0.45">
      <c r="A9" t="s">
        <v>68</v>
      </c>
      <c r="B9" s="5">
        <f>(B8/B7)-1</f>
        <v>2.688146079978404E-2</v>
      </c>
      <c r="C9" s="5">
        <f t="shared" ref="C9:E9" si="3">(C8/C7)-1</f>
        <v>2.6881460799784263E-2</v>
      </c>
      <c r="D9" s="5">
        <f t="shared" si="3"/>
        <v>2.688146079978404E-2</v>
      </c>
      <c r="E9" s="5">
        <f t="shared" si="3"/>
        <v>2.688146079978404E-2</v>
      </c>
    </row>
    <row r="10" spans="1:5" x14ac:dyDescent="0.45">
      <c r="A10" t="s">
        <v>60</v>
      </c>
    </row>
    <row r="11" spans="1:5" x14ac:dyDescent="0.45">
      <c r="A11" t="s">
        <v>48</v>
      </c>
    </row>
    <row r="12" spans="1:5" x14ac:dyDescent="0.45">
      <c r="A12" t="s">
        <v>49</v>
      </c>
    </row>
    <row r="13" spans="1:5" x14ac:dyDescent="0.45">
      <c r="A13" t="s">
        <v>50</v>
      </c>
    </row>
    <row r="14" spans="1:5" x14ac:dyDescent="0.4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2614-6039-482A-8779-BF762FF5EDE8}">
  <dimension ref="A1:AF34"/>
  <sheetViews>
    <sheetView zoomScaleNormal="100" workbookViewId="0">
      <selection activeCell="A38" sqref="A38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2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2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6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7" t="s">
        <v>96</v>
      </c>
      <c r="B13" s="6">
        <f>MIN($B$31,$B$3*$B$4*$B$29)</f>
        <v>6</v>
      </c>
      <c r="C13" s="6">
        <f>MIN($B$31,$B$3*$B$4*$B$29)</f>
        <v>6</v>
      </c>
      <c r="D13" s="6">
        <f>MIN($B$31,$B$3*$B$4*$B$29)</f>
        <v>6</v>
      </c>
      <c r="E13" s="6">
        <f>MIN($B$31,$B$3*$B$4*$B$29)</f>
        <v>6</v>
      </c>
      <c r="F13" s="6">
        <f>MIN($B$31,$B$3*$B$4*$B$29)</f>
        <v>6</v>
      </c>
      <c r="G13" s="6">
        <f>MIN($B$31,$B$3*$B$4*$B$29)</f>
        <v>6</v>
      </c>
      <c r="H13" s="6">
        <f>MIN($B$31,$B$3*$B$4*$B$29)</f>
        <v>6</v>
      </c>
      <c r="I13" s="6">
        <f>MIN($B$31,$B$3*$B$4*$B$29)</f>
        <v>6</v>
      </c>
      <c r="J13" s="6">
        <f>MIN($B$31,$B$3*$B$4*$B$29)</f>
        <v>6</v>
      </c>
      <c r="K13" s="6">
        <f>MIN($B$31,$B$3*$B$4*$B$29)</f>
        <v>6</v>
      </c>
      <c r="L13" s="6">
        <f>MIN($B$31,$B$3*$B$4*$B$29)</f>
        <v>6</v>
      </c>
      <c r="M13" s="6">
        <f>MIN($B$31,$B$3*$B$4*$B$29)</f>
        <v>6</v>
      </c>
      <c r="N13" s="6">
        <f>MIN($B$31,$B$3*$B$4*$B$29)</f>
        <v>6</v>
      </c>
      <c r="O13" s="6">
        <f>MIN($B$31,$B$3*$B$4*$B$29)</f>
        <v>6</v>
      </c>
      <c r="P13" s="6">
        <f>MIN($B$31,$B$3*$B$4*$B$29)</f>
        <v>6</v>
      </c>
      <c r="Q13" s="6">
        <f>MIN($B$31,$B$3*$B$4*$B$29)</f>
        <v>6</v>
      </c>
      <c r="R13" s="6">
        <f>MIN($B$31,$B$3*$B$4*$B$29)</f>
        <v>6</v>
      </c>
      <c r="S13" s="6">
        <f>MIN($B$31,$B$3*$B$4*$B$29)</f>
        <v>6</v>
      </c>
      <c r="T13" s="6">
        <f>MIN($B$31,$B$3*$B$4*$B$29)</f>
        <v>6</v>
      </c>
      <c r="U13" s="6">
        <f>MIN($B$31,$B$3*$B$4*$B$29)</f>
        <v>6</v>
      </c>
      <c r="V13" s="6">
        <f>MIN($B$31,$B$3*$B$4*$B$29)</f>
        <v>6</v>
      </c>
      <c r="W13" s="6">
        <f>MIN($B$31,$B$3*$B$4*$B$29)</f>
        <v>6</v>
      </c>
      <c r="X13" s="6">
        <f>MIN($B$31,$B$3*$B$4*$B$29)</f>
        <v>6</v>
      </c>
      <c r="Y13" s="6">
        <f>MIN($B$31,$B$3*$B$4*$B$29)</f>
        <v>6</v>
      </c>
      <c r="Z13" s="6">
        <f>MIN($B$31,$B$3*$B$4*$B$29)</f>
        <v>6</v>
      </c>
      <c r="AA13" s="6">
        <f>MIN($B$31,$B$3*$B$4*$B$29)</f>
        <v>6</v>
      </c>
      <c r="AB13" s="6">
        <f>MIN($B$31,$B$3*$B$4*$B$29)</f>
        <v>6</v>
      </c>
      <c r="AC13" s="6">
        <f>MIN($B$31,$B$3*$B$4*$B$29)</f>
        <v>6</v>
      </c>
      <c r="AD13" s="6">
        <f>MIN($B$31,$B$3*$B$4*$B$29)</f>
        <v>6</v>
      </c>
      <c r="AE13" s="6">
        <f>MIN($B$31,$B$3*$B$4*$B$29)</f>
        <v>6</v>
      </c>
    </row>
    <row r="14" spans="1:32" x14ac:dyDescent="0.45">
      <c r="A14" s="48" t="s">
        <v>95</v>
      </c>
      <c r="B14" s="6">
        <f>B12-B13</f>
        <v>6155.2887647987045</v>
      </c>
      <c r="C14" s="6">
        <f t="shared" ref="C14:AE14" si="1">C12-C13</f>
        <v>12624.641967837344</v>
      </c>
      <c r="D14" s="6">
        <f t="shared" si="1"/>
        <v>19417.462831027915</v>
      </c>
      <c r="E14" s="6">
        <f t="shared" si="1"/>
        <v>26549.924737378016</v>
      </c>
      <c r="F14" s="6">
        <f t="shared" si="1"/>
        <v>34039.009739045621</v>
      </c>
      <c r="G14" s="6">
        <f t="shared" si="1"/>
        <v>41902.548990796611</v>
      </c>
      <c r="H14" s="6">
        <f t="shared" si="1"/>
        <v>50159.265205135147</v>
      </c>
      <c r="I14" s="6">
        <f t="shared" si="1"/>
        <v>58828.817230190616</v>
      </c>
      <c r="J14" s="6">
        <f t="shared" si="1"/>
        <v>67931.846856498858</v>
      </c>
      <c r="K14" s="6">
        <f t="shared" si="1"/>
        <v>77490.027964122506</v>
      </c>
      <c r="L14" s="6">
        <f t="shared" si="1"/>
        <v>87526.118127127338</v>
      </c>
      <c r="M14" s="6">
        <f t="shared" si="1"/>
        <v>98064.01279828242</v>
      </c>
      <c r="N14" s="6">
        <f t="shared" si="1"/>
        <v>109128.80220299526</v>
      </c>
      <c r="O14" s="6">
        <f t="shared" si="1"/>
        <v>120746.83107794373</v>
      </c>
      <c r="P14" s="6">
        <f t="shared" si="1"/>
        <v>132945.76139663963</v>
      </c>
      <c r="Q14" s="6">
        <f t="shared" si="1"/>
        <v>145754.63823127031</v>
      </c>
      <c r="R14" s="6">
        <f t="shared" si="1"/>
        <v>159203.95890763251</v>
      </c>
      <c r="S14" s="6">
        <f t="shared" si="1"/>
        <v>173325.74561781282</v>
      </c>
      <c r="T14" s="6">
        <f t="shared" si="1"/>
        <v>188153.62166350216</v>
      </c>
      <c r="U14" s="6">
        <f t="shared" si="1"/>
        <v>203722.89151147596</v>
      </c>
      <c r="V14" s="6">
        <f t="shared" si="1"/>
        <v>220070.62485184844</v>
      </c>
      <c r="W14" s="6">
        <f t="shared" si="1"/>
        <v>237235.74485923955</v>
      </c>
      <c r="X14" s="6">
        <f t="shared" si="1"/>
        <v>255259.12086700022</v>
      </c>
      <c r="Y14" s="6">
        <f t="shared" si="1"/>
        <v>274183.66567514895</v>
      </c>
      <c r="Z14" s="6">
        <f t="shared" si="1"/>
        <v>294054.43772370514</v>
      </c>
      <c r="AA14" s="6">
        <f t="shared" si="1"/>
        <v>314918.74837468914</v>
      </c>
      <c r="AB14" s="6">
        <f t="shared" si="1"/>
        <v>336826.27455822233</v>
      </c>
      <c r="AC14" s="6">
        <f t="shared" si="1"/>
        <v>359829.17705093219</v>
      </c>
      <c r="AD14" s="6">
        <f t="shared" si="1"/>
        <v>383982.22466827754</v>
      </c>
      <c r="AE14" s="6">
        <f t="shared" si="1"/>
        <v>409342.92466649011</v>
      </c>
      <c r="AF14" s="23"/>
    </row>
    <row r="15" spans="1:32" x14ac:dyDescent="0.45">
      <c r="A15" s="48" t="s">
        <v>82</v>
      </c>
      <c r="B15" s="6">
        <f>B14*$D$29</f>
        <v>9.9715677989739007</v>
      </c>
      <c r="C15" s="6">
        <f>C14*$D$29</f>
        <v>20.451919987896495</v>
      </c>
      <c r="D15" s="6">
        <f>D14*$D$29</f>
        <v>31.45628978626522</v>
      </c>
      <c r="E15" s="6">
        <f>E14*$D$29</f>
        <v>43.010878074552387</v>
      </c>
      <c r="F15" s="6">
        <f>F14*$D$29</f>
        <v>55.143195777253901</v>
      </c>
      <c r="G15" s="6">
        <f>G14*$D$29</f>
        <v>67.882129365090506</v>
      </c>
      <c r="H15" s="6">
        <f>H14*$D$29</f>
        <v>81.258009632318931</v>
      </c>
      <c r="I15" s="6">
        <f>I14*$D$29</f>
        <v>95.30268391290879</v>
      </c>
      <c r="J15" s="6">
        <f>J14*$D$29</f>
        <v>110.04959190752814</v>
      </c>
      <c r="K15" s="6">
        <f>K14*$D$29</f>
        <v>125.53384530187846</v>
      </c>
      <c r="L15" s="6">
        <f>L14*$D$29</f>
        <v>141.79231136594629</v>
      </c>
      <c r="M15" s="6">
        <f>M14*$D$29</f>
        <v>158.86370073321751</v>
      </c>
      <c r="N15" s="6">
        <f>N14*$D$29</f>
        <v>176.7886595688523</v>
      </c>
      <c r="O15" s="6">
        <f>O14*$D$29</f>
        <v>195.60986634626883</v>
      </c>
      <c r="P15" s="6">
        <f>P14*$D$29</f>
        <v>215.37213346255618</v>
      </c>
      <c r="Q15" s="6">
        <f>Q14*$D$29</f>
        <v>236.12251393465789</v>
      </c>
      <c r="R15" s="6">
        <f>R14*$D$29</f>
        <v>257.91041343036466</v>
      </c>
      <c r="S15" s="6">
        <f>S14*$D$29</f>
        <v>280.78770790085673</v>
      </c>
      <c r="T15" s="6">
        <f>T14*$D$29</f>
        <v>304.80886709487345</v>
      </c>
      <c r="U15" s="6">
        <f>U14*$D$29</f>
        <v>330.03108424859101</v>
      </c>
      <c r="V15" s="6">
        <f>V14*$D$29</f>
        <v>356.51441225999446</v>
      </c>
      <c r="W15" s="6">
        <f>W14*$D$29</f>
        <v>384.32190667196807</v>
      </c>
      <c r="X15" s="6">
        <f>X14*$D$29</f>
        <v>413.51977580454036</v>
      </c>
      <c r="Y15" s="6">
        <f>Y14*$D$29</f>
        <v>444.17753839374126</v>
      </c>
      <c r="Z15" s="6">
        <f>Z14*$D$29</f>
        <v>476.36818911240232</v>
      </c>
      <c r="AA15" s="6">
        <f>AA14*$D$29</f>
        <v>510.16837236699638</v>
      </c>
      <c r="AB15" s="6">
        <f>AB14*$D$29</f>
        <v>545.65856478432011</v>
      </c>
      <c r="AC15" s="6">
        <f>AC14*$D$29</f>
        <v>582.92326682251007</v>
      </c>
      <c r="AD15" s="6">
        <f>AD14*$D$29</f>
        <v>622.05120396260963</v>
      </c>
      <c r="AE15" s="6">
        <f>AE14*$D$29</f>
        <v>663.13553795971393</v>
      </c>
      <c r="AF15" s="23"/>
    </row>
    <row r="16" spans="1:32" x14ac:dyDescent="0.45">
      <c r="A16" s="48" t="s">
        <v>94</v>
      </c>
      <c r="B16" s="6">
        <f>B14-B15</f>
        <v>6145.3171969997302</v>
      </c>
      <c r="C16" s="6">
        <f t="shared" ref="C16:AE16" si="2">C14-C15</f>
        <v>12604.190047849448</v>
      </c>
      <c r="D16" s="6">
        <f t="shared" si="2"/>
        <v>19386.006541241648</v>
      </c>
      <c r="E16" s="6">
        <f t="shared" si="2"/>
        <v>26506.913859303462</v>
      </c>
      <c r="F16" s="6">
        <f t="shared" si="2"/>
        <v>33983.86654326837</v>
      </c>
      <c r="G16" s="6">
        <f t="shared" si="2"/>
        <v>41834.66686143152</v>
      </c>
      <c r="H16" s="6">
        <f t="shared" si="2"/>
        <v>50078.007195502825</v>
      </c>
      <c r="I16" s="6">
        <f t="shared" si="2"/>
        <v>58733.514546277707</v>
      </c>
      <c r="J16" s="6">
        <f t="shared" si="2"/>
        <v>67821.797264591325</v>
      </c>
      <c r="K16" s="6">
        <f t="shared" si="2"/>
        <v>77364.494118820629</v>
      </c>
      <c r="L16" s="6">
        <f t="shared" si="2"/>
        <v>87384.325815761389</v>
      </c>
      <c r="M16" s="6">
        <f t="shared" si="2"/>
        <v>97905.149097549205</v>
      </c>
      <c r="N16" s="6">
        <f t="shared" si="2"/>
        <v>108952.01354342641</v>
      </c>
      <c r="O16" s="6">
        <f t="shared" si="2"/>
        <v>120551.22121159747</v>
      </c>
      <c r="P16" s="6">
        <f t="shared" si="2"/>
        <v>132730.38926317709</v>
      </c>
      <c r="Q16" s="6">
        <f t="shared" si="2"/>
        <v>145518.51571733566</v>
      </c>
      <c r="R16" s="6">
        <f t="shared" si="2"/>
        <v>158946.04849420214</v>
      </c>
      <c r="S16" s="6">
        <f t="shared" si="2"/>
        <v>173044.95790991196</v>
      </c>
      <c r="T16" s="6">
        <f t="shared" si="2"/>
        <v>187848.81279640729</v>
      </c>
      <c r="U16" s="6">
        <f t="shared" si="2"/>
        <v>203392.86042722737</v>
      </c>
      <c r="V16" s="6">
        <f t="shared" si="2"/>
        <v>219714.11043958843</v>
      </c>
      <c r="W16" s="6">
        <f t="shared" si="2"/>
        <v>236851.42295256758</v>
      </c>
      <c r="X16" s="6">
        <f t="shared" si="2"/>
        <v>254845.60109119568</v>
      </c>
      <c r="Y16" s="6">
        <f t="shared" si="2"/>
        <v>273739.48813675519</v>
      </c>
      <c r="Z16" s="6">
        <f t="shared" si="2"/>
        <v>293578.06953459274</v>
      </c>
      <c r="AA16" s="6">
        <f t="shared" si="2"/>
        <v>314408.58000232215</v>
      </c>
      <c r="AB16" s="6">
        <f t="shared" si="2"/>
        <v>336280.615993438</v>
      </c>
      <c r="AC16" s="6">
        <f t="shared" si="2"/>
        <v>359246.25378410966</v>
      </c>
      <c r="AD16" s="6">
        <f t="shared" si="2"/>
        <v>383360.17346431495</v>
      </c>
      <c r="AE16" s="6">
        <f t="shared" si="2"/>
        <v>408679.78912853042</v>
      </c>
      <c r="AF16" s="23"/>
    </row>
    <row r="17" spans="1:32" x14ac:dyDescent="0.45">
      <c r="A17" s="48" t="s">
        <v>112</v>
      </c>
      <c r="B17" s="6">
        <f>MIN($E$32,B16)</f>
        <v>6145.3171969997302</v>
      </c>
      <c r="C17" s="6">
        <f t="shared" ref="C17:AE17" si="3">MIN($E$32,C16)</f>
        <v>12604.190047849448</v>
      </c>
      <c r="D17" s="6">
        <f t="shared" si="3"/>
        <v>19386.006541241648</v>
      </c>
      <c r="E17" s="6">
        <f t="shared" si="3"/>
        <v>26506.913859303462</v>
      </c>
      <c r="F17" s="6">
        <f t="shared" si="3"/>
        <v>33983.86654326837</v>
      </c>
      <c r="G17" s="6">
        <f t="shared" si="3"/>
        <v>41834.66686143152</v>
      </c>
      <c r="H17" s="6">
        <f t="shared" si="3"/>
        <v>50078.007195502825</v>
      </c>
      <c r="I17" s="6">
        <f t="shared" si="3"/>
        <v>58733.514546277707</v>
      </c>
      <c r="J17" s="6">
        <f t="shared" si="3"/>
        <v>67821.797264591325</v>
      </c>
      <c r="K17" s="6">
        <f t="shared" si="3"/>
        <v>77364.494118820629</v>
      </c>
      <c r="L17" s="6">
        <f t="shared" si="3"/>
        <v>87384.325815761389</v>
      </c>
      <c r="M17" s="6">
        <f t="shared" si="3"/>
        <v>97905.149097549205</v>
      </c>
      <c r="N17" s="6">
        <f t="shared" si="3"/>
        <v>100000</v>
      </c>
      <c r="O17" s="6">
        <f t="shared" si="3"/>
        <v>100000</v>
      </c>
      <c r="P17" s="6">
        <f t="shared" si="3"/>
        <v>100000</v>
      </c>
      <c r="Q17" s="6">
        <f t="shared" si="3"/>
        <v>100000</v>
      </c>
      <c r="R17" s="6">
        <f t="shared" si="3"/>
        <v>100000</v>
      </c>
      <c r="S17" s="6">
        <f t="shared" si="3"/>
        <v>100000</v>
      </c>
      <c r="T17" s="6">
        <f t="shared" si="3"/>
        <v>100000</v>
      </c>
      <c r="U17" s="6">
        <f t="shared" si="3"/>
        <v>100000</v>
      </c>
      <c r="V17" s="6">
        <f t="shared" si="3"/>
        <v>100000</v>
      </c>
      <c r="W17" s="6">
        <f t="shared" si="3"/>
        <v>100000</v>
      </c>
      <c r="X17" s="6">
        <f t="shared" si="3"/>
        <v>100000</v>
      </c>
      <c r="Y17" s="6">
        <f t="shared" si="3"/>
        <v>100000</v>
      </c>
      <c r="Z17" s="6">
        <f t="shared" si="3"/>
        <v>100000</v>
      </c>
      <c r="AA17" s="6">
        <f t="shared" si="3"/>
        <v>100000</v>
      </c>
      <c r="AB17" s="6">
        <f t="shared" si="3"/>
        <v>100000</v>
      </c>
      <c r="AC17" s="6">
        <f t="shared" si="3"/>
        <v>100000</v>
      </c>
      <c r="AD17" s="6">
        <f t="shared" si="3"/>
        <v>100000</v>
      </c>
      <c r="AE17" s="6">
        <f t="shared" si="3"/>
        <v>100000</v>
      </c>
      <c r="AF17" s="23"/>
    </row>
    <row r="18" spans="1:32" x14ac:dyDescent="0.45">
      <c r="A18" s="48" t="s">
        <v>86</v>
      </c>
      <c r="B18" s="6">
        <f>MIN($E$32,MAX($E$30,$E$29*B17))</f>
        <v>20</v>
      </c>
      <c r="C18" s="6">
        <f t="shared" ref="C18:AE18" si="4">MIN($E$32,MAX($E$30,$E$29*C17))</f>
        <v>30.250056114838674</v>
      </c>
      <c r="D18" s="6">
        <f t="shared" si="4"/>
        <v>46.526415698979953</v>
      </c>
      <c r="E18" s="6">
        <f t="shared" si="4"/>
        <v>63.616593262328301</v>
      </c>
      <c r="F18" s="6">
        <f t="shared" si="4"/>
        <v>81.561279703844079</v>
      </c>
      <c r="G18" s="6">
        <f t="shared" si="4"/>
        <v>100.40320046743564</v>
      </c>
      <c r="H18" s="6">
        <f t="shared" si="4"/>
        <v>120.18721726920677</v>
      </c>
      <c r="I18" s="6">
        <f t="shared" si="4"/>
        <v>140.96043491106647</v>
      </c>
      <c r="J18" s="6">
        <f t="shared" si="4"/>
        <v>162.77231343501916</v>
      </c>
      <c r="K18" s="6">
        <f t="shared" si="4"/>
        <v>185.67478588516948</v>
      </c>
      <c r="L18" s="6">
        <f t="shared" si="4"/>
        <v>209.72238195782731</v>
      </c>
      <c r="M18" s="6">
        <f t="shared" si="4"/>
        <v>234.97235783411807</v>
      </c>
      <c r="N18" s="6">
        <f t="shared" si="4"/>
        <v>239.99999999999997</v>
      </c>
      <c r="O18" s="6">
        <f t="shared" si="4"/>
        <v>239.99999999999997</v>
      </c>
      <c r="P18" s="6">
        <f t="shared" si="4"/>
        <v>239.99999999999997</v>
      </c>
      <c r="Q18" s="6">
        <f t="shared" si="4"/>
        <v>239.99999999999997</v>
      </c>
      <c r="R18" s="6">
        <f t="shared" si="4"/>
        <v>239.99999999999997</v>
      </c>
      <c r="S18" s="6">
        <f t="shared" si="4"/>
        <v>239.99999999999997</v>
      </c>
      <c r="T18" s="6">
        <f t="shared" si="4"/>
        <v>239.99999999999997</v>
      </c>
      <c r="U18" s="6">
        <f t="shared" si="4"/>
        <v>239.99999999999997</v>
      </c>
      <c r="V18" s="6">
        <f t="shared" si="4"/>
        <v>239.99999999999997</v>
      </c>
      <c r="W18" s="6">
        <f t="shared" si="4"/>
        <v>239.99999999999997</v>
      </c>
      <c r="X18" s="6">
        <f t="shared" si="4"/>
        <v>239.99999999999997</v>
      </c>
      <c r="Y18" s="6">
        <f t="shared" si="4"/>
        <v>239.99999999999997</v>
      </c>
      <c r="Z18" s="6">
        <f t="shared" si="4"/>
        <v>239.99999999999997</v>
      </c>
      <c r="AA18" s="6">
        <f t="shared" si="4"/>
        <v>239.99999999999997</v>
      </c>
      <c r="AB18" s="6">
        <f t="shared" si="4"/>
        <v>239.99999999999997</v>
      </c>
      <c r="AC18" s="6">
        <f t="shared" si="4"/>
        <v>239.99999999999997</v>
      </c>
      <c r="AD18" s="6">
        <f t="shared" si="4"/>
        <v>239.99999999999997</v>
      </c>
      <c r="AE18" s="6">
        <f t="shared" si="4"/>
        <v>239.99999999999997</v>
      </c>
      <c r="AF18" s="23"/>
    </row>
    <row r="19" spans="1:32" x14ac:dyDescent="0.45">
      <c r="A19" s="48" t="s">
        <v>93</v>
      </c>
      <c r="B19" s="6">
        <f>MAX(0,B16-$E$32)</f>
        <v>0</v>
      </c>
      <c r="C19" s="6">
        <f>MAX(0,C16-$E$32)</f>
        <v>0</v>
      </c>
      <c r="D19" s="6">
        <f>MAX(0,D16-$E$32)</f>
        <v>0</v>
      </c>
      <c r="E19" s="6">
        <f>MAX(0,E16-$E$32)</f>
        <v>0</v>
      </c>
      <c r="F19" s="6">
        <f>MAX(0,F16-$E$32)</f>
        <v>0</v>
      </c>
      <c r="G19" s="6">
        <f>MAX(0,G16-$E$32)</f>
        <v>0</v>
      </c>
      <c r="H19" s="6">
        <f>MAX(0,H16-$E$32)</f>
        <v>0</v>
      </c>
      <c r="I19" s="6">
        <f>MAX(0,I16-$E$32)</f>
        <v>0</v>
      </c>
      <c r="J19" s="6">
        <f>MAX(0,J16-$E$32)</f>
        <v>0</v>
      </c>
      <c r="K19" s="6">
        <f>MAX(0,K16-$E$32)</f>
        <v>0</v>
      </c>
      <c r="L19" s="6">
        <f>MAX(0,L16-$E$32)</f>
        <v>0</v>
      </c>
      <c r="M19" s="6">
        <f>MAX(0,M16-$E$32)</f>
        <v>0</v>
      </c>
      <c r="N19" s="6">
        <f>MAX(0,N16-$E$32)</f>
        <v>8952.0135434264084</v>
      </c>
      <c r="O19" s="6">
        <f>MAX(0,O16-$E$32)</f>
        <v>20551.221211597469</v>
      </c>
      <c r="P19" s="6">
        <f>MAX(0,P16-$E$32)</f>
        <v>32730.389263177087</v>
      </c>
      <c r="Q19" s="6">
        <f>MAX(0,Q16-$E$32)</f>
        <v>45518.515717335657</v>
      </c>
      <c r="R19" s="6">
        <f>MAX(0,R16-$E$32)</f>
        <v>58946.048494202143</v>
      </c>
      <c r="S19" s="6">
        <f>MAX(0,S16-$E$32)</f>
        <v>73044.957909911958</v>
      </c>
      <c r="T19" s="6">
        <f>MAX(0,T16-$E$32)</f>
        <v>87848.812796407292</v>
      </c>
      <c r="U19" s="6">
        <f>MAX(0,U16-$E$32)</f>
        <v>103392.86042722737</v>
      </c>
      <c r="V19" s="6">
        <f>MAX(0,V16-$E$32)</f>
        <v>119714.11043958843</v>
      </c>
      <c r="W19" s="6">
        <f>MAX(0,W16-$E$32)</f>
        <v>136851.42295256758</v>
      </c>
      <c r="X19" s="6">
        <f>MAX(0,X16-$E$32)</f>
        <v>154845.60109119568</v>
      </c>
      <c r="Y19" s="6">
        <f>MAX(0,Y16-$E$32)</f>
        <v>173739.48813675519</v>
      </c>
      <c r="Z19" s="6">
        <f>MAX(0,Z16-$E$32)</f>
        <v>193578.06953459274</v>
      </c>
      <c r="AA19" s="6">
        <f>MAX(0,AA16-$E$32)</f>
        <v>214408.58000232215</v>
      </c>
      <c r="AB19" s="6">
        <f>MAX(0,AB16-$E$32)</f>
        <v>236280.615993438</v>
      </c>
      <c r="AC19" s="6">
        <f>MAX(0,AC16-$E$32)</f>
        <v>259246.25378410966</v>
      </c>
      <c r="AD19" s="6">
        <f>MAX(0,AD16-$E$32)</f>
        <v>283360.17346431495</v>
      </c>
      <c r="AE19" s="6">
        <f>MAX(0,AE16-$E$32)</f>
        <v>308679.78912853042</v>
      </c>
    </row>
    <row r="20" spans="1:32" x14ac:dyDescent="0.45">
      <c r="A20" s="48" t="s">
        <v>87</v>
      </c>
      <c r="B20" s="6">
        <f>B19*$F$29</f>
        <v>0</v>
      </c>
      <c r="C20" s="6">
        <f t="shared" ref="C20:AE20" si="5">C19*$F$29</f>
        <v>0</v>
      </c>
      <c r="D20" s="6">
        <f t="shared" si="5"/>
        <v>0</v>
      </c>
      <c r="E20" s="6">
        <f t="shared" si="5"/>
        <v>0</v>
      </c>
      <c r="F20" s="6">
        <f t="shared" si="5"/>
        <v>0</v>
      </c>
      <c r="G20" s="6">
        <f t="shared" si="5"/>
        <v>0</v>
      </c>
      <c r="H20" s="6">
        <f t="shared" si="5"/>
        <v>0</v>
      </c>
      <c r="I20" s="6">
        <f t="shared" si="5"/>
        <v>0</v>
      </c>
      <c r="J20" s="6">
        <f t="shared" si="5"/>
        <v>0</v>
      </c>
      <c r="K20" s="6">
        <f t="shared" si="5"/>
        <v>0</v>
      </c>
      <c r="L20" s="6">
        <f t="shared" si="5"/>
        <v>0</v>
      </c>
      <c r="M20" s="6">
        <f t="shared" si="5"/>
        <v>0</v>
      </c>
      <c r="N20" s="6">
        <f t="shared" si="5"/>
        <v>10.742416252111688</v>
      </c>
      <c r="O20" s="6">
        <f t="shared" si="5"/>
        <v>24.661465453916961</v>
      </c>
      <c r="P20" s="6">
        <f t="shared" si="5"/>
        <v>39.276467115812501</v>
      </c>
      <c r="Q20" s="6">
        <f t="shared" si="5"/>
        <v>54.622218860802782</v>
      </c>
      <c r="R20" s="6">
        <f t="shared" si="5"/>
        <v>70.735258193042569</v>
      </c>
      <c r="S20" s="6">
        <f t="shared" si="5"/>
        <v>87.653949491894338</v>
      </c>
      <c r="T20" s="6">
        <f t="shared" si="5"/>
        <v>105.41857535568874</v>
      </c>
      <c r="U20" s="6">
        <f t="shared" si="5"/>
        <v>124.07143251267283</v>
      </c>
      <c r="V20" s="6">
        <f t="shared" si="5"/>
        <v>143.65693252750611</v>
      </c>
      <c r="W20" s="6">
        <f t="shared" si="5"/>
        <v>164.22170754308107</v>
      </c>
      <c r="X20" s="6">
        <f t="shared" si="5"/>
        <v>185.81472130943482</v>
      </c>
      <c r="Y20" s="6">
        <f t="shared" si="5"/>
        <v>208.48738576410619</v>
      </c>
      <c r="Z20" s="6">
        <f t="shared" si="5"/>
        <v>232.29368344151126</v>
      </c>
      <c r="AA20" s="6">
        <f t="shared" si="5"/>
        <v>257.29029600278653</v>
      </c>
      <c r="AB20" s="6">
        <f t="shared" si="5"/>
        <v>283.53673919212559</v>
      </c>
      <c r="AC20" s="6">
        <f t="shared" si="5"/>
        <v>311.09550454093159</v>
      </c>
      <c r="AD20" s="6">
        <f t="shared" si="5"/>
        <v>340.03220815717793</v>
      </c>
      <c r="AE20" s="6">
        <f t="shared" si="5"/>
        <v>370.41574695423645</v>
      </c>
    </row>
    <row r="21" spans="1:32" x14ac:dyDescent="0.45">
      <c r="A21" s="48" t="s">
        <v>92</v>
      </c>
      <c r="B21" s="6">
        <f>MIN($E$31,B18+B20)</f>
        <v>20</v>
      </c>
      <c r="C21" s="6">
        <f>MIN($E$31,C18+C20)</f>
        <v>30.250056114838674</v>
      </c>
      <c r="D21" s="6">
        <f>MIN($E$31,D18+D20)</f>
        <v>46.526415698979953</v>
      </c>
      <c r="E21" s="6">
        <f>MIN($E$31,E18+E20)</f>
        <v>63.616593262328301</v>
      </c>
      <c r="F21" s="6">
        <f>MIN($E$31,F18+F20)</f>
        <v>81.561279703844079</v>
      </c>
      <c r="G21" s="6">
        <f>MIN($E$31,G18+G20)</f>
        <v>100.40320046743564</v>
      </c>
      <c r="H21" s="6">
        <f>MIN($E$31,H18+H20)</f>
        <v>120.18721726920677</v>
      </c>
      <c r="I21" s="6">
        <f>MIN($E$31,I18+I20)</f>
        <v>140.96043491106647</v>
      </c>
      <c r="J21" s="6">
        <f>MIN($E$31,J18+J20)</f>
        <v>162.77231343501916</v>
      </c>
      <c r="K21" s="6">
        <f>MIN($E$31,K18+K20)</f>
        <v>185.67478588516948</v>
      </c>
      <c r="L21" s="6">
        <f>MIN($E$31,L18+L20)</f>
        <v>209.72238195782731</v>
      </c>
      <c r="M21" s="6">
        <f>MIN($E$31,M18+M20)</f>
        <v>234.97235783411807</v>
      </c>
      <c r="N21" s="6">
        <f>MIN($E$31,N18+N20)</f>
        <v>250.74241625211167</v>
      </c>
      <c r="O21" s="6">
        <f>MIN($E$31,O18+O20)</f>
        <v>264.66146545391695</v>
      </c>
      <c r="P21" s="6">
        <f>MIN($E$31,P18+P20)</f>
        <v>279.27646711581247</v>
      </c>
      <c r="Q21" s="6">
        <f>MIN($E$31,Q18+Q20)</f>
        <v>294.62221886080277</v>
      </c>
      <c r="R21" s="6">
        <f>MIN($E$31,R18+R20)</f>
        <v>310.73525819304257</v>
      </c>
      <c r="S21" s="6">
        <f>MIN($E$31,S18+S20)</f>
        <v>327.65394949189431</v>
      </c>
      <c r="T21" s="6">
        <f>MIN($E$31,T18+T20)</f>
        <v>345.41857535568874</v>
      </c>
      <c r="U21" s="6">
        <f>MIN($E$31,U18+U20)</f>
        <v>364.0714325126728</v>
      </c>
      <c r="V21" s="6">
        <f>MIN($E$31,V18+V20)</f>
        <v>383.65693252750611</v>
      </c>
      <c r="W21" s="6">
        <f>MIN($E$31,W18+W20)</f>
        <v>400</v>
      </c>
      <c r="X21" s="6">
        <f>MIN($E$31,X18+X20)</f>
        <v>400</v>
      </c>
      <c r="Y21" s="6">
        <f>MIN($E$31,Y18+Y20)</f>
        <v>400</v>
      </c>
      <c r="Z21" s="6">
        <f>MIN($E$31,Z18+Z20)</f>
        <v>400</v>
      </c>
      <c r="AA21" s="6">
        <f>MIN($E$31,AA18+AA20)</f>
        <v>400</v>
      </c>
      <c r="AB21" s="6">
        <f>MIN($E$31,AB18+AB20)</f>
        <v>400</v>
      </c>
      <c r="AC21" s="6">
        <f>MIN($E$31,AC18+AC20)</f>
        <v>400</v>
      </c>
      <c r="AD21" s="6">
        <f>MIN($E$31,AD18+AD20)</f>
        <v>400</v>
      </c>
      <c r="AE21" s="6">
        <f>MIN($E$31,AE18+AE20)</f>
        <v>400</v>
      </c>
    </row>
    <row r="22" spans="1:32" x14ac:dyDescent="0.45">
      <c r="A22" s="48" t="s">
        <v>98</v>
      </c>
      <c r="B22" s="6">
        <f>B13+B15+B21</f>
        <v>35.971567798973901</v>
      </c>
      <c r="C22" s="6">
        <f>C13+C15+C21</f>
        <v>56.701976102735173</v>
      </c>
      <c r="D22" s="6">
        <f>D13+D15+D21</f>
        <v>83.982705485245162</v>
      </c>
      <c r="E22" s="6">
        <f>E13+E15+E21</f>
        <v>112.62747133688069</v>
      </c>
      <c r="F22" s="6">
        <f>F13+F15+F21</f>
        <v>142.70447548109797</v>
      </c>
      <c r="G22" s="6">
        <f>G13+G15+G21</f>
        <v>174.28532983252614</v>
      </c>
      <c r="H22" s="6">
        <f>H13+H15+H21</f>
        <v>207.4452269015257</v>
      </c>
      <c r="I22" s="6">
        <f>I13+I15+I21</f>
        <v>242.26311882397528</v>
      </c>
      <c r="J22" s="6">
        <f>J13+J15+J21</f>
        <v>278.82190534254732</v>
      </c>
      <c r="K22" s="6">
        <f>K13+K15+K21</f>
        <v>317.2086311870479</v>
      </c>
      <c r="L22" s="6">
        <f>L13+L15+L21</f>
        <v>357.5146933237736</v>
      </c>
      <c r="M22" s="6">
        <f>M13+M15+M21</f>
        <v>399.83605856733561</v>
      </c>
      <c r="N22" s="6">
        <f>N13+N15+N21</f>
        <v>433.53107582096396</v>
      </c>
      <c r="O22" s="6">
        <f>O13+O15+O21</f>
        <v>466.27133180018575</v>
      </c>
      <c r="P22" s="6">
        <f>P13+P15+P21</f>
        <v>500.64860057836864</v>
      </c>
      <c r="Q22" s="6">
        <f>Q13+Q15+Q21</f>
        <v>536.74473279546066</v>
      </c>
      <c r="R22" s="6">
        <f>R13+R15+R21</f>
        <v>574.64567162340722</v>
      </c>
      <c r="S22" s="6">
        <f>S13+S15+S21</f>
        <v>614.44165739275104</v>
      </c>
      <c r="T22" s="6">
        <f>T13+T15+T21</f>
        <v>656.22744245056219</v>
      </c>
      <c r="U22" s="6">
        <f>U13+U15+U21</f>
        <v>700.10251676126381</v>
      </c>
      <c r="V22" s="6">
        <f>V13+V15+V21</f>
        <v>746.17134478750063</v>
      </c>
      <c r="W22" s="6">
        <f>W13+W15+W21</f>
        <v>790.32190667196801</v>
      </c>
      <c r="X22" s="6">
        <f>X13+X15+X21</f>
        <v>819.51977580454036</v>
      </c>
      <c r="Y22" s="6">
        <f>Y13+Y15+Y21</f>
        <v>850.17753839374132</v>
      </c>
      <c r="Z22" s="6">
        <f>Z13+Z15+Z21</f>
        <v>882.36818911240232</v>
      </c>
      <c r="AA22" s="6">
        <f>AA13+AA15+AA21</f>
        <v>916.16837236699644</v>
      </c>
      <c r="AB22" s="6">
        <f>AB13+AB15+AB21</f>
        <v>951.65856478432011</v>
      </c>
      <c r="AC22" s="6">
        <f>AC13+AC15+AC21</f>
        <v>988.92326682251007</v>
      </c>
      <c r="AD22" s="6">
        <f>AD13+AD15+AD21</f>
        <v>1028.0512039626096</v>
      </c>
      <c r="AE22" s="6">
        <f>AE13+AE15+AE21</f>
        <v>1069.1355379597139</v>
      </c>
    </row>
    <row r="23" spans="1:32" x14ac:dyDescent="0.45">
      <c r="A23" s="2" t="s">
        <v>45</v>
      </c>
      <c r="B23" s="6">
        <f>B12-B22</f>
        <v>6125.3171969997302</v>
      </c>
      <c r="C23" s="6">
        <f>C12-C22</f>
        <v>12573.939991734609</v>
      </c>
      <c r="D23" s="6">
        <f>D12-D22</f>
        <v>19339.480125542668</v>
      </c>
      <c r="E23" s="6">
        <f>E12-E22</f>
        <v>26443.297266041136</v>
      </c>
      <c r="F23" s="6">
        <f>F12-F22</f>
        <v>33902.305263564522</v>
      </c>
      <c r="G23" s="6">
        <f>G12-G22</f>
        <v>41734.263660964083</v>
      </c>
      <c r="H23" s="6">
        <f>H12-H22</f>
        <v>49957.819978233623</v>
      </c>
      <c r="I23" s="6">
        <f>I12-I22</f>
        <v>58592.55411136664</v>
      </c>
      <c r="J23" s="6">
        <f>J12-J22</f>
        <v>67659.024951156316</v>
      </c>
      <c r="K23" s="6">
        <f>K12-K22</f>
        <v>77178.819332935454</v>
      </c>
      <c r="L23" s="6">
        <f>L12-L22</f>
        <v>87174.603433803568</v>
      </c>
      <c r="M23" s="6">
        <f>M12-M22</f>
        <v>97670.176739715083</v>
      </c>
      <c r="N23" s="6">
        <f>N12-N22</f>
        <v>108701.27112717429</v>
      </c>
      <c r="O23" s="6">
        <f>O12-O22</f>
        <v>120286.55974614354</v>
      </c>
      <c r="P23" s="6">
        <f>P12-P22</f>
        <v>132451.11279606126</v>
      </c>
      <c r="Q23" s="6">
        <f>Q12-Q22</f>
        <v>145223.89349847485</v>
      </c>
      <c r="R23" s="6">
        <f>R12-R22</f>
        <v>158635.3132360091</v>
      </c>
      <c r="S23" s="6">
        <f>S12-S22</f>
        <v>172717.30396042007</v>
      </c>
      <c r="T23" s="6">
        <f>T12-T22</f>
        <v>187503.3942210516</v>
      </c>
      <c r="U23" s="6">
        <f>U12-U22</f>
        <v>203028.78899471471</v>
      </c>
      <c r="V23" s="6">
        <f>V12-V22</f>
        <v>219330.45350706094</v>
      </c>
      <c r="W23" s="6">
        <f>W12-W22</f>
        <v>236451.42295256758</v>
      </c>
      <c r="X23" s="6">
        <f>X12-X22</f>
        <v>254445.60109119568</v>
      </c>
      <c r="Y23" s="6">
        <f>Y12-Y22</f>
        <v>273339.48813675519</v>
      </c>
      <c r="Z23" s="6">
        <f>Z12-Z22</f>
        <v>293178.06953459274</v>
      </c>
      <c r="AA23" s="6">
        <f>AA12-AA22</f>
        <v>314008.58000232215</v>
      </c>
      <c r="AB23" s="6">
        <f>AB12-AB22</f>
        <v>335880.615993438</v>
      </c>
      <c r="AC23" s="6">
        <f>AC12-AC22</f>
        <v>358846.25378410966</v>
      </c>
      <c r="AD23" s="6">
        <f>AD12-AD22</f>
        <v>382960.17346431495</v>
      </c>
      <c r="AE23" s="6">
        <f>AE12-AE22</f>
        <v>408279.78912853042</v>
      </c>
    </row>
    <row r="26" spans="1:32" ht="18" x14ac:dyDescent="0.55000000000000004">
      <c r="B26" s="17" t="s">
        <v>34</v>
      </c>
      <c r="C26" t="s">
        <v>103</v>
      </c>
    </row>
    <row r="27" spans="1:32" x14ac:dyDescent="0.45">
      <c r="B27" t="s">
        <v>35</v>
      </c>
      <c r="C27" t="s">
        <v>36</v>
      </c>
      <c r="D27" t="s">
        <v>37</v>
      </c>
      <c r="E27" t="s">
        <v>100</v>
      </c>
      <c r="I27" s="18"/>
    </row>
    <row r="28" spans="1:32" ht="14.65" thickBot="1" x14ac:dyDescent="0.5">
      <c r="E28" t="s">
        <v>88</v>
      </c>
      <c r="F28" t="s">
        <v>89</v>
      </c>
      <c r="I28" s="18"/>
    </row>
    <row r="29" spans="1:32" x14ac:dyDescent="0.45">
      <c r="A29" s="16" t="s">
        <v>44</v>
      </c>
      <c r="B29" s="50">
        <f>'Invoer en totaal'!B27</f>
        <v>1E-3</v>
      </c>
      <c r="C29" s="50">
        <f>'Invoer en totaal'!C27</f>
        <v>1E-3</v>
      </c>
      <c r="D29" s="50">
        <f>'Invoer en totaal'!D27</f>
        <v>1.6199999999999999E-3</v>
      </c>
      <c r="E29" s="50">
        <f>'Invoer en totaal'!E27</f>
        <v>2.3999999999999998E-3</v>
      </c>
      <c r="F29" s="50">
        <f>'Invoer en totaal'!F27</f>
        <v>1.1999999999999999E-3</v>
      </c>
      <c r="G29" s="7"/>
      <c r="H29" s="8"/>
      <c r="I29" s="18"/>
    </row>
    <row r="30" spans="1:32" x14ac:dyDescent="0.45">
      <c r="A30" s="34" t="s">
        <v>77</v>
      </c>
      <c r="B30" s="51">
        <f>'Invoer en totaal'!B28</f>
        <v>0.05</v>
      </c>
      <c r="C30" s="51">
        <f>'Invoer en totaal'!C28</f>
        <v>0</v>
      </c>
      <c r="D30" s="9"/>
      <c r="E30" s="55">
        <f>'Invoer en totaal'!E28</f>
        <v>20</v>
      </c>
      <c r="F30" s="9"/>
      <c r="G30" s="9"/>
      <c r="H30" s="10"/>
      <c r="I30" s="18"/>
    </row>
    <row r="31" spans="1:32" x14ac:dyDescent="0.45">
      <c r="A31" s="34" t="s">
        <v>78</v>
      </c>
      <c r="B31" s="52">
        <f>'Invoer en totaal'!B29</f>
        <v>150</v>
      </c>
      <c r="C31" s="52">
        <f>'Invoer en totaal'!C29</f>
        <v>150</v>
      </c>
      <c r="D31" s="9"/>
      <c r="E31" s="53">
        <f>'Invoer en totaal'!E29</f>
        <v>400</v>
      </c>
      <c r="F31" s="9"/>
      <c r="G31" s="9"/>
      <c r="H31" s="10"/>
      <c r="I31" s="18"/>
    </row>
    <row r="32" spans="1:32" ht="14.65" thickBot="1" x14ac:dyDescent="0.5">
      <c r="A32" s="45"/>
      <c r="B32" s="11"/>
      <c r="C32" s="11"/>
      <c r="D32" s="54" t="s">
        <v>83</v>
      </c>
      <c r="E32" s="56">
        <f>'Invoer en totaal'!E30</f>
        <v>100000</v>
      </c>
      <c r="F32" s="22" t="s">
        <v>79</v>
      </c>
      <c r="G32" s="11"/>
      <c r="H32" s="12"/>
      <c r="I32" s="18"/>
    </row>
    <row r="33" spans="2:9" x14ac:dyDescent="0.45">
      <c r="I33" s="18"/>
    </row>
    <row r="34" spans="2:9" x14ac:dyDescent="0.45">
      <c r="B34" s="26" t="s">
        <v>81</v>
      </c>
      <c r="I34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1863-00C8-4E3B-82AC-563694A059A0}">
  <dimension ref="A1:AF36"/>
  <sheetViews>
    <sheetView zoomScaleNormal="100" workbookViewId="0">
      <selection activeCell="A39" sqref="A39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" x14ac:dyDescent="0.55000000000000004">
      <c r="B1" s="17" t="s">
        <v>105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2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2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6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7" t="s">
        <v>96</v>
      </c>
      <c r="B13" s="6">
        <f>MIN($B$33,$B$3*$B$4*$B$31)</f>
        <v>0</v>
      </c>
      <c r="C13" s="6">
        <f>MIN($B$33,$B$3*$B$4*$B$31)</f>
        <v>0</v>
      </c>
      <c r="D13" s="6">
        <f>MIN($B$33,$B$3*$B$4*$B$31)</f>
        <v>0</v>
      </c>
      <c r="E13" s="6">
        <f>MIN($B$33,$B$3*$B$4*$B$31)</f>
        <v>0</v>
      </c>
      <c r="F13" s="6">
        <f>MIN($B$33,$B$3*$B$4*$B$31)</f>
        <v>0</v>
      </c>
      <c r="G13" s="6">
        <f>MIN($B$33,$B$3*$B$4*$B$31)</f>
        <v>0</v>
      </c>
      <c r="H13" s="6">
        <f>MIN($B$33,$B$3*$B$4*$B$31)</f>
        <v>0</v>
      </c>
      <c r="I13" s="6">
        <f>MIN($B$33,$B$3*$B$4*$B$31)</f>
        <v>0</v>
      </c>
      <c r="J13" s="6">
        <f>MIN($B$33,$B$3*$B$4*$B$31)</f>
        <v>0</v>
      </c>
      <c r="K13" s="6">
        <f>MIN($B$33,$B$3*$B$4*$B$31)</f>
        <v>0</v>
      </c>
      <c r="L13" s="6">
        <f>MIN($B$33,$B$3*$B$4*$B$31)</f>
        <v>0</v>
      </c>
      <c r="M13" s="6">
        <f>MIN($B$33,$B$3*$B$4*$B$31)</f>
        <v>0</v>
      </c>
      <c r="N13" s="6">
        <f>MIN($B$33,$B$3*$B$4*$B$31)</f>
        <v>0</v>
      </c>
      <c r="O13" s="6">
        <f>MIN($B$33,$B$3*$B$4*$B$31)</f>
        <v>0</v>
      </c>
      <c r="P13" s="6">
        <f>MIN($B$33,$B$3*$B$4*$B$31)</f>
        <v>0</v>
      </c>
      <c r="Q13" s="6">
        <f>MIN($B$33,$B$3*$B$4*$B$31)</f>
        <v>0</v>
      </c>
      <c r="R13" s="6">
        <f>MIN($B$33,$B$3*$B$4*$B$31)</f>
        <v>0</v>
      </c>
      <c r="S13" s="6">
        <f>MIN($B$33,$B$3*$B$4*$B$31)</f>
        <v>0</v>
      </c>
      <c r="T13" s="6">
        <f>MIN($B$33,$B$3*$B$4*$B$31)</f>
        <v>0</v>
      </c>
      <c r="U13" s="6">
        <f>MIN($B$33,$B$3*$B$4*$B$31)</f>
        <v>0</v>
      </c>
      <c r="V13" s="6">
        <f>MIN($B$33,$B$3*$B$4*$B$31)</f>
        <v>0</v>
      </c>
      <c r="W13" s="6">
        <f>MIN($B$33,$B$3*$B$4*$B$31)</f>
        <v>0</v>
      </c>
      <c r="X13" s="6">
        <f>MIN($B$33,$B$3*$B$4*$B$31)</f>
        <v>0</v>
      </c>
      <c r="Y13" s="6">
        <f>MIN($B$33,$B$3*$B$4*$B$31)</f>
        <v>0</v>
      </c>
      <c r="Z13" s="6">
        <f>MIN($B$33,$B$3*$B$4*$B$31)</f>
        <v>0</v>
      </c>
      <c r="AA13" s="6">
        <f>MIN($B$33,$B$3*$B$4*$B$31)</f>
        <v>0</v>
      </c>
      <c r="AB13" s="6">
        <f>MIN($B$33,$B$3*$B$4*$B$31)</f>
        <v>0</v>
      </c>
      <c r="AC13" s="6">
        <f>MIN($B$33,$B$3*$B$4*$B$31)</f>
        <v>0</v>
      </c>
      <c r="AD13" s="6">
        <f>MIN($B$33,$B$3*$B$4*$B$31)</f>
        <v>0</v>
      </c>
      <c r="AE13" s="6">
        <f>MIN($B$33,$B$3*$B$4*$B$31)</f>
        <v>0</v>
      </c>
    </row>
    <row r="14" spans="1:32" x14ac:dyDescent="0.45">
      <c r="A14" s="48" t="s">
        <v>95</v>
      </c>
      <c r="B14" s="6">
        <f>B12-B13</f>
        <v>6161.2887647987045</v>
      </c>
      <c r="C14" s="6">
        <f t="shared" ref="C14:AE14" si="1">C12-C13</f>
        <v>12630.641967837344</v>
      </c>
      <c r="D14" s="6">
        <f t="shared" si="1"/>
        <v>19423.462831027915</v>
      </c>
      <c r="E14" s="6">
        <f t="shared" si="1"/>
        <v>26555.924737378016</v>
      </c>
      <c r="F14" s="6">
        <f t="shared" si="1"/>
        <v>34045.009739045621</v>
      </c>
      <c r="G14" s="6">
        <f t="shared" si="1"/>
        <v>41908.548990796611</v>
      </c>
      <c r="H14" s="6">
        <f t="shared" si="1"/>
        <v>50165.265205135147</v>
      </c>
      <c r="I14" s="6">
        <f t="shared" si="1"/>
        <v>58834.817230190616</v>
      </c>
      <c r="J14" s="6">
        <f t="shared" si="1"/>
        <v>67937.846856498858</v>
      </c>
      <c r="K14" s="6">
        <f t="shared" si="1"/>
        <v>77496.027964122506</v>
      </c>
      <c r="L14" s="6">
        <f t="shared" si="1"/>
        <v>87532.118127127338</v>
      </c>
      <c r="M14" s="6">
        <f t="shared" si="1"/>
        <v>98070.01279828242</v>
      </c>
      <c r="N14" s="6">
        <f t="shared" si="1"/>
        <v>109134.80220299526</v>
      </c>
      <c r="O14" s="6">
        <f t="shared" si="1"/>
        <v>120752.83107794373</v>
      </c>
      <c r="P14" s="6">
        <f t="shared" si="1"/>
        <v>132951.76139663963</v>
      </c>
      <c r="Q14" s="6">
        <f t="shared" si="1"/>
        <v>145760.63823127031</v>
      </c>
      <c r="R14" s="6">
        <f t="shared" si="1"/>
        <v>159209.95890763251</v>
      </c>
      <c r="S14" s="6">
        <f t="shared" si="1"/>
        <v>173331.74561781282</v>
      </c>
      <c r="T14" s="6">
        <f t="shared" si="1"/>
        <v>188159.62166350216</v>
      </c>
      <c r="U14" s="6">
        <f t="shared" si="1"/>
        <v>203728.89151147596</v>
      </c>
      <c r="V14" s="6">
        <f t="shared" si="1"/>
        <v>220076.62485184844</v>
      </c>
      <c r="W14" s="6">
        <f t="shared" si="1"/>
        <v>237241.74485923955</v>
      </c>
      <c r="X14" s="6">
        <f t="shared" si="1"/>
        <v>255265.12086700022</v>
      </c>
      <c r="Y14" s="6">
        <f t="shared" si="1"/>
        <v>274189.66567514895</v>
      </c>
      <c r="Z14" s="6">
        <f t="shared" si="1"/>
        <v>294060.43772370514</v>
      </c>
      <c r="AA14" s="6">
        <f t="shared" si="1"/>
        <v>314924.74837468914</v>
      </c>
      <c r="AB14" s="6">
        <f t="shared" si="1"/>
        <v>336832.27455822233</v>
      </c>
      <c r="AC14" s="6">
        <f t="shared" si="1"/>
        <v>359835.17705093219</v>
      </c>
      <c r="AD14" s="6">
        <f t="shared" si="1"/>
        <v>383988.22466827754</v>
      </c>
      <c r="AE14" s="6">
        <f t="shared" si="1"/>
        <v>409348.92466649011</v>
      </c>
      <c r="AF14" s="23"/>
    </row>
    <row r="15" spans="1:32" x14ac:dyDescent="0.45">
      <c r="A15" s="48" t="s">
        <v>82</v>
      </c>
      <c r="B15" s="6">
        <f>B14*$D$31</f>
        <v>9.9812877989739004</v>
      </c>
      <c r="C15" s="6">
        <f>C14*$D$31</f>
        <v>20.461639987896497</v>
      </c>
      <c r="D15" s="6">
        <f>D14*$D$31</f>
        <v>31.466009786265221</v>
      </c>
      <c r="E15" s="6">
        <f>E14*$D$31</f>
        <v>43.020598074552382</v>
      </c>
      <c r="F15" s="6">
        <f>F14*$D$31</f>
        <v>55.152915777253902</v>
      </c>
      <c r="G15" s="6">
        <f>G14*$D$31</f>
        <v>67.891849365090508</v>
      </c>
      <c r="H15" s="6">
        <f>H14*$D$31</f>
        <v>81.267729632318932</v>
      </c>
      <c r="I15" s="6">
        <f>I14*$D$31</f>
        <v>95.312403912908792</v>
      </c>
      <c r="J15" s="6">
        <f>J14*$D$31</f>
        <v>110.05931190752814</v>
      </c>
      <c r="K15" s="6">
        <f>K14*$D$31</f>
        <v>125.54356530187846</v>
      </c>
      <c r="L15" s="6">
        <f>L14*$D$31</f>
        <v>141.80203136594628</v>
      </c>
      <c r="M15" s="6">
        <f>M14*$D$31</f>
        <v>158.8734207332175</v>
      </c>
      <c r="N15" s="6">
        <f>N14*$D$31</f>
        <v>176.79837956885231</v>
      </c>
      <c r="O15" s="6">
        <f>O14*$D$31</f>
        <v>195.61958634626885</v>
      </c>
      <c r="P15" s="6">
        <f>P14*$D$31</f>
        <v>215.38185346255619</v>
      </c>
      <c r="Q15" s="6">
        <f>Q14*$D$31</f>
        <v>236.13223393465788</v>
      </c>
      <c r="R15" s="6">
        <f>R14*$D$31</f>
        <v>257.92013343036467</v>
      </c>
      <c r="S15" s="6">
        <f>S14*$D$31</f>
        <v>280.79742790085675</v>
      </c>
      <c r="T15" s="6">
        <f>T14*$D$31</f>
        <v>304.81858709487346</v>
      </c>
      <c r="U15" s="6">
        <f>U14*$D$31</f>
        <v>330.04080424859103</v>
      </c>
      <c r="V15" s="6">
        <f>V14*$D$31</f>
        <v>356.52413225999447</v>
      </c>
      <c r="W15" s="6">
        <f>W14*$D$31</f>
        <v>384.33162667196808</v>
      </c>
      <c r="X15" s="6">
        <f>X14*$D$31</f>
        <v>413.52949580454032</v>
      </c>
      <c r="Y15" s="6">
        <f>Y14*$D$31</f>
        <v>444.18725839374127</v>
      </c>
      <c r="Z15" s="6">
        <f>Z14*$D$31</f>
        <v>476.37790911240228</v>
      </c>
      <c r="AA15" s="6">
        <f>AA14*$D$31</f>
        <v>510.1780923669964</v>
      </c>
      <c r="AB15" s="6">
        <f>AB14*$D$31</f>
        <v>545.66828478432012</v>
      </c>
      <c r="AC15" s="6">
        <f>AC14*$D$31</f>
        <v>582.93298682251009</v>
      </c>
      <c r="AD15" s="6">
        <f>AD14*$D$31</f>
        <v>622.06092396260954</v>
      </c>
      <c r="AE15" s="6">
        <f>AE14*$D$31</f>
        <v>663.14525795971394</v>
      </c>
      <c r="AF15" s="23"/>
    </row>
    <row r="16" spans="1:32" x14ac:dyDescent="0.45">
      <c r="A16" s="48" t="s">
        <v>94</v>
      </c>
      <c r="B16" s="6">
        <f>B14-B15</f>
        <v>6151.3074769997302</v>
      </c>
      <c r="C16" s="6">
        <f t="shared" ref="C16:AE16" si="2">C14-C15</f>
        <v>12610.180327849448</v>
      </c>
      <c r="D16" s="6">
        <f t="shared" si="2"/>
        <v>19391.99682124165</v>
      </c>
      <c r="E16" s="6">
        <f t="shared" si="2"/>
        <v>26512.904139303464</v>
      </c>
      <c r="F16" s="6">
        <f t="shared" si="2"/>
        <v>33989.856823268368</v>
      </c>
      <c r="G16" s="6">
        <f t="shared" si="2"/>
        <v>41840.657141431519</v>
      </c>
      <c r="H16" s="6">
        <f t="shared" si="2"/>
        <v>50083.997475502831</v>
      </c>
      <c r="I16" s="6">
        <f t="shared" si="2"/>
        <v>58739.504826277705</v>
      </c>
      <c r="J16" s="6">
        <f t="shared" si="2"/>
        <v>67827.787544591323</v>
      </c>
      <c r="K16" s="6">
        <f t="shared" si="2"/>
        <v>77370.484398820627</v>
      </c>
      <c r="L16" s="6">
        <f t="shared" si="2"/>
        <v>87390.316095761387</v>
      </c>
      <c r="M16" s="6">
        <f t="shared" si="2"/>
        <v>97911.139377549203</v>
      </c>
      <c r="N16" s="6">
        <f t="shared" si="2"/>
        <v>108958.00382342641</v>
      </c>
      <c r="O16" s="6">
        <f t="shared" si="2"/>
        <v>120557.21149159747</v>
      </c>
      <c r="P16" s="6">
        <f t="shared" si="2"/>
        <v>132736.37954317708</v>
      </c>
      <c r="Q16" s="6">
        <f t="shared" si="2"/>
        <v>145524.50599733565</v>
      </c>
      <c r="R16" s="6">
        <f t="shared" si="2"/>
        <v>158952.03877420214</v>
      </c>
      <c r="S16" s="6">
        <f t="shared" si="2"/>
        <v>173050.94818991196</v>
      </c>
      <c r="T16" s="6">
        <f t="shared" si="2"/>
        <v>187854.80307640729</v>
      </c>
      <c r="U16" s="6">
        <f t="shared" si="2"/>
        <v>203398.85070722736</v>
      </c>
      <c r="V16" s="6">
        <f t="shared" si="2"/>
        <v>219720.10071958843</v>
      </c>
      <c r="W16" s="6">
        <f t="shared" si="2"/>
        <v>236857.41323256757</v>
      </c>
      <c r="X16" s="6">
        <f t="shared" si="2"/>
        <v>254851.59137119568</v>
      </c>
      <c r="Y16" s="6">
        <f t="shared" si="2"/>
        <v>273745.47841675521</v>
      </c>
      <c r="Z16" s="6">
        <f t="shared" si="2"/>
        <v>293584.05981459271</v>
      </c>
      <c r="AA16" s="6">
        <f t="shared" si="2"/>
        <v>314414.57028232212</v>
      </c>
      <c r="AB16" s="6">
        <f t="shared" si="2"/>
        <v>336286.60627343802</v>
      </c>
      <c r="AC16" s="6">
        <f t="shared" si="2"/>
        <v>359252.24406410969</v>
      </c>
      <c r="AD16" s="6">
        <f t="shared" si="2"/>
        <v>383366.16374431492</v>
      </c>
      <c r="AE16" s="6">
        <f t="shared" si="2"/>
        <v>408685.77940853039</v>
      </c>
      <c r="AF16" s="23"/>
    </row>
    <row r="17" spans="1:32" x14ac:dyDescent="0.45">
      <c r="A17" s="48" t="s">
        <v>112</v>
      </c>
      <c r="B17" s="6">
        <f>MIN($E$34,B16)</f>
        <v>6151.3074769997302</v>
      </c>
      <c r="C17" s="6">
        <f t="shared" ref="C17:AE17" si="3">MIN($E$34,C16)</f>
        <v>12610.180327849448</v>
      </c>
      <c r="D17" s="6">
        <f t="shared" si="3"/>
        <v>19391.99682124165</v>
      </c>
      <c r="E17" s="6">
        <f t="shared" si="3"/>
        <v>26512.904139303464</v>
      </c>
      <c r="F17" s="6">
        <f t="shared" si="3"/>
        <v>33989.856823268368</v>
      </c>
      <c r="G17" s="6">
        <f t="shared" si="3"/>
        <v>41840.657141431519</v>
      </c>
      <c r="H17" s="6">
        <f t="shared" si="3"/>
        <v>50083.997475502831</v>
      </c>
      <c r="I17" s="6">
        <f t="shared" si="3"/>
        <v>58739.504826277705</v>
      </c>
      <c r="J17" s="6">
        <f t="shared" si="3"/>
        <v>67827.787544591323</v>
      </c>
      <c r="K17" s="6">
        <f t="shared" si="3"/>
        <v>77370.484398820627</v>
      </c>
      <c r="L17" s="6">
        <f t="shared" si="3"/>
        <v>87390.316095761387</v>
      </c>
      <c r="M17" s="6">
        <f t="shared" si="3"/>
        <v>97911.139377549203</v>
      </c>
      <c r="N17" s="6">
        <f t="shared" si="3"/>
        <v>100000</v>
      </c>
      <c r="O17" s="6">
        <f t="shared" si="3"/>
        <v>100000</v>
      </c>
      <c r="P17" s="6">
        <f t="shared" si="3"/>
        <v>100000</v>
      </c>
      <c r="Q17" s="6">
        <f t="shared" si="3"/>
        <v>100000</v>
      </c>
      <c r="R17" s="6">
        <f t="shared" si="3"/>
        <v>100000</v>
      </c>
      <c r="S17" s="6">
        <f t="shared" si="3"/>
        <v>100000</v>
      </c>
      <c r="T17" s="6">
        <f t="shared" si="3"/>
        <v>100000</v>
      </c>
      <c r="U17" s="6">
        <f t="shared" si="3"/>
        <v>100000</v>
      </c>
      <c r="V17" s="6">
        <f t="shared" si="3"/>
        <v>100000</v>
      </c>
      <c r="W17" s="6">
        <f t="shared" si="3"/>
        <v>100000</v>
      </c>
      <c r="X17" s="6">
        <f t="shared" si="3"/>
        <v>100000</v>
      </c>
      <c r="Y17" s="6">
        <f t="shared" si="3"/>
        <v>100000</v>
      </c>
      <c r="Z17" s="6">
        <f t="shared" si="3"/>
        <v>100000</v>
      </c>
      <c r="AA17" s="6">
        <f t="shared" si="3"/>
        <v>100000</v>
      </c>
      <c r="AB17" s="6">
        <f t="shared" si="3"/>
        <v>100000</v>
      </c>
      <c r="AC17" s="6">
        <f t="shared" si="3"/>
        <v>100000</v>
      </c>
      <c r="AD17" s="6">
        <f t="shared" si="3"/>
        <v>100000</v>
      </c>
      <c r="AE17" s="6">
        <f t="shared" si="3"/>
        <v>100000</v>
      </c>
      <c r="AF17" s="23"/>
    </row>
    <row r="18" spans="1:32" x14ac:dyDescent="0.45">
      <c r="A18" s="48" t="s">
        <v>86</v>
      </c>
      <c r="B18" s="6">
        <f>MAX($E$32,$E$31*B17)</f>
        <v>12.302614953999461</v>
      </c>
      <c r="C18" s="6">
        <f t="shared" ref="C18:AE18" si="4">MAX($E$32,$E$31*C17)</f>
        <v>25.220360655698897</v>
      </c>
      <c r="D18" s="6">
        <f t="shared" si="4"/>
        <v>38.783993642483303</v>
      </c>
      <c r="E18" s="6">
        <f t="shared" si="4"/>
        <v>53.025808278606931</v>
      </c>
      <c r="F18" s="6">
        <f t="shared" si="4"/>
        <v>67.979713646536737</v>
      </c>
      <c r="G18" s="6">
        <f t="shared" si="4"/>
        <v>83.681314282863042</v>
      </c>
      <c r="H18" s="6">
        <f t="shared" si="4"/>
        <v>100.16799495100567</v>
      </c>
      <c r="I18" s="6">
        <f t="shared" si="4"/>
        <v>117.47900965255542</v>
      </c>
      <c r="J18" s="6">
        <f t="shared" si="4"/>
        <v>135.65557508918266</v>
      </c>
      <c r="K18" s="6">
        <f t="shared" si="4"/>
        <v>154.74096879764124</v>
      </c>
      <c r="L18" s="6">
        <f t="shared" si="4"/>
        <v>174.78063219152278</v>
      </c>
      <c r="M18" s="6">
        <f t="shared" si="4"/>
        <v>195.82227875509841</v>
      </c>
      <c r="N18" s="6">
        <f t="shared" si="4"/>
        <v>200</v>
      </c>
      <c r="O18" s="6">
        <f t="shared" si="4"/>
        <v>200</v>
      </c>
      <c r="P18" s="6">
        <f t="shared" si="4"/>
        <v>200</v>
      </c>
      <c r="Q18" s="6">
        <f t="shared" si="4"/>
        <v>200</v>
      </c>
      <c r="R18" s="6">
        <f t="shared" si="4"/>
        <v>200</v>
      </c>
      <c r="S18" s="6">
        <f t="shared" si="4"/>
        <v>200</v>
      </c>
      <c r="T18" s="6">
        <f t="shared" si="4"/>
        <v>200</v>
      </c>
      <c r="U18" s="6">
        <f t="shared" si="4"/>
        <v>200</v>
      </c>
      <c r="V18" s="6">
        <f t="shared" si="4"/>
        <v>200</v>
      </c>
      <c r="W18" s="6">
        <f t="shared" si="4"/>
        <v>200</v>
      </c>
      <c r="X18" s="6">
        <f t="shared" si="4"/>
        <v>200</v>
      </c>
      <c r="Y18" s="6">
        <f t="shared" si="4"/>
        <v>200</v>
      </c>
      <c r="Z18" s="6">
        <f t="shared" si="4"/>
        <v>200</v>
      </c>
      <c r="AA18" s="6">
        <f t="shared" si="4"/>
        <v>200</v>
      </c>
      <c r="AB18" s="6">
        <f t="shared" si="4"/>
        <v>200</v>
      </c>
      <c r="AC18" s="6">
        <f t="shared" si="4"/>
        <v>200</v>
      </c>
      <c r="AD18" s="6">
        <f t="shared" si="4"/>
        <v>200</v>
      </c>
      <c r="AE18" s="6">
        <f t="shared" si="4"/>
        <v>200</v>
      </c>
      <c r="AF18" s="23"/>
    </row>
    <row r="19" spans="1:32" x14ac:dyDescent="0.45">
      <c r="A19" s="48" t="s">
        <v>110</v>
      </c>
      <c r="B19" s="6">
        <f t="shared" ref="B19:AD19" si="5">B16-B17-B21</f>
        <v>0</v>
      </c>
      <c r="C19" s="6">
        <f t="shared" si="5"/>
        <v>0</v>
      </c>
      <c r="D19" s="6">
        <f t="shared" si="5"/>
        <v>0</v>
      </c>
      <c r="E19" s="6">
        <f t="shared" si="5"/>
        <v>0</v>
      </c>
      <c r="F19" s="6">
        <f t="shared" si="5"/>
        <v>0</v>
      </c>
      <c r="G19" s="6">
        <f t="shared" si="5"/>
        <v>0</v>
      </c>
      <c r="H19" s="6">
        <f t="shared" si="5"/>
        <v>0</v>
      </c>
      <c r="I19" s="6">
        <f t="shared" si="5"/>
        <v>0</v>
      </c>
      <c r="J19" s="6">
        <f t="shared" si="5"/>
        <v>0</v>
      </c>
      <c r="K19" s="6">
        <f t="shared" si="5"/>
        <v>0</v>
      </c>
      <c r="L19" s="6">
        <f t="shared" si="5"/>
        <v>0</v>
      </c>
      <c r="M19" s="6">
        <f t="shared" si="5"/>
        <v>0</v>
      </c>
      <c r="N19" s="6">
        <f t="shared" si="5"/>
        <v>8958.0038234264066</v>
      </c>
      <c r="O19" s="6">
        <f t="shared" si="5"/>
        <v>20557.211491597467</v>
      </c>
      <c r="P19" s="6">
        <f t="shared" si="5"/>
        <v>32736.379543177085</v>
      </c>
      <c r="Q19" s="6">
        <f t="shared" si="5"/>
        <v>45524.505997335655</v>
      </c>
      <c r="R19" s="6">
        <f t="shared" si="5"/>
        <v>58952.038774202141</v>
      </c>
      <c r="S19" s="6">
        <f t="shared" si="5"/>
        <v>73050.948189911956</v>
      </c>
      <c r="T19" s="6">
        <f t="shared" si="5"/>
        <v>87854.80307640729</v>
      </c>
      <c r="U19" s="6">
        <f t="shared" si="5"/>
        <v>103398.85070722736</v>
      </c>
      <c r="V19" s="6">
        <f t="shared" si="5"/>
        <v>119720.10071958843</v>
      </c>
      <c r="W19" s="6">
        <f t="shared" si="5"/>
        <v>136857.41323256757</v>
      </c>
      <c r="X19" s="6">
        <f t="shared" si="5"/>
        <v>154851.59137119568</v>
      </c>
      <c r="Y19" s="6">
        <f t="shared" si="5"/>
        <v>173745.47841675521</v>
      </c>
      <c r="Z19" s="6">
        <f t="shared" si="5"/>
        <v>193584.05981459271</v>
      </c>
      <c r="AA19" s="6">
        <f t="shared" si="5"/>
        <v>214414.57028232212</v>
      </c>
      <c r="AB19" s="6">
        <f t="shared" si="5"/>
        <v>236286.60627343802</v>
      </c>
      <c r="AC19" s="6">
        <f t="shared" si="5"/>
        <v>259252.24406410969</v>
      </c>
      <c r="AD19" s="6">
        <f t="shared" si="5"/>
        <v>283366.16374431492</v>
      </c>
      <c r="AE19" s="6">
        <f>AE16-AE17-AE21</f>
        <v>300000</v>
      </c>
    </row>
    <row r="20" spans="1:32" x14ac:dyDescent="0.45">
      <c r="A20" s="48" t="s">
        <v>111</v>
      </c>
      <c r="B20" s="6">
        <f>B19*$F$31</f>
        <v>0</v>
      </c>
      <c r="C20" s="6">
        <f>C19*$F$31</f>
        <v>0</v>
      </c>
      <c r="D20" s="6">
        <f>D19*$F$31</f>
        <v>0</v>
      </c>
      <c r="E20" s="6">
        <f>E19*$F$31</f>
        <v>0</v>
      </c>
      <c r="F20" s="6">
        <f>F19*$F$31</f>
        <v>0</v>
      </c>
      <c r="G20" s="6">
        <f>G19*$F$31</f>
        <v>0</v>
      </c>
      <c r="H20" s="6">
        <f>H19*$F$31</f>
        <v>0</v>
      </c>
      <c r="I20" s="6">
        <f>I19*$F$31</f>
        <v>0</v>
      </c>
      <c r="J20" s="6">
        <f>J19*$F$31</f>
        <v>0</v>
      </c>
      <c r="K20" s="6">
        <f>K19*$F$31</f>
        <v>0</v>
      </c>
      <c r="L20" s="6">
        <f>L19*$F$31</f>
        <v>0</v>
      </c>
      <c r="M20" s="6">
        <f>M19*$F$31</f>
        <v>0</v>
      </c>
      <c r="N20" s="6">
        <f>N19*$F$31</f>
        <v>10.749604588111687</v>
      </c>
      <c r="O20" s="6">
        <f>O19*$F$31</f>
        <v>24.668653789916959</v>
      </c>
      <c r="P20" s="6">
        <f>P19*$F$31</f>
        <v>39.2836554518125</v>
      </c>
      <c r="Q20" s="6">
        <f>Q19*$F$31</f>
        <v>54.629407196802781</v>
      </c>
      <c r="R20" s="6">
        <f>R19*$F$31</f>
        <v>70.742446529042567</v>
      </c>
      <c r="S20" s="6">
        <f>S19*$F$31</f>
        <v>87.661137827894336</v>
      </c>
      <c r="T20" s="6">
        <f>T19*$F$31</f>
        <v>105.42576369168874</v>
      </c>
      <c r="U20" s="6">
        <f>U19*$F$31</f>
        <v>124.07862084867283</v>
      </c>
      <c r="V20" s="6">
        <f>V19*$F$31</f>
        <v>143.6641208635061</v>
      </c>
      <c r="W20" s="6">
        <f>W19*$F$31</f>
        <v>164.22889587908108</v>
      </c>
      <c r="X20" s="6">
        <f>X19*$F$31</f>
        <v>185.8219096454348</v>
      </c>
      <c r="Y20" s="6">
        <f>Y19*$F$31</f>
        <v>208.49457410010623</v>
      </c>
      <c r="Z20" s="6">
        <f>Z19*$F$31</f>
        <v>232.30087177751122</v>
      </c>
      <c r="AA20" s="6">
        <f>AA19*$F$31</f>
        <v>257.29748433878655</v>
      </c>
      <c r="AB20" s="6">
        <f>AB19*$F$31</f>
        <v>283.54392752812561</v>
      </c>
      <c r="AC20" s="6">
        <f>AC19*$F$31</f>
        <v>311.1026928769316</v>
      </c>
      <c r="AD20" s="6">
        <f>AD19*$F$31</f>
        <v>340.03939649317789</v>
      </c>
      <c r="AE20" s="6">
        <f>AE19*$F$31</f>
        <v>359.99999999999994</v>
      </c>
    </row>
    <row r="21" spans="1:32" x14ac:dyDescent="0.45">
      <c r="A21" s="48" t="s">
        <v>93</v>
      </c>
      <c r="B21" s="6">
        <f>MAX(0,B16-$F$34)</f>
        <v>0</v>
      </c>
      <c r="C21" s="6">
        <f>MAX(0,C16-$F$34)</f>
        <v>0</v>
      </c>
      <c r="D21" s="6">
        <f>MAX(0,D16-$F$34)</f>
        <v>0</v>
      </c>
      <c r="E21" s="6">
        <f>MAX(0,E16-$F$34)</f>
        <v>0</v>
      </c>
      <c r="F21" s="6">
        <f>MAX(0,F16-$F$34)</f>
        <v>0</v>
      </c>
      <c r="G21" s="6">
        <f>MAX(0,G16-$F$34)</f>
        <v>0</v>
      </c>
      <c r="H21" s="6">
        <f>MAX(0,H16-$F$34)</f>
        <v>0</v>
      </c>
      <c r="I21" s="6">
        <f>MAX(0,I16-$F$34)</f>
        <v>0</v>
      </c>
      <c r="J21" s="6">
        <f>MAX(0,J16-$F$34)</f>
        <v>0</v>
      </c>
      <c r="K21" s="6">
        <f>MAX(0,K16-$F$34)</f>
        <v>0</v>
      </c>
      <c r="L21" s="6">
        <f>MAX(0,L16-$F$34)</f>
        <v>0</v>
      </c>
      <c r="M21" s="6">
        <f>MAX(0,M16-$F$34)</f>
        <v>0</v>
      </c>
      <c r="N21" s="6">
        <f>MAX(0,N16-$F$34)</f>
        <v>0</v>
      </c>
      <c r="O21" s="6">
        <f>MAX(0,O16-$F$34)</f>
        <v>0</v>
      </c>
      <c r="P21" s="6">
        <f>MAX(0,P16-$F$34)</f>
        <v>0</v>
      </c>
      <c r="Q21" s="6">
        <f>MAX(0,Q16-$F$34)</f>
        <v>0</v>
      </c>
      <c r="R21" s="6">
        <f>MAX(0,R16-$F$34)</f>
        <v>0</v>
      </c>
      <c r="S21" s="6">
        <f>MAX(0,S16-$F$34)</f>
        <v>0</v>
      </c>
      <c r="T21" s="6">
        <f>MAX(0,T16-$F$34)</f>
        <v>0</v>
      </c>
      <c r="U21" s="6">
        <f>MAX(0,U16-$F$34)</f>
        <v>0</v>
      </c>
      <c r="V21" s="6">
        <f>MAX(0,V16-$F$34)</f>
        <v>0</v>
      </c>
      <c r="W21" s="6">
        <f>MAX(0,W16-$F$34)</f>
        <v>0</v>
      </c>
      <c r="X21" s="6">
        <f>MAX(0,X16-$F$34)</f>
        <v>0</v>
      </c>
      <c r="Y21" s="6">
        <f>MAX(0,Y16-$F$34)</f>
        <v>0</v>
      </c>
      <c r="Z21" s="6">
        <f>MAX(0,Z16-$F$34)</f>
        <v>0</v>
      </c>
      <c r="AA21" s="6">
        <f>MAX(0,AA16-$F$34)</f>
        <v>0</v>
      </c>
      <c r="AB21" s="6">
        <f>MAX(0,AB16-$F$34)</f>
        <v>0</v>
      </c>
      <c r="AC21" s="6">
        <f>MAX(0,AC16-$F$34)</f>
        <v>0</v>
      </c>
      <c r="AD21" s="6">
        <f>MAX(0,AD16-$F$34)</f>
        <v>0</v>
      </c>
      <c r="AE21" s="6">
        <f>MAX(0,AE16-$F$34)</f>
        <v>8685.7794085303904</v>
      </c>
    </row>
    <row r="22" spans="1:32" x14ac:dyDescent="0.45">
      <c r="A22" s="48" t="s">
        <v>87</v>
      </c>
      <c r="B22" s="6">
        <f>B21*$G$31</f>
        <v>0</v>
      </c>
      <c r="C22" s="6">
        <f t="shared" ref="C22:AE22" si="6">C21*$G$31</f>
        <v>0</v>
      </c>
      <c r="D22" s="6">
        <f t="shared" si="6"/>
        <v>0</v>
      </c>
      <c r="E22" s="6">
        <f t="shared" si="6"/>
        <v>0</v>
      </c>
      <c r="F22" s="6">
        <f t="shared" si="6"/>
        <v>0</v>
      </c>
      <c r="G22" s="6">
        <f t="shared" si="6"/>
        <v>0</v>
      </c>
      <c r="H22" s="6">
        <f t="shared" si="6"/>
        <v>0</v>
      </c>
      <c r="I22" s="6">
        <f t="shared" si="6"/>
        <v>0</v>
      </c>
      <c r="J22" s="6">
        <f t="shared" si="6"/>
        <v>0</v>
      </c>
      <c r="K22" s="6">
        <f t="shared" si="6"/>
        <v>0</v>
      </c>
      <c r="L22" s="6">
        <f t="shared" si="6"/>
        <v>0</v>
      </c>
      <c r="M22" s="6">
        <f t="shared" si="6"/>
        <v>0</v>
      </c>
      <c r="N22" s="6">
        <f t="shared" si="6"/>
        <v>0</v>
      </c>
      <c r="O22" s="6">
        <f t="shared" si="6"/>
        <v>0</v>
      </c>
      <c r="P22" s="6">
        <f t="shared" si="6"/>
        <v>0</v>
      </c>
      <c r="Q22" s="6">
        <f t="shared" si="6"/>
        <v>0</v>
      </c>
      <c r="R22" s="6">
        <f t="shared" si="6"/>
        <v>0</v>
      </c>
      <c r="S22" s="6">
        <f t="shared" si="6"/>
        <v>0</v>
      </c>
      <c r="T22" s="6">
        <f t="shared" si="6"/>
        <v>0</v>
      </c>
      <c r="U22" s="6">
        <f t="shared" si="6"/>
        <v>0</v>
      </c>
      <c r="V22" s="6">
        <f t="shared" si="6"/>
        <v>0</v>
      </c>
      <c r="W22" s="6">
        <f t="shared" si="6"/>
        <v>0</v>
      </c>
      <c r="X22" s="6">
        <f t="shared" si="6"/>
        <v>0</v>
      </c>
      <c r="Y22" s="6">
        <f t="shared" si="6"/>
        <v>0</v>
      </c>
      <c r="Z22" s="6">
        <f t="shared" si="6"/>
        <v>0</v>
      </c>
      <c r="AA22" s="6">
        <f t="shared" si="6"/>
        <v>0</v>
      </c>
      <c r="AB22" s="6">
        <f t="shared" si="6"/>
        <v>0</v>
      </c>
      <c r="AC22" s="6">
        <f t="shared" si="6"/>
        <v>0</v>
      </c>
      <c r="AD22" s="6">
        <f t="shared" si="6"/>
        <v>0</v>
      </c>
      <c r="AE22" s="6">
        <f t="shared" si="6"/>
        <v>5.2114676451182333</v>
      </c>
    </row>
    <row r="23" spans="1:32" x14ac:dyDescent="0.45">
      <c r="A23" s="48" t="s">
        <v>113</v>
      </c>
      <c r="B23" s="6">
        <f>B18+B22+B20</f>
        <v>12.302614953999461</v>
      </c>
      <c r="C23" s="6">
        <f t="shared" ref="C23:AE23" si="7">C18+C22+C20</f>
        <v>25.220360655698897</v>
      </c>
      <c r="D23" s="6">
        <f t="shared" si="7"/>
        <v>38.783993642483303</v>
      </c>
      <c r="E23" s="6">
        <f t="shared" si="7"/>
        <v>53.025808278606931</v>
      </c>
      <c r="F23" s="6">
        <f t="shared" si="7"/>
        <v>67.979713646536737</v>
      </c>
      <c r="G23" s="6">
        <f t="shared" si="7"/>
        <v>83.681314282863042</v>
      </c>
      <c r="H23" s="6">
        <f t="shared" si="7"/>
        <v>100.16799495100567</v>
      </c>
      <c r="I23" s="6">
        <f t="shared" si="7"/>
        <v>117.47900965255542</v>
      </c>
      <c r="J23" s="6">
        <f t="shared" si="7"/>
        <v>135.65557508918266</v>
      </c>
      <c r="K23" s="6">
        <f t="shared" si="7"/>
        <v>154.74096879764124</v>
      </c>
      <c r="L23" s="6">
        <f t="shared" si="7"/>
        <v>174.78063219152278</v>
      </c>
      <c r="M23" s="6">
        <f t="shared" si="7"/>
        <v>195.82227875509841</v>
      </c>
      <c r="N23" s="6">
        <f t="shared" si="7"/>
        <v>210.74960458811168</v>
      </c>
      <c r="O23" s="6">
        <f t="shared" si="7"/>
        <v>224.66865378991696</v>
      </c>
      <c r="P23" s="6">
        <f t="shared" si="7"/>
        <v>239.28365545181251</v>
      </c>
      <c r="Q23" s="6">
        <f t="shared" si="7"/>
        <v>254.62940719680279</v>
      </c>
      <c r="R23" s="6">
        <f t="shared" si="7"/>
        <v>270.74244652904258</v>
      </c>
      <c r="S23" s="6">
        <f t="shared" si="7"/>
        <v>287.66113782789432</v>
      </c>
      <c r="T23" s="6">
        <f t="shared" si="7"/>
        <v>305.42576369168876</v>
      </c>
      <c r="U23" s="6">
        <f t="shared" si="7"/>
        <v>324.07862084867281</v>
      </c>
      <c r="V23" s="6">
        <f t="shared" si="7"/>
        <v>343.66412086350613</v>
      </c>
      <c r="W23" s="6">
        <f t="shared" si="7"/>
        <v>364.22889587908105</v>
      </c>
      <c r="X23" s="6">
        <f t="shared" si="7"/>
        <v>385.8219096454348</v>
      </c>
      <c r="Y23" s="6">
        <f t="shared" si="7"/>
        <v>408.49457410010621</v>
      </c>
      <c r="Z23" s="6">
        <f t="shared" si="7"/>
        <v>432.30087177751125</v>
      </c>
      <c r="AA23" s="6">
        <f t="shared" si="7"/>
        <v>457.29748433878655</v>
      </c>
      <c r="AB23" s="6">
        <f t="shared" si="7"/>
        <v>483.54392752812561</v>
      </c>
      <c r="AC23" s="6">
        <f t="shared" si="7"/>
        <v>511.1026928769316</v>
      </c>
      <c r="AD23" s="6">
        <f t="shared" si="7"/>
        <v>540.03939649317795</v>
      </c>
      <c r="AE23" s="6">
        <f>AE18+AE22+AE20</f>
        <v>565.2114676451182</v>
      </c>
    </row>
    <row r="24" spans="1:32" x14ac:dyDescent="0.45">
      <c r="A24" s="48" t="s">
        <v>98</v>
      </c>
      <c r="B24" s="6">
        <f>B13+B15+B23</f>
        <v>22.283902752973361</v>
      </c>
      <c r="C24" s="6">
        <f>C13+C15+C23</f>
        <v>45.682000643595394</v>
      </c>
      <c r="D24" s="6">
        <f>D13+D15+D23</f>
        <v>70.250003428748528</v>
      </c>
      <c r="E24" s="6">
        <f>E13+E15+E23</f>
        <v>96.046406353159313</v>
      </c>
      <c r="F24" s="6">
        <f>F13+F15+F23</f>
        <v>123.13262942379063</v>
      </c>
      <c r="G24" s="6">
        <f>G13+G15+G23</f>
        <v>151.57316364795355</v>
      </c>
      <c r="H24" s="6">
        <f>H13+H15+H23</f>
        <v>181.4357245833246</v>
      </c>
      <c r="I24" s="6">
        <f>I13+I15+I23</f>
        <v>212.79141356546421</v>
      </c>
      <c r="J24" s="6">
        <f>J13+J15+J23</f>
        <v>245.71488699671079</v>
      </c>
      <c r="K24" s="6">
        <f>K13+K15+K23</f>
        <v>280.2845340995197</v>
      </c>
      <c r="L24" s="6">
        <f>L13+L15+L23</f>
        <v>316.58266355746906</v>
      </c>
      <c r="M24" s="6">
        <f>M13+M15+M23</f>
        <v>354.69569948831588</v>
      </c>
      <c r="N24" s="6">
        <f>N13+N15+N23</f>
        <v>387.54798415696399</v>
      </c>
      <c r="O24" s="6">
        <f>O13+O15+O23</f>
        <v>420.28824013618578</v>
      </c>
      <c r="P24" s="6">
        <f>P13+P15+P23</f>
        <v>454.66550891436873</v>
      </c>
      <c r="Q24" s="6">
        <f>Q13+Q15+Q23</f>
        <v>490.76164113146069</v>
      </c>
      <c r="R24" s="6">
        <f>R13+R15+R23</f>
        <v>528.66257995940725</v>
      </c>
      <c r="S24" s="6">
        <f>S13+S15+S23</f>
        <v>568.45856572875107</v>
      </c>
      <c r="T24" s="6">
        <f>T13+T15+T23</f>
        <v>610.24435078656222</v>
      </c>
      <c r="U24" s="6">
        <f>U13+U15+U23</f>
        <v>654.11942509726384</v>
      </c>
      <c r="V24" s="6">
        <f>V13+V15+V23</f>
        <v>700.18825312350054</v>
      </c>
      <c r="W24" s="6">
        <f>W13+W15+W23</f>
        <v>748.56052255104919</v>
      </c>
      <c r="X24" s="6">
        <f>X13+X15+X23</f>
        <v>799.35140544997512</v>
      </c>
      <c r="Y24" s="6">
        <f>Y13+Y15+Y23</f>
        <v>852.68183249384742</v>
      </c>
      <c r="Z24" s="6">
        <f>Z13+Z15+Z23</f>
        <v>908.67878088991347</v>
      </c>
      <c r="AA24" s="6">
        <f>AA13+AA15+AA23</f>
        <v>967.47557670578294</v>
      </c>
      <c r="AB24" s="6">
        <f>AB13+AB15+AB23</f>
        <v>1029.2122123124457</v>
      </c>
      <c r="AC24" s="6">
        <f>AC13+AC15+AC23</f>
        <v>1094.0356796994417</v>
      </c>
      <c r="AD24" s="6">
        <f>AD13+AD15+AD23</f>
        <v>1162.1003204557874</v>
      </c>
      <c r="AE24" s="6">
        <f>AE13+AE15+AE23</f>
        <v>1228.3567256048323</v>
      </c>
    </row>
    <row r="25" spans="1:32" x14ac:dyDescent="0.45">
      <c r="A25" s="2" t="s">
        <v>106</v>
      </c>
      <c r="B25" s="6">
        <f>B12-B24</f>
        <v>6139.004862045731</v>
      </c>
      <c r="C25" s="6">
        <f>C12-C24</f>
        <v>12584.959967193749</v>
      </c>
      <c r="D25" s="6">
        <f>D12-D24</f>
        <v>19353.212827599167</v>
      </c>
      <c r="E25" s="6">
        <f>E12-E24</f>
        <v>26459.878331024858</v>
      </c>
      <c r="F25" s="6">
        <f>F12-F24</f>
        <v>33921.877109621833</v>
      </c>
      <c r="G25" s="6">
        <f>G12-G24</f>
        <v>41756.975827148657</v>
      </c>
      <c r="H25" s="6">
        <f>H12-H24</f>
        <v>49983.829480551824</v>
      </c>
      <c r="I25" s="6">
        <f>I12-I24</f>
        <v>58622.025816625151</v>
      </c>
      <c r="J25" s="6">
        <f>J12-J24</f>
        <v>67692.131969502152</v>
      </c>
      <c r="K25" s="6">
        <f>K12-K24</f>
        <v>77215.74343002298</v>
      </c>
      <c r="L25" s="6">
        <f>L12-L24</f>
        <v>87215.535463569875</v>
      </c>
      <c r="M25" s="6">
        <f>M12-M24</f>
        <v>97715.317098794098</v>
      </c>
      <c r="N25" s="6">
        <f>N12-N24</f>
        <v>108747.25421883829</v>
      </c>
      <c r="O25" s="6">
        <f>O12-O24</f>
        <v>120332.54283780754</v>
      </c>
      <c r="P25" s="6">
        <f>P12-P24</f>
        <v>132497.09588772527</v>
      </c>
      <c r="Q25" s="6">
        <f>Q12-Q24</f>
        <v>145269.87659013885</v>
      </c>
      <c r="R25" s="6">
        <f>R12-R24</f>
        <v>158681.2963276731</v>
      </c>
      <c r="S25" s="6">
        <f>S12-S24</f>
        <v>172763.28705208408</v>
      </c>
      <c r="T25" s="6">
        <f>T12-T24</f>
        <v>187549.3773127156</v>
      </c>
      <c r="U25" s="6">
        <f>U12-U24</f>
        <v>203074.77208637868</v>
      </c>
      <c r="V25" s="6">
        <f>V12-V24</f>
        <v>219376.43659872495</v>
      </c>
      <c r="W25" s="6">
        <f>W12-W24</f>
        <v>236493.18433668852</v>
      </c>
      <c r="X25" s="6">
        <f>X12-X24</f>
        <v>254465.76946155026</v>
      </c>
      <c r="Y25" s="6">
        <f>Y12-Y24</f>
        <v>273336.98384265509</v>
      </c>
      <c r="Z25" s="6">
        <f>Z12-Z24</f>
        <v>293151.75894281524</v>
      </c>
      <c r="AA25" s="6">
        <f>AA12-AA24</f>
        <v>313957.27279798337</v>
      </c>
      <c r="AB25" s="6">
        <f>AB12-AB24</f>
        <v>335803.06234590989</v>
      </c>
      <c r="AC25" s="6">
        <f>AC12-AC24</f>
        <v>358741.14137123275</v>
      </c>
      <c r="AD25" s="6">
        <f>AD12-AD24</f>
        <v>382826.12434782175</v>
      </c>
      <c r="AE25" s="6">
        <f>AE12-AE24</f>
        <v>408120.56794088526</v>
      </c>
    </row>
    <row r="28" spans="1:32" ht="18" x14ac:dyDescent="0.55000000000000004">
      <c r="B28" s="17" t="s">
        <v>34</v>
      </c>
      <c r="C28" t="s">
        <v>103</v>
      </c>
    </row>
    <row r="29" spans="1:32" x14ac:dyDescent="0.45">
      <c r="B29" t="s">
        <v>35</v>
      </c>
      <c r="C29" t="s">
        <v>36</v>
      </c>
      <c r="D29" t="s">
        <v>37</v>
      </c>
      <c r="E29" t="s">
        <v>38</v>
      </c>
      <c r="I29" s="18"/>
    </row>
    <row r="30" spans="1:32" ht="14.65" thickBot="1" x14ac:dyDescent="0.5">
      <c r="E30" t="s">
        <v>88</v>
      </c>
      <c r="F30" t="s">
        <v>109</v>
      </c>
      <c r="G30" t="s">
        <v>89</v>
      </c>
      <c r="I30" s="18"/>
    </row>
    <row r="31" spans="1:32" ht="14.65" thickBot="1" x14ac:dyDescent="0.5">
      <c r="A31" s="16" t="s">
        <v>104</v>
      </c>
      <c r="B31" s="50">
        <f>'Invoer en totaal'!B34</f>
        <v>0</v>
      </c>
      <c r="C31" s="50">
        <f>'Invoer en totaal'!C34</f>
        <v>0</v>
      </c>
      <c r="D31" s="50">
        <f>'Invoer en totaal'!D34</f>
        <v>1.6199999999999999E-3</v>
      </c>
      <c r="E31" s="50">
        <f>'Invoer en totaal'!E34</f>
        <v>2E-3</v>
      </c>
      <c r="F31" s="50">
        <f>'Invoer en totaal'!F34</f>
        <v>1.1999999999999999E-3</v>
      </c>
      <c r="G31" s="50">
        <f>'Invoer en totaal'!G34</f>
        <v>5.9999999999999995E-4</v>
      </c>
      <c r="H31" s="8"/>
      <c r="I31" s="18"/>
    </row>
    <row r="32" spans="1:32" ht="14.65" thickBot="1" x14ac:dyDescent="0.5">
      <c r="A32" s="34" t="s">
        <v>77</v>
      </c>
      <c r="B32" s="60">
        <f>'Invoer en totaal'!B35</f>
        <v>0</v>
      </c>
      <c r="C32" s="60">
        <f>'Invoer en totaal'!C35</f>
        <v>0</v>
      </c>
      <c r="D32" s="9"/>
      <c r="E32" s="60">
        <f>'Invoer en totaal'!E35</f>
        <v>0</v>
      </c>
      <c r="F32" s="9"/>
      <c r="G32" s="9"/>
      <c r="H32" s="10"/>
      <c r="I32" s="18"/>
    </row>
    <row r="33" spans="1:9" ht="14.65" thickBot="1" x14ac:dyDescent="0.5">
      <c r="A33" s="34" t="s">
        <v>78</v>
      </c>
      <c r="B33" s="60">
        <f>'Invoer en totaal'!B36</f>
        <v>0</v>
      </c>
      <c r="C33" s="60">
        <f>'Invoer en totaal'!C36</f>
        <v>0</v>
      </c>
      <c r="D33" s="9"/>
      <c r="E33" s="60">
        <f>'Invoer en totaal'!E36</f>
        <v>0</v>
      </c>
      <c r="F33" s="22" t="s">
        <v>108</v>
      </c>
      <c r="G33" s="9"/>
      <c r="H33" s="10"/>
      <c r="I33" s="18"/>
    </row>
    <row r="34" spans="1:9" ht="14.65" thickBot="1" x14ac:dyDescent="0.5">
      <c r="A34" s="45"/>
      <c r="B34" s="11"/>
      <c r="C34" s="11"/>
      <c r="D34" s="54" t="s">
        <v>83</v>
      </c>
      <c r="E34" s="60">
        <f>'Invoer en totaal'!E37</f>
        <v>100000</v>
      </c>
      <c r="F34" s="60">
        <f>'Invoer en totaal'!F37</f>
        <v>400000</v>
      </c>
      <c r="G34" s="11"/>
      <c r="H34" s="12"/>
      <c r="I34" s="18"/>
    </row>
    <row r="35" spans="1:9" x14ac:dyDescent="0.45">
      <c r="I35" s="18"/>
    </row>
    <row r="36" spans="1:9" x14ac:dyDescent="0.45">
      <c r="B36" s="26" t="s">
        <v>81</v>
      </c>
      <c r="I36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27AE-1FE0-4436-A117-113B6812330D}">
  <dimension ref="A1:C5"/>
  <sheetViews>
    <sheetView workbookViewId="0">
      <selection activeCell="A6" sqref="A6"/>
    </sheetView>
  </sheetViews>
  <sheetFormatPr defaultRowHeight="14.25" x14ac:dyDescent="0.45"/>
  <cols>
    <col min="2" max="2" width="10.265625" customWidth="1"/>
  </cols>
  <sheetData>
    <row r="1" spans="1:3" x14ac:dyDescent="0.45">
      <c r="A1" t="s">
        <v>71</v>
      </c>
      <c r="B1" s="57">
        <v>43840</v>
      </c>
      <c r="C1" t="s">
        <v>72</v>
      </c>
    </row>
    <row r="2" spans="1:3" x14ac:dyDescent="0.45">
      <c r="A2" t="s">
        <v>73</v>
      </c>
      <c r="B2" s="57">
        <v>43840</v>
      </c>
      <c r="C2" t="s">
        <v>74</v>
      </c>
    </row>
    <row r="3" spans="1:3" x14ac:dyDescent="0.45">
      <c r="A3" t="s">
        <v>75</v>
      </c>
      <c r="B3" s="57">
        <v>43840</v>
      </c>
      <c r="C3" t="s">
        <v>76</v>
      </c>
    </row>
    <row r="4" spans="1:3" x14ac:dyDescent="0.45">
      <c r="A4" t="s">
        <v>101</v>
      </c>
      <c r="B4" s="57">
        <v>43841</v>
      </c>
      <c r="C4" t="s">
        <v>102</v>
      </c>
    </row>
    <row r="5" spans="1:3" x14ac:dyDescent="0.45">
      <c r="A5" t="s">
        <v>107</v>
      </c>
      <c r="B5" s="57">
        <v>43841</v>
      </c>
      <c r="C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Invoer en totaal</vt:lpstr>
      <vt:lpstr>Rendement berekening</vt:lpstr>
      <vt:lpstr>Rabobank</vt:lpstr>
      <vt:lpstr>ABN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2020-01-11T13:19:00Z</dcterms:modified>
</cp:coreProperties>
</file>