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Gert\Mijn documenten\BrandNewDay\"/>
    </mc:Choice>
  </mc:AlternateContent>
  <xr:revisionPtr revIDLastSave="0" documentId="13_ncr:1_{E438FC44-47D2-4CC1-BC69-E5AC812FEC82}" xr6:coauthVersionLast="45" xr6:coauthVersionMax="45" xr10:uidLastSave="{00000000-0000-0000-0000-000000000000}"/>
  <bookViews>
    <workbookView xWindow="-98" yWindow="-98" windowWidth="28996" windowHeight="15796" xr2:uid="{00000000-000D-0000-FFFF-FFFF00000000}"/>
  </bookViews>
  <sheets>
    <sheet name="Invoer en totaal" sheetId="1" r:id="rId1"/>
    <sheet name="Rendement berekening" sheetId="2" r:id="rId2"/>
    <sheet name="Rabobank" sheetId="4" r:id="rId3"/>
    <sheet name="ABN" sheetId="5" r:id="rId4"/>
    <sheet name="ING" sheetId="6" r:id="rId5"/>
    <sheet name="Changelo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2" l="1"/>
  <c r="G8" i="2"/>
  <c r="G7" i="2"/>
  <c r="G6" i="2"/>
  <c r="G5" i="2"/>
  <c r="G4" i="2"/>
  <c r="G3" i="2"/>
  <c r="G7" i="1"/>
  <c r="F7" i="1"/>
  <c r="G3" i="1"/>
  <c r="G5" i="1" s="1"/>
  <c r="G6" i="1"/>
  <c r="E33" i="6" l="1"/>
  <c r="F35" i="6"/>
  <c r="E35" i="6"/>
  <c r="E32" i="6"/>
  <c r="F4" i="2"/>
  <c r="F3" i="1"/>
  <c r="F6" i="2" s="1"/>
  <c r="E34" i="6"/>
  <c r="C34" i="6"/>
  <c r="B34" i="6"/>
  <c r="C33" i="6"/>
  <c r="B33" i="6"/>
  <c r="G32" i="6"/>
  <c r="F32" i="6"/>
  <c r="D32" i="6"/>
  <c r="C32" i="6"/>
  <c r="B32" i="6"/>
  <c r="B6" i="6"/>
  <c r="B4" i="6"/>
  <c r="B3" i="6"/>
  <c r="AC13" i="6" l="1"/>
  <c r="Z13" i="6"/>
  <c r="F5" i="1"/>
  <c r="J13" i="6"/>
  <c r="F7" i="2"/>
  <c r="N13" i="6"/>
  <c r="B13" i="6"/>
  <c r="R13" i="6"/>
  <c r="AD13" i="6"/>
  <c r="F13" i="6"/>
  <c r="V13" i="6"/>
  <c r="C13" i="6"/>
  <c r="O13" i="6"/>
  <c r="AA13" i="6"/>
  <c r="G13" i="6"/>
  <c r="S13" i="6"/>
  <c r="AE13" i="6"/>
  <c r="D13" i="6"/>
  <c r="L13" i="6"/>
  <c r="X13" i="6"/>
  <c r="K13" i="6"/>
  <c r="W13" i="6"/>
  <c r="H13" i="6"/>
  <c r="P13" i="6"/>
  <c r="T13" i="6"/>
  <c r="AB13" i="6"/>
  <c r="E13" i="6"/>
  <c r="I13" i="6"/>
  <c r="M13" i="6"/>
  <c r="Q13" i="6"/>
  <c r="U13" i="6"/>
  <c r="Y13" i="6"/>
  <c r="F35" i="5"/>
  <c r="G32" i="5"/>
  <c r="E33" i="5"/>
  <c r="E34" i="5"/>
  <c r="E35" i="5"/>
  <c r="F32" i="5"/>
  <c r="E32" i="5"/>
  <c r="D32" i="5"/>
  <c r="C33" i="5"/>
  <c r="C34" i="5"/>
  <c r="C32" i="5"/>
  <c r="B33" i="5"/>
  <c r="B34" i="5"/>
  <c r="B32" i="5"/>
  <c r="B6" i="5"/>
  <c r="B4" i="5"/>
  <c r="B3" i="5"/>
  <c r="AE13" i="5" l="1"/>
  <c r="I13" i="5"/>
  <c r="P13" i="5"/>
  <c r="Y13" i="5"/>
  <c r="B13" i="5"/>
  <c r="J13" i="5"/>
  <c r="Z13" i="5"/>
  <c r="C13" i="5"/>
  <c r="K13" i="5"/>
  <c r="S13" i="5"/>
  <c r="AA13" i="5"/>
  <c r="X13" i="5"/>
  <c r="R13" i="5"/>
  <c r="D13" i="5"/>
  <c r="L13" i="5"/>
  <c r="T13" i="5"/>
  <c r="AB13" i="5"/>
  <c r="E13" i="5"/>
  <c r="M13" i="5"/>
  <c r="U13" i="5"/>
  <c r="AC13" i="5"/>
  <c r="Q13" i="5"/>
  <c r="F13" i="5"/>
  <c r="N13" i="5"/>
  <c r="V13" i="5"/>
  <c r="AD13" i="5"/>
  <c r="H13" i="5"/>
  <c r="G13" i="5"/>
  <c r="O13" i="5"/>
  <c r="W13" i="5"/>
  <c r="E33" i="4"/>
  <c r="E32" i="4"/>
  <c r="C32" i="4"/>
  <c r="B32" i="4"/>
  <c r="C31" i="4"/>
  <c r="E31" i="4"/>
  <c r="B31" i="4"/>
  <c r="C30" i="4"/>
  <c r="D30" i="4"/>
  <c r="E30" i="4"/>
  <c r="F30" i="4"/>
  <c r="B30" i="4"/>
  <c r="B4" i="4"/>
  <c r="B6" i="4"/>
  <c r="B3" i="4"/>
  <c r="B13" i="4" l="1"/>
  <c r="I13" i="4"/>
  <c r="W13" i="4"/>
  <c r="V13" i="4"/>
  <c r="G13" i="4"/>
  <c r="D13" i="4"/>
  <c r="U13" i="4"/>
  <c r="O13" i="4"/>
  <c r="N13" i="4"/>
  <c r="H13" i="4"/>
  <c r="AC13" i="4"/>
  <c r="M13" i="4"/>
  <c r="AB13" i="4"/>
  <c r="L13" i="4"/>
  <c r="Y13" i="4"/>
  <c r="F13" i="4"/>
  <c r="AE13" i="4"/>
  <c r="T13" i="4"/>
  <c r="AD13" i="4"/>
  <c r="Q13" i="4"/>
  <c r="E13" i="4"/>
  <c r="AA13" i="4"/>
  <c r="S13" i="4"/>
  <c r="K13" i="4"/>
  <c r="C13" i="4"/>
  <c r="Z13" i="4"/>
  <c r="R13" i="4"/>
  <c r="J13" i="4"/>
  <c r="X13" i="4"/>
  <c r="P13" i="4"/>
  <c r="D3" i="1"/>
  <c r="E6" i="1" l="1"/>
  <c r="E3" i="2" s="1"/>
  <c r="C4" i="1"/>
  <c r="D4" i="1"/>
  <c r="E4" i="1"/>
  <c r="E4" i="2" s="1"/>
  <c r="E3" i="1"/>
  <c r="E5" i="1" l="1"/>
  <c r="E6" i="2"/>
  <c r="E7" i="2" s="1"/>
  <c r="E5" i="2"/>
  <c r="D6" i="1"/>
  <c r="C6" i="1"/>
  <c r="B4" i="2"/>
  <c r="B3" i="2"/>
  <c r="B6" i="2"/>
  <c r="D6" i="2"/>
  <c r="C3" i="2" l="1"/>
  <c r="F6" i="1"/>
  <c r="F3" i="2" s="1"/>
  <c r="F5" i="2" s="1"/>
  <c r="F8" i="2" s="1"/>
  <c r="F9" i="2" s="1"/>
  <c r="D3" i="2"/>
  <c r="E8" i="2"/>
  <c r="E9" i="2" s="1"/>
  <c r="B7" i="2"/>
  <c r="C3" i="1"/>
  <c r="C6" i="2" s="1"/>
  <c r="B5" i="1"/>
  <c r="B5" i="6" s="1"/>
  <c r="B5" i="4" l="1"/>
  <c r="B5" i="5"/>
  <c r="C4" i="2"/>
  <c r="C5" i="1"/>
  <c r="C7" i="2" l="1"/>
  <c r="C5" i="2"/>
  <c r="C8" i="2" s="1"/>
  <c r="D5" i="1"/>
  <c r="D4" i="2"/>
  <c r="B5" i="2"/>
  <c r="B8" i="2" s="1"/>
  <c r="C9" i="2" l="1"/>
  <c r="B9" i="2"/>
  <c r="B7" i="1" s="1"/>
  <c r="D7" i="2"/>
  <c r="D5" i="2"/>
  <c r="D8" i="2" s="1"/>
  <c r="B7" i="6" l="1"/>
  <c r="B12" i="6" s="1"/>
  <c r="B7" i="5"/>
  <c r="B12" i="5" s="1"/>
  <c r="E7" i="1"/>
  <c r="B14" i="1" s="1"/>
  <c r="C14" i="1" s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B7" i="4"/>
  <c r="B12" i="4" s="1"/>
  <c r="D9" i="2"/>
  <c r="B12" i="1"/>
  <c r="C12" i="1" s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C7" i="1"/>
  <c r="B13" i="1" s="1"/>
  <c r="C13" i="1" s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D7" i="1"/>
  <c r="C12" i="5" l="1"/>
  <c r="B14" i="5"/>
  <c r="B15" i="5" s="1"/>
  <c r="B14" i="6"/>
  <c r="C12" i="6"/>
  <c r="D12" i="5"/>
  <c r="C14" i="5"/>
  <c r="C12" i="4"/>
  <c r="B14" i="4"/>
  <c r="C14" i="6" l="1"/>
  <c r="D12" i="6"/>
  <c r="B15" i="6"/>
  <c r="B16" i="6" s="1"/>
  <c r="B16" i="5"/>
  <c r="C15" i="5"/>
  <c r="E12" i="5"/>
  <c r="D14" i="5"/>
  <c r="B15" i="4"/>
  <c r="D12" i="4"/>
  <c r="C14" i="4"/>
  <c r="B21" i="6" l="1"/>
  <c r="B22" i="6" s="1"/>
  <c r="B17" i="6"/>
  <c r="B18" i="6" s="1"/>
  <c r="E12" i="6"/>
  <c r="D14" i="6"/>
  <c r="C15" i="6"/>
  <c r="C16" i="6"/>
  <c r="B17" i="5"/>
  <c r="B18" i="5" s="1"/>
  <c r="B21" i="5"/>
  <c r="B22" i="5" s="1"/>
  <c r="C16" i="5"/>
  <c r="D15" i="5"/>
  <c r="E14" i="5"/>
  <c r="F12" i="5"/>
  <c r="B16" i="4"/>
  <c r="B17" i="4" s="1"/>
  <c r="B18" i="4" s="1"/>
  <c r="C15" i="4"/>
  <c r="E12" i="4"/>
  <c r="D14" i="4"/>
  <c r="B19" i="6" l="1"/>
  <c r="B20" i="6" s="1"/>
  <c r="B23" i="6" s="1"/>
  <c r="B24" i="6" s="1"/>
  <c r="C17" i="6"/>
  <c r="C18" i="6" s="1"/>
  <c r="C21" i="6"/>
  <c r="C22" i="6" s="1"/>
  <c r="F12" i="6"/>
  <c r="E14" i="6"/>
  <c r="D15" i="6"/>
  <c r="D16" i="6" s="1"/>
  <c r="B19" i="5"/>
  <c r="B20" i="5" s="1"/>
  <c r="B23" i="5" s="1"/>
  <c r="B24" i="5" s="1"/>
  <c r="C17" i="5"/>
  <c r="C18" i="5" s="1"/>
  <c r="C21" i="5"/>
  <c r="C22" i="5" s="1"/>
  <c r="D16" i="5"/>
  <c r="E15" i="5"/>
  <c r="F14" i="5"/>
  <c r="G12" i="5"/>
  <c r="B19" i="4"/>
  <c r="B20" i="4" s="1"/>
  <c r="B21" i="4" s="1"/>
  <c r="C16" i="4"/>
  <c r="C17" i="4" s="1"/>
  <c r="C18" i="4" s="1"/>
  <c r="D15" i="4"/>
  <c r="F12" i="4"/>
  <c r="E14" i="4"/>
  <c r="B25" i="5" l="1"/>
  <c r="B26" i="5" s="1"/>
  <c r="B16" i="1" s="1"/>
  <c r="C25" i="5"/>
  <c r="C26" i="5" s="1"/>
  <c r="B25" i="6"/>
  <c r="B26" i="6" s="1"/>
  <c r="B17" i="1" s="1"/>
  <c r="C19" i="6"/>
  <c r="C20" i="6" s="1"/>
  <c r="C23" i="6" s="1"/>
  <c r="C24" i="6" s="1"/>
  <c r="D21" i="6"/>
  <c r="D22" i="6" s="1"/>
  <c r="D17" i="6"/>
  <c r="D18" i="6" s="1"/>
  <c r="G12" i="6"/>
  <c r="F14" i="6"/>
  <c r="F15" i="6" s="1"/>
  <c r="F16" i="6" s="1"/>
  <c r="E15" i="6"/>
  <c r="E16" i="6" s="1"/>
  <c r="C19" i="5"/>
  <c r="C20" i="5" s="1"/>
  <c r="C23" i="5" s="1"/>
  <c r="C24" i="5" s="1"/>
  <c r="D17" i="5"/>
  <c r="D18" i="5" s="1"/>
  <c r="D21" i="5"/>
  <c r="D22" i="5" s="1"/>
  <c r="E16" i="5"/>
  <c r="G14" i="5"/>
  <c r="H12" i="5"/>
  <c r="F15" i="5"/>
  <c r="C19" i="4"/>
  <c r="C20" i="4" s="1"/>
  <c r="C21" i="4" s="1"/>
  <c r="D16" i="4"/>
  <c r="D17" i="4" s="1"/>
  <c r="D18" i="4" s="1"/>
  <c r="B22" i="4"/>
  <c r="E15" i="4"/>
  <c r="G12" i="4"/>
  <c r="F14" i="4"/>
  <c r="B15" i="1" l="1"/>
  <c r="B23" i="4"/>
  <c r="B24" i="4" s="1"/>
  <c r="C16" i="1"/>
  <c r="C25" i="6"/>
  <c r="C26" i="6" s="1"/>
  <c r="C17" i="1" s="1"/>
  <c r="G14" i="6"/>
  <c r="H12" i="6"/>
  <c r="E21" i="6"/>
  <c r="E22" i="6" s="1"/>
  <c r="E17" i="6"/>
  <c r="E18" i="6" s="1"/>
  <c r="D19" i="6"/>
  <c r="D20" i="6" s="1"/>
  <c r="D23" i="6" s="1"/>
  <c r="D24" i="6" s="1"/>
  <c r="F21" i="6"/>
  <c r="F22" i="6" s="1"/>
  <c r="F17" i="6"/>
  <c r="F18" i="6" s="1"/>
  <c r="D19" i="5"/>
  <c r="D20" i="5" s="1"/>
  <c r="D23" i="5" s="1"/>
  <c r="D24" i="5" s="1"/>
  <c r="E21" i="5"/>
  <c r="E22" i="5" s="1"/>
  <c r="E17" i="5"/>
  <c r="E18" i="5" s="1"/>
  <c r="F16" i="5"/>
  <c r="H14" i="5"/>
  <c r="I12" i="5"/>
  <c r="G15" i="5"/>
  <c r="D19" i="4"/>
  <c r="D20" i="4" s="1"/>
  <c r="D21" i="4" s="1"/>
  <c r="C22" i="4"/>
  <c r="E16" i="4"/>
  <c r="E17" i="4" s="1"/>
  <c r="E18" i="4" s="1"/>
  <c r="H12" i="4"/>
  <c r="G14" i="4"/>
  <c r="F15" i="4"/>
  <c r="D16" i="1" l="1"/>
  <c r="D25" i="5"/>
  <c r="D26" i="5" s="1"/>
  <c r="C23" i="4"/>
  <c r="C24" i="4" s="1"/>
  <c r="C15" i="1" s="1"/>
  <c r="D25" i="6"/>
  <c r="D26" i="6" s="1"/>
  <c r="D17" i="1" s="1"/>
  <c r="F19" i="6"/>
  <c r="F20" i="6" s="1"/>
  <c r="F23" i="6" s="1"/>
  <c r="F24" i="6" s="1"/>
  <c r="H14" i="6"/>
  <c r="I12" i="6"/>
  <c r="E19" i="6"/>
  <c r="E20" i="6" s="1"/>
  <c r="E23" i="6" s="1"/>
  <c r="E24" i="6" s="1"/>
  <c r="G15" i="6"/>
  <c r="G16" i="6" s="1"/>
  <c r="E19" i="5"/>
  <c r="E20" i="5" s="1"/>
  <c r="E23" i="5" s="1"/>
  <c r="E24" i="5" s="1"/>
  <c r="F21" i="5"/>
  <c r="F22" i="5" s="1"/>
  <c r="F17" i="5"/>
  <c r="F18" i="5" s="1"/>
  <c r="G16" i="5"/>
  <c r="E19" i="4"/>
  <c r="E20" i="4" s="1"/>
  <c r="H15" i="5"/>
  <c r="I14" i="5"/>
  <c r="J12" i="5"/>
  <c r="D22" i="4"/>
  <c r="F16" i="4"/>
  <c r="F17" i="4" s="1"/>
  <c r="F18" i="4" s="1"/>
  <c r="G15" i="4"/>
  <c r="I12" i="4"/>
  <c r="H14" i="4"/>
  <c r="F17" i="1" l="1"/>
  <c r="D15" i="1"/>
  <c r="E25" i="5"/>
  <c r="E26" i="5" s="1"/>
  <c r="E16" i="1" s="1"/>
  <c r="D23" i="4"/>
  <c r="D24" i="4" s="1"/>
  <c r="E25" i="6"/>
  <c r="E26" i="6" s="1"/>
  <c r="E17" i="1" s="1"/>
  <c r="F25" i="6"/>
  <c r="F26" i="6" s="1"/>
  <c r="G17" i="6"/>
  <c r="G18" i="6" s="1"/>
  <c r="G21" i="6"/>
  <c r="G22" i="6" s="1"/>
  <c r="J12" i="6"/>
  <c r="I14" i="6"/>
  <c r="H15" i="6"/>
  <c r="H16" i="6" s="1"/>
  <c r="F19" i="5"/>
  <c r="F20" i="5" s="1"/>
  <c r="F23" i="5" s="1"/>
  <c r="G21" i="5"/>
  <c r="G22" i="5" s="1"/>
  <c r="G17" i="5"/>
  <c r="G18" i="5" s="1"/>
  <c r="H16" i="5"/>
  <c r="E21" i="4"/>
  <c r="E22" i="4" s="1"/>
  <c r="F19" i="4"/>
  <c r="F20" i="4" s="1"/>
  <c r="I15" i="5"/>
  <c r="J14" i="5"/>
  <c r="K12" i="5"/>
  <c r="G16" i="4"/>
  <c r="G17" i="4" s="1"/>
  <c r="G18" i="4" s="1"/>
  <c r="H15" i="4"/>
  <c r="J12" i="4"/>
  <c r="I14" i="4"/>
  <c r="E15" i="1" l="1"/>
  <c r="F23" i="4"/>
  <c r="F24" i="4" s="1"/>
  <c r="E23" i="4"/>
  <c r="E24" i="4" s="1"/>
  <c r="F24" i="5"/>
  <c r="G19" i="6"/>
  <c r="G20" i="6" s="1"/>
  <c r="G23" i="6" s="1"/>
  <c r="G24" i="6" s="1"/>
  <c r="H17" i="6"/>
  <c r="H18" i="6" s="1"/>
  <c r="H21" i="6"/>
  <c r="H22" i="6" s="1"/>
  <c r="K12" i="6"/>
  <c r="J14" i="6"/>
  <c r="I15" i="6"/>
  <c r="I16" i="6"/>
  <c r="G19" i="4"/>
  <c r="G20" i="4" s="1"/>
  <c r="H17" i="5"/>
  <c r="H18" i="5" s="1"/>
  <c r="H21" i="5"/>
  <c r="H22" i="5" s="1"/>
  <c r="G19" i="5"/>
  <c r="G20" i="5" s="1"/>
  <c r="G23" i="5" s="1"/>
  <c r="G24" i="5" s="1"/>
  <c r="I16" i="5"/>
  <c r="F21" i="4"/>
  <c r="F22" i="4" s="1"/>
  <c r="J15" i="5"/>
  <c r="L12" i="5"/>
  <c r="K14" i="5"/>
  <c r="H16" i="4"/>
  <c r="H17" i="4" s="1"/>
  <c r="H18" i="4" s="1"/>
  <c r="I15" i="4"/>
  <c r="K12" i="4"/>
  <c r="J14" i="4"/>
  <c r="G25" i="5" l="1"/>
  <c r="G26" i="5" s="1"/>
  <c r="G16" i="1" s="1"/>
  <c r="F25" i="5"/>
  <c r="F26" i="5" s="1"/>
  <c r="F16" i="1" s="1"/>
  <c r="F15" i="1"/>
  <c r="G25" i="6"/>
  <c r="G26" i="6" s="1"/>
  <c r="G17" i="1" s="1"/>
  <c r="H19" i="6"/>
  <c r="H20" i="6" s="1"/>
  <c r="H23" i="6" s="1"/>
  <c r="H24" i="6" s="1"/>
  <c r="I21" i="6"/>
  <c r="I22" i="6" s="1"/>
  <c r="I17" i="6"/>
  <c r="I18" i="6" s="1"/>
  <c r="K14" i="6"/>
  <c r="L12" i="6"/>
  <c r="J15" i="6"/>
  <c r="J16" i="6"/>
  <c r="I17" i="5"/>
  <c r="I18" i="5" s="1"/>
  <c r="I21" i="5"/>
  <c r="H19" i="5"/>
  <c r="H20" i="5" s="1"/>
  <c r="H23" i="5" s="1"/>
  <c r="H24" i="5" s="1"/>
  <c r="J16" i="5"/>
  <c r="G21" i="4"/>
  <c r="G22" i="4" s="1"/>
  <c r="H19" i="4"/>
  <c r="H20" i="4" s="1"/>
  <c r="H21" i="4" s="1"/>
  <c r="K15" i="5"/>
  <c r="L14" i="5"/>
  <c r="M12" i="5"/>
  <c r="I16" i="4"/>
  <c r="I17" i="4" s="1"/>
  <c r="I18" i="4" s="1"/>
  <c r="L12" i="4"/>
  <c r="K14" i="4"/>
  <c r="J15" i="4"/>
  <c r="H25" i="5" l="1"/>
  <c r="H26" i="5" s="1"/>
  <c r="H17" i="1"/>
  <c r="G15" i="1"/>
  <c r="H23" i="4"/>
  <c r="H24" i="4" s="1"/>
  <c r="H25" i="6"/>
  <c r="H26" i="6" s="1"/>
  <c r="G23" i="4"/>
  <c r="G24" i="4" s="1"/>
  <c r="H16" i="1"/>
  <c r="I19" i="6"/>
  <c r="I20" i="6" s="1"/>
  <c r="I19" i="5"/>
  <c r="I20" i="5" s="1"/>
  <c r="K15" i="6"/>
  <c r="K16" i="6" s="1"/>
  <c r="J21" i="6"/>
  <c r="J22" i="6" s="1"/>
  <c r="J17" i="6"/>
  <c r="J18" i="6" s="1"/>
  <c r="I23" i="6"/>
  <c r="I24" i="6" s="1"/>
  <c r="M12" i="6"/>
  <c r="L14" i="6"/>
  <c r="I22" i="5"/>
  <c r="J17" i="5"/>
  <c r="J18" i="5" s="1"/>
  <c r="J21" i="5"/>
  <c r="J22" i="5" s="1"/>
  <c r="K16" i="5"/>
  <c r="L15" i="5"/>
  <c r="N12" i="5"/>
  <c r="M14" i="5"/>
  <c r="I19" i="4"/>
  <c r="I20" i="4" s="1"/>
  <c r="I21" i="4" s="1"/>
  <c r="H22" i="4"/>
  <c r="J16" i="4"/>
  <c r="J17" i="4" s="1"/>
  <c r="J18" i="4" s="1"/>
  <c r="K15" i="4"/>
  <c r="K16" i="4" s="1"/>
  <c r="K17" i="4" s="1"/>
  <c r="K18" i="4" s="1"/>
  <c r="M12" i="4"/>
  <c r="L14" i="4"/>
  <c r="H15" i="1" l="1"/>
  <c r="I25" i="6"/>
  <c r="I26" i="6" s="1"/>
  <c r="I17" i="1" s="1"/>
  <c r="I23" i="5"/>
  <c r="I24" i="5" s="1"/>
  <c r="L15" i="6"/>
  <c r="L16" i="6" s="1"/>
  <c r="K17" i="6"/>
  <c r="K18" i="6" s="1"/>
  <c r="K21" i="6"/>
  <c r="K22" i="6" s="1"/>
  <c r="N12" i="6"/>
  <c r="M14" i="6"/>
  <c r="J19" i="6"/>
  <c r="J20" i="6" s="1"/>
  <c r="J23" i="6" s="1"/>
  <c r="J24" i="6" s="1"/>
  <c r="J19" i="5"/>
  <c r="J20" i="5" s="1"/>
  <c r="J23" i="5" s="1"/>
  <c r="J24" i="5" s="1"/>
  <c r="J25" i="5" s="1"/>
  <c r="J26" i="5" s="1"/>
  <c r="K17" i="5"/>
  <c r="K18" i="5" s="1"/>
  <c r="K21" i="5"/>
  <c r="K22" i="5" s="1"/>
  <c r="L16" i="5"/>
  <c r="N14" i="5"/>
  <c r="O12" i="5"/>
  <c r="M15" i="5"/>
  <c r="J19" i="4"/>
  <c r="J20" i="4" s="1"/>
  <c r="I22" i="4"/>
  <c r="L15" i="4"/>
  <c r="N12" i="4"/>
  <c r="M14" i="4"/>
  <c r="K19" i="4"/>
  <c r="K20" i="4" s="1"/>
  <c r="I23" i="4" l="1"/>
  <c r="I24" i="4" s="1"/>
  <c r="I15" i="1" s="1"/>
  <c r="K25" i="5"/>
  <c r="K26" i="5" s="1"/>
  <c r="I25" i="5"/>
  <c r="I26" i="5" s="1"/>
  <c r="I16" i="1" s="1"/>
  <c r="J25" i="6"/>
  <c r="J26" i="6" s="1"/>
  <c r="J17" i="1" s="1"/>
  <c r="J16" i="1"/>
  <c r="M15" i="6"/>
  <c r="M16" i="6" s="1"/>
  <c r="O12" i="6"/>
  <c r="N14" i="6"/>
  <c r="L17" i="6"/>
  <c r="L18" i="6" s="1"/>
  <c r="L21" i="6"/>
  <c r="L22" i="6" s="1"/>
  <c r="K19" i="6"/>
  <c r="K20" i="6" s="1"/>
  <c r="K23" i="6" s="1"/>
  <c r="K24" i="6" s="1"/>
  <c r="L17" i="5"/>
  <c r="L18" i="5" s="1"/>
  <c r="L21" i="5"/>
  <c r="L22" i="5" s="1"/>
  <c r="K19" i="5"/>
  <c r="K20" i="5" s="1"/>
  <c r="K23" i="5" s="1"/>
  <c r="K24" i="5" s="1"/>
  <c r="M16" i="5"/>
  <c r="J21" i="4"/>
  <c r="J22" i="4" s="1"/>
  <c r="O14" i="5"/>
  <c r="P12" i="5"/>
  <c r="N15" i="5"/>
  <c r="L16" i="4"/>
  <c r="L17" i="4" s="1"/>
  <c r="L18" i="4" s="1"/>
  <c r="K21" i="4"/>
  <c r="M15" i="4"/>
  <c r="O12" i="4"/>
  <c r="N14" i="4"/>
  <c r="J23" i="4" l="1"/>
  <c r="J24" i="4" s="1"/>
  <c r="J15" i="1" s="1"/>
  <c r="K25" i="6"/>
  <c r="K26" i="6" s="1"/>
  <c r="K17" i="1" s="1"/>
  <c r="K16" i="1"/>
  <c r="L19" i="6"/>
  <c r="L20" i="6" s="1"/>
  <c r="L23" i="6" s="1"/>
  <c r="L24" i="6" s="1"/>
  <c r="M21" i="6"/>
  <c r="M22" i="6" s="1"/>
  <c r="M17" i="6"/>
  <c r="M18" i="6" s="1"/>
  <c r="P12" i="6"/>
  <c r="O14" i="6"/>
  <c r="N15" i="6"/>
  <c r="N16" i="6" s="1"/>
  <c r="M21" i="5"/>
  <c r="M22" i="5" s="1"/>
  <c r="M17" i="5"/>
  <c r="M18" i="5" s="1"/>
  <c r="L19" i="5"/>
  <c r="L20" i="5" s="1"/>
  <c r="L23" i="5" s="1"/>
  <c r="L24" i="5" s="1"/>
  <c r="L25" i="5" s="1"/>
  <c r="L26" i="5" s="1"/>
  <c r="N16" i="5"/>
  <c r="Q12" i="5"/>
  <c r="P14" i="5"/>
  <c r="O15" i="5"/>
  <c r="M16" i="4"/>
  <c r="M17" i="4" s="1"/>
  <c r="M18" i="4" s="1"/>
  <c r="K22" i="4"/>
  <c r="L19" i="4"/>
  <c r="L20" i="4" s="1"/>
  <c r="N15" i="4"/>
  <c r="P12" i="4"/>
  <c r="O14" i="4"/>
  <c r="K23" i="4" l="1"/>
  <c r="K24" i="4" s="1"/>
  <c r="K15" i="1" s="1"/>
  <c r="L25" i="6"/>
  <c r="L26" i="6" s="1"/>
  <c r="L17" i="1" s="1"/>
  <c r="L16" i="1"/>
  <c r="M19" i="6"/>
  <c r="M20" i="6" s="1"/>
  <c r="M23" i="6" s="1"/>
  <c r="M24" i="6" s="1"/>
  <c r="P14" i="6"/>
  <c r="Q12" i="6"/>
  <c r="N21" i="6"/>
  <c r="N22" i="6" s="1"/>
  <c r="N17" i="6"/>
  <c r="N18" i="6" s="1"/>
  <c r="O15" i="6"/>
  <c r="O16" i="6"/>
  <c r="M19" i="5"/>
  <c r="M20" i="5" s="1"/>
  <c r="M23" i="5" s="1"/>
  <c r="M24" i="5" s="1"/>
  <c r="M25" i="5" s="1"/>
  <c r="M26" i="5" s="1"/>
  <c r="N17" i="5"/>
  <c r="N18" i="5" s="1"/>
  <c r="N21" i="5"/>
  <c r="N22" i="5" s="1"/>
  <c r="O16" i="5"/>
  <c r="L21" i="4"/>
  <c r="L22" i="4" s="1"/>
  <c r="Q14" i="5"/>
  <c r="R12" i="5"/>
  <c r="P15" i="5"/>
  <c r="P16" i="5" s="1"/>
  <c r="M19" i="4"/>
  <c r="M20" i="4" s="1"/>
  <c r="N16" i="4"/>
  <c r="N17" i="4" s="1"/>
  <c r="N18" i="4" s="1"/>
  <c r="O15" i="4"/>
  <c r="Q12" i="4"/>
  <c r="P14" i="4"/>
  <c r="L23" i="4" l="1"/>
  <c r="L24" i="4" s="1"/>
  <c r="L15" i="1" s="1"/>
  <c r="M25" i="6"/>
  <c r="M26" i="6" s="1"/>
  <c r="M17" i="1" s="1"/>
  <c r="M16" i="1"/>
  <c r="O21" i="6"/>
  <c r="O22" i="6" s="1"/>
  <c r="O17" i="6"/>
  <c r="O18" i="6" s="1"/>
  <c r="Q14" i="6"/>
  <c r="R12" i="6"/>
  <c r="N19" i="6"/>
  <c r="N20" i="6" s="1"/>
  <c r="N23" i="6" s="1"/>
  <c r="N24" i="6" s="1"/>
  <c r="P15" i="6"/>
  <c r="P16" i="6" s="1"/>
  <c r="O21" i="5"/>
  <c r="O22" i="5" s="1"/>
  <c r="O17" i="5"/>
  <c r="O18" i="5" s="1"/>
  <c r="P21" i="5"/>
  <c r="P22" i="5" s="1"/>
  <c r="P17" i="5"/>
  <c r="P18" i="5" s="1"/>
  <c r="N19" i="5"/>
  <c r="N20" i="5" s="1"/>
  <c r="N23" i="5" s="1"/>
  <c r="N24" i="5" s="1"/>
  <c r="N25" i="5" s="1"/>
  <c r="N26" i="5" s="1"/>
  <c r="M21" i="4"/>
  <c r="M22" i="4" s="1"/>
  <c r="N19" i="4"/>
  <c r="N20" i="4" s="1"/>
  <c r="S12" i="5"/>
  <c r="R14" i="5"/>
  <c r="Q15" i="5"/>
  <c r="O16" i="4"/>
  <c r="O17" i="4" s="1"/>
  <c r="O18" i="4" s="1"/>
  <c r="R12" i="4"/>
  <c r="Q14" i="4"/>
  <c r="P15" i="4"/>
  <c r="M23" i="4" l="1"/>
  <c r="M24" i="4" s="1"/>
  <c r="M15" i="1" s="1"/>
  <c r="N25" i="6"/>
  <c r="N26" i="6" s="1"/>
  <c r="N17" i="1" s="1"/>
  <c r="N16" i="1"/>
  <c r="O19" i="6"/>
  <c r="O20" i="6" s="1"/>
  <c r="O23" i="6" s="1"/>
  <c r="O24" i="6" s="1"/>
  <c r="P21" i="6"/>
  <c r="P22" i="6" s="1"/>
  <c r="P17" i="6"/>
  <c r="P18" i="6" s="1"/>
  <c r="Q15" i="6"/>
  <c r="Q16" i="6" s="1"/>
  <c r="S12" i="6"/>
  <c r="R14" i="6"/>
  <c r="P19" i="5"/>
  <c r="P20" i="5" s="1"/>
  <c r="P23" i="5" s="1"/>
  <c r="P24" i="5" s="1"/>
  <c r="O19" i="5"/>
  <c r="O20" i="5" s="1"/>
  <c r="O23" i="5" s="1"/>
  <c r="O24" i="5" s="1"/>
  <c r="O25" i="5" s="1"/>
  <c r="O26" i="5" s="1"/>
  <c r="N21" i="4"/>
  <c r="N22" i="4" s="1"/>
  <c r="R15" i="5"/>
  <c r="T12" i="5"/>
  <c r="S14" i="5"/>
  <c r="Q16" i="5"/>
  <c r="P16" i="4"/>
  <c r="P17" i="4" s="1"/>
  <c r="P18" i="4" s="1"/>
  <c r="O19" i="4"/>
  <c r="O20" i="4" s="1"/>
  <c r="O21" i="4" s="1"/>
  <c r="Q15" i="4"/>
  <c r="S12" i="4"/>
  <c r="R14" i="4"/>
  <c r="P25" i="5" l="1"/>
  <c r="P26" i="5" s="1"/>
  <c r="N23" i="4"/>
  <c r="N24" i="4" s="1"/>
  <c r="N15" i="1" s="1"/>
  <c r="O25" i="6"/>
  <c r="O26" i="6" s="1"/>
  <c r="O17" i="1" s="1"/>
  <c r="P16" i="1"/>
  <c r="O16" i="1"/>
  <c r="P19" i="6"/>
  <c r="P20" i="6" s="1"/>
  <c r="P23" i="6" s="1"/>
  <c r="P24" i="6" s="1"/>
  <c r="Q21" i="6"/>
  <c r="Q22" i="6" s="1"/>
  <c r="Q17" i="6"/>
  <c r="Q18" i="6" s="1"/>
  <c r="R15" i="6"/>
  <c r="R16" i="6" s="1"/>
  <c r="S14" i="6"/>
  <c r="T12" i="6"/>
  <c r="Q17" i="5"/>
  <c r="Q18" i="5" s="1"/>
  <c r="Q21" i="5"/>
  <c r="Q22" i="5" s="1"/>
  <c r="R16" i="5"/>
  <c r="S15" i="5"/>
  <c r="U12" i="5"/>
  <c r="T14" i="5"/>
  <c r="P19" i="4"/>
  <c r="P20" i="4" s="1"/>
  <c r="P21" i="4" s="1"/>
  <c r="O22" i="4"/>
  <c r="Q16" i="4"/>
  <c r="Q17" i="4" s="1"/>
  <c r="Q18" i="4" s="1"/>
  <c r="T12" i="4"/>
  <c r="S14" i="4"/>
  <c r="R15" i="4"/>
  <c r="O23" i="4" l="1"/>
  <c r="O24" i="4" s="1"/>
  <c r="O15" i="1" s="1"/>
  <c r="P25" i="6"/>
  <c r="P26" i="6" s="1"/>
  <c r="P17" i="1" s="1"/>
  <c r="Q19" i="6"/>
  <c r="Q20" i="6" s="1"/>
  <c r="Q23" i="6" s="1"/>
  <c r="Q24" i="6" s="1"/>
  <c r="R21" i="6"/>
  <c r="R22" i="6" s="1"/>
  <c r="R17" i="6"/>
  <c r="R18" i="6" s="1"/>
  <c r="U12" i="6"/>
  <c r="T14" i="6"/>
  <c r="S15" i="6"/>
  <c r="S16" i="6" s="1"/>
  <c r="Q19" i="5"/>
  <c r="Q20" i="5" s="1"/>
  <c r="Q23" i="5" s="1"/>
  <c r="Q24" i="5" s="1"/>
  <c r="Q25" i="5" s="1"/>
  <c r="Q26" i="5" s="1"/>
  <c r="R21" i="5"/>
  <c r="R22" i="5" s="1"/>
  <c r="R17" i="5"/>
  <c r="R18" i="5" s="1"/>
  <c r="S16" i="5"/>
  <c r="Q19" i="4"/>
  <c r="Q20" i="4" s="1"/>
  <c r="Q21" i="4" s="1"/>
  <c r="T15" i="5"/>
  <c r="U14" i="5"/>
  <c r="V12" i="5"/>
  <c r="P22" i="4"/>
  <c r="R16" i="4"/>
  <c r="R17" i="4" s="1"/>
  <c r="R18" i="4" s="1"/>
  <c r="S15" i="4"/>
  <c r="U12" i="4"/>
  <c r="T14" i="4"/>
  <c r="P23" i="4" l="1"/>
  <c r="P24" i="4" s="1"/>
  <c r="P15" i="1" s="1"/>
  <c r="Q25" i="6"/>
  <c r="Q26" i="6" s="1"/>
  <c r="Q17" i="1" s="1"/>
  <c r="Q16" i="1"/>
  <c r="R19" i="6"/>
  <c r="R20" i="6" s="1"/>
  <c r="R23" i="6" s="1"/>
  <c r="R24" i="6" s="1"/>
  <c r="V12" i="6"/>
  <c r="U14" i="6"/>
  <c r="S21" i="6"/>
  <c r="S22" i="6" s="1"/>
  <c r="S17" i="6"/>
  <c r="S18" i="6" s="1"/>
  <c r="T15" i="6"/>
  <c r="T16" i="6" s="1"/>
  <c r="S17" i="5"/>
  <c r="S18" i="5" s="1"/>
  <c r="S21" i="5"/>
  <c r="S22" i="5" s="1"/>
  <c r="R19" i="5"/>
  <c r="R20" i="5" s="1"/>
  <c r="R23" i="5" s="1"/>
  <c r="R24" i="5" s="1"/>
  <c r="R25" i="5" s="1"/>
  <c r="R26" i="5" s="1"/>
  <c r="T16" i="5"/>
  <c r="U15" i="5"/>
  <c r="W12" i="5"/>
  <c r="V14" i="5"/>
  <c r="R19" i="4"/>
  <c r="R20" i="4" s="1"/>
  <c r="Q22" i="4"/>
  <c r="S16" i="4"/>
  <c r="S17" i="4" s="1"/>
  <c r="S18" i="4" s="1"/>
  <c r="T15" i="4"/>
  <c r="V12" i="4"/>
  <c r="U14" i="4"/>
  <c r="Q23" i="4" l="1"/>
  <c r="Q24" i="4" s="1"/>
  <c r="Q15" i="1" s="1"/>
  <c r="R25" i="6"/>
  <c r="R26" i="6" s="1"/>
  <c r="R17" i="1" s="1"/>
  <c r="R16" i="1"/>
  <c r="S19" i="6"/>
  <c r="S20" i="6" s="1"/>
  <c r="S23" i="6" s="1"/>
  <c r="S24" i="6" s="1"/>
  <c r="U15" i="6"/>
  <c r="U16" i="6" s="1"/>
  <c r="T17" i="6"/>
  <c r="T18" i="6" s="1"/>
  <c r="T21" i="6"/>
  <c r="T22" i="6" s="1"/>
  <c r="V14" i="6"/>
  <c r="W12" i="6"/>
  <c r="S19" i="5"/>
  <c r="S20" i="5" s="1"/>
  <c r="S23" i="5" s="1"/>
  <c r="S24" i="5" s="1"/>
  <c r="S25" i="5" s="1"/>
  <c r="S26" i="5" s="1"/>
  <c r="T17" i="5"/>
  <c r="T18" i="5" s="1"/>
  <c r="T21" i="5"/>
  <c r="T22" i="5" s="1"/>
  <c r="U16" i="5"/>
  <c r="R21" i="4"/>
  <c r="R22" i="4" s="1"/>
  <c r="V15" i="5"/>
  <c r="W14" i="5"/>
  <c r="X12" i="5"/>
  <c r="S19" i="4"/>
  <c r="S20" i="4" s="1"/>
  <c r="T16" i="4"/>
  <c r="T17" i="4" s="1"/>
  <c r="T18" i="4" s="1"/>
  <c r="U15" i="4"/>
  <c r="W12" i="4"/>
  <c r="V14" i="4"/>
  <c r="R23" i="4" l="1"/>
  <c r="R24" i="4" s="1"/>
  <c r="R15" i="1" s="1"/>
  <c r="S25" i="6"/>
  <c r="S26" i="6" s="1"/>
  <c r="S17" i="1" s="1"/>
  <c r="S16" i="1"/>
  <c r="V15" i="6"/>
  <c r="V16" i="6" s="1"/>
  <c r="T19" i="6"/>
  <c r="T20" i="6" s="1"/>
  <c r="T23" i="6" s="1"/>
  <c r="T24" i="6" s="1"/>
  <c r="U17" i="6"/>
  <c r="U18" i="6" s="1"/>
  <c r="U21" i="6"/>
  <c r="U22" i="6" s="1"/>
  <c r="W14" i="6"/>
  <c r="X12" i="6"/>
  <c r="U21" i="5"/>
  <c r="U22" i="5" s="1"/>
  <c r="U17" i="5"/>
  <c r="U18" i="5" s="1"/>
  <c r="T19" i="5"/>
  <c r="T20" i="5" s="1"/>
  <c r="T23" i="5" s="1"/>
  <c r="T24" i="5" s="1"/>
  <c r="T25" i="5" s="1"/>
  <c r="T26" i="5" s="1"/>
  <c r="V16" i="5"/>
  <c r="S21" i="4"/>
  <c r="S22" i="4" s="1"/>
  <c r="W15" i="5"/>
  <c r="T19" i="4"/>
  <c r="T20" i="4" s="1"/>
  <c r="T21" i="4" s="1"/>
  <c r="X14" i="5"/>
  <c r="Y12" i="5"/>
  <c r="U16" i="4"/>
  <c r="U17" i="4" s="1"/>
  <c r="U18" i="4" s="1"/>
  <c r="V15" i="4"/>
  <c r="X12" i="4"/>
  <c r="W14" i="4"/>
  <c r="S23" i="4" l="1"/>
  <c r="S24" i="4" s="1"/>
  <c r="S15" i="1" s="1"/>
  <c r="T25" i="6"/>
  <c r="T26" i="6" s="1"/>
  <c r="T17" i="1" s="1"/>
  <c r="T16" i="1"/>
  <c r="V17" i="6"/>
  <c r="V18" i="6" s="1"/>
  <c r="V21" i="6"/>
  <c r="V22" i="6" s="1"/>
  <c r="W15" i="6"/>
  <c r="W16" i="6" s="1"/>
  <c r="U19" i="6"/>
  <c r="U20" i="6" s="1"/>
  <c r="U23" i="6" s="1"/>
  <c r="U24" i="6" s="1"/>
  <c r="X14" i="6"/>
  <c r="Y12" i="6"/>
  <c r="U19" i="5"/>
  <c r="U20" i="5" s="1"/>
  <c r="U23" i="5" s="1"/>
  <c r="U24" i="5" s="1"/>
  <c r="U25" i="5" s="1"/>
  <c r="U26" i="5" s="1"/>
  <c r="V21" i="5"/>
  <c r="V22" i="5" s="1"/>
  <c r="V17" i="5"/>
  <c r="V18" i="5" s="1"/>
  <c r="W16" i="5"/>
  <c r="Y14" i="5"/>
  <c r="Z12" i="5"/>
  <c r="X15" i="5"/>
  <c r="V16" i="4"/>
  <c r="V17" i="4" s="1"/>
  <c r="V18" i="4" s="1"/>
  <c r="T22" i="4"/>
  <c r="U19" i="4"/>
  <c r="U20" i="4" s="1"/>
  <c r="W15" i="4"/>
  <c r="Y12" i="4"/>
  <c r="X14" i="4"/>
  <c r="T23" i="4" l="1"/>
  <c r="T24" i="4" s="1"/>
  <c r="T15" i="1" s="1"/>
  <c r="U25" i="6"/>
  <c r="U26" i="6" s="1"/>
  <c r="U17" i="1" s="1"/>
  <c r="U16" i="1"/>
  <c r="V19" i="6"/>
  <c r="V20" i="6" s="1"/>
  <c r="V23" i="6" s="1"/>
  <c r="V24" i="6" s="1"/>
  <c r="X15" i="6"/>
  <c r="X16" i="6" s="1"/>
  <c r="Y14" i="6"/>
  <c r="Z12" i="6"/>
  <c r="W17" i="6"/>
  <c r="W18" i="6" s="1"/>
  <c r="W21" i="6"/>
  <c r="W22" i="6" s="1"/>
  <c r="W21" i="5"/>
  <c r="W22" i="5" s="1"/>
  <c r="W17" i="5"/>
  <c r="W18" i="5" s="1"/>
  <c r="V19" i="5"/>
  <c r="V20" i="5" s="1"/>
  <c r="V23" i="5" s="1"/>
  <c r="V24" i="5" s="1"/>
  <c r="V25" i="5" s="1"/>
  <c r="V26" i="5" s="1"/>
  <c r="X16" i="5"/>
  <c r="U21" i="4"/>
  <c r="U22" i="4" s="1"/>
  <c r="Y15" i="5"/>
  <c r="Z14" i="5"/>
  <c r="AA12" i="5"/>
  <c r="V19" i="4"/>
  <c r="V20" i="4" s="1"/>
  <c r="V21" i="4" s="1"/>
  <c r="W16" i="4"/>
  <c r="W17" i="4" s="1"/>
  <c r="W18" i="4" s="1"/>
  <c r="X15" i="4"/>
  <c r="Z12" i="4"/>
  <c r="Y14" i="4"/>
  <c r="U23" i="4" l="1"/>
  <c r="U24" i="4" s="1"/>
  <c r="U15" i="1" s="1"/>
  <c r="V25" i="6"/>
  <c r="V26" i="6" s="1"/>
  <c r="V17" i="1" s="1"/>
  <c r="V16" i="1"/>
  <c r="Y15" i="6"/>
  <c r="Y16" i="6" s="1"/>
  <c r="X17" i="6"/>
  <c r="X18" i="6" s="1"/>
  <c r="X21" i="6"/>
  <c r="X22" i="6" s="1"/>
  <c r="AA12" i="6"/>
  <c r="Z14" i="6"/>
  <c r="W19" i="6"/>
  <c r="W20" i="6" s="1"/>
  <c r="W23" i="6" s="1"/>
  <c r="W24" i="6" s="1"/>
  <c r="X21" i="5"/>
  <c r="X22" i="5" s="1"/>
  <c r="X17" i="5"/>
  <c r="X18" i="5" s="1"/>
  <c r="W19" i="5"/>
  <c r="W20" i="5" s="1"/>
  <c r="W23" i="5" s="1"/>
  <c r="W24" i="5" s="1"/>
  <c r="W25" i="5" s="1"/>
  <c r="W26" i="5" s="1"/>
  <c r="Y16" i="5"/>
  <c r="Z15" i="5"/>
  <c r="AB12" i="5"/>
  <c r="AA14" i="5"/>
  <c r="W19" i="4"/>
  <c r="W20" i="4" s="1"/>
  <c r="W21" i="4" s="1"/>
  <c r="V22" i="4"/>
  <c r="X16" i="4"/>
  <c r="X17" i="4" s="1"/>
  <c r="X18" i="4" s="1"/>
  <c r="Y15" i="4"/>
  <c r="AA12" i="4"/>
  <c r="Z14" i="4"/>
  <c r="V23" i="4" l="1"/>
  <c r="V24" i="4" s="1"/>
  <c r="V15" i="1" s="1"/>
  <c r="W25" i="6"/>
  <c r="W26" i="6" s="1"/>
  <c r="W17" i="1" s="1"/>
  <c r="W16" i="1"/>
  <c r="Z15" i="6"/>
  <c r="Z16" i="6" s="1"/>
  <c r="X19" i="6"/>
  <c r="X20" i="6" s="1"/>
  <c r="X23" i="6" s="1"/>
  <c r="X24" i="6" s="1"/>
  <c r="Y21" i="6"/>
  <c r="Y22" i="6" s="1"/>
  <c r="Y17" i="6"/>
  <c r="Y18" i="6" s="1"/>
  <c r="AA14" i="6"/>
  <c r="AB12" i="6"/>
  <c r="Y21" i="5"/>
  <c r="Y22" i="5" s="1"/>
  <c r="Y17" i="5"/>
  <c r="Y18" i="5" s="1"/>
  <c r="X19" i="5"/>
  <c r="X20" i="5" s="1"/>
  <c r="X23" i="5" s="1"/>
  <c r="X24" i="5" s="1"/>
  <c r="X25" i="5" s="1"/>
  <c r="X26" i="5" s="1"/>
  <c r="Z16" i="5"/>
  <c r="X19" i="4"/>
  <c r="X20" i="4" s="1"/>
  <c r="AA15" i="5"/>
  <c r="AC12" i="5"/>
  <c r="AB14" i="5"/>
  <c r="W22" i="4"/>
  <c r="Y16" i="4"/>
  <c r="Y17" i="4" s="1"/>
  <c r="Y18" i="4" s="1"/>
  <c r="AB12" i="4"/>
  <c r="AA14" i="4"/>
  <c r="Z15" i="4"/>
  <c r="W23" i="4" l="1"/>
  <c r="W24" i="4" s="1"/>
  <c r="W15" i="1" s="1"/>
  <c r="X25" i="6"/>
  <c r="X26" i="6" s="1"/>
  <c r="X17" i="1" s="1"/>
  <c r="X16" i="1"/>
  <c r="AA15" i="6"/>
  <c r="AA16" i="6" s="1"/>
  <c r="Z17" i="6"/>
  <c r="Z18" i="6" s="1"/>
  <c r="Z21" i="6"/>
  <c r="Z22" i="6" s="1"/>
  <c r="AC12" i="6"/>
  <c r="AB14" i="6"/>
  <c r="AB15" i="6" s="1"/>
  <c r="AB16" i="6" s="1"/>
  <c r="Y19" i="6"/>
  <c r="Y20" i="6" s="1"/>
  <c r="Y23" i="6" s="1"/>
  <c r="Y24" i="6" s="1"/>
  <c r="Z21" i="5"/>
  <c r="Z22" i="5" s="1"/>
  <c r="Z17" i="5"/>
  <c r="Z18" i="5" s="1"/>
  <c r="Y19" i="5"/>
  <c r="Y20" i="5" s="1"/>
  <c r="Y23" i="5" s="1"/>
  <c r="Y24" i="5" s="1"/>
  <c r="Y25" i="5" s="1"/>
  <c r="Y26" i="5" s="1"/>
  <c r="AA16" i="5"/>
  <c r="X21" i="4"/>
  <c r="X22" i="4" s="1"/>
  <c r="Y19" i="4"/>
  <c r="Y20" i="4" s="1"/>
  <c r="Y21" i="4" s="1"/>
  <c r="AB15" i="5"/>
  <c r="AD12" i="5"/>
  <c r="AC14" i="5"/>
  <c r="Z16" i="4"/>
  <c r="Z17" i="4" s="1"/>
  <c r="Z18" i="4" s="1"/>
  <c r="AA15" i="4"/>
  <c r="AC12" i="4"/>
  <c r="AB14" i="4"/>
  <c r="X23" i="4" l="1"/>
  <c r="X24" i="4" s="1"/>
  <c r="X15" i="1" s="1"/>
  <c r="Y25" i="6"/>
  <c r="Y26" i="6" s="1"/>
  <c r="Y17" i="1" s="1"/>
  <c r="Y16" i="1"/>
  <c r="AB17" i="6"/>
  <c r="AB18" i="6" s="1"/>
  <c r="AB21" i="6"/>
  <c r="AB22" i="6" s="1"/>
  <c r="AC14" i="6"/>
  <c r="AD12" i="6"/>
  <c r="Z19" i="6"/>
  <c r="Z20" i="6" s="1"/>
  <c r="Z23" i="6" s="1"/>
  <c r="Z24" i="6" s="1"/>
  <c r="AA17" i="6"/>
  <c r="AA18" i="6" s="1"/>
  <c r="AA21" i="6"/>
  <c r="AA22" i="6" s="1"/>
  <c r="Z19" i="5"/>
  <c r="Z20" i="5" s="1"/>
  <c r="Z23" i="5" s="1"/>
  <c r="Z24" i="5" s="1"/>
  <c r="Z25" i="5" s="1"/>
  <c r="Z26" i="5" s="1"/>
  <c r="AA17" i="5"/>
  <c r="AA18" i="5" s="1"/>
  <c r="AA21" i="5"/>
  <c r="AA22" i="5" s="1"/>
  <c r="AB16" i="5"/>
  <c r="Z19" i="4"/>
  <c r="Z20" i="4" s="1"/>
  <c r="Z21" i="4" s="1"/>
  <c r="AD14" i="5"/>
  <c r="AE12" i="5"/>
  <c r="AC15" i="5"/>
  <c r="AC16" i="5" s="1"/>
  <c r="Y22" i="4"/>
  <c r="AA16" i="4"/>
  <c r="AA17" i="4" s="1"/>
  <c r="AA18" i="4" s="1"/>
  <c r="AB15" i="4"/>
  <c r="AD12" i="4"/>
  <c r="AC14" i="4"/>
  <c r="Y23" i="4" l="1"/>
  <c r="Y24" i="4" s="1"/>
  <c r="Y15" i="1" s="1"/>
  <c r="AE14" i="5"/>
  <c r="Z25" i="6"/>
  <c r="Z26" i="6" s="1"/>
  <c r="Z17" i="1" s="1"/>
  <c r="Z16" i="1"/>
  <c r="AB19" i="6"/>
  <c r="AB20" i="6" s="1"/>
  <c r="AB23" i="6" s="1"/>
  <c r="AB24" i="6" s="1"/>
  <c r="AC15" i="6"/>
  <c r="AC16" i="6" s="1"/>
  <c r="AA19" i="6"/>
  <c r="AA20" i="6" s="1"/>
  <c r="AA23" i="6" s="1"/>
  <c r="AA24" i="6" s="1"/>
  <c r="AE12" i="6"/>
  <c r="AD14" i="6"/>
  <c r="AB17" i="5"/>
  <c r="AB18" i="5" s="1"/>
  <c r="AB21" i="5"/>
  <c r="AB22" i="5" s="1"/>
  <c r="AC21" i="5"/>
  <c r="AC22" i="5" s="1"/>
  <c r="AC17" i="5"/>
  <c r="AC18" i="5" s="1"/>
  <c r="AA19" i="5"/>
  <c r="AA20" i="5" s="1"/>
  <c r="AA23" i="5" s="1"/>
  <c r="AA24" i="5" s="1"/>
  <c r="AA25" i="5" s="1"/>
  <c r="AA26" i="5" s="1"/>
  <c r="AA19" i="4"/>
  <c r="AA20" i="4" s="1"/>
  <c r="AA21" i="4" s="1"/>
  <c r="AE15" i="5"/>
  <c r="AD15" i="5"/>
  <c r="Z22" i="4"/>
  <c r="AB16" i="4"/>
  <c r="AB17" i="4" s="1"/>
  <c r="AB18" i="4" s="1"/>
  <c r="AE12" i="4"/>
  <c r="AD14" i="4"/>
  <c r="AC15" i="4"/>
  <c r="AE14" i="6" l="1"/>
  <c r="Z23" i="4"/>
  <c r="Z24" i="4" s="1"/>
  <c r="Z15" i="1" s="1"/>
  <c r="AB25" i="6"/>
  <c r="AB26" i="6" s="1"/>
  <c r="AB17" i="1" s="1"/>
  <c r="AA17" i="1"/>
  <c r="AA25" i="6"/>
  <c r="AA26" i="6" s="1"/>
  <c r="AA16" i="1"/>
  <c r="AC21" i="6"/>
  <c r="AC22" i="6" s="1"/>
  <c r="AC17" i="6"/>
  <c r="AC18" i="6" s="1"/>
  <c r="AE15" i="6"/>
  <c r="AE16" i="6" s="1"/>
  <c r="AD15" i="6"/>
  <c r="AD16" i="6" s="1"/>
  <c r="AC19" i="5"/>
  <c r="AC20" i="5" s="1"/>
  <c r="AC23" i="5" s="1"/>
  <c r="AC24" i="5" s="1"/>
  <c r="AC25" i="5" s="1"/>
  <c r="AC26" i="5" s="1"/>
  <c r="AB19" i="5"/>
  <c r="AB20" i="5" s="1"/>
  <c r="AB23" i="5" s="1"/>
  <c r="AB24" i="5" s="1"/>
  <c r="AB25" i="5" s="1"/>
  <c r="AB26" i="5" s="1"/>
  <c r="AE16" i="5"/>
  <c r="AD16" i="5"/>
  <c r="AE14" i="4"/>
  <c r="AE15" i="4" s="1"/>
  <c r="AA22" i="4"/>
  <c r="AB19" i="4"/>
  <c r="AB20" i="4" s="1"/>
  <c r="AB21" i="4" s="1"/>
  <c r="AC16" i="4"/>
  <c r="AC17" i="4" s="1"/>
  <c r="AC18" i="4" s="1"/>
  <c r="AD15" i="4"/>
  <c r="AA23" i="4" l="1"/>
  <c r="AA24" i="4" s="1"/>
  <c r="AA15" i="1" s="1"/>
  <c r="AC16" i="1"/>
  <c r="AB16" i="1"/>
  <c r="AC19" i="6"/>
  <c r="AC20" i="6" s="1"/>
  <c r="AC23" i="6" s="1"/>
  <c r="AC24" i="6" s="1"/>
  <c r="AE21" i="6"/>
  <c r="AE22" i="6" s="1"/>
  <c r="AE17" i="6"/>
  <c r="AE18" i="6" s="1"/>
  <c r="AD21" i="6"/>
  <c r="AD22" i="6" s="1"/>
  <c r="AD17" i="6"/>
  <c r="AD18" i="6" s="1"/>
  <c r="AD17" i="5"/>
  <c r="AD18" i="5" s="1"/>
  <c r="AD21" i="5"/>
  <c r="AD22" i="5" s="1"/>
  <c r="AE21" i="5"/>
  <c r="AE22" i="5" s="1"/>
  <c r="AE17" i="5"/>
  <c r="AE18" i="5" s="1"/>
  <c r="AE16" i="4"/>
  <c r="AE17" i="4" s="1"/>
  <c r="AE18" i="4" s="1"/>
  <c r="AB22" i="4"/>
  <c r="AD16" i="4"/>
  <c r="AD17" i="4" s="1"/>
  <c r="AD18" i="4" s="1"/>
  <c r="AC19" i="4"/>
  <c r="AC20" i="4" s="1"/>
  <c r="AB23" i="4" l="1"/>
  <c r="AB24" i="4" s="1"/>
  <c r="AB15" i="1" s="1"/>
  <c r="AC25" i="6"/>
  <c r="AC26" i="6" s="1"/>
  <c r="AC17" i="1" s="1"/>
  <c r="AE19" i="6"/>
  <c r="AE20" i="6" s="1"/>
  <c r="AE23" i="6" s="1"/>
  <c r="AE24" i="6" s="1"/>
  <c r="AD19" i="6"/>
  <c r="AD20" i="6" s="1"/>
  <c r="AD23" i="6" s="1"/>
  <c r="AD24" i="6" s="1"/>
  <c r="AE19" i="5"/>
  <c r="AE20" i="5" s="1"/>
  <c r="AE23" i="5" s="1"/>
  <c r="AE24" i="5" s="1"/>
  <c r="AE25" i="5" s="1"/>
  <c r="AE26" i="5" s="1"/>
  <c r="AD19" i="5"/>
  <c r="AD20" i="5" s="1"/>
  <c r="AD23" i="5" s="1"/>
  <c r="AD24" i="5" s="1"/>
  <c r="AD25" i="5" s="1"/>
  <c r="AD26" i="5" s="1"/>
  <c r="AC21" i="4"/>
  <c r="AC22" i="4" s="1"/>
  <c r="AE19" i="4"/>
  <c r="AE20" i="4" s="1"/>
  <c r="AE21" i="4" s="1"/>
  <c r="AD19" i="4"/>
  <c r="AD20" i="4" s="1"/>
  <c r="AD21" i="4" s="1"/>
  <c r="AC23" i="4" l="1"/>
  <c r="AC24" i="4" s="1"/>
  <c r="AC15" i="1" s="1"/>
  <c r="AD25" i="6"/>
  <c r="AD26" i="6" s="1"/>
  <c r="AD17" i="1" s="1"/>
  <c r="AE25" i="6"/>
  <c r="AE26" i="6" s="1"/>
  <c r="AE17" i="1" s="1"/>
  <c r="AD16" i="1"/>
  <c r="AE16" i="1"/>
  <c r="AE22" i="4"/>
  <c r="AD22" i="4"/>
  <c r="AD23" i="4" l="1"/>
  <c r="AD24" i="4" s="1"/>
  <c r="AD15" i="1" s="1"/>
  <c r="AE23" i="4"/>
  <c r="AE24" i="4" s="1"/>
  <c r="AE15" i="1" s="1"/>
</calcChain>
</file>

<file path=xl/sharedStrings.xml><?xml version="1.0" encoding="utf-8"?>
<sst xmlns="http://schemas.openxmlformats.org/spreadsheetml/2006/main" count="315" uniqueCount="123">
  <si>
    <t>Aantal perioden / jaar</t>
  </si>
  <si>
    <t>Inleg / periode (€)</t>
  </si>
  <si>
    <t>Inleg / jaar (€)</t>
  </si>
  <si>
    <t>Resultaat zonder kosten</t>
  </si>
  <si>
    <t>Jaar 1</t>
  </si>
  <si>
    <t>Jaar 2</t>
  </si>
  <si>
    <t>Jaar 3</t>
  </si>
  <si>
    <t>Jaar 4</t>
  </si>
  <si>
    <t>Jaar 5</t>
  </si>
  <si>
    <t>Jaar 6</t>
  </si>
  <si>
    <t>Jaar 7</t>
  </si>
  <si>
    <t>Jaar 8</t>
  </si>
  <si>
    <t>Jaar 9</t>
  </si>
  <si>
    <t>Jaar 10</t>
  </si>
  <si>
    <t>Jaar 11</t>
  </si>
  <si>
    <t>Jaar 12</t>
  </si>
  <si>
    <t>Jaar 13</t>
  </si>
  <si>
    <t>Jaar 14</t>
  </si>
  <si>
    <t>Jaar 15</t>
  </si>
  <si>
    <t>Jaar 16</t>
  </si>
  <si>
    <t>Jaar 17</t>
  </si>
  <si>
    <t>Jaar 18</t>
  </si>
  <si>
    <t>Jaar 19</t>
  </si>
  <si>
    <t>Jaar 20</t>
  </si>
  <si>
    <t>Jaar 21</t>
  </si>
  <si>
    <t>Jaar 22</t>
  </si>
  <si>
    <t>Jaar 23</t>
  </si>
  <si>
    <t>Jaar 24</t>
  </si>
  <si>
    <t>Jaar 25</t>
  </si>
  <si>
    <t>Jaar 26</t>
  </si>
  <si>
    <t>Jaar 27</t>
  </si>
  <si>
    <t>Jaar 28</t>
  </si>
  <si>
    <t>Jaar 29</t>
  </si>
  <si>
    <t>Jaar 30</t>
  </si>
  <si>
    <t>Kosten</t>
  </si>
  <si>
    <t>Aankoop</t>
  </si>
  <si>
    <t>Verkoop</t>
  </si>
  <si>
    <t>Fonds</t>
  </si>
  <si>
    <t>Vaste kosten</t>
  </si>
  <si>
    <t>BrandNewDay</t>
  </si>
  <si>
    <t>Opbrengsten</t>
  </si>
  <si>
    <t>Inleg &amp; Rendement</t>
  </si>
  <si>
    <t>Resultaat BrandNewDay</t>
  </si>
  <si>
    <t>Geen kosten</t>
  </si>
  <si>
    <t>Rabobank</t>
  </si>
  <si>
    <t>Resultaat Rabobank</t>
  </si>
  <si>
    <t>Perioden per jaar:</t>
  </si>
  <si>
    <t>Inleg per periode</t>
  </si>
  <si>
    <t>Opbrengst = S * (( 1 + r ) ^ i -1) * ( 1+r ) / r en daarin zitten de volgende elementen;</t>
  </si>
  <si>
    <t>S = de inleg per maand;</t>
  </si>
  <si>
    <t>r = de rente die je per maand verkrijgt oftewel r/mnd = ( 1 + r ) ^ (1/12) – 1;</t>
  </si>
  <si>
    <t>i = het aantal maanden dat je gaat inleggen.</t>
  </si>
  <si>
    <t>Rente per periode:</t>
  </si>
  <si>
    <t>Eindbedrag per jaar:</t>
  </si>
  <si>
    <t>storting minus aankoopkosten</t>
  </si>
  <si>
    <t>inleg per jaar minus aankoopkosten</t>
  </si>
  <si>
    <t>werkelijk rendement over inleg per jaar. dus tov aantal perioden per jaar en minus alle kosten</t>
  </si>
  <si>
    <t>Rendement fonds / jaar :</t>
  </si>
  <si>
    <t>Rendement fonds (%) / jaar</t>
  </si>
  <si>
    <t>gemiddeld jaarlijks rendement fonds</t>
  </si>
  <si>
    <t xml:space="preserve"> </t>
  </si>
  <si>
    <t>Werkelijk rendement (%) / jaar over inleg</t>
  </si>
  <si>
    <t>Legenda</t>
  </si>
  <si>
    <t>Invoer</t>
  </si>
  <si>
    <t>Resultaat</t>
  </si>
  <si>
    <t>Commentaar</t>
  </si>
  <si>
    <t>Brand New Day</t>
  </si>
  <si>
    <t>Inleg per jaar</t>
  </si>
  <si>
    <t>Werkelijk rendement per jaar over stortingen:</t>
  </si>
  <si>
    <t>Meesman</t>
  </si>
  <si>
    <t>Resultaat Meesman</t>
  </si>
  <si>
    <t xml:space="preserve">V1.0 </t>
  </si>
  <si>
    <t>Initial release</t>
  </si>
  <si>
    <t>V1.1</t>
  </si>
  <si>
    <t>Forgot to add €5 component to Rabobank buy cost</t>
  </si>
  <si>
    <t xml:space="preserve">V1.2 </t>
  </si>
  <si>
    <t xml:space="preserve">Fixed Rabobank -&gt; removed €5, </t>
  </si>
  <si>
    <t>min</t>
  </si>
  <si>
    <t>max</t>
  </si>
  <si>
    <t>tot 100k: 0,06%, vanaf 100k: 0,03% per kwartaal</t>
  </si>
  <si>
    <t>Berekening voor het werkelijk rendement bij meerdere inlegmomenten per jaar</t>
  </si>
  <si>
    <t>LET OP: Verkoopkosten worden niet meegenomen in de berekening omdat het moment van verkoop niet bekend is</t>
  </si>
  <si>
    <t>Fonds kosten</t>
  </si>
  <si>
    <t>tm</t>
  </si>
  <si>
    <t>Rabobank berekening</t>
  </si>
  <si>
    <t>(eigen sheet ivm limieten en staffels)</t>
  </si>
  <si>
    <t>vaste kosten "hoog"</t>
  </si>
  <si>
    <t>vaste kosten "laag"</t>
  </si>
  <si>
    <t>"Hoog"</t>
  </si>
  <si>
    <t>"Laag"</t>
  </si>
  <si>
    <t>€5 per kwartaal</t>
  </si>
  <si>
    <t>€100 per kwartaal</t>
  </si>
  <si>
    <t>totaal vaste kosten incl limieten</t>
  </si>
  <si>
    <t>bedrag vaste kosten "laag"</t>
  </si>
  <si>
    <t>resultaat incl fonds kosten</t>
  </si>
  <si>
    <t>resultaat incl aankoopkosten</t>
  </si>
  <si>
    <t>aankoopkosten</t>
  </si>
  <si>
    <t>resultaat zonder kosten</t>
  </si>
  <si>
    <t>totale kosten</t>
  </si>
  <si>
    <t>Resultaten</t>
  </si>
  <si>
    <t>Vaste kosten (Basisdienstverlening)</t>
  </si>
  <si>
    <t>V2.0</t>
  </si>
  <si>
    <t>Revamped whole Rabobank, now including all costs and limits</t>
  </si>
  <si>
    <t>(per jaar)</t>
  </si>
  <si>
    <t>ABN</t>
  </si>
  <si>
    <t>ABN berekening</t>
  </si>
  <si>
    <t>Resultaat ABN</t>
  </si>
  <si>
    <t>V2.1</t>
  </si>
  <si>
    <t>tot 100k: 0,2%, vanaf 100k: 0,12% ,vanaf 400k 0,06%</t>
  </si>
  <si>
    <t>"Midden"</t>
  </si>
  <si>
    <t>bedrag vaste kosten "midden"</t>
  </si>
  <si>
    <t>vaste kosten "midden"</t>
  </si>
  <si>
    <t>bedrag vaste kosten "hoog"</t>
  </si>
  <si>
    <t xml:space="preserve">totaal vaste kosten </t>
  </si>
  <si>
    <t>Added ABN, fixed small error in Rabo sheet</t>
  </si>
  <si>
    <t>tot 75k: 0,24%, vanaf 75k: 0,12% ,vanaf 500k 0,06%</t>
  </si>
  <si>
    <t>ING</t>
  </si>
  <si>
    <t>ING berekening</t>
  </si>
  <si>
    <t>Resultaat ING</t>
  </si>
  <si>
    <t>tot 75k: 0,2%, vanaf 75k: 0,12% ,vanaf 500k 0,06%</t>
  </si>
  <si>
    <t>V2.2</t>
  </si>
  <si>
    <t>Added ING (thx Miki), fixed cumalitives on Rabo ING ABN</t>
  </si>
  <si>
    <t>cumulatieve kosten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</si>
</sst>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€&quot;\ * #,##0.00_ ;_ &quot;€&quot;\ * \-#,##0.00_ ;_ &quot;€&quot;\ * &quot;-&quot;??_ ;_ @_ "/>
    <numFmt numFmtId="164" formatCode="0.0%"/>
    <numFmt numFmtId="165" formatCode="&quot;€&quot;\ #,##0.00"/>
    <numFmt numFmtId="166" formatCode="0.0000%"/>
    <numFmt numFmtId="167" formatCode="0.00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1"/>
      <color rgb="FF3F3F76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ck">
        <color rgb="FF7F7F7F"/>
      </left>
      <right style="thick">
        <color rgb="FF7F7F7F"/>
      </right>
      <top style="thick">
        <color rgb="FF7F7F7F"/>
      </top>
      <bottom style="thick">
        <color rgb="FF7F7F7F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ck">
        <color rgb="FF7F7F7F"/>
      </left>
      <right style="thick">
        <color rgb="FF7F7F7F"/>
      </right>
      <top style="thick">
        <color rgb="FF7F7F7F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7" fillId="2" borderId="16" applyNumberFormat="0" applyAlignment="0" applyProtection="0"/>
    <xf numFmtId="0" fontId="6" fillId="3" borderId="1" applyNumberFormat="0" applyAlignment="0" applyProtection="0"/>
  </cellStyleXfs>
  <cellXfs count="69">
    <xf numFmtId="0" fontId="0" fillId="0" borderId="0" xfId="0"/>
    <xf numFmtId="0" fontId="6" fillId="3" borderId="1" xfId="2"/>
    <xf numFmtId="0" fontId="1" fillId="0" borderId="0" xfId="0" applyFont="1"/>
    <xf numFmtId="4" fontId="0" fillId="0" borderId="0" xfId="0" applyNumberFormat="1"/>
    <xf numFmtId="165" fontId="0" fillId="0" borderId="0" xfId="0" applyNumberFormat="1"/>
    <xf numFmtId="10" fontId="6" fillId="3" borderId="1" xfId="2" applyNumberFormat="1"/>
    <xf numFmtId="165" fontId="6" fillId="3" borderId="1" xfId="2" applyNumberFormat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6" fillId="3" borderId="1" xfId="2" applyNumberFormat="1"/>
    <xf numFmtId="165" fontId="1" fillId="0" borderId="0" xfId="0" applyNumberFormat="1" applyFont="1"/>
    <xf numFmtId="4" fontId="1" fillId="0" borderId="0" xfId="0" applyNumberFormat="1" applyFont="1"/>
    <xf numFmtId="0" fontId="1" fillId="0" borderId="3" xfId="0" applyFont="1" applyBorder="1"/>
    <xf numFmtId="0" fontId="3" fillId="0" borderId="0" xfId="0" applyFont="1"/>
    <xf numFmtId="0" fontId="4" fillId="0" borderId="0" xfId="0" applyFont="1"/>
    <xf numFmtId="0" fontId="1" fillId="0" borderId="2" xfId="0" applyFont="1" applyBorder="1"/>
    <xf numFmtId="0" fontId="0" fillId="0" borderId="10" xfId="0" applyBorder="1"/>
    <xf numFmtId="0" fontId="0" fillId="0" borderId="11" xfId="0" applyBorder="1"/>
    <xf numFmtId="0" fontId="4" fillId="0" borderId="8" xfId="0" applyFont="1" applyBorder="1"/>
    <xf numFmtId="0" fontId="4" fillId="0" borderId="0" xfId="0" applyFont="1" applyAlignment="1"/>
    <xf numFmtId="0" fontId="4" fillId="0" borderId="0" xfId="0" applyFont="1" applyBorder="1"/>
    <xf numFmtId="166" fontId="6" fillId="3" borderId="1" xfId="2" applyNumberFormat="1"/>
    <xf numFmtId="0" fontId="5" fillId="0" borderId="0" xfId="0" applyFont="1"/>
    <xf numFmtId="0" fontId="6" fillId="3" borderId="13" xfId="2" applyBorder="1"/>
    <xf numFmtId="0" fontId="7" fillId="2" borderId="12" xfId="1" applyBorder="1"/>
    <xf numFmtId="0" fontId="6" fillId="3" borderId="14" xfId="2" applyBorder="1"/>
    <xf numFmtId="164" fontId="6" fillId="3" borderId="14" xfId="2" applyNumberFormat="1" applyBorder="1"/>
    <xf numFmtId="10" fontId="6" fillId="3" borderId="13" xfId="2" applyNumberFormat="1" applyBorder="1"/>
    <xf numFmtId="164" fontId="7" fillId="2" borderId="12" xfId="1" applyNumberFormat="1" applyBorder="1"/>
    <xf numFmtId="10" fontId="7" fillId="2" borderId="12" xfId="1" applyNumberFormat="1" applyBorder="1"/>
    <xf numFmtId="0" fontId="0" fillId="0" borderId="6" xfId="0" applyBorder="1" applyAlignment="1">
      <alignment horizontal="right"/>
    </xf>
    <xf numFmtId="0" fontId="1" fillId="0" borderId="17" xfId="0" applyFont="1" applyBorder="1"/>
    <xf numFmtId="10" fontId="7" fillId="2" borderId="18" xfId="1" applyNumberFormat="1" applyBorder="1"/>
    <xf numFmtId="0" fontId="4" fillId="0" borderId="2" xfId="0" applyFont="1" applyBorder="1"/>
    <xf numFmtId="0" fontId="4" fillId="0" borderId="10" xfId="0" applyFont="1" applyBorder="1"/>
    <xf numFmtId="165" fontId="7" fillId="2" borderId="16" xfId="1" applyNumberFormat="1"/>
    <xf numFmtId="44" fontId="7" fillId="2" borderId="16" xfId="1" applyNumberFormat="1"/>
    <xf numFmtId="44" fontId="6" fillId="3" borderId="14" xfId="2" applyNumberFormat="1" applyBorder="1"/>
    <xf numFmtId="44" fontId="6" fillId="3" borderId="1" xfId="2" applyNumberFormat="1"/>
    <xf numFmtId="44" fontId="7" fillId="2" borderId="12" xfId="1" applyNumberFormat="1" applyBorder="1"/>
    <xf numFmtId="44" fontId="6" fillId="3" borderId="15" xfId="2" applyNumberFormat="1" applyBorder="1"/>
    <xf numFmtId="0" fontId="4" fillId="0" borderId="17" xfId="0" applyFont="1" applyBorder="1"/>
    <xf numFmtId="165" fontId="0" fillId="0" borderId="0" xfId="0" applyNumberFormat="1" applyFont="1"/>
    <xf numFmtId="4" fontId="0" fillId="0" borderId="0" xfId="0" applyNumberFormat="1" applyFont="1"/>
    <xf numFmtId="0" fontId="0" fillId="0" borderId="0" xfId="0" applyFont="1"/>
    <xf numFmtId="0" fontId="0" fillId="0" borderId="0" xfId="0" applyBorder="1" applyAlignment="1">
      <alignment horizontal="right"/>
    </xf>
    <xf numFmtId="10" fontId="6" fillId="3" borderId="19" xfId="2" applyNumberFormat="1" applyBorder="1"/>
    <xf numFmtId="165" fontId="6" fillId="3" borderId="1" xfId="2" applyNumberFormat="1" applyBorder="1" applyAlignment="1">
      <alignment wrapText="1"/>
    </xf>
    <xf numFmtId="165" fontId="6" fillId="3" borderId="1" xfId="2" applyNumberFormat="1" applyBorder="1"/>
    <xf numFmtId="44" fontId="6" fillId="3" borderId="1" xfId="2" applyNumberFormat="1" applyBorder="1"/>
    <xf numFmtId="0" fontId="0" fillId="0" borderId="8" xfId="0" applyBorder="1" applyAlignment="1">
      <alignment horizontal="right"/>
    </xf>
    <xf numFmtId="44" fontId="6" fillId="3" borderId="1" xfId="2" applyNumberFormat="1" applyBorder="1" applyAlignment="1">
      <alignment wrapText="1"/>
    </xf>
    <xf numFmtId="44" fontId="6" fillId="3" borderId="20" xfId="2" applyNumberFormat="1" applyBorder="1"/>
    <xf numFmtId="14" fontId="0" fillId="0" borderId="0" xfId="0" applyNumberFormat="1"/>
    <xf numFmtId="167" fontId="7" fillId="2" borderId="12" xfId="1" applyNumberFormat="1" applyBorder="1"/>
    <xf numFmtId="44" fontId="7" fillId="2" borderId="16" xfId="1" applyNumberFormat="1" applyBorder="1"/>
    <xf numFmtId="44" fontId="6" fillId="3" borderId="19" xfId="2" applyNumberFormat="1" applyBorder="1"/>
    <xf numFmtId="44" fontId="7" fillId="2" borderId="21" xfId="1" applyNumberFormat="1" applyBorder="1"/>
    <xf numFmtId="44" fontId="7" fillId="2" borderId="16" xfId="1" applyNumberFormat="1" applyAlignment="1">
      <alignment wrapText="1"/>
    </xf>
    <xf numFmtId="44" fontId="7" fillId="2" borderId="16" xfId="1" applyNumberFormat="1" applyBorder="1" applyAlignment="1">
      <alignment wrapText="1"/>
    </xf>
    <xf numFmtId="0" fontId="8" fillId="0" borderId="0" xfId="0" applyFont="1" applyBorder="1"/>
    <xf numFmtId="0" fontId="8" fillId="0" borderId="8" xfId="0" applyFont="1" applyBorder="1"/>
    <xf numFmtId="0" fontId="8" fillId="0" borderId="0" xfId="0" applyFont="1"/>
    <xf numFmtId="44" fontId="7" fillId="0" borderId="0" xfId="1" applyNumberFormat="1" applyFill="1" applyBorder="1"/>
    <xf numFmtId="44" fontId="6" fillId="3" borderId="22" xfId="2" applyNumberFormat="1" applyBorder="1"/>
  </cellXfs>
  <cellStyles count="3">
    <cellStyle name="Invoer" xfId="1" builtinId="20" customBuiltin="1"/>
    <cellStyle name="Standaard" xfId="0" builtinId="0"/>
    <cellStyle name="Uitvoer" xfId="2" builtinId="2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166687</xdr:colOff>
      <xdr:row>36</xdr:row>
      <xdr:rowOff>83343</xdr:rowOff>
    </xdr:from>
    <xdr:to>
      <xdr:col>10</xdr:col>
      <xdr:colOff>488154</xdr:colOff>
      <xdr:row>132</xdr:row>
      <xdr:rowOff>119061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276825C5-1ACC-4059-BDF1-6A566668078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5096" t="11998" r="34329" b="122"/>
        <a:stretch/>
      </xdr:blipFill>
      <xdr:spPr>
        <a:xfrm>
          <a:off x="166687" y="6500813"/>
          <a:ext cx="11191875" cy="171807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37</xdr:row>
      <xdr:rowOff>128589</xdr:rowOff>
    </xdr:from>
    <xdr:to>
      <xdr:col>15</xdr:col>
      <xdr:colOff>919162</xdr:colOff>
      <xdr:row>73</xdr:row>
      <xdr:rowOff>109539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20BAC472-426D-4BB2-A3B7-196FE192318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8593" t="59394" r="17323" b="7801"/>
        <a:stretch/>
      </xdr:blipFill>
      <xdr:spPr>
        <a:xfrm>
          <a:off x="323850" y="6810377"/>
          <a:ext cx="16130587" cy="6496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38</xdr:row>
      <xdr:rowOff>0</xdr:rowOff>
    </xdr:from>
    <xdr:to>
      <xdr:col>6</xdr:col>
      <xdr:colOff>394389</xdr:colOff>
      <xdr:row>61</xdr:row>
      <xdr:rowOff>94690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250906"/>
          <a:ext cx="7180952" cy="44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4"/>
  <sheetViews>
    <sheetView tabSelected="1" workbookViewId="0">
      <selection activeCell="O2" sqref="O2"/>
    </sheetView>
  </sheetViews>
  <sheetFormatPr defaultRowHeight="14.25" x14ac:dyDescent="0.45"/>
  <cols>
    <col min="1" max="1" width="33.59765625" bestFit="1" customWidth="1"/>
    <col min="2" max="31" width="13.1328125" customWidth="1"/>
  </cols>
  <sheetData>
    <row r="1" spans="1:32" ht="18.399999999999999" thickBot="1" x14ac:dyDescent="0.6">
      <c r="B1" s="17" t="s">
        <v>41</v>
      </c>
      <c r="N1" s="2" t="s">
        <v>62</v>
      </c>
    </row>
    <row r="2" spans="1:32" ht="14.65" thickBot="1" x14ac:dyDescent="0.5">
      <c r="B2" s="2" t="s">
        <v>43</v>
      </c>
      <c r="C2" s="2" t="s">
        <v>39</v>
      </c>
      <c r="D2" s="2" t="s">
        <v>44</v>
      </c>
      <c r="E2" s="2" t="s">
        <v>69</v>
      </c>
      <c r="F2" s="2" t="s">
        <v>116</v>
      </c>
      <c r="G2" s="2" t="s">
        <v>104</v>
      </c>
      <c r="N2" s="28" t="s">
        <v>63</v>
      </c>
    </row>
    <row r="3" spans="1:32" ht="14.65" thickBot="1" x14ac:dyDescent="0.5">
      <c r="A3" t="s">
        <v>1</v>
      </c>
      <c r="B3" s="43">
        <v>500</v>
      </c>
      <c r="C3" s="41">
        <f>B3-(B3*B25)</f>
        <v>497.5</v>
      </c>
      <c r="D3" s="42">
        <f>(B3-(B3*B27))</f>
        <v>499.5</v>
      </c>
      <c r="E3" s="42">
        <f>B3-(B3*B32)</f>
        <v>498.75</v>
      </c>
      <c r="F3" s="42">
        <f>B3-(B3*B39)</f>
        <v>500</v>
      </c>
      <c r="G3" s="42">
        <f>B3-(B3*C34)</f>
        <v>500</v>
      </c>
      <c r="H3" s="66" t="s">
        <v>54</v>
      </c>
      <c r="N3" s="27" t="s">
        <v>64</v>
      </c>
    </row>
    <row r="4" spans="1:32" ht="14.65" thickBot="1" x14ac:dyDescent="0.5">
      <c r="A4" t="s">
        <v>0</v>
      </c>
      <c r="B4" s="28">
        <v>12</v>
      </c>
      <c r="C4" s="29">
        <f>B4</f>
        <v>12</v>
      </c>
      <c r="D4" s="1">
        <f>B4</f>
        <v>12</v>
      </c>
      <c r="E4" s="1">
        <f>B4</f>
        <v>12</v>
      </c>
      <c r="F4" s="1">
        <v>12</v>
      </c>
      <c r="G4" s="1">
        <v>12</v>
      </c>
      <c r="H4" s="66"/>
      <c r="N4" s="18" t="s">
        <v>65</v>
      </c>
    </row>
    <row r="5" spans="1:32" ht="14.65" thickBot="1" x14ac:dyDescent="0.5">
      <c r="A5" t="s">
        <v>2</v>
      </c>
      <c r="B5" s="44">
        <f>B3*B4</f>
        <v>6000</v>
      </c>
      <c r="C5" s="42">
        <f>C3*C4</f>
        <v>5970</v>
      </c>
      <c r="D5" s="42">
        <f>D3*D4</f>
        <v>5994</v>
      </c>
      <c r="E5" s="42">
        <f>E3*E4</f>
        <v>5985</v>
      </c>
      <c r="F5" s="42">
        <f>F3*F4</f>
        <v>6000</v>
      </c>
      <c r="G5" s="42">
        <f>G3*G4</f>
        <v>6000</v>
      </c>
      <c r="H5" s="66" t="s">
        <v>55</v>
      </c>
    </row>
    <row r="6" spans="1:32" ht="14.65" thickBot="1" x14ac:dyDescent="0.5">
      <c r="A6" t="s">
        <v>58</v>
      </c>
      <c r="B6" s="32">
        <v>0.05</v>
      </c>
      <c r="C6" s="30">
        <f>B6</f>
        <v>0.05</v>
      </c>
      <c r="D6" s="13">
        <f>B6</f>
        <v>0.05</v>
      </c>
      <c r="E6" s="13">
        <f>B6</f>
        <v>0.05</v>
      </c>
      <c r="F6" s="13">
        <f>C6</f>
        <v>0.05</v>
      </c>
      <c r="G6" s="13">
        <f>D6</f>
        <v>0.05</v>
      </c>
      <c r="H6" s="66" t="s">
        <v>59</v>
      </c>
    </row>
    <row r="7" spans="1:32" x14ac:dyDescent="0.45">
      <c r="A7" t="s">
        <v>61</v>
      </c>
      <c r="B7" s="31">
        <f>'Rendement berekening'!B9</f>
        <v>2.688146079978404E-2</v>
      </c>
      <c r="C7" s="5">
        <f>B7-(D25+E25)</f>
        <v>2.0981460799784041E-2</v>
      </c>
      <c r="D7" s="5">
        <f>B7-(D27+E27)</f>
        <v>2.2861460799784041E-2</v>
      </c>
      <c r="E7" s="5">
        <f>B7-(D32+E32)</f>
        <v>2.1881460799784039E-2</v>
      </c>
      <c r="F7" s="5">
        <f>B7-(D39+E39)</f>
        <v>2.2861460799784041E-2</v>
      </c>
      <c r="G7" s="5">
        <f>B7-(D34+E34)</f>
        <v>2.3261460799784042E-2</v>
      </c>
      <c r="H7" s="66" t="s">
        <v>56</v>
      </c>
    </row>
    <row r="10" spans="1:32" ht="18" x14ac:dyDescent="0.55000000000000004">
      <c r="B10" s="17" t="s">
        <v>40</v>
      </c>
    </row>
    <row r="11" spans="1:32" x14ac:dyDescent="0.45">
      <c r="B11" s="2" t="s">
        <v>4</v>
      </c>
      <c r="C11" s="2" t="s">
        <v>5</v>
      </c>
      <c r="D11" s="2" t="s">
        <v>6</v>
      </c>
      <c r="E11" s="2" t="s">
        <v>7</v>
      </c>
      <c r="F11" s="2" t="s">
        <v>8</v>
      </c>
      <c r="G11" s="2" t="s">
        <v>9</v>
      </c>
      <c r="H11" s="2" t="s">
        <v>10</v>
      </c>
      <c r="I11" s="2" t="s">
        <v>11</v>
      </c>
      <c r="J11" s="2" t="s">
        <v>12</v>
      </c>
      <c r="K11" s="2" t="s">
        <v>13</v>
      </c>
      <c r="L11" s="2" t="s">
        <v>14</v>
      </c>
      <c r="M11" s="2" t="s">
        <v>15</v>
      </c>
      <c r="N11" s="2" t="s">
        <v>16</v>
      </c>
      <c r="O11" s="2" t="s">
        <v>17</v>
      </c>
      <c r="P11" s="2" t="s">
        <v>18</v>
      </c>
      <c r="Q11" s="2" t="s">
        <v>19</v>
      </c>
      <c r="R11" s="2" t="s">
        <v>20</v>
      </c>
      <c r="S11" s="2" t="s">
        <v>21</v>
      </c>
      <c r="T11" s="2" t="s">
        <v>22</v>
      </c>
      <c r="U11" s="2" t="s">
        <v>23</v>
      </c>
      <c r="V11" s="2" t="s">
        <v>24</v>
      </c>
      <c r="W11" s="2" t="s">
        <v>25</v>
      </c>
      <c r="X11" s="2" t="s">
        <v>26</v>
      </c>
      <c r="Y11" s="2" t="s">
        <v>27</v>
      </c>
      <c r="Z11" s="2" t="s">
        <v>28</v>
      </c>
      <c r="AA11" s="2" t="s">
        <v>29</v>
      </c>
      <c r="AB11" s="2" t="s">
        <v>30</v>
      </c>
      <c r="AC11" s="2" t="s">
        <v>31</v>
      </c>
      <c r="AD11" s="2" t="s">
        <v>32</v>
      </c>
      <c r="AE11" s="2" t="s">
        <v>33</v>
      </c>
    </row>
    <row r="12" spans="1:32" s="4" customFormat="1" x14ac:dyDescent="0.45">
      <c r="A12" s="14" t="s">
        <v>3</v>
      </c>
      <c r="B12" s="6">
        <f>B$5+(B$5*B$7)</f>
        <v>6161.2887647987045</v>
      </c>
      <c r="C12" s="6">
        <f>B12+(B12*$B$6)+$B$12</f>
        <v>12630.641967837344</v>
      </c>
      <c r="D12" s="6">
        <f t="shared" ref="D12:AE12" si="0">C12+(C12*$B$6)+$B$12</f>
        <v>19423.462831027915</v>
      </c>
      <c r="E12" s="6">
        <f>D12+(D12*$B$6)+$B$12</f>
        <v>26555.924737378016</v>
      </c>
      <c r="F12" s="6">
        <f>E12+(E12*$B$6)+$B$12</f>
        <v>34045.009739045621</v>
      </c>
      <c r="G12" s="6">
        <f t="shared" si="0"/>
        <v>41908.548990796611</v>
      </c>
      <c r="H12" s="6">
        <f t="shared" si="0"/>
        <v>50165.265205135147</v>
      </c>
      <c r="I12" s="6">
        <f t="shared" si="0"/>
        <v>58834.817230190616</v>
      </c>
      <c r="J12" s="6">
        <f t="shared" si="0"/>
        <v>67937.846856498858</v>
      </c>
      <c r="K12" s="6">
        <f t="shared" si="0"/>
        <v>77496.027964122506</v>
      </c>
      <c r="L12" s="6">
        <f t="shared" si="0"/>
        <v>87532.118127127338</v>
      </c>
      <c r="M12" s="6">
        <f t="shared" si="0"/>
        <v>98070.01279828242</v>
      </c>
      <c r="N12" s="6">
        <f t="shared" si="0"/>
        <v>109134.80220299526</v>
      </c>
      <c r="O12" s="6">
        <f t="shared" si="0"/>
        <v>120752.83107794373</v>
      </c>
      <c r="P12" s="6">
        <f t="shared" si="0"/>
        <v>132951.76139663963</v>
      </c>
      <c r="Q12" s="6">
        <f t="shared" si="0"/>
        <v>145760.63823127031</v>
      </c>
      <c r="R12" s="6">
        <f t="shared" si="0"/>
        <v>159209.95890763251</v>
      </c>
      <c r="S12" s="6">
        <f t="shared" si="0"/>
        <v>173331.74561781282</v>
      </c>
      <c r="T12" s="6">
        <f t="shared" si="0"/>
        <v>188159.62166350216</v>
      </c>
      <c r="U12" s="6">
        <f t="shared" si="0"/>
        <v>203728.89151147596</v>
      </c>
      <c r="V12" s="6">
        <f t="shared" si="0"/>
        <v>220076.62485184844</v>
      </c>
      <c r="W12" s="6">
        <f t="shared" si="0"/>
        <v>237241.74485923955</v>
      </c>
      <c r="X12" s="6">
        <f t="shared" si="0"/>
        <v>255265.12086700022</v>
      </c>
      <c r="Y12" s="6">
        <f t="shared" si="0"/>
        <v>274189.66567514895</v>
      </c>
      <c r="Z12" s="6">
        <f t="shared" si="0"/>
        <v>294060.43772370514</v>
      </c>
      <c r="AA12" s="6">
        <f t="shared" si="0"/>
        <v>314924.74837468914</v>
      </c>
      <c r="AB12" s="6">
        <f t="shared" si="0"/>
        <v>336832.27455822233</v>
      </c>
      <c r="AC12" s="6">
        <f t="shared" si="0"/>
        <v>359835.17705093219</v>
      </c>
      <c r="AD12" s="6">
        <f t="shared" si="0"/>
        <v>383988.22466827754</v>
      </c>
      <c r="AE12" s="6">
        <f t="shared" si="0"/>
        <v>409348.92466649011</v>
      </c>
    </row>
    <row r="13" spans="1:32" s="3" customFormat="1" x14ac:dyDescent="0.45">
      <c r="A13" s="15" t="s">
        <v>42</v>
      </c>
      <c r="B13" s="6">
        <f>C$5+(C$5*C$7)</f>
        <v>6095.259320974711</v>
      </c>
      <c r="C13" s="6">
        <f t="shared" ref="C13:AE13" si="1">B13+(B13*($B$6-($D$25+$E$25)))+$B$13</f>
        <v>12459.319578004408</v>
      </c>
      <c r="D13" s="6">
        <f t="shared" si="1"/>
        <v>19104.034892369113</v>
      </c>
      <c r="E13" s="6">
        <f t="shared" si="1"/>
        <v>26041.782152097301</v>
      </c>
      <c r="F13" s="6">
        <f>E13+(E13*($B$6-($D$25+$E$25)))+$B$13</f>
        <v>33285.484065979501</v>
      </c>
      <c r="G13" s="6">
        <f t="shared" si="1"/>
        <v>40848.633234263907</v>
      </c>
      <c r="H13" s="6">
        <f t="shared" si="1"/>
        <v>48745.317280869662</v>
      </c>
      <c r="I13" s="6">
        <f t="shared" si="1"/>
        <v>56990.245093930731</v>
      </c>
      <c r="J13" s="6">
        <f t="shared" si="1"/>
        <v>65598.774223547793</v>
      </c>
      <c r="K13" s="6">
        <f t="shared" si="1"/>
        <v>74586.939487780968</v>
      </c>
      <c r="L13" s="6">
        <f t="shared" si="1"/>
        <v>83971.48284016682</v>
      </c>
      <c r="M13" s="6">
        <f t="shared" si="1"/>
        <v>93769.884554392891</v>
      </c>
      <c r="N13" s="6">
        <f t="shared" si="1"/>
        <v>104000.39578421634</v>
      </c>
      <c r="O13" s="6">
        <f t="shared" si="1"/>
        <v>114682.072559275</v>
      </c>
      <c r="P13" s="6">
        <f t="shared" si="1"/>
        <v>125834.81128011373</v>
      </c>
      <c r="Q13" s="6">
        <f t="shared" si="1"/>
        <v>137479.38577854144</v>
      </c>
      <c r="R13" s="6">
        <f t="shared" si="1"/>
        <v>149637.48601234981</v>
      </c>
      <c r="S13" s="6">
        <f t="shared" si="1"/>
        <v>162331.75846646912</v>
      </c>
      <c r="T13" s="6">
        <f t="shared" si="1"/>
        <v>175585.8483358151</v>
      </c>
      <c r="U13" s="6">
        <f t="shared" si="1"/>
        <v>189424.44356839923</v>
      </c>
      <c r="V13" s="6">
        <f t="shared" si="1"/>
        <v>203873.32085074033</v>
      </c>
      <c r="W13" s="6">
        <f t="shared" si="1"/>
        <v>218959.39362123268</v>
      </c>
      <c r="X13" s="6">
        <f t="shared" si="1"/>
        <v>234710.76220090373</v>
      </c>
      <c r="Y13" s="6">
        <f t="shared" si="1"/>
        <v>251156.76613493828</v>
      </c>
      <c r="Z13" s="6">
        <f t="shared" si="1"/>
        <v>268328.03884246375</v>
      </c>
      <c r="AA13" s="6">
        <f t="shared" si="1"/>
        <v>286256.56467639108</v>
      </c>
      <c r="AB13" s="6">
        <f t="shared" si="1"/>
        <v>304975.73849959462</v>
      </c>
      <c r="AC13" s="6">
        <f t="shared" si="1"/>
        <v>324520.42788840143</v>
      </c>
      <c r="AD13" s="6">
        <f t="shared" si="1"/>
        <v>344927.03807925462</v>
      </c>
      <c r="AE13" s="6">
        <f t="shared" si="1"/>
        <v>366233.57977952447</v>
      </c>
    </row>
    <row r="14" spans="1:32" x14ac:dyDescent="0.45">
      <c r="A14" s="2" t="s">
        <v>70</v>
      </c>
      <c r="B14" s="6">
        <f>E$5+(E$5*E$7)</f>
        <v>6115.9605428867071</v>
      </c>
      <c r="C14" s="6">
        <f t="shared" ref="C14:AE14" si="2">B14+(B14*($B$6-($D$32+$E$32)))+$B$14</f>
        <v>12507.139310203316</v>
      </c>
      <c r="D14" s="6">
        <f t="shared" si="2"/>
        <v>19185.921122049171</v>
      </c>
      <c r="E14" s="6">
        <f t="shared" si="2"/>
        <v>26165.24811542809</v>
      </c>
      <c r="F14" s="6">
        <f>E14+(E14*($B$6-($D$32+$E$32)))+$B$14</f>
        <v>33458.644823509065</v>
      </c>
      <c r="G14" s="6">
        <f t="shared" si="2"/>
        <v>41080.244383453683</v>
      </c>
      <c r="H14" s="6">
        <f t="shared" si="2"/>
        <v>49044.815923595808</v>
      </c>
      <c r="I14" s="6">
        <f t="shared" si="2"/>
        <v>57367.793183044327</v>
      </c>
      <c r="J14" s="6">
        <f t="shared" si="2"/>
        <v>66065.304419168038</v>
      </c>
      <c r="K14" s="6">
        <f t="shared" si="2"/>
        <v>75154.203660917308</v>
      </c>
      <c r="L14" s="6">
        <f t="shared" si="2"/>
        <v>84652.1033685453</v>
      </c>
      <c r="M14" s="6">
        <f t="shared" si="2"/>
        <v>94577.40856301655</v>
      </c>
      <c r="N14" s="6">
        <f t="shared" si="2"/>
        <v>104949.352491239</v>
      </c>
      <c r="O14" s="6">
        <f t="shared" si="2"/>
        <v>115788.03389623146</v>
      </c>
      <c r="P14" s="6">
        <f t="shared" si="2"/>
        <v>127114.45596444859</v>
      </c>
      <c r="Q14" s="6">
        <f t="shared" si="2"/>
        <v>138950.56702573545</v>
      </c>
      <c r="R14" s="6">
        <f t="shared" si="2"/>
        <v>151319.30308478023</v>
      </c>
      <c r="S14" s="6">
        <f t="shared" si="2"/>
        <v>164244.63226648205</v>
      </c>
      <c r="T14" s="6">
        <f t="shared" si="2"/>
        <v>177751.60126136045</v>
      </c>
      <c r="U14" s="6">
        <f t="shared" si="2"/>
        <v>191866.38386100839</v>
      </c>
      <c r="V14" s="6">
        <f t="shared" si="2"/>
        <v>206616.3316776405</v>
      </c>
      <c r="W14" s="6">
        <f t="shared" si="2"/>
        <v>222030.02714602102</v>
      </c>
      <c r="X14" s="6">
        <f t="shared" si="2"/>
        <v>238137.33891047869</v>
      </c>
      <c r="Y14" s="6">
        <f t="shared" si="2"/>
        <v>254969.47970433696</v>
      </c>
      <c r="Z14" s="6">
        <f t="shared" si="2"/>
        <v>272559.0668339188</v>
      </c>
      <c r="AA14" s="6">
        <f t="shared" si="2"/>
        <v>290940.18538433185</v>
      </c>
      <c r="AB14" s="6">
        <f t="shared" si="2"/>
        <v>310148.45426951349</v>
      </c>
      <c r="AC14" s="6">
        <f t="shared" si="2"/>
        <v>330221.09525452828</v>
      </c>
      <c r="AD14" s="6">
        <f t="shared" si="2"/>
        <v>351197.00508386875</v>
      </c>
      <c r="AE14" s="6">
        <f t="shared" si="2"/>
        <v>373116.83085552952</v>
      </c>
      <c r="AF14" s="23"/>
    </row>
    <row r="15" spans="1:32" x14ac:dyDescent="0.45">
      <c r="A15" s="2" t="s">
        <v>45</v>
      </c>
      <c r="B15" s="6">
        <f>Rabobank!B24</f>
        <v>6125.3171969997302</v>
      </c>
      <c r="C15" s="6">
        <f>Rabobank!C24</f>
        <v>12537.968423935636</v>
      </c>
      <c r="D15" s="6">
        <f>Rabobank!D24</f>
        <v>19246.806581640962</v>
      </c>
      <c r="E15" s="6">
        <f>Rabobank!E24</f>
        <v>26266.641016654183</v>
      </c>
      <c r="F15" s="6">
        <f>Rabobank!F24</f>
        <v>33613.021542840688</v>
      </c>
      <c r="G15" s="6">
        <f>Rabobank!G24</f>
        <v>41302.27546475915</v>
      </c>
      <c r="H15" s="6">
        <f>Rabobank!H24</f>
        <v>49351.546452196162</v>
      </c>
      <c r="I15" s="6">
        <f>Rabobank!I24</f>
        <v>57778.835358427656</v>
      </c>
      <c r="J15" s="6">
        <f>Rabobank!J24</f>
        <v>66603.043079393348</v>
      </c>
      <c r="K15" s="6">
        <f>Rabobank!K24</f>
        <v>75844.015555829945</v>
      </c>
      <c r="L15" s="6">
        <f>Rabobank!L24</f>
        <v>85522.591025511007</v>
      </c>
      <c r="M15" s="6">
        <f>Rabobank!M24</f>
        <v>95660.649638098752</v>
      </c>
      <c r="N15" s="6">
        <f>Rabobank!N24</f>
        <v>106291.90796699062</v>
      </c>
      <c r="O15" s="6">
        <f>Rabobank!O24</f>
        <v>117443.66551013892</v>
      </c>
      <c r="P15" s="6">
        <f>Rabobank!P24</f>
        <v>129141.94722825645</v>
      </c>
      <c r="Q15" s="6">
        <f>Rabobank!Q24</f>
        <v>141414.07933009166</v>
      </c>
      <c r="R15" s="6">
        <f>Rabobank!R24</f>
        <v>154288.75433483045</v>
      </c>
      <c r="S15" s="6">
        <f>Rabobank!S24</f>
        <v>167796.09938761801</v>
      </c>
      <c r="T15" s="6">
        <f>Rabobank!T24</f>
        <v>181967.74799085679</v>
      </c>
      <c r="U15" s="6">
        <f>Rabobank!U24</f>
        <v>196836.91532206934</v>
      </c>
      <c r="V15" s="6">
        <f>Rabobank!V24</f>
        <v>212438.47731765429</v>
      </c>
      <c r="W15" s="6">
        <f>Rabobank!W24</f>
        <v>228813.27541837347</v>
      </c>
      <c r="X15" s="6">
        <f>Rabobank!X24</f>
        <v>246017.1316503296</v>
      </c>
      <c r="Y15" s="6">
        <f>Rabobank!Y24</f>
        <v>264091.49892008456</v>
      </c>
      <c r="Z15" s="6">
        <f>Rabobank!Z24</f>
        <v>283079.90277952835</v>
      </c>
      <c r="AA15" s="6">
        <f>Rabobank!AA24</f>
        <v>303028.04505814536</v>
      </c>
      <c r="AB15" s="6">
        <f>Rabobank!AB24</f>
        <v>323983.91267689422</v>
      </c>
      <c r="AC15" s="6">
        <f>Rabobank!AC24</f>
        <v>345997.89190278162</v>
      </c>
      <c r="AD15" s="6">
        <f>Rabobank!AD24</f>
        <v>369122.88831616432</v>
      </c>
      <c r="AE15" s="6">
        <f>Rabobank!AE24</f>
        <v>393414.45277641719</v>
      </c>
      <c r="AF15" s="23"/>
    </row>
    <row r="16" spans="1:32" x14ac:dyDescent="0.45">
      <c r="A16" s="2" t="s">
        <v>106</v>
      </c>
      <c r="B16" s="6">
        <f>ABN!B26</f>
        <v>6139.004862045731</v>
      </c>
      <c r="C16" s="6">
        <f>ABN!C26</f>
        <v>12562.676064440775</v>
      </c>
      <c r="D16" s="6">
        <f>ABN!D26</f>
        <v>19285.246924202598</v>
      </c>
      <c r="E16" s="6">
        <f>ABN!E26</f>
        <v>26321.662424199541</v>
      </c>
      <c r="F16" s="6">
        <f>ABN!F26</f>
        <v>33687.614796443355</v>
      </c>
      <c r="G16" s="6">
        <f>ABN!G26</f>
        <v>41399.580884546391</v>
      </c>
      <c r="H16" s="6">
        <f>ABN!H26</f>
        <v>49474.861374301603</v>
      </c>
      <c r="I16" s="6">
        <f>ABN!I26</f>
        <v>57931.621985791608</v>
      </c>
      <c r="J16" s="6">
        <f>ABN!J26</f>
        <v>66788.936725103136</v>
      </c>
      <c r="K16" s="6">
        <f>ABN!K26</f>
        <v>76066.833298627273</v>
      </c>
      <c r="L16" s="6">
        <f>ABN!L26</f>
        <v>85786.340798074627</v>
      </c>
      <c r="M16" s="6">
        <f>ABN!M26</f>
        <v>95969.539769741401</v>
      </c>
      <c r="N16" s="6">
        <f>ABN!N26</f>
        <v>106646.78119029726</v>
      </c>
      <c r="O16" s="6">
        <f>ABN!O26</f>
        <v>117844.52182510955</v>
      </c>
      <c r="P16" s="6">
        <f>ABN!P26</f>
        <v>129588.78663489109</v>
      </c>
      <c r="Q16" s="6">
        <f>ABN!Q26</f>
        <v>141906.90182839031</v>
      </c>
      <c r="R16" s="6">
        <f>ABN!R26</f>
        <v>154827.55992479308</v>
      </c>
      <c r="S16" s="6">
        <f>ABN!S26</f>
        <v>168380.88806924465</v>
      </c>
      <c r="T16" s="6">
        <f>ABN!T26</f>
        <v>182598.51976414744</v>
      </c>
      <c r="U16" s="6">
        <f>ABN!U26</f>
        <v>197513.67018702396</v>
      </c>
      <c r="V16" s="6">
        <f>ABN!V26</f>
        <v>213161.21527427295</v>
      </c>
      <c r="W16" s="6">
        <f>ABN!W26</f>
        <v>229577.774759113</v>
      </c>
      <c r="X16" s="6">
        <f>ABN!X26</f>
        <v>246801.79936142371</v>
      </c>
      <c r="Y16" s="6">
        <f>ABN!Y26</f>
        <v>264873.6623370786</v>
      </c>
      <c r="Z16" s="6">
        <f>ABN!Z26</f>
        <v>283835.75560474489</v>
      </c>
      <c r="AA16" s="6">
        <f>ABN!AA26</f>
        <v>303732.59067902307</v>
      </c>
      <c r="AB16" s="6">
        <f>ABN!AB26</f>
        <v>324610.90465024381</v>
      </c>
      <c r="AC16" s="6">
        <f>ABN!AC26</f>
        <v>346519.77146325423</v>
      </c>
      <c r="AD16" s="6">
        <f>ABN!AD26</f>
        <v>369510.71876014379</v>
      </c>
      <c r="AE16" s="6">
        <f>ABN!AE26</f>
        <v>393643.06203275156</v>
      </c>
      <c r="AF16" s="23"/>
    </row>
    <row r="17" spans="1:31" x14ac:dyDescent="0.45">
      <c r="A17" s="2" t="s">
        <v>118</v>
      </c>
      <c r="B17" s="6">
        <f>ING!B26</f>
        <v>6135.3074769997302</v>
      </c>
      <c r="C17" s="6">
        <f>ING!C26</f>
        <v>12553.934607263634</v>
      </c>
      <c r="D17" s="6">
        <f>ING!D26</f>
        <v>19268.748668296961</v>
      </c>
      <c r="E17" s="6">
        <f>ING!E26</f>
        <v>26294.559006638181</v>
      </c>
      <c r="F17" s="6">
        <f>ING!F26</f>
        <v>33646.915436152689</v>
      </c>
      <c r="G17" s="6">
        <f>ING!G26</f>
        <v>41342.14526139915</v>
      </c>
      <c r="H17" s="6">
        <f>ING!H26</f>
        <v>49397.392152164161</v>
      </c>
      <c r="I17" s="6">
        <f>ING!I26</f>
        <v>57830.656961723653</v>
      </c>
      <c r="J17" s="6">
        <f>ING!J26</f>
        <v>66660.840586017352</v>
      </c>
      <c r="K17" s="6">
        <f>ING!K26</f>
        <v>75910.633547060541</v>
      </c>
      <c r="L17" s="6">
        <f>ING!L26</f>
        <v>85610.053299384512</v>
      </c>
      <c r="M17" s="6">
        <f>ING!M26</f>
        <v>95781.581182553316</v>
      </c>
      <c r="N17" s="6">
        <f>ING!N26</f>
        <v>106448.82260310919</v>
      </c>
      <c r="O17" s="6">
        <f>ING!O26</f>
        <v>117636.56323792148</v>
      </c>
      <c r="P17" s="6">
        <f>ING!P26</f>
        <v>129370.82804770301</v>
      </c>
      <c r="Q17" s="6">
        <f>ING!Q26</f>
        <v>141678.94324120221</v>
      </c>
      <c r="R17" s="6">
        <f>ING!R26</f>
        <v>154589.60133760501</v>
      </c>
      <c r="S17" s="6">
        <f>ING!S26</f>
        <v>168132.92948205658</v>
      </c>
      <c r="T17" s="6">
        <f>ING!T26</f>
        <v>182340.56117695934</v>
      </c>
      <c r="U17" s="6">
        <f>ING!U26</f>
        <v>197245.71159983589</v>
      </c>
      <c r="V17" s="6">
        <f>ING!V26</f>
        <v>212883.25668708485</v>
      </c>
      <c r="W17" s="6">
        <f>ING!W26</f>
        <v>229289.81617192493</v>
      </c>
      <c r="X17" s="6">
        <f>ING!X26</f>
        <v>246503.84077423564</v>
      </c>
      <c r="Y17" s="6">
        <f>ING!Y26</f>
        <v>264565.7037498905</v>
      </c>
      <c r="Z17" s="6">
        <f>ING!Z26</f>
        <v>283517.79701755679</v>
      </c>
      <c r="AA17" s="6">
        <f>ING!AA26</f>
        <v>303404.63209183502</v>
      </c>
      <c r="AB17" s="6">
        <f>ING!AB26</f>
        <v>324272.94606305577</v>
      </c>
      <c r="AC17" s="6">
        <f>ING!AC26</f>
        <v>346171.81287606619</v>
      </c>
      <c r="AD17" s="6">
        <f>ING!AD26</f>
        <v>369152.76017295575</v>
      </c>
      <c r="AE17" s="6">
        <f>ING!AE26</f>
        <v>393269.89197791833</v>
      </c>
    </row>
    <row r="23" spans="1:31" ht="18" x14ac:dyDescent="0.55000000000000004">
      <c r="B23" s="17" t="s">
        <v>34</v>
      </c>
      <c r="C23" t="s">
        <v>103</v>
      </c>
    </row>
    <row r="24" spans="1:31" ht="14.65" thickBot="1" x14ac:dyDescent="0.5">
      <c r="B24" t="s">
        <v>35</v>
      </c>
      <c r="C24" t="s">
        <v>36</v>
      </c>
      <c r="D24" t="s">
        <v>37</v>
      </c>
      <c r="E24" t="s">
        <v>38</v>
      </c>
    </row>
    <row r="25" spans="1:31" ht="14.65" thickBot="1" x14ac:dyDescent="0.5">
      <c r="A25" s="19" t="s">
        <v>39</v>
      </c>
      <c r="B25" s="33">
        <v>5.0000000000000001E-3</v>
      </c>
      <c r="C25" s="33">
        <v>0</v>
      </c>
      <c r="D25" s="33">
        <v>5.8999999999999999E-3</v>
      </c>
      <c r="E25" s="33">
        <v>0</v>
      </c>
      <c r="F25" s="20"/>
      <c r="G25" s="20"/>
      <c r="H25" s="21"/>
      <c r="I25" s="18"/>
    </row>
    <row r="26" spans="1:31" ht="14.65" thickBot="1" x14ac:dyDescent="0.5">
      <c r="I26" s="18"/>
    </row>
    <row r="27" spans="1:31" ht="14.65" thickBot="1" x14ac:dyDescent="0.5">
      <c r="A27" s="16" t="s">
        <v>44</v>
      </c>
      <c r="B27" s="33">
        <v>1E-3</v>
      </c>
      <c r="C27" s="33">
        <v>1E-3</v>
      </c>
      <c r="D27" s="58">
        <v>1.6199999999999999E-3</v>
      </c>
      <c r="E27" s="33">
        <v>2.3999999999999998E-3</v>
      </c>
      <c r="F27" s="33">
        <v>1.1999999999999999E-3</v>
      </c>
      <c r="G27" s="7"/>
      <c r="H27" s="8"/>
      <c r="I27" s="18"/>
    </row>
    <row r="28" spans="1:31" ht="15" thickTop="1" thickBot="1" x14ac:dyDescent="0.5">
      <c r="A28" s="34" t="s">
        <v>77</v>
      </c>
      <c r="B28" s="62">
        <v>0.05</v>
      </c>
      <c r="C28" s="40">
        <v>0</v>
      </c>
      <c r="D28" s="9"/>
      <c r="E28" s="40">
        <v>20</v>
      </c>
      <c r="F28" s="64" t="s">
        <v>90</v>
      </c>
      <c r="G28" s="9"/>
      <c r="H28" s="10"/>
      <c r="I28" s="18"/>
    </row>
    <row r="29" spans="1:31" ht="15" thickTop="1" thickBot="1" x14ac:dyDescent="0.5">
      <c r="A29" s="34" t="s">
        <v>78</v>
      </c>
      <c r="B29" s="39">
        <v>150</v>
      </c>
      <c r="C29" s="39">
        <v>150</v>
      </c>
      <c r="D29" s="9"/>
      <c r="E29" s="40">
        <v>400</v>
      </c>
      <c r="F29" s="64" t="s">
        <v>91</v>
      </c>
      <c r="G29" s="9"/>
      <c r="H29" s="10"/>
      <c r="I29" s="18"/>
    </row>
    <row r="30" spans="1:31" ht="15" thickTop="1" thickBot="1" x14ac:dyDescent="0.5">
      <c r="A30" s="24"/>
      <c r="C30" s="9"/>
      <c r="D30" s="49" t="s">
        <v>83</v>
      </c>
      <c r="E30" s="40">
        <v>100000</v>
      </c>
      <c r="F30" s="64" t="s">
        <v>79</v>
      </c>
      <c r="G30" s="9"/>
      <c r="H30" s="10"/>
      <c r="I30" s="18"/>
    </row>
    <row r="31" spans="1:31" ht="15" thickTop="1" thickBot="1" x14ac:dyDescent="0.5">
      <c r="A31" s="37"/>
      <c r="B31" s="20"/>
      <c r="C31" s="20"/>
      <c r="D31" s="20"/>
      <c r="E31" s="38"/>
      <c r="F31" s="20"/>
      <c r="G31" s="20"/>
      <c r="H31" s="21"/>
      <c r="I31" s="18"/>
    </row>
    <row r="32" spans="1:31" ht="14.65" thickBot="1" x14ac:dyDescent="0.5">
      <c r="A32" s="35" t="s">
        <v>69</v>
      </c>
      <c r="B32" s="36">
        <v>2.5000000000000001E-3</v>
      </c>
      <c r="C32" s="36">
        <v>2.5000000000000001E-3</v>
      </c>
      <c r="D32" s="36">
        <v>5.0000000000000001E-3</v>
      </c>
      <c r="E32" s="36">
        <v>0</v>
      </c>
      <c r="F32" s="11"/>
      <c r="G32" s="11"/>
      <c r="H32" s="12"/>
      <c r="I32" s="18"/>
    </row>
    <row r="33" spans="1:9" ht="14.65" thickBot="1" x14ac:dyDescent="0.5"/>
    <row r="34" spans="1:9" ht="14.65" thickBot="1" x14ac:dyDescent="0.5">
      <c r="A34" s="16" t="s">
        <v>104</v>
      </c>
      <c r="B34" s="33">
        <v>0</v>
      </c>
      <c r="C34" s="33">
        <v>0</v>
      </c>
      <c r="D34" s="58">
        <v>1.6199999999999999E-3</v>
      </c>
      <c r="E34" s="33">
        <v>2E-3</v>
      </c>
      <c r="F34" s="33">
        <v>1.1999999999999999E-3</v>
      </c>
      <c r="G34" s="33">
        <v>5.9999999999999995E-4</v>
      </c>
      <c r="H34" s="8"/>
      <c r="I34" s="18"/>
    </row>
    <row r="35" spans="1:9" ht="15" thickTop="1" thickBot="1" x14ac:dyDescent="0.5">
      <c r="A35" s="34" t="s">
        <v>77</v>
      </c>
      <c r="B35" s="63">
        <v>0</v>
      </c>
      <c r="C35" s="59">
        <v>0</v>
      </c>
      <c r="D35" s="9"/>
      <c r="E35" s="59">
        <v>0</v>
      </c>
      <c r="F35" s="24"/>
      <c r="G35" s="9"/>
      <c r="H35" s="10"/>
      <c r="I35" s="18"/>
    </row>
    <row r="36" spans="1:9" ht="15" thickTop="1" thickBot="1" x14ac:dyDescent="0.5">
      <c r="A36" s="34" t="s">
        <v>78</v>
      </c>
      <c r="B36" s="59">
        <v>0</v>
      </c>
      <c r="C36" s="59">
        <v>0</v>
      </c>
      <c r="D36" s="9"/>
      <c r="E36" s="59">
        <v>0</v>
      </c>
      <c r="F36" s="65" t="s">
        <v>108</v>
      </c>
      <c r="G36" s="9"/>
      <c r="H36" s="10"/>
      <c r="I36" s="18"/>
    </row>
    <row r="37" spans="1:9" ht="15" thickTop="1" thickBot="1" x14ac:dyDescent="0.5">
      <c r="A37" s="45"/>
      <c r="B37" s="11"/>
      <c r="C37" s="11"/>
      <c r="D37" s="54" t="s">
        <v>83</v>
      </c>
      <c r="E37" s="61">
        <v>100000</v>
      </c>
      <c r="F37" s="61">
        <v>400000</v>
      </c>
      <c r="G37" s="11"/>
      <c r="H37" s="12"/>
      <c r="I37" s="18"/>
    </row>
    <row r="38" spans="1:9" ht="14.65" thickBot="1" x14ac:dyDescent="0.5">
      <c r="A38" s="24"/>
      <c r="B38" s="9"/>
      <c r="C38" s="9"/>
      <c r="D38" s="49"/>
      <c r="E38" s="67"/>
      <c r="F38" s="67"/>
      <c r="G38" s="9"/>
      <c r="H38" s="9"/>
      <c r="I38" s="18"/>
    </row>
    <row r="39" spans="1:9" ht="14.65" thickBot="1" x14ac:dyDescent="0.5">
      <c r="A39" s="16" t="s">
        <v>116</v>
      </c>
      <c r="B39" s="33">
        <v>0</v>
      </c>
      <c r="C39" s="33">
        <v>0</v>
      </c>
      <c r="D39" s="58">
        <v>1.6199999999999999E-3</v>
      </c>
      <c r="E39" s="33">
        <v>2.3999999999999998E-3</v>
      </c>
      <c r="F39" s="33">
        <v>1.1999999999999999E-3</v>
      </c>
      <c r="G39" s="33">
        <v>5.9999999999999995E-4</v>
      </c>
      <c r="H39" s="8"/>
      <c r="I39" s="18"/>
    </row>
    <row r="40" spans="1:9" ht="15" thickTop="1" thickBot="1" x14ac:dyDescent="0.5">
      <c r="A40" s="34" t="s">
        <v>77</v>
      </c>
      <c r="B40" s="63">
        <v>0</v>
      </c>
      <c r="C40" s="59">
        <v>0</v>
      </c>
      <c r="D40" s="9"/>
      <c r="E40" s="59">
        <v>16</v>
      </c>
      <c r="F40" s="24"/>
      <c r="G40" s="9"/>
      <c r="H40" s="10"/>
      <c r="I40" s="18"/>
    </row>
    <row r="41" spans="1:9" ht="15" thickTop="1" thickBot="1" x14ac:dyDescent="0.5">
      <c r="A41" s="34" t="s">
        <v>78</v>
      </c>
      <c r="B41" s="59">
        <v>0</v>
      </c>
      <c r="C41" s="59">
        <v>0</v>
      </c>
      <c r="D41" s="9"/>
      <c r="E41" s="59">
        <v>0</v>
      </c>
      <c r="F41" s="65" t="s">
        <v>115</v>
      </c>
      <c r="G41" s="9"/>
      <c r="H41" s="10"/>
      <c r="I41" s="18"/>
    </row>
    <row r="42" spans="1:9" ht="15" thickTop="1" thickBot="1" x14ac:dyDescent="0.5">
      <c r="A42" s="45"/>
      <c r="B42" s="11"/>
      <c r="C42" s="11"/>
      <c r="D42" s="54" t="s">
        <v>83</v>
      </c>
      <c r="E42" s="61">
        <v>75000</v>
      </c>
      <c r="F42" s="61">
        <v>500000</v>
      </c>
      <c r="G42" s="11"/>
      <c r="H42" s="12"/>
    </row>
    <row r="44" spans="1:9" x14ac:dyDescent="0.45">
      <c r="B44" s="26" t="s">
        <v>81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workbookViewId="0">
      <selection activeCell="A15" sqref="A15"/>
    </sheetView>
  </sheetViews>
  <sheetFormatPr defaultRowHeight="14.25" x14ac:dyDescent="0.45"/>
  <cols>
    <col min="1" max="1" width="41.1328125" customWidth="1"/>
    <col min="2" max="5" width="15.59765625" customWidth="1"/>
    <col min="6" max="6" width="10.73046875" customWidth="1"/>
  </cols>
  <sheetData>
    <row r="1" spans="1:7" ht="18" x14ac:dyDescent="0.55000000000000004">
      <c r="B1" s="17" t="s">
        <v>80</v>
      </c>
    </row>
    <row r="2" spans="1:7" x14ac:dyDescent="0.45">
      <c r="B2" s="2" t="s">
        <v>43</v>
      </c>
      <c r="C2" s="2" t="s">
        <v>66</v>
      </c>
      <c r="D2" s="2" t="s">
        <v>44</v>
      </c>
      <c r="E2" s="2" t="s">
        <v>69</v>
      </c>
      <c r="F2" s="2" t="s">
        <v>116</v>
      </c>
      <c r="G2" s="2" t="s">
        <v>104</v>
      </c>
    </row>
    <row r="3" spans="1:7" x14ac:dyDescent="0.45">
      <c r="A3" t="s">
        <v>57</v>
      </c>
      <c r="B3" s="1">
        <f>'Invoer en totaal'!B6</f>
        <v>0.05</v>
      </c>
      <c r="C3" s="1">
        <f>'Invoer en totaal'!C6</f>
        <v>0.05</v>
      </c>
      <c r="D3" s="1">
        <f>'Invoer en totaal'!D6</f>
        <v>0.05</v>
      </c>
      <c r="E3" s="1">
        <f>'Invoer en totaal'!E6</f>
        <v>0.05</v>
      </c>
      <c r="F3" s="1">
        <f>'Invoer en totaal'!F6</f>
        <v>0.05</v>
      </c>
      <c r="G3" s="1">
        <f>'Invoer en totaal'!G6</f>
        <v>0.05</v>
      </c>
    </row>
    <row r="4" spans="1:7" x14ac:dyDescent="0.45">
      <c r="A4" t="s">
        <v>46</v>
      </c>
      <c r="B4" s="1">
        <f>'Invoer en totaal'!B4</f>
        <v>12</v>
      </c>
      <c r="C4" s="1">
        <f>'Invoer en totaal'!C4</f>
        <v>12</v>
      </c>
      <c r="D4" s="1">
        <f>'Invoer en totaal'!D4</f>
        <v>12</v>
      </c>
      <c r="E4" s="1">
        <f>'Invoer en totaal'!E4</f>
        <v>12</v>
      </c>
      <c r="F4" s="1">
        <f>'Invoer en totaal'!F4</f>
        <v>12</v>
      </c>
      <c r="G4" s="1">
        <f>'Invoer en totaal'!G4</f>
        <v>12</v>
      </c>
    </row>
    <row r="5" spans="1:7" x14ac:dyDescent="0.45">
      <c r="A5" t="s">
        <v>52</v>
      </c>
      <c r="B5" s="25">
        <f>(1+B3)^(1/B4)-1</f>
        <v>4.0741237836483535E-3</v>
      </c>
      <c r="C5" s="25">
        <f t="shared" ref="C5:E5" si="0">(1+C3)^(1/C4)-1</f>
        <v>4.0741237836483535E-3</v>
      </c>
      <c r="D5" s="25">
        <f t="shared" si="0"/>
        <v>4.0741237836483535E-3</v>
      </c>
      <c r="E5" s="25">
        <f t="shared" si="0"/>
        <v>4.0741237836483535E-3</v>
      </c>
      <c r="F5" s="25">
        <f t="shared" ref="F5:G5" si="1">(1+F3)^(1/F4)-1</f>
        <v>4.0741237836483535E-3</v>
      </c>
      <c r="G5" s="25">
        <f t="shared" si="1"/>
        <v>4.0741237836483535E-3</v>
      </c>
    </row>
    <row r="6" spans="1:7" x14ac:dyDescent="0.45">
      <c r="A6" t="s">
        <v>47</v>
      </c>
      <c r="B6" s="6">
        <f>'Invoer en totaal'!B3</f>
        <v>500</v>
      </c>
      <c r="C6" s="6">
        <f>'Invoer en totaal'!C3</f>
        <v>497.5</v>
      </c>
      <c r="D6" s="6">
        <f>'Invoer en totaal'!D3</f>
        <v>499.5</v>
      </c>
      <c r="E6" s="6">
        <f>'Invoer en totaal'!E3</f>
        <v>498.75</v>
      </c>
      <c r="F6" s="6">
        <f>'Invoer en totaal'!F3</f>
        <v>500</v>
      </c>
      <c r="G6" s="6">
        <f>'Invoer en totaal'!G3</f>
        <v>500</v>
      </c>
    </row>
    <row r="7" spans="1:7" x14ac:dyDescent="0.45">
      <c r="A7" t="s">
        <v>67</v>
      </c>
      <c r="B7" s="6">
        <f>B4*B6</f>
        <v>6000</v>
      </c>
      <c r="C7" s="6">
        <f t="shared" ref="C7" si="2">C4*C6</f>
        <v>5970</v>
      </c>
      <c r="D7" s="6">
        <f>D4*D6</f>
        <v>5994</v>
      </c>
      <c r="E7" s="6">
        <f>E4*E6</f>
        <v>5985</v>
      </c>
      <c r="F7" s="6">
        <f t="shared" ref="F7:G7" si="3">F4*F6</f>
        <v>6000</v>
      </c>
      <c r="G7" s="6">
        <f t="shared" si="3"/>
        <v>6000</v>
      </c>
    </row>
    <row r="8" spans="1:7" x14ac:dyDescent="0.45">
      <c r="A8" t="s">
        <v>53</v>
      </c>
      <c r="B8" s="6">
        <f>B6*((1+B5)^B4-1)*(1+B5)/B5</f>
        <v>6161.2887647987036</v>
      </c>
      <c r="C8" s="6">
        <f t="shared" ref="C8" si="4">C6*((1+C5)^C4-1)*(1+C5)/C5</f>
        <v>6130.4823209747119</v>
      </c>
      <c r="D8" s="6">
        <f>D6*((1+D5)^D4-1)*(1+D5)/D5</f>
        <v>6155.1274760339056</v>
      </c>
      <c r="E8" s="6">
        <f>E6*((1+E5)^E4-1)*(1+E5)/E5</f>
        <v>6145.8855428867073</v>
      </c>
      <c r="F8" s="6">
        <f t="shared" ref="F8:G8" si="5">F6*((1+F5)^F4-1)*(1+F5)/F5</f>
        <v>6161.2887647987036</v>
      </c>
      <c r="G8" s="6">
        <f t="shared" si="5"/>
        <v>6161.2887647987036</v>
      </c>
    </row>
    <row r="9" spans="1:7" x14ac:dyDescent="0.45">
      <c r="A9" t="s">
        <v>68</v>
      </c>
      <c r="B9" s="5">
        <f>(B8/B7)-1</f>
        <v>2.688146079978404E-2</v>
      </c>
      <c r="C9" s="5">
        <f t="shared" ref="C9:E9" si="6">(C8/C7)-1</f>
        <v>2.6881460799784263E-2</v>
      </c>
      <c r="D9" s="5">
        <f t="shared" si="6"/>
        <v>2.688146079978404E-2</v>
      </c>
      <c r="E9" s="5">
        <f t="shared" si="6"/>
        <v>2.688146079978404E-2</v>
      </c>
      <c r="F9" s="5">
        <f t="shared" ref="F9:G9" si="7">(F8/F7)-1</f>
        <v>2.688146079978404E-2</v>
      </c>
      <c r="G9" s="5">
        <f t="shared" si="7"/>
        <v>2.688146079978404E-2</v>
      </c>
    </row>
    <row r="10" spans="1:7" x14ac:dyDescent="0.45">
      <c r="A10" t="s">
        <v>60</v>
      </c>
    </row>
    <row r="11" spans="1:7" x14ac:dyDescent="0.45">
      <c r="A11" t="s">
        <v>48</v>
      </c>
    </row>
    <row r="12" spans="1:7" x14ac:dyDescent="0.45">
      <c r="A12" t="s">
        <v>49</v>
      </c>
    </row>
    <row r="13" spans="1:7" x14ac:dyDescent="0.45">
      <c r="A13" t="s">
        <v>50</v>
      </c>
    </row>
    <row r="14" spans="1:7" x14ac:dyDescent="0.45">
      <c r="A14" t="s">
        <v>51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35"/>
  <sheetViews>
    <sheetView zoomScaleNormal="100" workbookViewId="0">
      <selection activeCell="A38" sqref="A38"/>
    </sheetView>
  </sheetViews>
  <sheetFormatPr defaultRowHeight="14.25" x14ac:dyDescent="0.45"/>
  <cols>
    <col min="1" max="1" width="33.59765625" bestFit="1" customWidth="1"/>
    <col min="2" max="31" width="13.1328125" customWidth="1"/>
  </cols>
  <sheetData>
    <row r="1" spans="1:32" ht="18" x14ac:dyDescent="0.55000000000000004">
      <c r="B1" s="17" t="s">
        <v>84</v>
      </c>
      <c r="D1" t="s">
        <v>85</v>
      </c>
    </row>
    <row r="2" spans="1:32" x14ac:dyDescent="0.45">
      <c r="B2" s="2"/>
      <c r="C2" s="2"/>
      <c r="D2" s="2"/>
      <c r="E2" s="2"/>
    </row>
    <row r="3" spans="1:32" x14ac:dyDescent="0.45">
      <c r="A3" t="s">
        <v>1</v>
      </c>
      <c r="B3" s="42">
        <f>'Invoer en totaal'!B3</f>
        <v>500</v>
      </c>
      <c r="F3" s="18"/>
    </row>
    <row r="4" spans="1:32" x14ac:dyDescent="0.45">
      <c r="A4" t="s">
        <v>0</v>
      </c>
      <c r="B4" s="1">
        <f>'Invoer en totaal'!B4</f>
        <v>12</v>
      </c>
      <c r="F4" s="18"/>
    </row>
    <row r="5" spans="1:32" x14ac:dyDescent="0.45">
      <c r="A5" t="s">
        <v>2</v>
      </c>
      <c r="B5" s="42">
        <f>'Invoer en totaal'!B5</f>
        <v>6000</v>
      </c>
      <c r="F5" s="18"/>
    </row>
    <row r="6" spans="1:32" x14ac:dyDescent="0.45">
      <c r="A6" t="s">
        <v>58</v>
      </c>
      <c r="B6" s="5">
        <f>'Invoer en totaal'!B6</f>
        <v>0.05</v>
      </c>
      <c r="F6" s="18"/>
    </row>
    <row r="7" spans="1:32" x14ac:dyDescent="0.45">
      <c r="A7" t="s">
        <v>61</v>
      </c>
      <c r="B7" s="5">
        <f>'Invoer en totaal'!B7</f>
        <v>2.688146079978404E-2</v>
      </c>
      <c r="F7" s="18"/>
    </row>
    <row r="10" spans="1:32" ht="18" x14ac:dyDescent="0.55000000000000004">
      <c r="B10" s="17" t="s">
        <v>99</v>
      </c>
    </row>
    <row r="11" spans="1:32" x14ac:dyDescent="0.45">
      <c r="B11" s="2" t="s">
        <v>4</v>
      </c>
      <c r="C11" s="2" t="s">
        <v>5</v>
      </c>
      <c r="D11" s="2" t="s">
        <v>6</v>
      </c>
      <c r="E11" s="2" t="s">
        <v>7</v>
      </c>
      <c r="F11" s="2" t="s">
        <v>8</v>
      </c>
      <c r="G11" s="2" t="s">
        <v>9</v>
      </c>
      <c r="H11" s="2" t="s">
        <v>10</v>
      </c>
      <c r="I11" s="2" t="s">
        <v>11</v>
      </c>
      <c r="J11" s="2" t="s">
        <v>12</v>
      </c>
      <c r="K11" s="2" t="s">
        <v>13</v>
      </c>
      <c r="L11" s="2" t="s">
        <v>14</v>
      </c>
      <c r="M11" s="2" t="s">
        <v>15</v>
      </c>
      <c r="N11" s="2" t="s">
        <v>16</v>
      </c>
      <c r="O11" s="2" t="s">
        <v>17</v>
      </c>
      <c r="P11" s="2" t="s">
        <v>18</v>
      </c>
      <c r="Q11" s="2" t="s">
        <v>19</v>
      </c>
      <c r="R11" s="2" t="s">
        <v>20</v>
      </c>
      <c r="S11" s="2" t="s">
        <v>21</v>
      </c>
      <c r="T11" s="2" t="s">
        <v>22</v>
      </c>
      <c r="U11" s="2" t="s">
        <v>23</v>
      </c>
      <c r="V11" s="2" t="s">
        <v>24</v>
      </c>
      <c r="W11" s="2" t="s">
        <v>25</v>
      </c>
      <c r="X11" s="2" t="s">
        <v>26</v>
      </c>
      <c r="Y11" s="2" t="s">
        <v>27</v>
      </c>
      <c r="Z11" s="2" t="s">
        <v>28</v>
      </c>
      <c r="AA11" s="2" t="s">
        <v>29</v>
      </c>
      <c r="AB11" s="2" t="s">
        <v>30</v>
      </c>
      <c r="AC11" s="2" t="s">
        <v>31</v>
      </c>
      <c r="AD11" s="2" t="s">
        <v>32</v>
      </c>
      <c r="AE11" s="2" t="s">
        <v>33</v>
      </c>
    </row>
    <row r="12" spans="1:32" s="4" customFormat="1" x14ac:dyDescent="0.45">
      <c r="A12" s="46" t="s">
        <v>97</v>
      </c>
      <c r="B12" s="6">
        <f>B$5+(B$5*B$7)</f>
        <v>6161.2887647987045</v>
      </c>
      <c r="C12" s="6">
        <f>B12+(B12*$B$6)+$B$12</f>
        <v>12630.641967837344</v>
      </c>
      <c r="D12" s="6">
        <f t="shared" ref="D12:AE12" si="0">C12+(C12*$B$6)+$B$12</f>
        <v>19423.462831027915</v>
      </c>
      <c r="E12" s="6">
        <f t="shared" si="0"/>
        <v>26555.924737378016</v>
      </c>
      <c r="F12" s="6">
        <f t="shared" si="0"/>
        <v>34045.009739045621</v>
      </c>
      <c r="G12" s="6">
        <f t="shared" si="0"/>
        <v>41908.548990796611</v>
      </c>
      <c r="H12" s="6">
        <f t="shared" si="0"/>
        <v>50165.265205135147</v>
      </c>
      <c r="I12" s="6">
        <f t="shared" si="0"/>
        <v>58834.817230190616</v>
      </c>
      <c r="J12" s="6">
        <f t="shared" si="0"/>
        <v>67937.846856498858</v>
      </c>
      <c r="K12" s="6">
        <f t="shared" si="0"/>
        <v>77496.027964122506</v>
      </c>
      <c r="L12" s="6">
        <f t="shared" si="0"/>
        <v>87532.118127127338</v>
      </c>
      <c r="M12" s="6">
        <f t="shared" si="0"/>
        <v>98070.01279828242</v>
      </c>
      <c r="N12" s="6">
        <f t="shared" si="0"/>
        <v>109134.80220299526</v>
      </c>
      <c r="O12" s="6">
        <f t="shared" si="0"/>
        <v>120752.83107794373</v>
      </c>
      <c r="P12" s="6">
        <f t="shared" si="0"/>
        <v>132951.76139663963</v>
      </c>
      <c r="Q12" s="6">
        <f t="shared" si="0"/>
        <v>145760.63823127031</v>
      </c>
      <c r="R12" s="6">
        <f t="shared" si="0"/>
        <v>159209.95890763251</v>
      </c>
      <c r="S12" s="6">
        <f t="shared" si="0"/>
        <v>173331.74561781282</v>
      </c>
      <c r="T12" s="6">
        <f t="shared" si="0"/>
        <v>188159.62166350216</v>
      </c>
      <c r="U12" s="6">
        <f t="shared" si="0"/>
        <v>203728.89151147596</v>
      </c>
      <c r="V12" s="6">
        <f t="shared" si="0"/>
        <v>220076.62485184844</v>
      </c>
      <c r="W12" s="6">
        <f t="shared" si="0"/>
        <v>237241.74485923955</v>
      </c>
      <c r="X12" s="6">
        <f t="shared" si="0"/>
        <v>255265.12086700022</v>
      </c>
      <c r="Y12" s="6">
        <f t="shared" si="0"/>
        <v>274189.66567514895</v>
      </c>
      <c r="Z12" s="6">
        <f t="shared" si="0"/>
        <v>294060.43772370514</v>
      </c>
      <c r="AA12" s="6">
        <f t="shared" si="0"/>
        <v>314924.74837468914</v>
      </c>
      <c r="AB12" s="6">
        <f t="shared" si="0"/>
        <v>336832.27455822233</v>
      </c>
      <c r="AC12" s="6">
        <f t="shared" si="0"/>
        <v>359835.17705093219</v>
      </c>
      <c r="AD12" s="6">
        <f t="shared" si="0"/>
        <v>383988.22466827754</v>
      </c>
      <c r="AE12" s="6">
        <f t="shared" si="0"/>
        <v>409348.92466649011</v>
      </c>
    </row>
    <row r="13" spans="1:32" s="3" customFormat="1" x14ac:dyDescent="0.45">
      <c r="A13" s="47" t="s">
        <v>96</v>
      </c>
      <c r="B13" s="6">
        <f t="shared" ref="B13:AE13" si="1">MIN($B$32,$B$3*$B$4*$B$30)</f>
        <v>6</v>
      </c>
      <c r="C13" s="6">
        <f t="shared" si="1"/>
        <v>6</v>
      </c>
      <c r="D13" s="6">
        <f t="shared" si="1"/>
        <v>6</v>
      </c>
      <c r="E13" s="6">
        <f t="shared" si="1"/>
        <v>6</v>
      </c>
      <c r="F13" s="6">
        <f t="shared" si="1"/>
        <v>6</v>
      </c>
      <c r="G13" s="6">
        <f t="shared" si="1"/>
        <v>6</v>
      </c>
      <c r="H13" s="6">
        <f t="shared" si="1"/>
        <v>6</v>
      </c>
      <c r="I13" s="6">
        <f t="shared" si="1"/>
        <v>6</v>
      </c>
      <c r="J13" s="6">
        <f t="shared" si="1"/>
        <v>6</v>
      </c>
      <c r="K13" s="6">
        <f t="shared" si="1"/>
        <v>6</v>
      </c>
      <c r="L13" s="6">
        <f t="shared" si="1"/>
        <v>6</v>
      </c>
      <c r="M13" s="6">
        <f t="shared" si="1"/>
        <v>6</v>
      </c>
      <c r="N13" s="6">
        <f t="shared" si="1"/>
        <v>6</v>
      </c>
      <c r="O13" s="6">
        <f t="shared" si="1"/>
        <v>6</v>
      </c>
      <c r="P13" s="6">
        <f t="shared" si="1"/>
        <v>6</v>
      </c>
      <c r="Q13" s="6">
        <f t="shared" si="1"/>
        <v>6</v>
      </c>
      <c r="R13" s="6">
        <f t="shared" si="1"/>
        <v>6</v>
      </c>
      <c r="S13" s="6">
        <f t="shared" si="1"/>
        <v>6</v>
      </c>
      <c r="T13" s="6">
        <f t="shared" si="1"/>
        <v>6</v>
      </c>
      <c r="U13" s="6">
        <f t="shared" si="1"/>
        <v>6</v>
      </c>
      <c r="V13" s="6">
        <f t="shared" si="1"/>
        <v>6</v>
      </c>
      <c r="W13" s="6">
        <f t="shared" si="1"/>
        <v>6</v>
      </c>
      <c r="X13" s="6">
        <f t="shared" si="1"/>
        <v>6</v>
      </c>
      <c r="Y13" s="6">
        <f t="shared" si="1"/>
        <v>6</v>
      </c>
      <c r="Z13" s="6">
        <f t="shared" si="1"/>
        <v>6</v>
      </c>
      <c r="AA13" s="6">
        <f t="shared" si="1"/>
        <v>6</v>
      </c>
      <c r="AB13" s="6">
        <f t="shared" si="1"/>
        <v>6</v>
      </c>
      <c r="AC13" s="6">
        <f t="shared" si="1"/>
        <v>6</v>
      </c>
      <c r="AD13" s="6">
        <f t="shared" si="1"/>
        <v>6</v>
      </c>
      <c r="AE13" s="6">
        <f t="shared" si="1"/>
        <v>6</v>
      </c>
    </row>
    <row r="14" spans="1:32" x14ac:dyDescent="0.45">
      <c r="A14" s="48" t="s">
        <v>95</v>
      </c>
      <c r="B14" s="6">
        <f>B12-B13</f>
        <v>6155.2887647987045</v>
      </c>
      <c r="C14" s="6">
        <f t="shared" ref="C14:AE14" si="2">C12-C13</f>
        <v>12624.641967837344</v>
      </c>
      <c r="D14" s="6">
        <f t="shared" si="2"/>
        <v>19417.462831027915</v>
      </c>
      <c r="E14" s="6">
        <f t="shared" si="2"/>
        <v>26549.924737378016</v>
      </c>
      <c r="F14" s="6">
        <f t="shared" si="2"/>
        <v>34039.009739045621</v>
      </c>
      <c r="G14" s="6">
        <f t="shared" si="2"/>
        <v>41902.548990796611</v>
      </c>
      <c r="H14" s="6">
        <f t="shared" si="2"/>
        <v>50159.265205135147</v>
      </c>
      <c r="I14" s="6">
        <f t="shared" si="2"/>
        <v>58828.817230190616</v>
      </c>
      <c r="J14" s="6">
        <f t="shared" si="2"/>
        <v>67931.846856498858</v>
      </c>
      <c r="K14" s="6">
        <f t="shared" si="2"/>
        <v>77490.027964122506</v>
      </c>
      <c r="L14" s="6">
        <f t="shared" si="2"/>
        <v>87526.118127127338</v>
      </c>
      <c r="M14" s="6">
        <f t="shared" si="2"/>
        <v>98064.01279828242</v>
      </c>
      <c r="N14" s="6">
        <f t="shared" si="2"/>
        <v>109128.80220299526</v>
      </c>
      <c r="O14" s="6">
        <f t="shared" si="2"/>
        <v>120746.83107794373</v>
      </c>
      <c r="P14" s="6">
        <f t="shared" si="2"/>
        <v>132945.76139663963</v>
      </c>
      <c r="Q14" s="6">
        <f t="shared" si="2"/>
        <v>145754.63823127031</v>
      </c>
      <c r="R14" s="6">
        <f t="shared" si="2"/>
        <v>159203.95890763251</v>
      </c>
      <c r="S14" s="6">
        <f t="shared" si="2"/>
        <v>173325.74561781282</v>
      </c>
      <c r="T14" s="6">
        <f t="shared" si="2"/>
        <v>188153.62166350216</v>
      </c>
      <c r="U14" s="6">
        <f t="shared" si="2"/>
        <v>203722.89151147596</v>
      </c>
      <c r="V14" s="6">
        <f t="shared" si="2"/>
        <v>220070.62485184844</v>
      </c>
      <c r="W14" s="6">
        <f t="shared" si="2"/>
        <v>237235.74485923955</v>
      </c>
      <c r="X14" s="6">
        <f t="shared" si="2"/>
        <v>255259.12086700022</v>
      </c>
      <c r="Y14" s="6">
        <f t="shared" si="2"/>
        <v>274183.66567514895</v>
      </c>
      <c r="Z14" s="6">
        <f t="shared" si="2"/>
        <v>294054.43772370514</v>
      </c>
      <c r="AA14" s="6">
        <f t="shared" si="2"/>
        <v>314918.74837468914</v>
      </c>
      <c r="AB14" s="6">
        <f t="shared" si="2"/>
        <v>336826.27455822233</v>
      </c>
      <c r="AC14" s="6">
        <f t="shared" si="2"/>
        <v>359829.17705093219</v>
      </c>
      <c r="AD14" s="6">
        <f t="shared" si="2"/>
        <v>383982.22466827754</v>
      </c>
      <c r="AE14" s="6">
        <f t="shared" si="2"/>
        <v>409342.92466649011</v>
      </c>
      <c r="AF14" s="23"/>
    </row>
    <row r="15" spans="1:32" x14ac:dyDescent="0.45">
      <c r="A15" s="48" t="s">
        <v>82</v>
      </c>
      <c r="B15" s="6">
        <f t="shared" ref="B15:AE15" si="3">B14*$D$30</f>
        <v>9.9715677989739007</v>
      </c>
      <c r="C15" s="6">
        <f t="shared" si="3"/>
        <v>20.451919987896495</v>
      </c>
      <c r="D15" s="6">
        <f t="shared" si="3"/>
        <v>31.45628978626522</v>
      </c>
      <c r="E15" s="6">
        <f t="shared" si="3"/>
        <v>43.010878074552387</v>
      </c>
      <c r="F15" s="6">
        <f t="shared" si="3"/>
        <v>55.143195777253901</v>
      </c>
      <c r="G15" s="6">
        <f t="shared" si="3"/>
        <v>67.882129365090506</v>
      </c>
      <c r="H15" s="6">
        <f t="shared" si="3"/>
        <v>81.258009632318931</v>
      </c>
      <c r="I15" s="6">
        <f t="shared" si="3"/>
        <v>95.30268391290879</v>
      </c>
      <c r="J15" s="6">
        <f t="shared" si="3"/>
        <v>110.04959190752814</v>
      </c>
      <c r="K15" s="6">
        <f t="shared" si="3"/>
        <v>125.53384530187846</v>
      </c>
      <c r="L15" s="6">
        <f t="shared" si="3"/>
        <v>141.79231136594629</v>
      </c>
      <c r="M15" s="6">
        <f t="shared" si="3"/>
        <v>158.86370073321751</v>
      </c>
      <c r="N15" s="6">
        <f t="shared" si="3"/>
        <v>176.7886595688523</v>
      </c>
      <c r="O15" s="6">
        <f t="shared" si="3"/>
        <v>195.60986634626883</v>
      </c>
      <c r="P15" s="6">
        <f t="shared" si="3"/>
        <v>215.37213346255618</v>
      </c>
      <c r="Q15" s="6">
        <f t="shared" si="3"/>
        <v>236.12251393465789</v>
      </c>
      <c r="R15" s="6">
        <f t="shared" si="3"/>
        <v>257.91041343036466</v>
      </c>
      <c r="S15" s="6">
        <f t="shared" si="3"/>
        <v>280.78770790085673</v>
      </c>
      <c r="T15" s="6">
        <f t="shared" si="3"/>
        <v>304.80886709487345</v>
      </c>
      <c r="U15" s="6">
        <f t="shared" si="3"/>
        <v>330.03108424859101</v>
      </c>
      <c r="V15" s="6">
        <f t="shared" si="3"/>
        <v>356.51441225999446</v>
      </c>
      <c r="W15" s="6">
        <f t="shared" si="3"/>
        <v>384.32190667196807</v>
      </c>
      <c r="X15" s="6">
        <f t="shared" si="3"/>
        <v>413.51977580454036</v>
      </c>
      <c r="Y15" s="6">
        <f t="shared" si="3"/>
        <v>444.17753839374126</v>
      </c>
      <c r="Z15" s="6">
        <f t="shared" si="3"/>
        <v>476.36818911240232</v>
      </c>
      <c r="AA15" s="6">
        <f t="shared" si="3"/>
        <v>510.16837236699638</v>
      </c>
      <c r="AB15" s="6">
        <f t="shared" si="3"/>
        <v>545.65856478432011</v>
      </c>
      <c r="AC15" s="6">
        <f t="shared" si="3"/>
        <v>582.92326682251007</v>
      </c>
      <c r="AD15" s="6">
        <f t="shared" si="3"/>
        <v>622.05120396260963</v>
      </c>
      <c r="AE15" s="6">
        <f t="shared" si="3"/>
        <v>663.13553795971393</v>
      </c>
      <c r="AF15" s="23"/>
    </row>
    <row r="16" spans="1:32" x14ac:dyDescent="0.45">
      <c r="A16" s="48" t="s">
        <v>94</v>
      </c>
      <c r="B16" s="6">
        <f>B14-B15</f>
        <v>6145.3171969997302</v>
      </c>
      <c r="C16" s="6">
        <f t="shared" ref="C16:AE16" si="4">C14-C15</f>
        <v>12604.190047849448</v>
      </c>
      <c r="D16" s="6">
        <f t="shared" si="4"/>
        <v>19386.006541241648</v>
      </c>
      <c r="E16" s="6">
        <f t="shared" si="4"/>
        <v>26506.913859303462</v>
      </c>
      <c r="F16" s="6">
        <f t="shared" si="4"/>
        <v>33983.86654326837</v>
      </c>
      <c r="G16" s="6">
        <f t="shared" si="4"/>
        <v>41834.66686143152</v>
      </c>
      <c r="H16" s="6">
        <f t="shared" si="4"/>
        <v>50078.007195502825</v>
      </c>
      <c r="I16" s="6">
        <f t="shared" si="4"/>
        <v>58733.514546277707</v>
      </c>
      <c r="J16" s="6">
        <f t="shared" si="4"/>
        <v>67821.797264591325</v>
      </c>
      <c r="K16" s="6">
        <f t="shared" si="4"/>
        <v>77364.494118820629</v>
      </c>
      <c r="L16" s="6">
        <f t="shared" si="4"/>
        <v>87384.325815761389</v>
      </c>
      <c r="M16" s="6">
        <f t="shared" si="4"/>
        <v>97905.149097549205</v>
      </c>
      <c r="N16" s="6">
        <f t="shared" si="4"/>
        <v>108952.01354342641</v>
      </c>
      <c r="O16" s="6">
        <f t="shared" si="4"/>
        <v>120551.22121159747</v>
      </c>
      <c r="P16" s="6">
        <f t="shared" si="4"/>
        <v>132730.38926317709</v>
      </c>
      <c r="Q16" s="6">
        <f t="shared" si="4"/>
        <v>145518.51571733566</v>
      </c>
      <c r="R16" s="6">
        <f t="shared" si="4"/>
        <v>158946.04849420214</v>
      </c>
      <c r="S16" s="6">
        <f t="shared" si="4"/>
        <v>173044.95790991196</v>
      </c>
      <c r="T16" s="6">
        <f t="shared" si="4"/>
        <v>187848.81279640729</v>
      </c>
      <c r="U16" s="6">
        <f t="shared" si="4"/>
        <v>203392.86042722737</v>
      </c>
      <c r="V16" s="6">
        <f t="shared" si="4"/>
        <v>219714.11043958843</v>
      </c>
      <c r="W16" s="6">
        <f t="shared" si="4"/>
        <v>236851.42295256758</v>
      </c>
      <c r="X16" s="6">
        <f t="shared" si="4"/>
        <v>254845.60109119568</v>
      </c>
      <c r="Y16" s="6">
        <f t="shared" si="4"/>
        <v>273739.48813675519</v>
      </c>
      <c r="Z16" s="6">
        <f t="shared" si="4"/>
        <v>293578.06953459274</v>
      </c>
      <c r="AA16" s="6">
        <f t="shared" si="4"/>
        <v>314408.58000232215</v>
      </c>
      <c r="AB16" s="6">
        <f t="shared" si="4"/>
        <v>336280.615993438</v>
      </c>
      <c r="AC16" s="6">
        <f t="shared" si="4"/>
        <v>359246.25378410966</v>
      </c>
      <c r="AD16" s="6">
        <f t="shared" si="4"/>
        <v>383360.17346431495</v>
      </c>
      <c r="AE16" s="6">
        <f t="shared" si="4"/>
        <v>408679.78912853042</v>
      </c>
      <c r="AF16" s="23"/>
    </row>
    <row r="17" spans="1:32" x14ac:dyDescent="0.45">
      <c r="A17" s="48" t="s">
        <v>112</v>
      </c>
      <c r="B17" s="6">
        <f>MIN($E$33,B16)</f>
        <v>6145.3171969997302</v>
      </c>
      <c r="C17" s="6">
        <f t="shared" ref="C17:AE17" si="5">MIN($E$33,C16)</f>
        <v>12604.190047849448</v>
      </c>
      <c r="D17" s="6">
        <f t="shared" si="5"/>
        <v>19386.006541241648</v>
      </c>
      <c r="E17" s="6">
        <f t="shared" si="5"/>
        <v>26506.913859303462</v>
      </c>
      <c r="F17" s="6">
        <f t="shared" si="5"/>
        <v>33983.86654326837</v>
      </c>
      <c r="G17" s="6">
        <f t="shared" si="5"/>
        <v>41834.66686143152</v>
      </c>
      <c r="H17" s="6">
        <f t="shared" si="5"/>
        <v>50078.007195502825</v>
      </c>
      <c r="I17" s="6">
        <f t="shared" si="5"/>
        <v>58733.514546277707</v>
      </c>
      <c r="J17" s="6">
        <f t="shared" si="5"/>
        <v>67821.797264591325</v>
      </c>
      <c r="K17" s="6">
        <f t="shared" si="5"/>
        <v>77364.494118820629</v>
      </c>
      <c r="L17" s="6">
        <f t="shared" si="5"/>
        <v>87384.325815761389</v>
      </c>
      <c r="M17" s="6">
        <f t="shared" si="5"/>
        <v>97905.149097549205</v>
      </c>
      <c r="N17" s="6">
        <f t="shared" si="5"/>
        <v>100000</v>
      </c>
      <c r="O17" s="6">
        <f t="shared" si="5"/>
        <v>100000</v>
      </c>
      <c r="P17" s="6">
        <f t="shared" si="5"/>
        <v>100000</v>
      </c>
      <c r="Q17" s="6">
        <f t="shared" si="5"/>
        <v>100000</v>
      </c>
      <c r="R17" s="6">
        <f t="shared" si="5"/>
        <v>100000</v>
      </c>
      <c r="S17" s="6">
        <f t="shared" si="5"/>
        <v>100000</v>
      </c>
      <c r="T17" s="6">
        <f t="shared" si="5"/>
        <v>100000</v>
      </c>
      <c r="U17" s="6">
        <f t="shared" si="5"/>
        <v>100000</v>
      </c>
      <c r="V17" s="6">
        <f t="shared" si="5"/>
        <v>100000</v>
      </c>
      <c r="W17" s="6">
        <f t="shared" si="5"/>
        <v>100000</v>
      </c>
      <c r="X17" s="6">
        <f t="shared" si="5"/>
        <v>100000</v>
      </c>
      <c r="Y17" s="6">
        <f t="shared" si="5"/>
        <v>100000</v>
      </c>
      <c r="Z17" s="6">
        <f t="shared" si="5"/>
        <v>100000</v>
      </c>
      <c r="AA17" s="6">
        <f t="shared" si="5"/>
        <v>100000</v>
      </c>
      <c r="AB17" s="6">
        <f t="shared" si="5"/>
        <v>100000</v>
      </c>
      <c r="AC17" s="6">
        <f t="shared" si="5"/>
        <v>100000</v>
      </c>
      <c r="AD17" s="6">
        <f t="shared" si="5"/>
        <v>100000</v>
      </c>
      <c r="AE17" s="6">
        <f t="shared" si="5"/>
        <v>100000</v>
      </c>
      <c r="AF17" s="23"/>
    </row>
    <row r="18" spans="1:32" x14ac:dyDescent="0.45">
      <c r="A18" s="48" t="s">
        <v>86</v>
      </c>
      <c r="B18" s="6">
        <f>MIN($E$33,MAX($E$31,$E$30*B17))</f>
        <v>20</v>
      </c>
      <c r="C18" s="6">
        <f t="shared" ref="C18:AE18" si="6">MIN($E$33,MAX($E$31,$E$30*C17))</f>
        <v>30.250056114838674</v>
      </c>
      <c r="D18" s="6">
        <f t="shared" si="6"/>
        <v>46.526415698979953</v>
      </c>
      <c r="E18" s="6">
        <f t="shared" si="6"/>
        <v>63.616593262328301</v>
      </c>
      <c r="F18" s="6">
        <f t="shared" si="6"/>
        <v>81.561279703844079</v>
      </c>
      <c r="G18" s="6">
        <f t="shared" si="6"/>
        <v>100.40320046743564</v>
      </c>
      <c r="H18" s="6">
        <f t="shared" si="6"/>
        <v>120.18721726920677</v>
      </c>
      <c r="I18" s="6">
        <f t="shared" si="6"/>
        <v>140.96043491106647</v>
      </c>
      <c r="J18" s="6">
        <f t="shared" si="6"/>
        <v>162.77231343501916</v>
      </c>
      <c r="K18" s="6">
        <f t="shared" si="6"/>
        <v>185.67478588516948</v>
      </c>
      <c r="L18" s="6">
        <f t="shared" si="6"/>
        <v>209.72238195782731</v>
      </c>
      <c r="M18" s="6">
        <f t="shared" si="6"/>
        <v>234.97235783411807</v>
      </c>
      <c r="N18" s="6">
        <f t="shared" si="6"/>
        <v>239.99999999999997</v>
      </c>
      <c r="O18" s="6">
        <f t="shared" si="6"/>
        <v>239.99999999999997</v>
      </c>
      <c r="P18" s="6">
        <f t="shared" si="6"/>
        <v>239.99999999999997</v>
      </c>
      <c r="Q18" s="6">
        <f t="shared" si="6"/>
        <v>239.99999999999997</v>
      </c>
      <c r="R18" s="6">
        <f t="shared" si="6"/>
        <v>239.99999999999997</v>
      </c>
      <c r="S18" s="6">
        <f t="shared" si="6"/>
        <v>239.99999999999997</v>
      </c>
      <c r="T18" s="6">
        <f t="shared" si="6"/>
        <v>239.99999999999997</v>
      </c>
      <c r="U18" s="6">
        <f t="shared" si="6"/>
        <v>239.99999999999997</v>
      </c>
      <c r="V18" s="6">
        <f t="shared" si="6"/>
        <v>239.99999999999997</v>
      </c>
      <c r="W18" s="6">
        <f t="shared" si="6"/>
        <v>239.99999999999997</v>
      </c>
      <c r="X18" s="6">
        <f t="shared" si="6"/>
        <v>239.99999999999997</v>
      </c>
      <c r="Y18" s="6">
        <f t="shared" si="6"/>
        <v>239.99999999999997</v>
      </c>
      <c r="Z18" s="6">
        <f t="shared" si="6"/>
        <v>239.99999999999997</v>
      </c>
      <c r="AA18" s="6">
        <f t="shared" si="6"/>
        <v>239.99999999999997</v>
      </c>
      <c r="AB18" s="6">
        <f t="shared" si="6"/>
        <v>239.99999999999997</v>
      </c>
      <c r="AC18" s="6">
        <f t="shared" si="6"/>
        <v>239.99999999999997</v>
      </c>
      <c r="AD18" s="6">
        <f t="shared" si="6"/>
        <v>239.99999999999997</v>
      </c>
      <c r="AE18" s="6">
        <f t="shared" si="6"/>
        <v>239.99999999999997</v>
      </c>
      <c r="AF18" s="23"/>
    </row>
    <row r="19" spans="1:32" x14ac:dyDescent="0.45">
      <c r="A19" s="48" t="s">
        <v>93</v>
      </c>
      <c r="B19" s="6">
        <f t="shared" ref="B19:AE19" si="7">MAX(0,B16-$E$33)</f>
        <v>0</v>
      </c>
      <c r="C19" s="6">
        <f t="shared" si="7"/>
        <v>0</v>
      </c>
      <c r="D19" s="6">
        <f t="shared" si="7"/>
        <v>0</v>
      </c>
      <c r="E19" s="6">
        <f t="shared" si="7"/>
        <v>0</v>
      </c>
      <c r="F19" s="6">
        <f t="shared" si="7"/>
        <v>0</v>
      </c>
      <c r="G19" s="6">
        <f t="shared" si="7"/>
        <v>0</v>
      </c>
      <c r="H19" s="6">
        <f t="shared" si="7"/>
        <v>0</v>
      </c>
      <c r="I19" s="6">
        <f t="shared" si="7"/>
        <v>0</v>
      </c>
      <c r="J19" s="6">
        <f t="shared" si="7"/>
        <v>0</v>
      </c>
      <c r="K19" s="6">
        <f t="shared" si="7"/>
        <v>0</v>
      </c>
      <c r="L19" s="6">
        <f t="shared" si="7"/>
        <v>0</v>
      </c>
      <c r="M19" s="6">
        <f t="shared" si="7"/>
        <v>0</v>
      </c>
      <c r="N19" s="6">
        <f t="shared" si="7"/>
        <v>8952.0135434264084</v>
      </c>
      <c r="O19" s="6">
        <f t="shared" si="7"/>
        <v>20551.221211597469</v>
      </c>
      <c r="P19" s="6">
        <f t="shared" si="7"/>
        <v>32730.389263177087</v>
      </c>
      <c r="Q19" s="6">
        <f t="shared" si="7"/>
        <v>45518.515717335657</v>
      </c>
      <c r="R19" s="6">
        <f t="shared" si="7"/>
        <v>58946.048494202143</v>
      </c>
      <c r="S19" s="6">
        <f t="shared" si="7"/>
        <v>73044.957909911958</v>
      </c>
      <c r="T19" s="6">
        <f t="shared" si="7"/>
        <v>87848.812796407292</v>
      </c>
      <c r="U19" s="6">
        <f t="shared" si="7"/>
        <v>103392.86042722737</v>
      </c>
      <c r="V19" s="6">
        <f t="shared" si="7"/>
        <v>119714.11043958843</v>
      </c>
      <c r="W19" s="6">
        <f t="shared" si="7"/>
        <v>136851.42295256758</v>
      </c>
      <c r="X19" s="6">
        <f t="shared" si="7"/>
        <v>154845.60109119568</v>
      </c>
      <c r="Y19" s="6">
        <f t="shared" si="7"/>
        <v>173739.48813675519</v>
      </c>
      <c r="Z19" s="6">
        <f t="shared" si="7"/>
        <v>193578.06953459274</v>
      </c>
      <c r="AA19" s="6">
        <f t="shared" si="7"/>
        <v>214408.58000232215</v>
      </c>
      <c r="AB19" s="6">
        <f t="shared" si="7"/>
        <v>236280.615993438</v>
      </c>
      <c r="AC19" s="6">
        <f t="shared" si="7"/>
        <v>259246.25378410966</v>
      </c>
      <c r="AD19" s="6">
        <f t="shared" si="7"/>
        <v>283360.17346431495</v>
      </c>
      <c r="AE19" s="6">
        <f t="shared" si="7"/>
        <v>308679.78912853042</v>
      </c>
    </row>
    <row r="20" spans="1:32" x14ac:dyDescent="0.45">
      <c r="A20" s="48" t="s">
        <v>87</v>
      </c>
      <c r="B20" s="6">
        <f>B19*$F$30</f>
        <v>0</v>
      </c>
      <c r="C20" s="6">
        <f t="shared" ref="C20:AE20" si="8">C19*$F$30</f>
        <v>0</v>
      </c>
      <c r="D20" s="6">
        <f t="shared" si="8"/>
        <v>0</v>
      </c>
      <c r="E20" s="6">
        <f t="shared" si="8"/>
        <v>0</v>
      </c>
      <c r="F20" s="6">
        <f t="shared" si="8"/>
        <v>0</v>
      </c>
      <c r="G20" s="6">
        <f t="shared" si="8"/>
        <v>0</v>
      </c>
      <c r="H20" s="6">
        <f t="shared" si="8"/>
        <v>0</v>
      </c>
      <c r="I20" s="6">
        <f t="shared" si="8"/>
        <v>0</v>
      </c>
      <c r="J20" s="6">
        <f t="shared" si="8"/>
        <v>0</v>
      </c>
      <c r="K20" s="6">
        <f t="shared" si="8"/>
        <v>0</v>
      </c>
      <c r="L20" s="6">
        <f t="shared" si="8"/>
        <v>0</v>
      </c>
      <c r="M20" s="6">
        <f t="shared" si="8"/>
        <v>0</v>
      </c>
      <c r="N20" s="6">
        <f t="shared" si="8"/>
        <v>10.742416252111688</v>
      </c>
      <c r="O20" s="6">
        <f t="shared" si="8"/>
        <v>24.661465453916961</v>
      </c>
      <c r="P20" s="6">
        <f t="shared" si="8"/>
        <v>39.276467115812501</v>
      </c>
      <c r="Q20" s="6">
        <f t="shared" si="8"/>
        <v>54.622218860802782</v>
      </c>
      <c r="R20" s="6">
        <f t="shared" si="8"/>
        <v>70.735258193042569</v>
      </c>
      <c r="S20" s="6">
        <f t="shared" si="8"/>
        <v>87.653949491894338</v>
      </c>
      <c r="T20" s="6">
        <f t="shared" si="8"/>
        <v>105.41857535568874</v>
      </c>
      <c r="U20" s="6">
        <f t="shared" si="8"/>
        <v>124.07143251267283</v>
      </c>
      <c r="V20" s="6">
        <f t="shared" si="8"/>
        <v>143.65693252750611</v>
      </c>
      <c r="W20" s="6">
        <f t="shared" si="8"/>
        <v>164.22170754308107</v>
      </c>
      <c r="X20" s="6">
        <f t="shared" si="8"/>
        <v>185.81472130943482</v>
      </c>
      <c r="Y20" s="6">
        <f t="shared" si="8"/>
        <v>208.48738576410619</v>
      </c>
      <c r="Z20" s="6">
        <f t="shared" si="8"/>
        <v>232.29368344151126</v>
      </c>
      <c r="AA20" s="6">
        <f t="shared" si="8"/>
        <v>257.29029600278653</v>
      </c>
      <c r="AB20" s="6">
        <f t="shared" si="8"/>
        <v>283.53673919212559</v>
      </c>
      <c r="AC20" s="6">
        <f t="shared" si="8"/>
        <v>311.09550454093159</v>
      </c>
      <c r="AD20" s="6">
        <f t="shared" si="8"/>
        <v>340.03220815717793</v>
      </c>
      <c r="AE20" s="6">
        <f t="shared" si="8"/>
        <v>370.41574695423645</v>
      </c>
    </row>
    <row r="21" spans="1:32" x14ac:dyDescent="0.45">
      <c r="A21" s="48" t="s">
        <v>92</v>
      </c>
      <c r="B21" s="6">
        <f t="shared" ref="B21:AE21" si="9">MIN($E$32,B18+B20)</f>
        <v>20</v>
      </c>
      <c r="C21" s="6">
        <f t="shared" si="9"/>
        <v>30.250056114838674</v>
      </c>
      <c r="D21" s="6">
        <f t="shared" si="9"/>
        <v>46.526415698979953</v>
      </c>
      <c r="E21" s="6">
        <f t="shared" si="9"/>
        <v>63.616593262328301</v>
      </c>
      <c r="F21" s="6">
        <f t="shared" si="9"/>
        <v>81.561279703844079</v>
      </c>
      <c r="G21" s="6">
        <f t="shared" si="9"/>
        <v>100.40320046743564</v>
      </c>
      <c r="H21" s="6">
        <f t="shared" si="9"/>
        <v>120.18721726920677</v>
      </c>
      <c r="I21" s="6">
        <f t="shared" si="9"/>
        <v>140.96043491106647</v>
      </c>
      <c r="J21" s="6">
        <f t="shared" si="9"/>
        <v>162.77231343501916</v>
      </c>
      <c r="K21" s="6">
        <f t="shared" si="9"/>
        <v>185.67478588516948</v>
      </c>
      <c r="L21" s="6">
        <f t="shared" si="9"/>
        <v>209.72238195782731</v>
      </c>
      <c r="M21" s="6">
        <f t="shared" si="9"/>
        <v>234.97235783411807</v>
      </c>
      <c r="N21" s="6">
        <f t="shared" si="9"/>
        <v>250.74241625211167</v>
      </c>
      <c r="O21" s="6">
        <f t="shared" si="9"/>
        <v>264.66146545391695</v>
      </c>
      <c r="P21" s="6">
        <f t="shared" si="9"/>
        <v>279.27646711581247</v>
      </c>
      <c r="Q21" s="6">
        <f t="shared" si="9"/>
        <v>294.62221886080277</v>
      </c>
      <c r="R21" s="6">
        <f t="shared" si="9"/>
        <v>310.73525819304257</v>
      </c>
      <c r="S21" s="6">
        <f t="shared" si="9"/>
        <v>327.65394949189431</v>
      </c>
      <c r="T21" s="6">
        <f t="shared" si="9"/>
        <v>345.41857535568874</v>
      </c>
      <c r="U21" s="6">
        <f t="shared" si="9"/>
        <v>364.0714325126728</v>
      </c>
      <c r="V21" s="6">
        <f t="shared" si="9"/>
        <v>383.65693252750611</v>
      </c>
      <c r="W21" s="6">
        <f t="shared" si="9"/>
        <v>400</v>
      </c>
      <c r="X21" s="6">
        <f t="shared" si="9"/>
        <v>400</v>
      </c>
      <c r="Y21" s="6">
        <f t="shared" si="9"/>
        <v>400</v>
      </c>
      <c r="Z21" s="6">
        <f t="shared" si="9"/>
        <v>400</v>
      </c>
      <c r="AA21" s="6">
        <f t="shared" si="9"/>
        <v>400</v>
      </c>
      <c r="AB21" s="6">
        <f t="shared" si="9"/>
        <v>400</v>
      </c>
      <c r="AC21" s="6">
        <f t="shared" si="9"/>
        <v>400</v>
      </c>
      <c r="AD21" s="6">
        <f t="shared" si="9"/>
        <v>400</v>
      </c>
      <c r="AE21" s="6">
        <f t="shared" si="9"/>
        <v>400</v>
      </c>
    </row>
    <row r="22" spans="1:32" x14ac:dyDescent="0.45">
      <c r="A22" s="48" t="s">
        <v>98</v>
      </c>
      <c r="B22" s="6">
        <f t="shared" ref="B22:AE22" si="10">B13+B15+B21</f>
        <v>35.971567798973901</v>
      </c>
      <c r="C22" s="6">
        <f t="shared" si="10"/>
        <v>56.701976102735173</v>
      </c>
      <c r="D22" s="6">
        <f t="shared" si="10"/>
        <v>83.982705485245162</v>
      </c>
      <c r="E22" s="6">
        <f t="shared" si="10"/>
        <v>112.62747133688069</v>
      </c>
      <c r="F22" s="6">
        <f t="shared" si="10"/>
        <v>142.70447548109797</v>
      </c>
      <c r="G22" s="6">
        <f t="shared" si="10"/>
        <v>174.28532983252614</v>
      </c>
      <c r="H22" s="6">
        <f t="shared" si="10"/>
        <v>207.4452269015257</v>
      </c>
      <c r="I22" s="6">
        <f t="shared" si="10"/>
        <v>242.26311882397528</v>
      </c>
      <c r="J22" s="6">
        <f t="shared" si="10"/>
        <v>278.82190534254732</v>
      </c>
      <c r="K22" s="6">
        <f t="shared" si="10"/>
        <v>317.2086311870479</v>
      </c>
      <c r="L22" s="6">
        <f t="shared" si="10"/>
        <v>357.5146933237736</v>
      </c>
      <c r="M22" s="6">
        <f t="shared" si="10"/>
        <v>399.83605856733561</v>
      </c>
      <c r="N22" s="6">
        <f t="shared" si="10"/>
        <v>433.53107582096396</v>
      </c>
      <c r="O22" s="6">
        <f t="shared" si="10"/>
        <v>466.27133180018575</v>
      </c>
      <c r="P22" s="6">
        <f t="shared" si="10"/>
        <v>500.64860057836864</v>
      </c>
      <c r="Q22" s="6">
        <f t="shared" si="10"/>
        <v>536.74473279546066</v>
      </c>
      <c r="R22" s="6">
        <f t="shared" si="10"/>
        <v>574.64567162340722</v>
      </c>
      <c r="S22" s="6">
        <f t="shared" si="10"/>
        <v>614.44165739275104</v>
      </c>
      <c r="T22" s="6">
        <f t="shared" si="10"/>
        <v>656.22744245056219</v>
      </c>
      <c r="U22" s="6">
        <f t="shared" si="10"/>
        <v>700.10251676126381</v>
      </c>
      <c r="V22" s="6">
        <f t="shared" si="10"/>
        <v>746.17134478750063</v>
      </c>
      <c r="W22" s="6">
        <f t="shared" si="10"/>
        <v>790.32190667196801</v>
      </c>
      <c r="X22" s="6">
        <f t="shared" si="10"/>
        <v>819.51977580454036</v>
      </c>
      <c r="Y22" s="6">
        <f t="shared" si="10"/>
        <v>850.17753839374132</v>
      </c>
      <c r="Z22" s="6">
        <f t="shared" si="10"/>
        <v>882.36818911240232</v>
      </c>
      <c r="AA22" s="6">
        <f t="shared" si="10"/>
        <v>916.16837236699644</v>
      </c>
      <c r="AB22" s="6">
        <f t="shared" si="10"/>
        <v>951.65856478432011</v>
      </c>
      <c r="AC22" s="6">
        <f t="shared" si="10"/>
        <v>988.92326682251007</v>
      </c>
      <c r="AD22" s="6">
        <f t="shared" si="10"/>
        <v>1028.0512039626096</v>
      </c>
      <c r="AE22" s="6">
        <f t="shared" si="10"/>
        <v>1069.1355379597139</v>
      </c>
    </row>
    <row r="23" spans="1:32" x14ac:dyDescent="0.45">
      <c r="A23" s="48" t="s">
        <v>122</v>
      </c>
      <c r="B23" s="6">
        <f>SUM($B$22)</f>
        <v>35.971567798973901</v>
      </c>
      <c r="C23" s="6">
        <f>SUM($B$22:C22)</f>
        <v>92.673543901709081</v>
      </c>
      <c r="D23" s="6">
        <f>SUM($B$22:D22)</f>
        <v>176.65624938695424</v>
      </c>
      <c r="E23" s="6">
        <f>SUM($B$22:E22)</f>
        <v>289.2837207238349</v>
      </c>
      <c r="F23" s="6">
        <f>SUM($B$22:F22)</f>
        <v>431.98819620493288</v>
      </c>
      <c r="G23" s="6">
        <f>SUM($B$22:G22)</f>
        <v>606.27352603745908</v>
      </c>
      <c r="H23" s="6">
        <f>SUM($B$22:H22)</f>
        <v>813.71875293898484</v>
      </c>
      <c r="I23" s="6">
        <f>SUM($B$22:I22)</f>
        <v>1055.9818717629601</v>
      </c>
      <c r="J23" s="6">
        <f>SUM($B$22:J22)</f>
        <v>1334.8037771055074</v>
      </c>
      <c r="K23" s="6">
        <f>SUM($B$22:K22)</f>
        <v>1652.0124082925554</v>
      </c>
      <c r="L23" s="6">
        <f>SUM($B$22:L22)</f>
        <v>2009.527101616329</v>
      </c>
      <c r="M23" s="6">
        <f>SUM($B$22:M22)</f>
        <v>2409.3631601836646</v>
      </c>
      <c r="N23" s="6">
        <f>SUM($B$22:N22)</f>
        <v>2842.8942360046285</v>
      </c>
      <c r="O23" s="6">
        <f>SUM($B$22:O22)</f>
        <v>3309.1655678048141</v>
      </c>
      <c r="P23" s="6">
        <f>SUM($B$22:P22)</f>
        <v>3809.8141683831827</v>
      </c>
      <c r="Q23" s="6">
        <f>SUM($B$22:Q22)</f>
        <v>4346.5589011786433</v>
      </c>
      <c r="R23" s="6">
        <f>SUM($B$22:R22)</f>
        <v>4921.2045728020503</v>
      </c>
      <c r="S23" s="6">
        <f>SUM($B$22:S22)</f>
        <v>5535.6462301948013</v>
      </c>
      <c r="T23" s="6">
        <f>SUM($B$22:T22)</f>
        <v>6191.8736726453635</v>
      </c>
      <c r="U23" s="6">
        <f>SUM($B$22:U22)</f>
        <v>6891.9761894066269</v>
      </c>
      <c r="V23" s="6">
        <f>SUM($B$22:V22)</f>
        <v>7638.1475341941277</v>
      </c>
      <c r="W23" s="6">
        <f>SUM($B$22:W22)</f>
        <v>8428.4694408660962</v>
      </c>
      <c r="X23" s="6">
        <f>SUM($B$22:X22)</f>
        <v>9247.9892166706359</v>
      </c>
      <c r="Y23" s="6">
        <f>SUM($B$22:Y22)</f>
        <v>10098.166755064378</v>
      </c>
      <c r="Z23" s="6">
        <f>SUM($B$22:Z22)</f>
        <v>10980.534944176779</v>
      </c>
      <c r="AA23" s="6">
        <f>SUM($B$22:AA22)</f>
        <v>11896.703316543775</v>
      </c>
      <c r="AB23" s="6">
        <f>SUM($B$22:AB22)</f>
        <v>12848.361881328095</v>
      </c>
      <c r="AC23" s="6">
        <f>SUM($B$22:AC22)</f>
        <v>13837.285148150606</v>
      </c>
      <c r="AD23" s="6">
        <f>SUM($B$22:AD22)</f>
        <v>14865.336352113216</v>
      </c>
      <c r="AE23" s="6">
        <f>SUM($B$22:AE22)</f>
        <v>15934.471890072929</v>
      </c>
    </row>
    <row r="24" spans="1:32" x14ac:dyDescent="0.45">
      <c r="A24" s="2" t="s">
        <v>45</v>
      </c>
      <c r="B24" s="6">
        <f>B12-B23</f>
        <v>6125.3171969997302</v>
      </c>
      <c r="C24" s="6">
        <f t="shared" ref="C24:AE24" si="11">C12-C23</f>
        <v>12537.968423935636</v>
      </c>
      <c r="D24" s="6">
        <f t="shared" si="11"/>
        <v>19246.806581640962</v>
      </c>
      <c r="E24" s="6">
        <f t="shared" si="11"/>
        <v>26266.641016654183</v>
      </c>
      <c r="F24" s="6">
        <f t="shared" si="11"/>
        <v>33613.021542840688</v>
      </c>
      <c r="G24" s="6">
        <f t="shared" si="11"/>
        <v>41302.27546475915</v>
      </c>
      <c r="H24" s="6">
        <f t="shared" si="11"/>
        <v>49351.546452196162</v>
      </c>
      <c r="I24" s="6">
        <f t="shared" si="11"/>
        <v>57778.835358427656</v>
      </c>
      <c r="J24" s="6">
        <f t="shared" si="11"/>
        <v>66603.043079393348</v>
      </c>
      <c r="K24" s="6">
        <f t="shared" si="11"/>
        <v>75844.015555829945</v>
      </c>
      <c r="L24" s="6">
        <f t="shared" si="11"/>
        <v>85522.591025511007</v>
      </c>
      <c r="M24" s="6">
        <f t="shared" si="11"/>
        <v>95660.649638098752</v>
      </c>
      <c r="N24" s="6">
        <f t="shared" si="11"/>
        <v>106291.90796699062</v>
      </c>
      <c r="O24" s="6">
        <f t="shared" si="11"/>
        <v>117443.66551013892</v>
      </c>
      <c r="P24" s="6">
        <f t="shared" si="11"/>
        <v>129141.94722825645</v>
      </c>
      <c r="Q24" s="6">
        <f t="shared" si="11"/>
        <v>141414.07933009166</v>
      </c>
      <c r="R24" s="6">
        <f t="shared" si="11"/>
        <v>154288.75433483045</v>
      </c>
      <c r="S24" s="6">
        <f t="shared" si="11"/>
        <v>167796.09938761801</v>
      </c>
      <c r="T24" s="6">
        <f t="shared" si="11"/>
        <v>181967.74799085679</v>
      </c>
      <c r="U24" s="6">
        <f t="shared" si="11"/>
        <v>196836.91532206934</v>
      </c>
      <c r="V24" s="6">
        <f t="shared" si="11"/>
        <v>212438.47731765429</v>
      </c>
      <c r="W24" s="6">
        <f t="shared" si="11"/>
        <v>228813.27541837347</v>
      </c>
      <c r="X24" s="6">
        <f t="shared" si="11"/>
        <v>246017.1316503296</v>
      </c>
      <c r="Y24" s="6">
        <f t="shared" si="11"/>
        <v>264091.49892008456</v>
      </c>
      <c r="Z24" s="6">
        <f t="shared" si="11"/>
        <v>283079.90277952835</v>
      </c>
      <c r="AA24" s="6">
        <f t="shared" si="11"/>
        <v>303028.04505814536</v>
      </c>
      <c r="AB24" s="6">
        <f t="shared" si="11"/>
        <v>323983.91267689422</v>
      </c>
      <c r="AC24" s="6">
        <f t="shared" si="11"/>
        <v>345997.89190278162</v>
      </c>
      <c r="AD24" s="6">
        <f t="shared" si="11"/>
        <v>369122.88831616432</v>
      </c>
      <c r="AE24" s="6">
        <f t="shared" si="11"/>
        <v>393414.45277641719</v>
      </c>
    </row>
    <row r="27" spans="1:32" ht="18" x14ac:dyDescent="0.55000000000000004">
      <c r="B27" s="17" t="s">
        <v>34</v>
      </c>
      <c r="C27" t="s">
        <v>103</v>
      </c>
    </row>
    <row r="28" spans="1:32" x14ac:dyDescent="0.45">
      <c r="B28" t="s">
        <v>35</v>
      </c>
      <c r="C28" t="s">
        <v>36</v>
      </c>
      <c r="D28" t="s">
        <v>37</v>
      </c>
      <c r="E28" t="s">
        <v>100</v>
      </c>
      <c r="I28" s="18"/>
    </row>
    <row r="29" spans="1:32" ht="14.65" thickBot="1" x14ac:dyDescent="0.5">
      <c r="E29" t="s">
        <v>88</v>
      </c>
      <c r="F29" t="s">
        <v>89</v>
      </c>
      <c r="I29" s="18"/>
    </row>
    <row r="30" spans="1:32" x14ac:dyDescent="0.45">
      <c r="A30" s="16" t="s">
        <v>44</v>
      </c>
      <c r="B30" s="50">
        <f>'Invoer en totaal'!B27</f>
        <v>1E-3</v>
      </c>
      <c r="C30" s="50">
        <f>'Invoer en totaal'!C27</f>
        <v>1E-3</v>
      </c>
      <c r="D30" s="50">
        <f>'Invoer en totaal'!D27</f>
        <v>1.6199999999999999E-3</v>
      </c>
      <c r="E30" s="50">
        <f>'Invoer en totaal'!E27</f>
        <v>2.3999999999999998E-3</v>
      </c>
      <c r="F30" s="50">
        <f>'Invoer en totaal'!F27</f>
        <v>1.1999999999999999E-3</v>
      </c>
      <c r="G30" s="7"/>
      <c r="H30" s="8"/>
      <c r="I30" s="18"/>
    </row>
    <row r="31" spans="1:32" x14ac:dyDescent="0.45">
      <c r="A31" s="34" t="s">
        <v>77</v>
      </c>
      <c r="B31" s="51">
        <f>'Invoer en totaal'!B28</f>
        <v>0.05</v>
      </c>
      <c r="C31" s="51">
        <f>'Invoer en totaal'!C28</f>
        <v>0</v>
      </c>
      <c r="D31" s="9"/>
      <c r="E31" s="55">
        <f>'Invoer en totaal'!E28</f>
        <v>20</v>
      </c>
      <c r="F31" s="9"/>
      <c r="G31" s="9"/>
      <c r="H31" s="10"/>
      <c r="I31" s="18"/>
    </row>
    <row r="32" spans="1:32" x14ac:dyDescent="0.45">
      <c r="A32" s="34" t="s">
        <v>78</v>
      </c>
      <c r="B32" s="52">
        <f>'Invoer en totaal'!B29</f>
        <v>150</v>
      </c>
      <c r="C32" s="52">
        <f>'Invoer en totaal'!C29</f>
        <v>150</v>
      </c>
      <c r="D32" s="9"/>
      <c r="E32" s="53">
        <f>'Invoer en totaal'!E29</f>
        <v>400</v>
      </c>
      <c r="F32" s="9"/>
      <c r="G32" s="9"/>
      <c r="H32" s="10"/>
      <c r="I32" s="18"/>
    </row>
    <row r="33" spans="1:9" ht="14.65" thickBot="1" x14ac:dyDescent="0.5">
      <c r="A33" s="45"/>
      <c r="B33" s="11"/>
      <c r="C33" s="11"/>
      <c r="D33" s="54" t="s">
        <v>83</v>
      </c>
      <c r="E33" s="56">
        <f>'Invoer en totaal'!E30</f>
        <v>100000</v>
      </c>
      <c r="F33" s="22" t="s">
        <v>79</v>
      </c>
      <c r="G33" s="11"/>
      <c r="H33" s="12"/>
      <c r="I33" s="18"/>
    </row>
    <row r="34" spans="1:9" x14ac:dyDescent="0.45">
      <c r="I34" s="18"/>
    </row>
    <row r="35" spans="1:9" x14ac:dyDescent="0.45">
      <c r="B35" s="26" t="s">
        <v>81</v>
      </c>
      <c r="I35" s="18"/>
    </row>
  </sheetData>
  <sheetProtection sheet="1" objects="1" scenarios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37"/>
  <sheetViews>
    <sheetView zoomScaleNormal="100" workbookViewId="0">
      <selection activeCell="A25" sqref="A25:XFD25"/>
    </sheetView>
  </sheetViews>
  <sheetFormatPr defaultRowHeight="14.25" x14ac:dyDescent="0.45"/>
  <cols>
    <col min="1" max="1" width="33.59765625" bestFit="1" customWidth="1"/>
    <col min="2" max="31" width="13.1328125" customWidth="1"/>
  </cols>
  <sheetData>
    <row r="1" spans="1:32" ht="18" x14ac:dyDescent="0.55000000000000004">
      <c r="B1" s="17" t="s">
        <v>105</v>
      </c>
      <c r="D1" t="s">
        <v>85</v>
      </c>
    </row>
    <row r="2" spans="1:32" x14ac:dyDescent="0.45">
      <c r="B2" s="2"/>
      <c r="C2" s="2"/>
      <c r="D2" s="2"/>
      <c r="E2" s="2"/>
    </row>
    <row r="3" spans="1:32" x14ac:dyDescent="0.45">
      <c r="A3" t="s">
        <v>1</v>
      </c>
      <c r="B3" s="42">
        <f>'Invoer en totaal'!B3</f>
        <v>500</v>
      </c>
      <c r="F3" s="18"/>
    </row>
    <row r="4" spans="1:32" x14ac:dyDescent="0.45">
      <c r="A4" t="s">
        <v>0</v>
      </c>
      <c r="B4" s="1">
        <f>'Invoer en totaal'!B4</f>
        <v>12</v>
      </c>
      <c r="F4" s="18"/>
    </row>
    <row r="5" spans="1:32" x14ac:dyDescent="0.45">
      <c r="A5" t="s">
        <v>2</v>
      </c>
      <c r="B5" s="42">
        <f>'Invoer en totaal'!B5</f>
        <v>6000</v>
      </c>
      <c r="F5" s="18"/>
    </row>
    <row r="6" spans="1:32" x14ac:dyDescent="0.45">
      <c r="A6" t="s">
        <v>58</v>
      </c>
      <c r="B6" s="5">
        <f>'Invoer en totaal'!B6</f>
        <v>0.05</v>
      </c>
      <c r="F6" s="18"/>
    </row>
    <row r="7" spans="1:32" x14ac:dyDescent="0.45">
      <c r="A7" t="s">
        <v>61</v>
      </c>
      <c r="B7" s="5">
        <f>'Invoer en totaal'!B7</f>
        <v>2.688146079978404E-2</v>
      </c>
      <c r="F7" s="18"/>
    </row>
    <row r="10" spans="1:32" ht="18" x14ac:dyDescent="0.55000000000000004">
      <c r="B10" s="17" t="s">
        <v>99</v>
      </c>
    </row>
    <row r="11" spans="1:32" x14ac:dyDescent="0.45">
      <c r="B11" s="2" t="s">
        <v>4</v>
      </c>
      <c r="C11" s="2" t="s">
        <v>5</v>
      </c>
      <c r="D11" s="2" t="s">
        <v>6</v>
      </c>
      <c r="E11" s="2" t="s">
        <v>7</v>
      </c>
      <c r="F11" s="2" t="s">
        <v>8</v>
      </c>
      <c r="G11" s="2" t="s">
        <v>9</v>
      </c>
      <c r="H11" s="2" t="s">
        <v>10</v>
      </c>
      <c r="I11" s="2" t="s">
        <v>11</v>
      </c>
      <c r="J11" s="2" t="s">
        <v>12</v>
      </c>
      <c r="K11" s="2" t="s">
        <v>13</v>
      </c>
      <c r="L11" s="2" t="s">
        <v>14</v>
      </c>
      <c r="M11" s="2" t="s">
        <v>15</v>
      </c>
      <c r="N11" s="2" t="s">
        <v>16</v>
      </c>
      <c r="O11" s="2" t="s">
        <v>17</v>
      </c>
      <c r="P11" s="2" t="s">
        <v>18</v>
      </c>
      <c r="Q11" s="2" t="s">
        <v>19</v>
      </c>
      <c r="R11" s="2" t="s">
        <v>20</v>
      </c>
      <c r="S11" s="2" t="s">
        <v>21</v>
      </c>
      <c r="T11" s="2" t="s">
        <v>22</v>
      </c>
      <c r="U11" s="2" t="s">
        <v>23</v>
      </c>
      <c r="V11" s="2" t="s">
        <v>24</v>
      </c>
      <c r="W11" s="2" t="s">
        <v>25</v>
      </c>
      <c r="X11" s="2" t="s">
        <v>26</v>
      </c>
      <c r="Y11" s="2" t="s">
        <v>27</v>
      </c>
      <c r="Z11" s="2" t="s">
        <v>28</v>
      </c>
      <c r="AA11" s="2" t="s">
        <v>29</v>
      </c>
      <c r="AB11" s="2" t="s">
        <v>30</v>
      </c>
      <c r="AC11" s="2" t="s">
        <v>31</v>
      </c>
      <c r="AD11" s="2" t="s">
        <v>32</v>
      </c>
      <c r="AE11" s="2" t="s">
        <v>33</v>
      </c>
    </row>
    <row r="12" spans="1:32" s="4" customFormat="1" x14ac:dyDescent="0.45">
      <c r="A12" s="46" t="s">
        <v>97</v>
      </c>
      <c r="B12" s="6">
        <f>B$5+(B$5*B$7)</f>
        <v>6161.2887647987045</v>
      </c>
      <c r="C12" s="6">
        <f>B12+(B12*$B$6)+$B$12</f>
        <v>12630.641967837344</v>
      </c>
      <c r="D12" s="6">
        <f t="shared" ref="D12:AE12" si="0">C12+(C12*$B$6)+$B$12</f>
        <v>19423.462831027915</v>
      </c>
      <c r="E12" s="6">
        <f t="shared" si="0"/>
        <v>26555.924737378016</v>
      </c>
      <c r="F12" s="6">
        <f t="shared" si="0"/>
        <v>34045.009739045621</v>
      </c>
      <c r="G12" s="6">
        <f t="shared" si="0"/>
        <v>41908.548990796611</v>
      </c>
      <c r="H12" s="6">
        <f t="shared" si="0"/>
        <v>50165.265205135147</v>
      </c>
      <c r="I12" s="6">
        <f t="shared" si="0"/>
        <v>58834.817230190616</v>
      </c>
      <c r="J12" s="6">
        <f t="shared" si="0"/>
        <v>67937.846856498858</v>
      </c>
      <c r="K12" s="6">
        <f t="shared" si="0"/>
        <v>77496.027964122506</v>
      </c>
      <c r="L12" s="6">
        <f t="shared" si="0"/>
        <v>87532.118127127338</v>
      </c>
      <c r="M12" s="6">
        <f t="shared" si="0"/>
        <v>98070.01279828242</v>
      </c>
      <c r="N12" s="6">
        <f t="shared" si="0"/>
        <v>109134.80220299526</v>
      </c>
      <c r="O12" s="6">
        <f t="shared" si="0"/>
        <v>120752.83107794373</v>
      </c>
      <c r="P12" s="6">
        <f t="shared" si="0"/>
        <v>132951.76139663963</v>
      </c>
      <c r="Q12" s="6">
        <f t="shared" si="0"/>
        <v>145760.63823127031</v>
      </c>
      <c r="R12" s="6">
        <f t="shared" si="0"/>
        <v>159209.95890763251</v>
      </c>
      <c r="S12" s="6">
        <f t="shared" si="0"/>
        <v>173331.74561781282</v>
      </c>
      <c r="T12" s="6">
        <f t="shared" si="0"/>
        <v>188159.62166350216</v>
      </c>
      <c r="U12" s="6">
        <f t="shared" si="0"/>
        <v>203728.89151147596</v>
      </c>
      <c r="V12" s="6">
        <f t="shared" si="0"/>
        <v>220076.62485184844</v>
      </c>
      <c r="W12" s="6">
        <f t="shared" si="0"/>
        <v>237241.74485923955</v>
      </c>
      <c r="X12" s="6">
        <f t="shared" si="0"/>
        <v>255265.12086700022</v>
      </c>
      <c r="Y12" s="6">
        <f t="shared" si="0"/>
        <v>274189.66567514895</v>
      </c>
      <c r="Z12" s="6">
        <f t="shared" si="0"/>
        <v>294060.43772370514</v>
      </c>
      <c r="AA12" s="6">
        <f t="shared" si="0"/>
        <v>314924.74837468914</v>
      </c>
      <c r="AB12" s="6">
        <f t="shared" si="0"/>
        <v>336832.27455822233</v>
      </c>
      <c r="AC12" s="6">
        <f t="shared" si="0"/>
        <v>359835.17705093219</v>
      </c>
      <c r="AD12" s="6">
        <f t="shared" si="0"/>
        <v>383988.22466827754</v>
      </c>
      <c r="AE12" s="6">
        <f t="shared" si="0"/>
        <v>409348.92466649011</v>
      </c>
    </row>
    <row r="13" spans="1:32" s="3" customFormat="1" x14ac:dyDescent="0.45">
      <c r="A13" s="47" t="s">
        <v>96</v>
      </c>
      <c r="B13" s="6">
        <f t="shared" ref="B13:AE13" si="1">MIN($B$34,$B$3*$B$4*$B$32)</f>
        <v>0</v>
      </c>
      <c r="C13" s="6">
        <f t="shared" si="1"/>
        <v>0</v>
      </c>
      <c r="D13" s="6">
        <f t="shared" si="1"/>
        <v>0</v>
      </c>
      <c r="E13" s="6">
        <f t="shared" si="1"/>
        <v>0</v>
      </c>
      <c r="F13" s="6">
        <f t="shared" si="1"/>
        <v>0</v>
      </c>
      <c r="G13" s="6">
        <f t="shared" si="1"/>
        <v>0</v>
      </c>
      <c r="H13" s="6">
        <f t="shared" si="1"/>
        <v>0</v>
      </c>
      <c r="I13" s="6">
        <f t="shared" si="1"/>
        <v>0</v>
      </c>
      <c r="J13" s="6">
        <f t="shared" si="1"/>
        <v>0</v>
      </c>
      <c r="K13" s="6">
        <f t="shared" si="1"/>
        <v>0</v>
      </c>
      <c r="L13" s="6">
        <f t="shared" si="1"/>
        <v>0</v>
      </c>
      <c r="M13" s="6">
        <f t="shared" si="1"/>
        <v>0</v>
      </c>
      <c r="N13" s="6">
        <f t="shared" si="1"/>
        <v>0</v>
      </c>
      <c r="O13" s="6">
        <f t="shared" si="1"/>
        <v>0</v>
      </c>
      <c r="P13" s="6">
        <f t="shared" si="1"/>
        <v>0</v>
      </c>
      <c r="Q13" s="6">
        <f t="shared" si="1"/>
        <v>0</v>
      </c>
      <c r="R13" s="6">
        <f t="shared" si="1"/>
        <v>0</v>
      </c>
      <c r="S13" s="6">
        <f t="shared" si="1"/>
        <v>0</v>
      </c>
      <c r="T13" s="6">
        <f t="shared" si="1"/>
        <v>0</v>
      </c>
      <c r="U13" s="6">
        <f t="shared" si="1"/>
        <v>0</v>
      </c>
      <c r="V13" s="6">
        <f t="shared" si="1"/>
        <v>0</v>
      </c>
      <c r="W13" s="6">
        <f t="shared" si="1"/>
        <v>0</v>
      </c>
      <c r="X13" s="6">
        <f t="shared" si="1"/>
        <v>0</v>
      </c>
      <c r="Y13" s="6">
        <f t="shared" si="1"/>
        <v>0</v>
      </c>
      <c r="Z13" s="6">
        <f t="shared" si="1"/>
        <v>0</v>
      </c>
      <c r="AA13" s="6">
        <f t="shared" si="1"/>
        <v>0</v>
      </c>
      <c r="AB13" s="6">
        <f t="shared" si="1"/>
        <v>0</v>
      </c>
      <c r="AC13" s="6">
        <f t="shared" si="1"/>
        <v>0</v>
      </c>
      <c r="AD13" s="6">
        <f t="shared" si="1"/>
        <v>0</v>
      </c>
      <c r="AE13" s="6">
        <f t="shared" si="1"/>
        <v>0</v>
      </c>
    </row>
    <row r="14" spans="1:32" x14ac:dyDescent="0.45">
      <c r="A14" s="48" t="s">
        <v>95</v>
      </c>
      <c r="B14" s="6">
        <f>B12-B13</f>
        <v>6161.2887647987045</v>
      </c>
      <c r="C14" s="6">
        <f t="shared" ref="C14:AE14" si="2">C12-C13</f>
        <v>12630.641967837344</v>
      </c>
      <c r="D14" s="6">
        <f t="shared" si="2"/>
        <v>19423.462831027915</v>
      </c>
      <c r="E14" s="6">
        <f t="shared" si="2"/>
        <v>26555.924737378016</v>
      </c>
      <c r="F14" s="6">
        <f t="shared" si="2"/>
        <v>34045.009739045621</v>
      </c>
      <c r="G14" s="6">
        <f t="shared" si="2"/>
        <v>41908.548990796611</v>
      </c>
      <c r="H14" s="6">
        <f t="shared" si="2"/>
        <v>50165.265205135147</v>
      </c>
      <c r="I14" s="6">
        <f t="shared" si="2"/>
        <v>58834.817230190616</v>
      </c>
      <c r="J14" s="6">
        <f t="shared" si="2"/>
        <v>67937.846856498858</v>
      </c>
      <c r="K14" s="6">
        <f t="shared" si="2"/>
        <v>77496.027964122506</v>
      </c>
      <c r="L14" s="6">
        <f t="shared" si="2"/>
        <v>87532.118127127338</v>
      </c>
      <c r="M14" s="6">
        <f t="shared" si="2"/>
        <v>98070.01279828242</v>
      </c>
      <c r="N14" s="6">
        <f t="shared" si="2"/>
        <v>109134.80220299526</v>
      </c>
      <c r="O14" s="6">
        <f t="shared" si="2"/>
        <v>120752.83107794373</v>
      </c>
      <c r="P14" s="6">
        <f t="shared" si="2"/>
        <v>132951.76139663963</v>
      </c>
      <c r="Q14" s="6">
        <f t="shared" si="2"/>
        <v>145760.63823127031</v>
      </c>
      <c r="R14" s="6">
        <f t="shared" si="2"/>
        <v>159209.95890763251</v>
      </c>
      <c r="S14" s="6">
        <f t="shared" si="2"/>
        <v>173331.74561781282</v>
      </c>
      <c r="T14" s="6">
        <f t="shared" si="2"/>
        <v>188159.62166350216</v>
      </c>
      <c r="U14" s="6">
        <f t="shared" si="2"/>
        <v>203728.89151147596</v>
      </c>
      <c r="V14" s="6">
        <f t="shared" si="2"/>
        <v>220076.62485184844</v>
      </c>
      <c r="W14" s="6">
        <f t="shared" si="2"/>
        <v>237241.74485923955</v>
      </c>
      <c r="X14" s="6">
        <f t="shared" si="2"/>
        <v>255265.12086700022</v>
      </c>
      <c r="Y14" s="6">
        <f t="shared" si="2"/>
        <v>274189.66567514895</v>
      </c>
      <c r="Z14" s="6">
        <f t="shared" si="2"/>
        <v>294060.43772370514</v>
      </c>
      <c r="AA14" s="6">
        <f t="shared" si="2"/>
        <v>314924.74837468914</v>
      </c>
      <c r="AB14" s="6">
        <f t="shared" si="2"/>
        <v>336832.27455822233</v>
      </c>
      <c r="AC14" s="6">
        <f t="shared" si="2"/>
        <v>359835.17705093219</v>
      </c>
      <c r="AD14" s="6">
        <f t="shared" si="2"/>
        <v>383988.22466827754</v>
      </c>
      <c r="AE14" s="6">
        <f t="shared" si="2"/>
        <v>409348.92466649011</v>
      </c>
      <c r="AF14" s="23"/>
    </row>
    <row r="15" spans="1:32" x14ac:dyDescent="0.45">
      <c r="A15" s="48" t="s">
        <v>82</v>
      </c>
      <c r="B15" s="6">
        <f t="shared" ref="B15:AE15" si="3">B14*$D$32</f>
        <v>9.9812877989739004</v>
      </c>
      <c r="C15" s="6">
        <f t="shared" si="3"/>
        <v>20.461639987896497</v>
      </c>
      <c r="D15" s="6">
        <f t="shared" si="3"/>
        <v>31.466009786265221</v>
      </c>
      <c r="E15" s="6">
        <f t="shared" si="3"/>
        <v>43.020598074552382</v>
      </c>
      <c r="F15" s="6">
        <f t="shared" si="3"/>
        <v>55.152915777253902</v>
      </c>
      <c r="G15" s="6">
        <f t="shared" si="3"/>
        <v>67.891849365090508</v>
      </c>
      <c r="H15" s="6">
        <f t="shared" si="3"/>
        <v>81.267729632318932</v>
      </c>
      <c r="I15" s="6">
        <f t="shared" si="3"/>
        <v>95.312403912908792</v>
      </c>
      <c r="J15" s="6">
        <f t="shared" si="3"/>
        <v>110.05931190752814</v>
      </c>
      <c r="K15" s="6">
        <f t="shared" si="3"/>
        <v>125.54356530187846</v>
      </c>
      <c r="L15" s="6">
        <f t="shared" si="3"/>
        <v>141.80203136594628</v>
      </c>
      <c r="M15" s="6">
        <f t="shared" si="3"/>
        <v>158.8734207332175</v>
      </c>
      <c r="N15" s="6">
        <f t="shared" si="3"/>
        <v>176.79837956885231</v>
      </c>
      <c r="O15" s="6">
        <f t="shared" si="3"/>
        <v>195.61958634626885</v>
      </c>
      <c r="P15" s="6">
        <f t="shared" si="3"/>
        <v>215.38185346255619</v>
      </c>
      <c r="Q15" s="6">
        <f t="shared" si="3"/>
        <v>236.13223393465788</v>
      </c>
      <c r="R15" s="6">
        <f t="shared" si="3"/>
        <v>257.92013343036467</v>
      </c>
      <c r="S15" s="6">
        <f t="shared" si="3"/>
        <v>280.79742790085675</v>
      </c>
      <c r="T15" s="6">
        <f t="shared" si="3"/>
        <v>304.81858709487346</v>
      </c>
      <c r="U15" s="6">
        <f t="shared" si="3"/>
        <v>330.04080424859103</v>
      </c>
      <c r="V15" s="6">
        <f t="shared" si="3"/>
        <v>356.52413225999447</v>
      </c>
      <c r="W15" s="6">
        <f t="shared" si="3"/>
        <v>384.33162667196808</v>
      </c>
      <c r="X15" s="6">
        <f t="shared" si="3"/>
        <v>413.52949580454032</v>
      </c>
      <c r="Y15" s="6">
        <f t="shared" si="3"/>
        <v>444.18725839374127</v>
      </c>
      <c r="Z15" s="6">
        <f t="shared" si="3"/>
        <v>476.37790911240228</v>
      </c>
      <c r="AA15" s="6">
        <f t="shared" si="3"/>
        <v>510.1780923669964</v>
      </c>
      <c r="AB15" s="6">
        <f t="shared" si="3"/>
        <v>545.66828478432012</v>
      </c>
      <c r="AC15" s="6">
        <f t="shared" si="3"/>
        <v>582.93298682251009</v>
      </c>
      <c r="AD15" s="6">
        <f t="shared" si="3"/>
        <v>622.06092396260954</v>
      </c>
      <c r="AE15" s="6">
        <f t="shared" si="3"/>
        <v>663.14525795971394</v>
      </c>
      <c r="AF15" s="23"/>
    </row>
    <row r="16" spans="1:32" x14ac:dyDescent="0.45">
      <c r="A16" s="48" t="s">
        <v>94</v>
      </c>
      <c r="B16" s="6">
        <f>B14-B15</f>
        <v>6151.3074769997302</v>
      </c>
      <c r="C16" s="6">
        <f t="shared" ref="C16:AE16" si="4">C14-C15</f>
        <v>12610.180327849448</v>
      </c>
      <c r="D16" s="6">
        <f t="shared" si="4"/>
        <v>19391.99682124165</v>
      </c>
      <c r="E16" s="6">
        <f t="shared" si="4"/>
        <v>26512.904139303464</v>
      </c>
      <c r="F16" s="6">
        <f t="shared" si="4"/>
        <v>33989.856823268368</v>
      </c>
      <c r="G16" s="6">
        <f t="shared" si="4"/>
        <v>41840.657141431519</v>
      </c>
      <c r="H16" s="6">
        <f t="shared" si="4"/>
        <v>50083.997475502831</v>
      </c>
      <c r="I16" s="6">
        <f t="shared" si="4"/>
        <v>58739.504826277705</v>
      </c>
      <c r="J16" s="6">
        <f t="shared" si="4"/>
        <v>67827.787544591323</v>
      </c>
      <c r="K16" s="6">
        <f t="shared" si="4"/>
        <v>77370.484398820627</v>
      </c>
      <c r="L16" s="6">
        <f t="shared" si="4"/>
        <v>87390.316095761387</v>
      </c>
      <c r="M16" s="6">
        <f t="shared" si="4"/>
        <v>97911.139377549203</v>
      </c>
      <c r="N16" s="6">
        <f t="shared" si="4"/>
        <v>108958.00382342641</v>
      </c>
      <c r="O16" s="6">
        <f t="shared" si="4"/>
        <v>120557.21149159747</v>
      </c>
      <c r="P16" s="6">
        <f t="shared" si="4"/>
        <v>132736.37954317708</v>
      </c>
      <c r="Q16" s="6">
        <f t="shared" si="4"/>
        <v>145524.50599733565</v>
      </c>
      <c r="R16" s="6">
        <f t="shared" si="4"/>
        <v>158952.03877420214</v>
      </c>
      <c r="S16" s="6">
        <f t="shared" si="4"/>
        <v>173050.94818991196</v>
      </c>
      <c r="T16" s="6">
        <f t="shared" si="4"/>
        <v>187854.80307640729</v>
      </c>
      <c r="U16" s="6">
        <f t="shared" si="4"/>
        <v>203398.85070722736</v>
      </c>
      <c r="V16" s="6">
        <f t="shared" si="4"/>
        <v>219720.10071958843</v>
      </c>
      <c r="W16" s="6">
        <f t="shared" si="4"/>
        <v>236857.41323256757</v>
      </c>
      <c r="X16" s="6">
        <f t="shared" si="4"/>
        <v>254851.59137119568</v>
      </c>
      <c r="Y16" s="6">
        <f t="shared" si="4"/>
        <v>273745.47841675521</v>
      </c>
      <c r="Z16" s="6">
        <f t="shared" si="4"/>
        <v>293584.05981459271</v>
      </c>
      <c r="AA16" s="6">
        <f t="shared" si="4"/>
        <v>314414.57028232212</v>
      </c>
      <c r="AB16" s="6">
        <f t="shared" si="4"/>
        <v>336286.60627343802</v>
      </c>
      <c r="AC16" s="6">
        <f t="shared" si="4"/>
        <v>359252.24406410969</v>
      </c>
      <c r="AD16" s="6">
        <f t="shared" si="4"/>
        <v>383366.16374431492</v>
      </c>
      <c r="AE16" s="6">
        <f t="shared" si="4"/>
        <v>408685.77940853039</v>
      </c>
      <c r="AF16" s="23"/>
    </row>
    <row r="17" spans="1:32" x14ac:dyDescent="0.45">
      <c r="A17" s="48" t="s">
        <v>112</v>
      </c>
      <c r="B17" s="6">
        <f>MIN($E$35,B16)</f>
        <v>6151.3074769997302</v>
      </c>
      <c r="C17" s="6">
        <f t="shared" ref="C17:AE17" si="5">MIN($E$35,C16)</f>
        <v>12610.180327849448</v>
      </c>
      <c r="D17" s="6">
        <f t="shared" si="5"/>
        <v>19391.99682124165</v>
      </c>
      <c r="E17" s="6">
        <f t="shared" si="5"/>
        <v>26512.904139303464</v>
      </c>
      <c r="F17" s="6">
        <f t="shared" si="5"/>
        <v>33989.856823268368</v>
      </c>
      <c r="G17" s="6">
        <f t="shared" si="5"/>
        <v>41840.657141431519</v>
      </c>
      <c r="H17" s="6">
        <f t="shared" si="5"/>
        <v>50083.997475502831</v>
      </c>
      <c r="I17" s="6">
        <f t="shared" si="5"/>
        <v>58739.504826277705</v>
      </c>
      <c r="J17" s="6">
        <f t="shared" si="5"/>
        <v>67827.787544591323</v>
      </c>
      <c r="K17" s="6">
        <f t="shared" si="5"/>
        <v>77370.484398820627</v>
      </c>
      <c r="L17" s="6">
        <f t="shared" si="5"/>
        <v>87390.316095761387</v>
      </c>
      <c r="M17" s="6">
        <f t="shared" si="5"/>
        <v>97911.139377549203</v>
      </c>
      <c r="N17" s="6">
        <f t="shared" si="5"/>
        <v>100000</v>
      </c>
      <c r="O17" s="6">
        <f t="shared" si="5"/>
        <v>100000</v>
      </c>
      <c r="P17" s="6">
        <f t="shared" si="5"/>
        <v>100000</v>
      </c>
      <c r="Q17" s="6">
        <f t="shared" si="5"/>
        <v>100000</v>
      </c>
      <c r="R17" s="6">
        <f t="shared" si="5"/>
        <v>100000</v>
      </c>
      <c r="S17" s="6">
        <f t="shared" si="5"/>
        <v>100000</v>
      </c>
      <c r="T17" s="6">
        <f t="shared" si="5"/>
        <v>100000</v>
      </c>
      <c r="U17" s="6">
        <f t="shared" si="5"/>
        <v>100000</v>
      </c>
      <c r="V17" s="6">
        <f t="shared" si="5"/>
        <v>100000</v>
      </c>
      <c r="W17" s="6">
        <f t="shared" si="5"/>
        <v>100000</v>
      </c>
      <c r="X17" s="6">
        <f t="shared" si="5"/>
        <v>100000</v>
      </c>
      <c r="Y17" s="6">
        <f t="shared" si="5"/>
        <v>100000</v>
      </c>
      <c r="Z17" s="6">
        <f t="shared" si="5"/>
        <v>100000</v>
      </c>
      <c r="AA17" s="6">
        <f t="shared" si="5"/>
        <v>100000</v>
      </c>
      <c r="AB17" s="6">
        <f t="shared" si="5"/>
        <v>100000</v>
      </c>
      <c r="AC17" s="6">
        <f t="shared" si="5"/>
        <v>100000</v>
      </c>
      <c r="AD17" s="6">
        <f t="shared" si="5"/>
        <v>100000</v>
      </c>
      <c r="AE17" s="6">
        <f t="shared" si="5"/>
        <v>100000</v>
      </c>
      <c r="AF17" s="23"/>
    </row>
    <row r="18" spans="1:32" x14ac:dyDescent="0.45">
      <c r="A18" s="48" t="s">
        <v>86</v>
      </c>
      <c r="B18" s="6">
        <f>MAX($E$33,$E$32*B17)</f>
        <v>12.302614953999461</v>
      </c>
      <c r="C18" s="6">
        <f t="shared" ref="C18:AE18" si="6">MAX($E$33,$E$32*C17)</f>
        <v>25.220360655698897</v>
      </c>
      <c r="D18" s="6">
        <f t="shared" si="6"/>
        <v>38.783993642483303</v>
      </c>
      <c r="E18" s="6">
        <f t="shared" si="6"/>
        <v>53.025808278606931</v>
      </c>
      <c r="F18" s="6">
        <f t="shared" si="6"/>
        <v>67.979713646536737</v>
      </c>
      <c r="G18" s="6">
        <f t="shared" si="6"/>
        <v>83.681314282863042</v>
      </c>
      <c r="H18" s="6">
        <f t="shared" si="6"/>
        <v>100.16799495100567</v>
      </c>
      <c r="I18" s="6">
        <f t="shared" si="6"/>
        <v>117.47900965255542</v>
      </c>
      <c r="J18" s="6">
        <f t="shared" si="6"/>
        <v>135.65557508918266</v>
      </c>
      <c r="K18" s="6">
        <f t="shared" si="6"/>
        <v>154.74096879764124</v>
      </c>
      <c r="L18" s="6">
        <f t="shared" si="6"/>
        <v>174.78063219152278</v>
      </c>
      <c r="M18" s="6">
        <f t="shared" si="6"/>
        <v>195.82227875509841</v>
      </c>
      <c r="N18" s="6">
        <f t="shared" si="6"/>
        <v>200</v>
      </c>
      <c r="O18" s="6">
        <f t="shared" si="6"/>
        <v>200</v>
      </c>
      <c r="P18" s="6">
        <f t="shared" si="6"/>
        <v>200</v>
      </c>
      <c r="Q18" s="6">
        <f t="shared" si="6"/>
        <v>200</v>
      </c>
      <c r="R18" s="6">
        <f t="shared" si="6"/>
        <v>200</v>
      </c>
      <c r="S18" s="6">
        <f t="shared" si="6"/>
        <v>200</v>
      </c>
      <c r="T18" s="6">
        <f t="shared" si="6"/>
        <v>200</v>
      </c>
      <c r="U18" s="6">
        <f t="shared" si="6"/>
        <v>200</v>
      </c>
      <c r="V18" s="6">
        <f t="shared" si="6"/>
        <v>200</v>
      </c>
      <c r="W18" s="6">
        <f t="shared" si="6"/>
        <v>200</v>
      </c>
      <c r="X18" s="6">
        <f t="shared" si="6"/>
        <v>200</v>
      </c>
      <c r="Y18" s="6">
        <f t="shared" si="6"/>
        <v>200</v>
      </c>
      <c r="Z18" s="6">
        <f t="shared" si="6"/>
        <v>200</v>
      </c>
      <c r="AA18" s="6">
        <f t="shared" si="6"/>
        <v>200</v>
      </c>
      <c r="AB18" s="6">
        <f t="shared" si="6"/>
        <v>200</v>
      </c>
      <c r="AC18" s="6">
        <f t="shared" si="6"/>
        <v>200</v>
      </c>
      <c r="AD18" s="6">
        <f t="shared" si="6"/>
        <v>200</v>
      </c>
      <c r="AE18" s="6">
        <f t="shared" si="6"/>
        <v>200</v>
      </c>
      <c r="AF18" s="23"/>
    </row>
    <row r="19" spans="1:32" x14ac:dyDescent="0.45">
      <c r="A19" s="48" t="s">
        <v>110</v>
      </c>
      <c r="B19" s="6">
        <f t="shared" ref="B19:AD19" si="7">B16-B17-B21</f>
        <v>0</v>
      </c>
      <c r="C19" s="6">
        <f t="shared" si="7"/>
        <v>0</v>
      </c>
      <c r="D19" s="6">
        <f t="shared" si="7"/>
        <v>0</v>
      </c>
      <c r="E19" s="6">
        <f t="shared" si="7"/>
        <v>0</v>
      </c>
      <c r="F19" s="6">
        <f t="shared" si="7"/>
        <v>0</v>
      </c>
      <c r="G19" s="6">
        <f t="shared" si="7"/>
        <v>0</v>
      </c>
      <c r="H19" s="6">
        <f t="shared" si="7"/>
        <v>0</v>
      </c>
      <c r="I19" s="6">
        <f t="shared" si="7"/>
        <v>0</v>
      </c>
      <c r="J19" s="6">
        <f t="shared" si="7"/>
        <v>0</v>
      </c>
      <c r="K19" s="6">
        <f t="shared" si="7"/>
        <v>0</v>
      </c>
      <c r="L19" s="6">
        <f t="shared" si="7"/>
        <v>0</v>
      </c>
      <c r="M19" s="6">
        <f t="shared" si="7"/>
        <v>0</v>
      </c>
      <c r="N19" s="6">
        <f t="shared" si="7"/>
        <v>8958.0038234264066</v>
      </c>
      <c r="O19" s="6">
        <f t="shared" si="7"/>
        <v>20557.211491597467</v>
      </c>
      <c r="P19" s="6">
        <f t="shared" si="7"/>
        <v>32736.379543177085</v>
      </c>
      <c r="Q19" s="6">
        <f t="shared" si="7"/>
        <v>45524.505997335655</v>
      </c>
      <c r="R19" s="6">
        <f t="shared" si="7"/>
        <v>58952.038774202141</v>
      </c>
      <c r="S19" s="6">
        <f t="shared" si="7"/>
        <v>73050.948189911956</v>
      </c>
      <c r="T19" s="6">
        <f t="shared" si="7"/>
        <v>87854.80307640729</v>
      </c>
      <c r="U19" s="6">
        <f t="shared" si="7"/>
        <v>103398.85070722736</v>
      </c>
      <c r="V19" s="6">
        <f t="shared" si="7"/>
        <v>119720.10071958843</v>
      </c>
      <c r="W19" s="6">
        <f t="shared" si="7"/>
        <v>136857.41323256757</v>
      </c>
      <c r="X19" s="6">
        <f t="shared" si="7"/>
        <v>154851.59137119568</v>
      </c>
      <c r="Y19" s="6">
        <f t="shared" si="7"/>
        <v>173745.47841675521</v>
      </c>
      <c r="Z19" s="6">
        <f t="shared" si="7"/>
        <v>193584.05981459271</v>
      </c>
      <c r="AA19" s="6">
        <f t="shared" si="7"/>
        <v>214414.57028232212</v>
      </c>
      <c r="AB19" s="6">
        <f t="shared" si="7"/>
        <v>236286.60627343802</v>
      </c>
      <c r="AC19" s="6">
        <f t="shared" si="7"/>
        <v>259252.24406410969</v>
      </c>
      <c r="AD19" s="6">
        <f t="shared" si="7"/>
        <v>283366.16374431492</v>
      </c>
      <c r="AE19" s="6">
        <f>AE16-AE17-AE21</f>
        <v>300000</v>
      </c>
    </row>
    <row r="20" spans="1:32" x14ac:dyDescent="0.45">
      <c r="A20" s="48" t="s">
        <v>111</v>
      </c>
      <c r="B20" s="6">
        <f t="shared" ref="B20:AE20" si="8">B19*$F$32</f>
        <v>0</v>
      </c>
      <c r="C20" s="6">
        <f t="shared" si="8"/>
        <v>0</v>
      </c>
      <c r="D20" s="6">
        <f t="shared" si="8"/>
        <v>0</v>
      </c>
      <c r="E20" s="6">
        <f t="shared" si="8"/>
        <v>0</v>
      </c>
      <c r="F20" s="6">
        <f t="shared" si="8"/>
        <v>0</v>
      </c>
      <c r="G20" s="6">
        <f t="shared" si="8"/>
        <v>0</v>
      </c>
      <c r="H20" s="6">
        <f t="shared" si="8"/>
        <v>0</v>
      </c>
      <c r="I20" s="6">
        <f t="shared" si="8"/>
        <v>0</v>
      </c>
      <c r="J20" s="6">
        <f t="shared" si="8"/>
        <v>0</v>
      </c>
      <c r="K20" s="6">
        <f t="shared" si="8"/>
        <v>0</v>
      </c>
      <c r="L20" s="6">
        <f t="shared" si="8"/>
        <v>0</v>
      </c>
      <c r="M20" s="6">
        <f t="shared" si="8"/>
        <v>0</v>
      </c>
      <c r="N20" s="6">
        <f t="shared" si="8"/>
        <v>10.749604588111687</v>
      </c>
      <c r="O20" s="6">
        <f t="shared" si="8"/>
        <v>24.668653789916959</v>
      </c>
      <c r="P20" s="6">
        <f t="shared" si="8"/>
        <v>39.2836554518125</v>
      </c>
      <c r="Q20" s="6">
        <f t="shared" si="8"/>
        <v>54.629407196802781</v>
      </c>
      <c r="R20" s="6">
        <f t="shared" si="8"/>
        <v>70.742446529042567</v>
      </c>
      <c r="S20" s="6">
        <f t="shared" si="8"/>
        <v>87.661137827894336</v>
      </c>
      <c r="T20" s="6">
        <f t="shared" si="8"/>
        <v>105.42576369168874</v>
      </c>
      <c r="U20" s="6">
        <f t="shared" si="8"/>
        <v>124.07862084867283</v>
      </c>
      <c r="V20" s="6">
        <f t="shared" si="8"/>
        <v>143.6641208635061</v>
      </c>
      <c r="W20" s="6">
        <f t="shared" si="8"/>
        <v>164.22889587908108</v>
      </c>
      <c r="X20" s="6">
        <f t="shared" si="8"/>
        <v>185.8219096454348</v>
      </c>
      <c r="Y20" s="6">
        <f t="shared" si="8"/>
        <v>208.49457410010623</v>
      </c>
      <c r="Z20" s="6">
        <f t="shared" si="8"/>
        <v>232.30087177751122</v>
      </c>
      <c r="AA20" s="6">
        <f t="shared" si="8"/>
        <v>257.29748433878655</v>
      </c>
      <c r="AB20" s="6">
        <f t="shared" si="8"/>
        <v>283.54392752812561</v>
      </c>
      <c r="AC20" s="6">
        <f t="shared" si="8"/>
        <v>311.1026928769316</v>
      </c>
      <c r="AD20" s="6">
        <f t="shared" si="8"/>
        <v>340.03939649317789</v>
      </c>
      <c r="AE20" s="6">
        <f t="shared" si="8"/>
        <v>359.99999999999994</v>
      </c>
    </row>
    <row r="21" spans="1:32" x14ac:dyDescent="0.45">
      <c r="A21" s="48" t="s">
        <v>93</v>
      </c>
      <c r="B21" s="6">
        <f t="shared" ref="B21:AE21" si="9">MAX(0,B16-$F$35)</f>
        <v>0</v>
      </c>
      <c r="C21" s="6">
        <f t="shared" si="9"/>
        <v>0</v>
      </c>
      <c r="D21" s="6">
        <f t="shared" si="9"/>
        <v>0</v>
      </c>
      <c r="E21" s="6">
        <f t="shared" si="9"/>
        <v>0</v>
      </c>
      <c r="F21" s="6">
        <f t="shared" si="9"/>
        <v>0</v>
      </c>
      <c r="G21" s="6">
        <f t="shared" si="9"/>
        <v>0</v>
      </c>
      <c r="H21" s="6">
        <f t="shared" si="9"/>
        <v>0</v>
      </c>
      <c r="I21" s="6">
        <f t="shared" si="9"/>
        <v>0</v>
      </c>
      <c r="J21" s="6">
        <f t="shared" si="9"/>
        <v>0</v>
      </c>
      <c r="K21" s="6">
        <f t="shared" si="9"/>
        <v>0</v>
      </c>
      <c r="L21" s="6">
        <f t="shared" si="9"/>
        <v>0</v>
      </c>
      <c r="M21" s="6">
        <f t="shared" si="9"/>
        <v>0</v>
      </c>
      <c r="N21" s="6">
        <f t="shared" si="9"/>
        <v>0</v>
      </c>
      <c r="O21" s="6">
        <f t="shared" si="9"/>
        <v>0</v>
      </c>
      <c r="P21" s="6">
        <f t="shared" si="9"/>
        <v>0</v>
      </c>
      <c r="Q21" s="6">
        <f t="shared" si="9"/>
        <v>0</v>
      </c>
      <c r="R21" s="6">
        <f t="shared" si="9"/>
        <v>0</v>
      </c>
      <c r="S21" s="6">
        <f t="shared" si="9"/>
        <v>0</v>
      </c>
      <c r="T21" s="6">
        <f t="shared" si="9"/>
        <v>0</v>
      </c>
      <c r="U21" s="6">
        <f t="shared" si="9"/>
        <v>0</v>
      </c>
      <c r="V21" s="6">
        <f t="shared" si="9"/>
        <v>0</v>
      </c>
      <c r="W21" s="6">
        <f t="shared" si="9"/>
        <v>0</v>
      </c>
      <c r="X21" s="6">
        <f t="shared" si="9"/>
        <v>0</v>
      </c>
      <c r="Y21" s="6">
        <f t="shared" si="9"/>
        <v>0</v>
      </c>
      <c r="Z21" s="6">
        <f t="shared" si="9"/>
        <v>0</v>
      </c>
      <c r="AA21" s="6">
        <f t="shared" si="9"/>
        <v>0</v>
      </c>
      <c r="AB21" s="6">
        <f t="shared" si="9"/>
        <v>0</v>
      </c>
      <c r="AC21" s="6">
        <f t="shared" si="9"/>
        <v>0</v>
      </c>
      <c r="AD21" s="6">
        <f t="shared" si="9"/>
        <v>0</v>
      </c>
      <c r="AE21" s="6">
        <f t="shared" si="9"/>
        <v>8685.7794085303904</v>
      </c>
    </row>
    <row r="22" spans="1:32" x14ac:dyDescent="0.45">
      <c r="A22" s="48" t="s">
        <v>87</v>
      </c>
      <c r="B22" s="6">
        <f>B21*$G$32</f>
        <v>0</v>
      </c>
      <c r="C22" s="6">
        <f t="shared" ref="C22:AE22" si="10">C21*$G$32</f>
        <v>0</v>
      </c>
      <c r="D22" s="6">
        <f t="shared" si="10"/>
        <v>0</v>
      </c>
      <c r="E22" s="6">
        <f t="shared" si="10"/>
        <v>0</v>
      </c>
      <c r="F22" s="6">
        <f t="shared" si="10"/>
        <v>0</v>
      </c>
      <c r="G22" s="6">
        <f t="shared" si="10"/>
        <v>0</v>
      </c>
      <c r="H22" s="6">
        <f t="shared" si="10"/>
        <v>0</v>
      </c>
      <c r="I22" s="6">
        <f t="shared" si="10"/>
        <v>0</v>
      </c>
      <c r="J22" s="6">
        <f t="shared" si="10"/>
        <v>0</v>
      </c>
      <c r="K22" s="6">
        <f t="shared" si="10"/>
        <v>0</v>
      </c>
      <c r="L22" s="6">
        <f t="shared" si="10"/>
        <v>0</v>
      </c>
      <c r="M22" s="6">
        <f t="shared" si="10"/>
        <v>0</v>
      </c>
      <c r="N22" s="6">
        <f t="shared" si="10"/>
        <v>0</v>
      </c>
      <c r="O22" s="6">
        <f t="shared" si="10"/>
        <v>0</v>
      </c>
      <c r="P22" s="6">
        <f t="shared" si="10"/>
        <v>0</v>
      </c>
      <c r="Q22" s="6">
        <f t="shared" si="10"/>
        <v>0</v>
      </c>
      <c r="R22" s="6">
        <f t="shared" si="10"/>
        <v>0</v>
      </c>
      <c r="S22" s="6">
        <f t="shared" si="10"/>
        <v>0</v>
      </c>
      <c r="T22" s="6">
        <f t="shared" si="10"/>
        <v>0</v>
      </c>
      <c r="U22" s="6">
        <f t="shared" si="10"/>
        <v>0</v>
      </c>
      <c r="V22" s="6">
        <f t="shared" si="10"/>
        <v>0</v>
      </c>
      <c r="W22" s="6">
        <f t="shared" si="10"/>
        <v>0</v>
      </c>
      <c r="X22" s="6">
        <f t="shared" si="10"/>
        <v>0</v>
      </c>
      <c r="Y22" s="6">
        <f t="shared" si="10"/>
        <v>0</v>
      </c>
      <c r="Z22" s="6">
        <f t="shared" si="10"/>
        <v>0</v>
      </c>
      <c r="AA22" s="6">
        <f t="shared" si="10"/>
        <v>0</v>
      </c>
      <c r="AB22" s="6">
        <f t="shared" si="10"/>
        <v>0</v>
      </c>
      <c r="AC22" s="6">
        <f t="shared" si="10"/>
        <v>0</v>
      </c>
      <c r="AD22" s="6">
        <f t="shared" si="10"/>
        <v>0</v>
      </c>
      <c r="AE22" s="6">
        <f t="shared" si="10"/>
        <v>5.2114676451182333</v>
      </c>
    </row>
    <row r="23" spans="1:32" x14ac:dyDescent="0.45">
      <c r="A23" s="48" t="s">
        <v>113</v>
      </c>
      <c r="B23" s="6">
        <f>B18+B22+B20</f>
        <v>12.302614953999461</v>
      </c>
      <c r="C23" s="6">
        <f t="shared" ref="C23:AD23" si="11">C18+C22+C20</f>
        <v>25.220360655698897</v>
      </c>
      <c r="D23" s="6">
        <f t="shared" si="11"/>
        <v>38.783993642483303</v>
      </c>
      <c r="E23" s="6">
        <f t="shared" si="11"/>
        <v>53.025808278606931</v>
      </c>
      <c r="F23" s="6">
        <f t="shared" si="11"/>
        <v>67.979713646536737</v>
      </c>
      <c r="G23" s="6">
        <f t="shared" si="11"/>
        <v>83.681314282863042</v>
      </c>
      <c r="H23" s="6">
        <f t="shared" si="11"/>
        <v>100.16799495100567</v>
      </c>
      <c r="I23" s="6">
        <f t="shared" si="11"/>
        <v>117.47900965255542</v>
      </c>
      <c r="J23" s="6">
        <f t="shared" si="11"/>
        <v>135.65557508918266</v>
      </c>
      <c r="K23" s="6">
        <f t="shared" si="11"/>
        <v>154.74096879764124</v>
      </c>
      <c r="L23" s="6">
        <f t="shared" si="11"/>
        <v>174.78063219152278</v>
      </c>
      <c r="M23" s="6">
        <f t="shared" si="11"/>
        <v>195.82227875509841</v>
      </c>
      <c r="N23" s="6">
        <f t="shared" si="11"/>
        <v>210.74960458811168</v>
      </c>
      <c r="O23" s="6">
        <f t="shared" si="11"/>
        <v>224.66865378991696</v>
      </c>
      <c r="P23" s="6">
        <f t="shared" si="11"/>
        <v>239.28365545181251</v>
      </c>
      <c r="Q23" s="6">
        <f t="shared" si="11"/>
        <v>254.62940719680279</v>
      </c>
      <c r="R23" s="6">
        <f t="shared" si="11"/>
        <v>270.74244652904258</v>
      </c>
      <c r="S23" s="6">
        <f t="shared" si="11"/>
        <v>287.66113782789432</v>
      </c>
      <c r="T23" s="6">
        <f t="shared" si="11"/>
        <v>305.42576369168876</v>
      </c>
      <c r="U23" s="6">
        <f t="shared" si="11"/>
        <v>324.07862084867281</v>
      </c>
      <c r="V23" s="6">
        <f t="shared" si="11"/>
        <v>343.66412086350613</v>
      </c>
      <c r="W23" s="6">
        <f t="shared" si="11"/>
        <v>364.22889587908105</v>
      </c>
      <c r="X23" s="6">
        <f t="shared" si="11"/>
        <v>385.8219096454348</v>
      </c>
      <c r="Y23" s="6">
        <f t="shared" si="11"/>
        <v>408.49457410010621</v>
      </c>
      <c r="Z23" s="6">
        <f t="shared" si="11"/>
        <v>432.30087177751125</v>
      </c>
      <c r="AA23" s="6">
        <f t="shared" si="11"/>
        <v>457.29748433878655</v>
      </c>
      <c r="AB23" s="6">
        <f t="shared" si="11"/>
        <v>483.54392752812561</v>
      </c>
      <c r="AC23" s="6">
        <f t="shared" si="11"/>
        <v>511.1026928769316</v>
      </c>
      <c r="AD23" s="6">
        <f t="shared" si="11"/>
        <v>540.03939649317795</v>
      </c>
      <c r="AE23" s="6">
        <f>AE18+AE22+AE20</f>
        <v>565.2114676451182</v>
      </c>
    </row>
    <row r="24" spans="1:32" x14ac:dyDescent="0.45">
      <c r="A24" s="48" t="s">
        <v>98</v>
      </c>
      <c r="B24" s="6">
        <f t="shared" ref="B24:AE24" si="12">B13+B15+B23</f>
        <v>22.283902752973361</v>
      </c>
      <c r="C24" s="6">
        <f t="shared" si="12"/>
        <v>45.682000643595394</v>
      </c>
      <c r="D24" s="6">
        <f t="shared" si="12"/>
        <v>70.250003428748528</v>
      </c>
      <c r="E24" s="6">
        <f t="shared" si="12"/>
        <v>96.046406353159313</v>
      </c>
      <c r="F24" s="6">
        <f t="shared" si="12"/>
        <v>123.13262942379063</v>
      </c>
      <c r="G24" s="6">
        <f t="shared" si="12"/>
        <v>151.57316364795355</v>
      </c>
      <c r="H24" s="6">
        <f t="shared" si="12"/>
        <v>181.4357245833246</v>
      </c>
      <c r="I24" s="6">
        <f t="shared" si="12"/>
        <v>212.79141356546421</v>
      </c>
      <c r="J24" s="6">
        <f t="shared" si="12"/>
        <v>245.71488699671079</v>
      </c>
      <c r="K24" s="6">
        <f t="shared" si="12"/>
        <v>280.2845340995197</v>
      </c>
      <c r="L24" s="6">
        <f t="shared" si="12"/>
        <v>316.58266355746906</v>
      </c>
      <c r="M24" s="6">
        <f t="shared" si="12"/>
        <v>354.69569948831588</v>
      </c>
      <c r="N24" s="6">
        <f t="shared" si="12"/>
        <v>387.54798415696399</v>
      </c>
      <c r="O24" s="6">
        <f t="shared" si="12"/>
        <v>420.28824013618578</v>
      </c>
      <c r="P24" s="6">
        <f t="shared" si="12"/>
        <v>454.66550891436873</v>
      </c>
      <c r="Q24" s="6">
        <f t="shared" si="12"/>
        <v>490.76164113146069</v>
      </c>
      <c r="R24" s="6">
        <f t="shared" si="12"/>
        <v>528.66257995940725</v>
      </c>
      <c r="S24" s="6">
        <f t="shared" si="12"/>
        <v>568.45856572875107</v>
      </c>
      <c r="T24" s="6">
        <f t="shared" si="12"/>
        <v>610.24435078656222</v>
      </c>
      <c r="U24" s="6">
        <f t="shared" si="12"/>
        <v>654.11942509726384</v>
      </c>
      <c r="V24" s="6">
        <f t="shared" si="12"/>
        <v>700.18825312350054</v>
      </c>
      <c r="W24" s="6">
        <f t="shared" si="12"/>
        <v>748.56052255104919</v>
      </c>
      <c r="X24" s="6">
        <f t="shared" si="12"/>
        <v>799.35140544997512</v>
      </c>
      <c r="Y24" s="6">
        <f t="shared" si="12"/>
        <v>852.68183249384742</v>
      </c>
      <c r="Z24" s="6">
        <f t="shared" si="12"/>
        <v>908.67878088991347</v>
      </c>
      <c r="AA24" s="6">
        <f t="shared" si="12"/>
        <v>967.47557670578294</v>
      </c>
      <c r="AB24" s="6">
        <f t="shared" si="12"/>
        <v>1029.2122123124457</v>
      </c>
      <c r="AC24" s="6">
        <f t="shared" si="12"/>
        <v>1094.0356796994417</v>
      </c>
      <c r="AD24" s="6">
        <f t="shared" si="12"/>
        <v>1162.1003204557874</v>
      </c>
      <c r="AE24" s="6">
        <f t="shared" si="12"/>
        <v>1228.3567256048323</v>
      </c>
    </row>
    <row r="25" spans="1:32" x14ac:dyDescent="0.45">
      <c r="A25" s="48" t="s">
        <v>122</v>
      </c>
      <c r="B25" s="6">
        <f>SUM($B$24)</f>
        <v>22.283902752973361</v>
      </c>
      <c r="C25" s="6">
        <f>SUM($B$24:C24)</f>
        <v>67.965903396568763</v>
      </c>
      <c r="D25" s="6">
        <f>SUM($B$24:D24)</f>
        <v>138.21590682531729</v>
      </c>
      <c r="E25" s="6">
        <f>SUM($B$24:E24)</f>
        <v>234.2623131784766</v>
      </c>
      <c r="F25" s="6">
        <f>SUM($B$24:F24)</f>
        <v>357.39494260226724</v>
      </c>
      <c r="G25" s="6">
        <f>SUM($B$24:G24)</f>
        <v>508.96810625022079</v>
      </c>
      <c r="H25" s="6">
        <f>SUM($B$24:H24)</f>
        <v>690.40383083354538</v>
      </c>
      <c r="I25" s="6">
        <f>SUM($B$24:I24)</f>
        <v>903.19524439900965</v>
      </c>
      <c r="J25" s="6">
        <f>SUM($B$24:J24)</f>
        <v>1148.9101313957203</v>
      </c>
      <c r="K25" s="6">
        <f>SUM($B$24:K24)</f>
        <v>1429.1946654952401</v>
      </c>
      <c r="L25" s="6">
        <f>SUM($B$24:L24)</f>
        <v>1745.7773290527091</v>
      </c>
      <c r="M25" s="6">
        <f>SUM($B$24:M24)</f>
        <v>2100.4730285410251</v>
      </c>
      <c r="N25" s="6">
        <f>SUM($B$24:N24)</f>
        <v>2488.0210126979891</v>
      </c>
      <c r="O25" s="6">
        <f>SUM($B$24:O24)</f>
        <v>2908.3092528341749</v>
      </c>
      <c r="P25" s="6">
        <f>SUM($B$24:P24)</f>
        <v>3362.9747617485436</v>
      </c>
      <c r="Q25" s="6">
        <f>SUM($B$24:Q24)</f>
        <v>3853.7364028800043</v>
      </c>
      <c r="R25" s="6">
        <f>SUM($B$24:R24)</f>
        <v>4382.3989828394115</v>
      </c>
      <c r="S25" s="6">
        <f>SUM($B$24:S24)</f>
        <v>4950.8575485681622</v>
      </c>
      <c r="T25" s="6">
        <f>SUM($B$24:T24)</f>
        <v>5561.1018993547241</v>
      </c>
      <c r="U25" s="6">
        <f>SUM($B$24:U24)</f>
        <v>6215.221324451988</v>
      </c>
      <c r="V25" s="6">
        <f>SUM($B$24:V24)</f>
        <v>6915.4095775754886</v>
      </c>
      <c r="W25" s="6">
        <f>SUM($B$24:W24)</f>
        <v>7663.9701001265375</v>
      </c>
      <c r="X25" s="6">
        <f>SUM($B$24:X24)</f>
        <v>8463.3215055765122</v>
      </c>
      <c r="Y25" s="6">
        <f>SUM($B$24:Y24)</f>
        <v>9316.003338070359</v>
      </c>
      <c r="Z25" s="6">
        <f>SUM($B$24:Z24)</f>
        <v>10224.682118960272</v>
      </c>
      <c r="AA25" s="6">
        <f>SUM($B$24:AA24)</f>
        <v>11192.157695666056</v>
      </c>
      <c r="AB25" s="6">
        <f>SUM($B$24:AB24)</f>
        <v>12221.369907978502</v>
      </c>
      <c r="AC25" s="6">
        <f>SUM($B$24:AC24)</f>
        <v>13315.405587677944</v>
      </c>
      <c r="AD25" s="6">
        <f>SUM($B$24:AD24)</f>
        <v>14477.505908133731</v>
      </c>
      <c r="AE25" s="6">
        <f>SUM($B$24:AE24)</f>
        <v>15705.862633738563</v>
      </c>
    </row>
    <row r="26" spans="1:32" x14ac:dyDescent="0.45">
      <c r="A26" s="2" t="s">
        <v>106</v>
      </c>
      <c r="B26" s="6">
        <f>B12-B25</f>
        <v>6139.004862045731</v>
      </c>
      <c r="C26" s="6">
        <f t="shared" ref="C26:AE26" si="13">C12-C25</f>
        <v>12562.676064440775</v>
      </c>
      <c r="D26" s="6">
        <f t="shared" si="13"/>
        <v>19285.246924202598</v>
      </c>
      <c r="E26" s="6">
        <f t="shared" si="13"/>
        <v>26321.662424199541</v>
      </c>
      <c r="F26" s="6">
        <f t="shared" si="13"/>
        <v>33687.614796443355</v>
      </c>
      <c r="G26" s="6">
        <f t="shared" si="13"/>
        <v>41399.580884546391</v>
      </c>
      <c r="H26" s="6">
        <f t="shared" si="13"/>
        <v>49474.861374301603</v>
      </c>
      <c r="I26" s="6">
        <f t="shared" si="13"/>
        <v>57931.621985791608</v>
      </c>
      <c r="J26" s="6">
        <f t="shared" si="13"/>
        <v>66788.936725103136</v>
      </c>
      <c r="K26" s="6">
        <f t="shared" si="13"/>
        <v>76066.833298627273</v>
      </c>
      <c r="L26" s="6">
        <f t="shared" si="13"/>
        <v>85786.340798074627</v>
      </c>
      <c r="M26" s="6">
        <f t="shared" si="13"/>
        <v>95969.539769741401</v>
      </c>
      <c r="N26" s="6">
        <f t="shared" si="13"/>
        <v>106646.78119029726</v>
      </c>
      <c r="O26" s="6">
        <f t="shared" si="13"/>
        <v>117844.52182510955</v>
      </c>
      <c r="P26" s="6">
        <f t="shared" si="13"/>
        <v>129588.78663489109</v>
      </c>
      <c r="Q26" s="6">
        <f t="shared" si="13"/>
        <v>141906.90182839031</v>
      </c>
      <c r="R26" s="6">
        <f t="shared" si="13"/>
        <v>154827.55992479308</v>
      </c>
      <c r="S26" s="6">
        <f t="shared" si="13"/>
        <v>168380.88806924465</v>
      </c>
      <c r="T26" s="6">
        <f t="shared" si="13"/>
        <v>182598.51976414744</v>
      </c>
      <c r="U26" s="6">
        <f t="shared" si="13"/>
        <v>197513.67018702396</v>
      </c>
      <c r="V26" s="6">
        <f t="shared" si="13"/>
        <v>213161.21527427295</v>
      </c>
      <c r="W26" s="6">
        <f t="shared" si="13"/>
        <v>229577.774759113</v>
      </c>
      <c r="X26" s="6">
        <f t="shared" si="13"/>
        <v>246801.79936142371</v>
      </c>
      <c r="Y26" s="6">
        <f t="shared" si="13"/>
        <v>264873.6623370786</v>
      </c>
      <c r="Z26" s="6">
        <f t="shared" si="13"/>
        <v>283835.75560474489</v>
      </c>
      <c r="AA26" s="6">
        <f t="shared" si="13"/>
        <v>303732.59067902307</v>
      </c>
      <c r="AB26" s="6">
        <f t="shared" si="13"/>
        <v>324610.90465024381</v>
      </c>
      <c r="AC26" s="6">
        <f t="shared" si="13"/>
        <v>346519.77146325423</v>
      </c>
      <c r="AD26" s="6">
        <f t="shared" si="13"/>
        <v>369510.71876014379</v>
      </c>
      <c r="AE26" s="6">
        <f t="shared" si="13"/>
        <v>393643.06203275156</v>
      </c>
    </row>
    <row r="29" spans="1:32" ht="18" x14ac:dyDescent="0.55000000000000004">
      <c r="B29" s="17" t="s">
        <v>34</v>
      </c>
      <c r="C29" t="s">
        <v>103</v>
      </c>
    </row>
    <row r="30" spans="1:32" x14ac:dyDescent="0.45">
      <c r="B30" t="s">
        <v>35</v>
      </c>
      <c r="C30" t="s">
        <v>36</v>
      </c>
      <c r="D30" t="s">
        <v>37</v>
      </c>
      <c r="E30" t="s">
        <v>38</v>
      </c>
      <c r="I30" s="18"/>
    </row>
    <row r="31" spans="1:32" ht="14.65" thickBot="1" x14ac:dyDescent="0.5">
      <c r="E31" t="s">
        <v>88</v>
      </c>
      <c r="F31" t="s">
        <v>109</v>
      </c>
      <c r="G31" t="s">
        <v>89</v>
      </c>
      <c r="I31" s="18"/>
    </row>
    <row r="32" spans="1:32" ht="14.65" thickBot="1" x14ac:dyDescent="0.5">
      <c r="A32" s="16" t="s">
        <v>104</v>
      </c>
      <c r="B32" s="50">
        <f>'Invoer en totaal'!B34</f>
        <v>0</v>
      </c>
      <c r="C32" s="50">
        <f>'Invoer en totaal'!C34</f>
        <v>0</v>
      </c>
      <c r="D32" s="50">
        <f>'Invoer en totaal'!D34</f>
        <v>1.6199999999999999E-3</v>
      </c>
      <c r="E32" s="50">
        <f>'Invoer en totaal'!E34</f>
        <v>2E-3</v>
      </c>
      <c r="F32" s="50">
        <f>'Invoer en totaal'!F34</f>
        <v>1.1999999999999999E-3</v>
      </c>
      <c r="G32" s="50">
        <f>'Invoer en totaal'!G34</f>
        <v>5.9999999999999995E-4</v>
      </c>
      <c r="H32" s="8"/>
      <c r="I32" s="18"/>
    </row>
    <row r="33" spans="1:9" ht="14.65" thickBot="1" x14ac:dyDescent="0.5">
      <c r="A33" s="34" t="s">
        <v>77</v>
      </c>
      <c r="B33" s="60">
        <f>'Invoer en totaal'!B35</f>
        <v>0</v>
      </c>
      <c r="C33" s="60">
        <f>'Invoer en totaal'!C35</f>
        <v>0</v>
      </c>
      <c r="D33" s="9"/>
      <c r="E33" s="60">
        <f>'Invoer en totaal'!E35</f>
        <v>0</v>
      </c>
      <c r="F33" s="9"/>
      <c r="G33" s="9"/>
      <c r="H33" s="10"/>
      <c r="I33" s="18"/>
    </row>
    <row r="34" spans="1:9" ht="14.65" thickBot="1" x14ac:dyDescent="0.5">
      <c r="A34" s="34" t="s">
        <v>78</v>
      </c>
      <c r="B34" s="60">
        <f>'Invoer en totaal'!B36</f>
        <v>0</v>
      </c>
      <c r="C34" s="60">
        <f>'Invoer en totaal'!C36</f>
        <v>0</v>
      </c>
      <c r="D34" s="9"/>
      <c r="E34" s="60">
        <f>'Invoer en totaal'!E36</f>
        <v>0</v>
      </c>
      <c r="F34" s="22" t="s">
        <v>108</v>
      </c>
      <c r="G34" s="9"/>
      <c r="H34" s="10"/>
      <c r="I34" s="18"/>
    </row>
    <row r="35" spans="1:9" ht="14.65" thickBot="1" x14ac:dyDescent="0.5">
      <c r="A35" s="45"/>
      <c r="B35" s="11"/>
      <c r="C35" s="11"/>
      <c r="D35" s="54" t="s">
        <v>83</v>
      </c>
      <c r="E35" s="68">
        <f>'Invoer en totaal'!E37</f>
        <v>100000</v>
      </c>
      <c r="F35" s="68">
        <f>'Invoer en totaal'!F37</f>
        <v>400000</v>
      </c>
      <c r="G35" s="11"/>
      <c r="H35" s="12"/>
      <c r="I35" s="18"/>
    </row>
    <row r="36" spans="1:9" x14ac:dyDescent="0.45">
      <c r="I36" s="18"/>
    </row>
    <row r="37" spans="1:9" x14ac:dyDescent="0.45">
      <c r="B37" s="26" t="s">
        <v>81</v>
      </c>
      <c r="I37" s="18"/>
    </row>
  </sheetData>
  <sheetProtection sheet="1" objects="1" scenarios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37"/>
  <sheetViews>
    <sheetView zoomScaleNormal="100" workbookViewId="0">
      <selection activeCell="A38" sqref="A38"/>
    </sheetView>
  </sheetViews>
  <sheetFormatPr defaultRowHeight="14.25" x14ac:dyDescent="0.45"/>
  <cols>
    <col min="1" max="1" width="35.73046875" customWidth="1"/>
    <col min="2" max="31" width="13.1328125" customWidth="1"/>
  </cols>
  <sheetData>
    <row r="1" spans="1:32" ht="18" x14ac:dyDescent="0.55000000000000004">
      <c r="B1" s="17" t="s">
        <v>117</v>
      </c>
      <c r="D1" t="s">
        <v>85</v>
      </c>
    </row>
    <row r="2" spans="1:32" x14ac:dyDescent="0.45">
      <c r="B2" s="2"/>
      <c r="C2" s="2"/>
      <c r="D2" s="2"/>
      <c r="E2" s="2"/>
    </row>
    <row r="3" spans="1:32" x14ac:dyDescent="0.45">
      <c r="A3" t="s">
        <v>1</v>
      </c>
      <c r="B3" s="42">
        <f>'Invoer en totaal'!B3</f>
        <v>500</v>
      </c>
      <c r="F3" s="18"/>
    </row>
    <row r="4" spans="1:32" x14ac:dyDescent="0.45">
      <c r="A4" t="s">
        <v>0</v>
      </c>
      <c r="B4" s="1">
        <f>'Invoer en totaal'!B4</f>
        <v>12</v>
      </c>
      <c r="F4" s="18"/>
    </row>
    <row r="5" spans="1:32" x14ac:dyDescent="0.45">
      <c r="A5" t="s">
        <v>2</v>
      </c>
      <c r="B5" s="42">
        <f>'Invoer en totaal'!B5</f>
        <v>6000</v>
      </c>
      <c r="F5" s="18"/>
    </row>
    <row r="6" spans="1:32" x14ac:dyDescent="0.45">
      <c r="A6" t="s">
        <v>58</v>
      </c>
      <c r="B6" s="5">
        <f>'Invoer en totaal'!B6</f>
        <v>0.05</v>
      </c>
      <c r="F6" s="18"/>
    </row>
    <row r="7" spans="1:32" x14ac:dyDescent="0.45">
      <c r="A7" t="s">
        <v>61</v>
      </c>
      <c r="B7" s="5">
        <f>'Invoer en totaal'!B7</f>
        <v>2.688146079978404E-2</v>
      </c>
      <c r="F7" s="18"/>
    </row>
    <row r="10" spans="1:32" ht="18" x14ac:dyDescent="0.55000000000000004">
      <c r="B10" s="17" t="s">
        <v>99</v>
      </c>
    </row>
    <row r="11" spans="1:32" x14ac:dyDescent="0.45">
      <c r="B11" s="2" t="s">
        <v>4</v>
      </c>
      <c r="C11" s="2" t="s">
        <v>5</v>
      </c>
      <c r="D11" s="2" t="s">
        <v>6</v>
      </c>
      <c r="E11" s="2" t="s">
        <v>7</v>
      </c>
      <c r="F11" s="2" t="s">
        <v>8</v>
      </c>
      <c r="G11" s="2" t="s">
        <v>9</v>
      </c>
      <c r="H11" s="2" t="s">
        <v>10</v>
      </c>
      <c r="I11" s="2" t="s">
        <v>11</v>
      </c>
      <c r="J11" s="2" t="s">
        <v>12</v>
      </c>
      <c r="K11" s="2" t="s">
        <v>13</v>
      </c>
      <c r="L11" s="2" t="s">
        <v>14</v>
      </c>
      <c r="M11" s="2" t="s">
        <v>15</v>
      </c>
      <c r="N11" s="2" t="s">
        <v>16</v>
      </c>
      <c r="O11" s="2" t="s">
        <v>17</v>
      </c>
      <c r="P11" s="2" t="s">
        <v>18</v>
      </c>
      <c r="Q11" s="2" t="s">
        <v>19</v>
      </c>
      <c r="R11" s="2" t="s">
        <v>20</v>
      </c>
      <c r="S11" s="2" t="s">
        <v>21</v>
      </c>
      <c r="T11" s="2" t="s">
        <v>22</v>
      </c>
      <c r="U11" s="2" t="s">
        <v>23</v>
      </c>
      <c r="V11" s="2" t="s">
        <v>24</v>
      </c>
      <c r="W11" s="2" t="s">
        <v>25</v>
      </c>
      <c r="X11" s="2" t="s">
        <v>26</v>
      </c>
      <c r="Y11" s="2" t="s">
        <v>27</v>
      </c>
      <c r="Z11" s="2" t="s">
        <v>28</v>
      </c>
      <c r="AA11" s="2" t="s">
        <v>29</v>
      </c>
      <c r="AB11" s="2" t="s">
        <v>30</v>
      </c>
      <c r="AC11" s="2" t="s">
        <v>31</v>
      </c>
      <c r="AD11" s="2" t="s">
        <v>32</v>
      </c>
      <c r="AE11" s="2" t="s">
        <v>33</v>
      </c>
    </row>
    <row r="12" spans="1:32" s="4" customFormat="1" x14ac:dyDescent="0.45">
      <c r="A12" s="46" t="s">
        <v>97</v>
      </c>
      <c r="B12" s="6">
        <f>B$5+(B$5*B$7)</f>
        <v>6161.2887647987045</v>
      </c>
      <c r="C12" s="6">
        <f>B12+(B12*$B$6)+$B$12</f>
        <v>12630.641967837344</v>
      </c>
      <c r="D12" s="6">
        <f t="shared" ref="D12:AE12" si="0">C12+(C12*$B$6)+$B$12</f>
        <v>19423.462831027915</v>
      </c>
      <c r="E12" s="6">
        <f t="shared" si="0"/>
        <v>26555.924737378016</v>
      </c>
      <c r="F12" s="6">
        <f t="shared" si="0"/>
        <v>34045.009739045621</v>
      </c>
      <c r="G12" s="6">
        <f t="shared" si="0"/>
        <v>41908.548990796611</v>
      </c>
      <c r="H12" s="6">
        <f t="shared" si="0"/>
        <v>50165.265205135147</v>
      </c>
      <c r="I12" s="6">
        <f t="shared" si="0"/>
        <v>58834.817230190616</v>
      </c>
      <c r="J12" s="6">
        <f t="shared" si="0"/>
        <v>67937.846856498858</v>
      </c>
      <c r="K12" s="6">
        <f t="shared" si="0"/>
        <v>77496.027964122506</v>
      </c>
      <c r="L12" s="6">
        <f t="shared" si="0"/>
        <v>87532.118127127338</v>
      </c>
      <c r="M12" s="6">
        <f t="shared" si="0"/>
        <v>98070.01279828242</v>
      </c>
      <c r="N12" s="6">
        <f t="shared" si="0"/>
        <v>109134.80220299526</v>
      </c>
      <c r="O12" s="6">
        <f t="shared" si="0"/>
        <v>120752.83107794373</v>
      </c>
      <c r="P12" s="6">
        <f t="shared" si="0"/>
        <v>132951.76139663963</v>
      </c>
      <c r="Q12" s="6">
        <f t="shared" si="0"/>
        <v>145760.63823127031</v>
      </c>
      <c r="R12" s="6">
        <f t="shared" si="0"/>
        <v>159209.95890763251</v>
      </c>
      <c r="S12" s="6">
        <f t="shared" si="0"/>
        <v>173331.74561781282</v>
      </c>
      <c r="T12" s="6">
        <f t="shared" si="0"/>
        <v>188159.62166350216</v>
      </c>
      <c r="U12" s="6">
        <f t="shared" si="0"/>
        <v>203728.89151147596</v>
      </c>
      <c r="V12" s="6">
        <f t="shared" si="0"/>
        <v>220076.62485184844</v>
      </c>
      <c r="W12" s="6">
        <f t="shared" si="0"/>
        <v>237241.74485923955</v>
      </c>
      <c r="X12" s="6">
        <f t="shared" si="0"/>
        <v>255265.12086700022</v>
      </c>
      <c r="Y12" s="6">
        <f t="shared" si="0"/>
        <v>274189.66567514895</v>
      </c>
      <c r="Z12" s="6">
        <f t="shared" si="0"/>
        <v>294060.43772370514</v>
      </c>
      <c r="AA12" s="6">
        <f t="shared" si="0"/>
        <v>314924.74837468914</v>
      </c>
      <c r="AB12" s="6">
        <f t="shared" si="0"/>
        <v>336832.27455822233</v>
      </c>
      <c r="AC12" s="6">
        <f t="shared" si="0"/>
        <v>359835.17705093219</v>
      </c>
      <c r="AD12" s="6">
        <f t="shared" si="0"/>
        <v>383988.22466827754</v>
      </c>
      <c r="AE12" s="6">
        <f t="shared" si="0"/>
        <v>409348.92466649011</v>
      </c>
    </row>
    <row r="13" spans="1:32" s="3" customFormat="1" x14ac:dyDescent="0.45">
      <c r="A13" s="47" t="s">
        <v>96</v>
      </c>
      <c r="B13" s="6">
        <f t="shared" ref="B13:AE13" si="1">MIN($B$34,$B$3*$B$4*$B$32)</f>
        <v>0</v>
      </c>
      <c r="C13" s="6">
        <f t="shared" si="1"/>
        <v>0</v>
      </c>
      <c r="D13" s="6">
        <f t="shared" si="1"/>
        <v>0</v>
      </c>
      <c r="E13" s="6">
        <f t="shared" si="1"/>
        <v>0</v>
      </c>
      <c r="F13" s="6">
        <f t="shared" si="1"/>
        <v>0</v>
      </c>
      <c r="G13" s="6">
        <f t="shared" si="1"/>
        <v>0</v>
      </c>
      <c r="H13" s="6">
        <f t="shared" si="1"/>
        <v>0</v>
      </c>
      <c r="I13" s="6">
        <f t="shared" si="1"/>
        <v>0</v>
      </c>
      <c r="J13" s="6">
        <f t="shared" si="1"/>
        <v>0</v>
      </c>
      <c r="K13" s="6">
        <f t="shared" si="1"/>
        <v>0</v>
      </c>
      <c r="L13" s="6">
        <f t="shared" si="1"/>
        <v>0</v>
      </c>
      <c r="M13" s="6">
        <f t="shared" si="1"/>
        <v>0</v>
      </c>
      <c r="N13" s="6">
        <f t="shared" si="1"/>
        <v>0</v>
      </c>
      <c r="O13" s="6">
        <f t="shared" si="1"/>
        <v>0</v>
      </c>
      <c r="P13" s="6">
        <f t="shared" si="1"/>
        <v>0</v>
      </c>
      <c r="Q13" s="6">
        <f t="shared" si="1"/>
        <v>0</v>
      </c>
      <c r="R13" s="6">
        <f t="shared" si="1"/>
        <v>0</v>
      </c>
      <c r="S13" s="6">
        <f t="shared" si="1"/>
        <v>0</v>
      </c>
      <c r="T13" s="6">
        <f t="shared" si="1"/>
        <v>0</v>
      </c>
      <c r="U13" s="6">
        <f t="shared" si="1"/>
        <v>0</v>
      </c>
      <c r="V13" s="6">
        <f t="shared" si="1"/>
        <v>0</v>
      </c>
      <c r="W13" s="6">
        <f t="shared" si="1"/>
        <v>0</v>
      </c>
      <c r="X13" s="6">
        <f t="shared" si="1"/>
        <v>0</v>
      </c>
      <c r="Y13" s="6">
        <f t="shared" si="1"/>
        <v>0</v>
      </c>
      <c r="Z13" s="6">
        <f t="shared" si="1"/>
        <v>0</v>
      </c>
      <c r="AA13" s="6">
        <f t="shared" si="1"/>
        <v>0</v>
      </c>
      <c r="AB13" s="6">
        <f t="shared" si="1"/>
        <v>0</v>
      </c>
      <c r="AC13" s="6">
        <f t="shared" si="1"/>
        <v>0</v>
      </c>
      <c r="AD13" s="6">
        <f t="shared" si="1"/>
        <v>0</v>
      </c>
      <c r="AE13" s="6">
        <f t="shared" si="1"/>
        <v>0</v>
      </c>
    </row>
    <row r="14" spans="1:32" x14ac:dyDescent="0.45">
      <c r="A14" s="48" t="s">
        <v>95</v>
      </c>
      <c r="B14" s="6">
        <f>B12-B13</f>
        <v>6161.2887647987045</v>
      </c>
      <c r="C14" s="6">
        <f t="shared" ref="C14:AE14" si="2">C12-C13</f>
        <v>12630.641967837344</v>
      </c>
      <c r="D14" s="6">
        <f t="shared" si="2"/>
        <v>19423.462831027915</v>
      </c>
      <c r="E14" s="6">
        <f t="shared" si="2"/>
        <v>26555.924737378016</v>
      </c>
      <c r="F14" s="6">
        <f t="shared" si="2"/>
        <v>34045.009739045621</v>
      </c>
      <c r="G14" s="6">
        <f t="shared" si="2"/>
        <v>41908.548990796611</v>
      </c>
      <c r="H14" s="6">
        <f t="shared" si="2"/>
        <v>50165.265205135147</v>
      </c>
      <c r="I14" s="6">
        <f t="shared" si="2"/>
        <v>58834.817230190616</v>
      </c>
      <c r="J14" s="6">
        <f t="shared" si="2"/>
        <v>67937.846856498858</v>
      </c>
      <c r="K14" s="6">
        <f t="shared" si="2"/>
        <v>77496.027964122506</v>
      </c>
      <c r="L14" s="6">
        <f t="shared" si="2"/>
        <v>87532.118127127338</v>
      </c>
      <c r="M14" s="6">
        <f t="shared" si="2"/>
        <v>98070.01279828242</v>
      </c>
      <c r="N14" s="6">
        <f t="shared" si="2"/>
        <v>109134.80220299526</v>
      </c>
      <c r="O14" s="6">
        <f t="shared" si="2"/>
        <v>120752.83107794373</v>
      </c>
      <c r="P14" s="6">
        <f t="shared" si="2"/>
        <v>132951.76139663963</v>
      </c>
      <c r="Q14" s="6">
        <f t="shared" si="2"/>
        <v>145760.63823127031</v>
      </c>
      <c r="R14" s="6">
        <f t="shared" si="2"/>
        <v>159209.95890763251</v>
      </c>
      <c r="S14" s="6">
        <f t="shared" si="2"/>
        <v>173331.74561781282</v>
      </c>
      <c r="T14" s="6">
        <f t="shared" si="2"/>
        <v>188159.62166350216</v>
      </c>
      <c r="U14" s="6">
        <f t="shared" si="2"/>
        <v>203728.89151147596</v>
      </c>
      <c r="V14" s="6">
        <f t="shared" si="2"/>
        <v>220076.62485184844</v>
      </c>
      <c r="W14" s="6">
        <f t="shared" si="2"/>
        <v>237241.74485923955</v>
      </c>
      <c r="X14" s="6">
        <f t="shared" si="2"/>
        <v>255265.12086700022</v>
      </c>
      <c r="Y14" s="6">
        <f t="shared" si="2"/>
        <v>274189.66567514895</v>
      </c>
      <c r="Z14" s="6">
        <f t="shared" si="2"/>
        <v>294060.43772370514</v>
      </c>
      <c r="AA14" s="6">
        <f t="shared" si="2"/>
        <v>314924.74837468914</v>
      </c>
      <c r="AB14" s="6">
        <f t="shared" si="2"/>
        <v>336832.27455822233</v>
      </c>
      <c r="AC14" s="6">
        <f t="shared" si="2"/>
        <v>359835.17705093219</v>
      </c>
      <c r="AD14" s="6">
        <f t="shared" si="2"/>
        <v>383988.22466827754</v>
      </c>
      <c r="AE14" s="6">
        <f t="shared" si="2"/>
        <v>409348.92466649011</v>
      </c>
      <c r="AF14" s="23"/>
    </row>
    <row r="15" spans="1:32" x14ac:dyDescent="0.45">
      <c r="A15" s="48" t="s">
        <v>82</v>
      </c>
      <c r="B15" s="6">
        <f t="shared" ref="B15:AE15" si="3">B14*$D$32</f>
        <v>9.9812877989739004</v>
      </c>
      <c r="C15" s="6">
        <f t="shared" si="3"/>
        <v>20.461639987896497</v>
      </c>
      <c r="D15" s="6">
        <f t="shared" si="3"/>
        <v>31.466009786265221</v>
      </c>
      <c r="E15" s="6">
        <f t="shared" si="3"/>
        <v>43.020598074552382</v>
      </c>
      <c r="F15" s="6">
        <f t="shared" si="3"/>
        <v>55.152915777253902</v>
      </c>
      <c r="G15" s="6">
        <f t="shared" si="3"/>
        <v>67.891849365090508</v>
      </c>
      <c r="H15" s="6">
        <f t="shared" si="3"/>
        <v>81.267729632318932</v>
      </c>
      <c r="I15" s="6">
        <f t="shared" si="3"/>
        <v>95.312403912908792</v>
      </c>
      <c r="J15" s="6">
        <f t="shared" si="3"/>
        <v>110.05931190752814</v>
      </c>
      <c r="K15" s="6">
        <f t="shared" si="3"/>
        <v>125.54356530187846</v>
      </c>
      <c r="L15" s="6">
        <f t="shared" si="3"/>
        <v>141.80203136594628</v>
      </c>
      <c r="M15" s="6">
        <f t="shared" si="3"/>
        <v>158.8734207332175</v>
      </c>
      <c r="N15" s="6">
        <f t="shared" si="3"/>
        <v>176.79837956885231</v>
      </c>
      <c r="O15" s="6">
        <f t="shared" si="3"/>
        <v>195.61958634626885</v>
      </c>
      <c r="P15" s="6">
        <f t="shared" si="3"/>
        <v>215.38185346255619</v>
      </c>
      <c r="Q15" s="6">
        <f t="shared" si="3"/>
        <v>236.13223393465788</v>
      </c>
      <c r="R15" s="6">
        <f t="shared" si="3"/>
        <v>257.92013343036467</v>
      </c>
      <c r="S15" s="6">
        <f t="shared" si="3"/>
        <v>280.79742790085675</v>
      </c>
      <c r="T15" s="6">
        <f t="shared" si="3"/>
        <v>304.81858709487346</v>
      </c>
      <c r="U15" s="6">
        <f t="shared" si="3"/>
        <v>330.04080424859103</v>
      </c>
      <c r="V15" s="6">
        <f t="shared" si="3"/>
        <v>356.52413225999447</v>
      </c>
      <c r="W15" s="6">
        <f t="shared" si="3"/>
        <v>384.33162667196808</v>
      </c>
      <c r="X15" s="6">
        <f t="shared" si="3"/>
        <v>413.52949580454032</v>
      </c>
      <c r="Y15" s="6">
        <f t="shared" si="3"/>
        <v>444.18725839374127</v>
      </c>
      <c r="Z15" s="6">
        <f t="shared" si="3"/>
        <v>476.37790911240228</v>
      </c>
      <c r="AA15" s="6">
        <f t="shared" si="3"/>
        <v>510.1780923669964</v>
      </c>
      <c r="AB15" s="6">
        <f t="shared" si="3"/>
        <v>545.66828478432012</v>
      </c>
      <c r="AC15" s="6">
        <f t="shared" si="3"/>
        <v>582.93298682251009</v>
      </c>
      <c r="AD15" s="6">
        <f t="shared" si="3"/>
        <v>622.06092396260954</v>
      </c>
      <c r="AE15" s="6">
        <f t="shared" si="3"/>
        <v>663.14525795971394</v>
      </c>
      <c r="AF15" s="23"/>
    </row>
    <row r="16" spans="1:32" x14ac:dyDescent="0.45">
      <c r="A16" s="48" t="s">
        <v>94</v>
      </c>
      <c r="B16" s="6">
        <f>B14-B15</f>
        <v>6151.3074769997302</v>
      </c>
      <c r="C16" s="6">
        <f t="shared" ref="C16:AE16" si="4">C14-C15</f>
        <v>12610.180327849448</v>
      </c>
      <c r="D16" s="6">
        <f t="shared" si="4"/>
        <v>19391.99682124165</v>
      </c>
      <c r="E16" s="6">
        <f t="shared" si="4"/>
        <v>26512.904139303464</v>
      </c>
      <c r="F16" s="6">
        <f t="shared" si="4"/>
        <v>33989.856823268368</v>
      </c>
      <c r="G16" s="6">
        <f t="shared" si="4"/>
        <v>41840.657141431519</v>
      </c>
      <c r="H16" s="6">
        <f t="shared" si="4"/>
        <v>50083.997475502831</v>
      </c>
      <c r="I16" s="6">
        <f t="shared" si="4"/>
        <v>58739.504826277705</v>
      </c>
      <c r="J16" s="6">
        <f t="shared" si="4"/>
        <v>67827.787544591323</v>
      </c>
      <c r="K16" s="6">
        <f t="shared" si="4"/>
        <v>77370.484398820627</v>
      </c>
      <c r="L16" s="6">
        <f t="shared" si="4"/>
        <v>87390.316095761387</v>
      </c>
      <c r="M16" s="6">
        <f t="shared" si="4"/>
        <v>97911.139377549203</v>
      </c>
      <c r="N16" s="6">
        <f t="shared" si="4"/>
        <v>108958.00382342641</v>
      </c>
      <c r="O16" s="6">
        <f t="shared" si="4"/>
        <v>120557.21149159747</v>
      </c>
      <c r="P16" s="6">
        <f t="shared" si="4"/>
        <v>132736.37954317708</v>
      </c>
      <c r="Q16" s="6">
        <f t="shared" si="4"/>
        <v>145524.50599733565</v>
      </c>
      <c r="R16" s="6">
        <f t="shared" si="4"/>
        <v>158952.03877420214</v>
      </c>
      <c r="S16" s="6">
        <f t="shared" si="4"/>
        <v>173050.94818991196</v>
      </c>
      <c r="T16" s="6">
        <f t="shared" si="4"/>
        <v>187854.80307640729</v>
      </c>
      <c r="U16" s="6">
        <f t="shared" si="4"/>
        <v>203398.85070722736</v>
      </c>
      <c r="V16" s="6">
        <f t="shared" si="4"/>
        <v>219720.10071958843</v>
      </c>
      <c r="W16" s="6">
        <f t="shared" si="4"/>
        <v>236857.41323256757</v>
      </c>
      <c r="X16" s="6">
        <f t="shared" si="4"/>
        <v>254851.59137119568</v>
      </c>
      <c r="Y16" s="6">
        <f t="shared" si="4"/>
        <v>273745.47841675521</v>
      </c>
      <c r="Z16" s="6">
        <f t="shared" si="4"/>
        <v>293584.05981459271</v>
      </c>
      <c r="AA16" s="6">
        <f t="shared" si="4"/>
        <v>314414.57028232212</v>
      </c>
      <c r="AB16" s="6">
        <f t="shared" si="4"/>
        <v>336286.60627343802</v>
      </c>
      <c r="AC16" s="6">
        <f t="shared" si="4"/>
        <v>359252.24406410969</v>
      </c>
      <c r="AD16" s="6">
        <f t="shared" si="4"/>
        <v>383366.16374431492</v>
      </c>
      <c r="AE16" s="6">
        <f t="shared" si="4"/>
        <v>408685.77940853039</v>
      </c>
      <c r="AF16" s="23"/>
    </row>
    <row r="17" spans="1:32" x14ac:dyDescent="0.45">
      <c r="A17" s="48" t="s">
        <v>112</v>
      </c>
      <c r="B17" s="6">
        <f>MIN($E$35,B16)</f>
        <v>6151.3074769997302</v>
      </c>
      <c r="C17" s="6">
        <f t="shared" ref="C17:AE17" si="5">MIN($E$35,C16)</f>
        <v>12610.180327849448</v>
      </c>
      <c r="D17" s="6">
        <f t="shared" si="5"/>
        <v>19391.99682124165</v>
      </c>
      <c r="E17" s="6">
        <f t="shared" si="5"/>
        <v>26512.904139303464</v>
      </c>
      <c r="F17" s="6">
        <f t="shared" si="5"/>
        <v>33989.856823268368</v>
      </c>
      <c r="G17" s="6">
        <f t="shared" si="5"/>
        <v>41840.657141431519</v>
      </c>
      <c r="H17" s="6">
        <f t="shared" si="5"/>
        <v>50083.997475502831</v>
      </c>
      <c r="I17" s="6">
        <f t="shared" si="5"/>
        <v>58739.504826277705</v>
      </c>
      <c r="J17" s="6">
        <f t="shared" si="5"/>
        <v>67827.787544591323</v>
      </c>
      <c r="K17" s="6">
        <f t="shared" si="5"/>
        <v>75000</v>
      </c>
      <c r="L17" s="6">
        <f t="shared" si="5"/>
        <v>75000</v>
      </c>
      <c r="M17" s="6">
        <f t="shared" si="5"/>
        <v>75000</v>
      </c>
      <c r="N17" s="6">
        <f t="shared" si="5"/>
        <v>75000</v>
      </c>
      <c r="O17" s="6">
        <f t="shared" si="5"/>
        <v>75000</v>
      </c>
      <c r="P17" s="6">
        <f t="shared" si="5"/>
        <v>75000</v>
      </c>
      <c r="Q17" s="6">
        <f t="shared" si="5"/>
        <v>75000</v>
      </c>
      <c r="R17" s="6">
        <f t="shared" si="5"/>
        <v>75000</v>
      </c>
      <c r="S17" s="6">
        <f t="shared" si="5"/>
        <v>75000</v>
      </c>
      <c r="T17" s="6">
        <f t="shared" si="5"/>
        <v>75000</v>
      </c>
      <c r="U17" s="6">
        <f t="shared" si="5"/>
        <v>75000</v>
      </c>
      <c r="V17" s="6">
        <f t="shared" si="5"/>
        <v>75000</v>
      </c>
      <c r="W17" s="6">
        <f t="shared" si="5"/>
        <v>75000</v>
      </c>
      <c r="X17" s="6">
        <f t="shared" si="5"/>
        <v>75000</v>
      </c>
      <c r="Y17" s="6">
        <f t="shared" si="5"/>
        <v>75000</v>
      </c>
      <c r="Z17" s="6">
        <f t="shared" si="5"/>
        <v>75000</v>
      </c>
      <c r="AA17" s="6">
        <f t="shared" si="5"/>
        <v>75000</v>
      </c>
      <c r="AB17" s="6">
        <f t="shared" si="5"/>
        <v>75000</v>
      </c>
      <c r="AC17" s="6">
        <f t="shared" si="5"/>
        <v>75000</v>
      </c>
      <c r="AD17" s="6">
        <f t="shared" si="5"/>
        <v>75000</v>
      </c>
      <c r="AE17" s="6">
        <f t="shared" si="5"/>
        <v>75000</v>
      </c>
      <c r="AF17" s="23"/>
    </row>
    <row r="18" spans="1:32" x14ac:dyDescent="0.45">
      <c r="A18" s="48" t="s">
        <v>86</v>
      </c>
      <c r="B18" s="6">
        <f>MAX($E$33,$E$32*B17)</f>
        <v>16</v>
      </c>
      <c r="C18" s="6">
        <f t="shared" ref="C18:AE18" si="6">MAX($E$33,$E$32*C17)</f>
        <v>30.264432786838672</v>
      </c>
      <c r="D18" s="6">
        <f t="shared" si="6"/>
        <v>46.540792370979958</v>
      </c>
      <c r="E18" s="6">
        <f t="shared" si="6"/>
        <v>63.630969934328306</v>
      </c>
      <c r="F18" s="6">
        <f t="shared" si="6"/>
        <v>81.575656375844076</v>
      </c>
      <c r="G18" s="6">
        <f t="shared" si="6"/>
        <v>100.41757713943564</v>
      </c>
      <c r="H18" s="6">
        <f t="shared" si="6"/>
        <v>120.20159394120678</v>
      </c>
      <c r="I18" s="6">
        <f t="shared" si="6"/>
        <v>140.97481158306647</v>
      </c>
      <c r="J18" s="6">
        <f t="shared" si="6"/>
        <v>162.78669010701915</v>
      </c>
      <c r="K18" s="6">
        <f t="shared" si="6"/>
        <v>179.99999999999997</v>
      </c>
      <c r="L18" s="6">
        <f t="shared" si="6"/>
        <v>179.99999999999997</v>
      </c>
      <c r="M18" s="6">
        <f t="shared" si="6"/>
        <v>179.99999999999997</v>
      </c>
      <c r="N18" s="6">
        <f t="shared" si="6"/>
        <v>179.99999999999997</v>
      </c>
      <c r="O18" s="6">
        <f t="shared" si="6"/>
        <v>179.99999999999997</v>
      </c>
      <c r="P18" s="6">
        <f t="shared" si="6"/>
        <v>179.99999999999997</v>
      </c>
      <c r="Q18" s="6">
        <f t="shared" si="6"/>
        <v>179.99999999999997</v>
      </c>
      <c r="R18" s="6">
        <f t="shared" si="6"/>
        <v>179.99999999999997</v>
      </c>
      <c r="S18" s="6">
        <f t="shared" si="6"/>
        <v>179.99999999999997</v>
      </c>
      <c r="T18" s="6">
        <f t="shared" si="6"/>
        <v>179.99999999999997</v>
      </c>
      <c r="U18" s="6">
        <f t="shared" si="6"/>
        <v>179.99999999999997</v>
      </c>
      <c r="V18" s="6">
        <f t="shared" si="6"/>
        <v>179.99999999999997</v>
      </c>
      <c r="W18" s="6">
        <f t="shared" si="6"/>
        <v>179.99999999999997</v>
      </c>
      <c r="X18" s="6">
        <f t="shared" si="6"/>
        <v>179.99999999999997</v>
      </c>
      <c r="Y18" s="6">
        <f t="shared" si="6"/>
        <v>179.99999999999997</v>
      </c>
      <c r="Z18" s="6">
        <f t="shared" si="6"/>
        <v>179.99999999999997</v>
      </c>
      <c r="AA18" s="6">
        <f t="shared" si="6"/>
        <v>179.99999999999997</v>
      </c>
      <c r="AB18" s="6">
        <f t="shared" si="6"/>
        <v>179.99999999999997</v>
      </c>
      <c r="AC18" s="6">
        <f t="shared" si="6"/>
        <v>179.99999999999997</v>
      </c>
      <c r="AD18" s="6">
        <f t="shared" si="6"/>
        <v>179.99999999999997</v>
      </c>
      <c r="AE18" s="6">
        <f t="shared" si="6"/>
        <v>179.99999999999997</v>
      </c>
      <c r="AF18" s="23"/>
    </row>
    <row r="19" spans="1:32" x14ac:dyDescent="0.45">
      <c r="A19" s="48" t="s">
        <v>110</v>
      </c>
      <c r="B19" s="6">
        <f t="shared" ref="B19:AD19" si="7">B16-B17-B21</f>
        <v>0</v>
      </c>
      <c r="C19" s="6">
        <f t="shared" si="7"/>
        <v>0</v>
      </c>
      <c r="D19" s="6">
        <f t="shared" si="7"/>
        <v>0</v>
      </c>
      <c r="E19" s="6">
        <f t="shared" si="7"/>
        <v>0</v>
      </c>
      <c r="F19" s="6">
        <f t="shared" si="7"/>
        <v>0</v>
      </c>
      <c r="G19" s="6">
        <f t="shared" si="7"/>
        <v>0</v>
      </c>
      <c r="H19" s="6">
        <f t="shared" si="7"/>
        <v>0</v>
      </c>
      <c r="I19" s="6">
        <f t="shared" si="7"/>
        <v>0</v>
      </c>
      <c r="J19" s="6">
        <f t="shared" si="7"/>
        <v>0</v>
      </c>
      <c r="K19" s="6">
        <f t="shared" si="7"/>
        <v>2370.4843988206267</v>
      </c>
      <c r="L19" s="6">
        <f t="shared" si="7"/>
        <v>12390.316095761387</v>
      </c>
      <c r="M19" s="6">
        <f t="shared" si="7"/>
        <v>22911.139377549203</v>
      </c>
      <c r="N19" s="6">
        <f t="shared" si="7"/>
        <v>33958.003823426407</v>
      </c>
      <c r="O19" s="6">
        <f t="shared" si="7"/>
        <v>45557.211491597467</v>
      </c>
      <c r="P19" s="6">
        <f t="shared" si="7"/>
        <v>57736.379543177085</v>
      </c>
      <c r="Q19" s="6">
        <f t="shared" si="7"/>
        <v>70524.505997335655</v>
      </c>
      <c r="R19" s="6">
        <f t="shared" si="7"/>
        <v>83952.038774202141</v>
      </c>
      <c r="S19" s="6">
        <f t="shared" si="7"/>
        <v>98050.948189911956</v>
      </c>
      <c r="T19" s="6">
        <f t="shared" si="7"/>
        <v>112854.80307640729</v>
      </c>
      <c r="U19" s="6">
        <f t="shared" si="7"/>
        <v>128398.85070722736</v>
      </c>
      <c r="V19" s="6">
        <f t="shared" si="7"/>
        <v>144720.10071958843</v>
      </c>
      <c r="W19" s="6">
        <f t="shared" si="7"/>
        <v>161857.41323256757</v>
      </c>
      <c r="X19" s="6">
        <f t="shared" si="7"/>
        <v>179851.59137119568</v>
      </c>
      <c r="Y19" s="6">
        <f t="shared" si="7"/>
        <v>198745.47841675521</v>
      </c>
      <c r="Z19" s="6">
        <f t="shared" si="7"/>
        <v>218584.05981459271</v>
      </c>
      <c r="AA19" s="6">
        <f t="shared" si="7"/>
        <v>239414.57028232212</v>
      </c>
      <c r="AB19" s="6">
        <f t="shared" si="7"/>
        <v>261286.60627343802</v>
      </c>
      <c r="AC19" s="6">
        <f t="shared" si="7"/>
        <v>284252.24406410969</v>
      </c>
      <c r="AD19" s="6">
        <f t="shared" si="7"/>
        <v>308366.16374431492</v>
      </c>
      <c r="AE19" s="6">
        <f>AE16-AE17-AE21</f>
        <v>333685.77940853039</v>
      </c>
    </row>
    <row r="20" spans="1:32" x14ac:dyDescent="0.45">
      <c r="A20" s="48" t="s">
        <v>111</v>
      </c>
      <c r="B20" s="6">
        <f t="shared" ref="B20:AE20" si="8">B19*$F$32</f>
        <v>0</v>
      </c>
      <c r="C20" s="6">
        <f t="shared" si="8"/>
        <v>0</v>
      </c>
      <c r="D20" s="6">
        <f t="shared" si="8"/>
        <v>0</v>
      </c>
      <c r="E20" s="6">
        <f t="shared" si="8"/>
        <v>0</v>
      </c>
      <c r="F20" s="6">
        <f t="shared" si="8"/>
        <v>0</v>
      </c>
      <c r="G20" s="6">
        <f t="shared" si="8"/>
        <v>0</v>
      </c>
      <c r="H20" s="6">
        <f t="shared" si="8"/>
        <v>0</v>
      </c>
      <c r="I20" s="6">
        <f t="shared" si="8"/>
        <v>0</v>
      </c>
      <c r="J20" s="6">
        <f t="shared" si="8"/>
        <v>0</v>
      </c>
      <c r="K20" s="6">
        <f t="shared" si="8"/>
        <v>2.844581278584752</v>
      </c>
      <c r="L20" s="6">
        <f t="shared" si="8"/>
        <v>14.868379314913664</v>
      </c>
      <c r="M20" s="6">
        <f t="shared" si="8"/>
        <v>27.493367253059041</v>
      </c>
      <c r="N20" s="6">
        <f t="shared" si="8"/>
        <v>40.749604588111687</v>
      </c>
      <c r="O20" s="6">
        <f t="shared" si="8"/>
        <v>54.668653789916952</v>
      </c>
      <c r="P20" s="6">
        <f t="shared" si="8"/>
        <v>69.283655451812493</v>
      </c>
      <c r="Q20" s="6">
        <f t="shared" si="8"/>
        <v>84.629407196802774</v>
      </c>
      <c r="R20" s="6">
        <f t="shared" si="8"/>
        <v>100.74244652904257</v>
      </c>
      <c r="S20" s="6">
        <f t="shared" si="8"/>
        <v>117.66113782789434</v>
      </c>
      <c r="T20" s="6">
        <f t="shared" si="8"/>
        <v>135.42576369168873</v>
      </c>
      <c r="U20" s="6">
        <f t="shared" si="8"/>
        <v>154.07862084867281</v>
      </c>
      <c r="V20" s="6">
        <f t="shared" si="8"/>
        <v>173.6641208635061</v>
      </c>
      <c r="W20" s="6">
        <f t="shared" si="8"/>
        <v>194.22889587908108</v>
      </c>
      <c r="X20" s="6">
        <f t="shared" si="8"/>
        <v>215.8219096454348</v>
      </c>
      <c r="Y20" s="6">
        <f t="shared" si="8"/>
        <v>238.49457410010623</v>
      </c>
      <c r="Z20" s="6">
        <f t="shared" si="8"/>
        <v>262.30087177751125</v>
      </c>
      <c r="AA20" s="6">
        <f t="shared" si="8"/>
        <v>287.29748433878655</v>
      </c>
      <c r="AB20" s="6">
        <f t="shared" si="8"/>
        <v>313.54392752812561</v>
      </c>
      <c r="AC20" s="6">
        <f t="shared" si="8"/>
        <v>341.1026928769316</v>
      </c>
      <c r="AD20" s="6">
        <f t="shared" si="8"/>
        <v>370.03939649317789</v>
      </c>
      <c r="AE20" s="6">
        <f t="shared" si="8"/>
        <v>400.42293529023641</v>
      </c>
    </row>
    <row r="21" spans="1:32" x14ac:dyDescent="0.45">
      <c r="A21" s="48" t="s">
        <v>93</v>
      </c>
      <c r="B21" s="6">
        <f t="shared" ref="B21:AE21" si="9">MAX(0,B16-$F$35)</f>
        <v>0</v>
      </c>
      <c r="C21" s="6">
        <f t="shared" si="9"/>
        <v>0</v>
      </c>
      <c r="D21" s="6">
        <f t="shared" si="9"/>
        <v>0</v>
      </c>
      <c r="E21" s="6">
        <f t="shared" si="9"/>
        <v>0</v>
      </c>
      <c r="F21" s="6">
        <f t="shared" si="9"/>
        <v>0</v>
      </c>
      <c r="G21" s="6">
        <f t="shared" si="9"/>
        <v>0</v>
      </c>
      <c r="H21" s="6">
        <f t="shared" si="9"/>
        <v>0</v>
      </c>
      <c r="I21" s="6">
        <f t="shared" si="9"/>
        <v>0</v>
      </c>
      <c r="J21" s="6">
        <f t="shared" si="9"/>
        <v>0</v>
      </c>
      <c r="K21" s="6">
        <f t="shared" si="9"/>
        <v>0</v>
      </c>
      <c r="L21" s="6">
        <f t="shared" si="9"/>
        <v>0</v>
      </c>
      <c r="M21" s="6">
        <f t="shared" si="9"/>
        <v>0</v>
      </c>
      <c r="N21" s="6">
        <f t="shared" si="9"/>
        <v>0</v>
      </c>
      <c r="O21" s="6">
        <f t="shared" si="9"/>
        <v>0</v>
      </c>
      <c r="P21" s="6">
        <f t="shared" si="9"/>
        <v>0</v>
      </c>
      <c r="Q21" s="6">
        <f t="shared" si="9"/>
        <v>0</v>
      </c>
      <c r="R21" s="6">
        <f t="shared" si="9"/>
        <v>0</v>
      </c>
      <c r="S21" s="6">
        <f t="shared" si="9"/>
        <v>0</v>
      </c>
      <c r="T21" s="6">
        <f t="shared" si="9"/>
        <v>0</v>
      </c>
      <c r="U21" s="6">
        <f t="shared" si="9"/>
        <v>0</v>
      </c>
      <c r="V21" s="6">
        <f t="shared" si="9"/>
        <v>0</v>
      </c>
      <c r="W21" s="6">
        <f t="shared" si="9"/>
        <v>0</v>
      </c>
      <c r="X21" s="6">
        <f t="shared" si="9"/>
        <v>0</v>
      </c>
      <c r="Y21" s="6">
        <f t="shared" si="9"/>
        <v>0</v>
      </c>
      <c r="Z21" s="6">
        <f t="shared" si="9"/>
        <v>0</v>
      </c>
      <c r="AA21" s="6">
        <f t="shared" si="9"/>
        <v>0</v>
      </c>
      <c r="AB21" s="6">
        <f t="shared" si="9"/>
        <v>0</v>
      </c>
      <c r="AC21" s="6">
        <f t="shared" si="9"/>
        <v>0</v>
      </c>
      <c r="AD21" s="6">
        <f t="shared" si="9"/>
        <v>0</v>
      </c>
      <c r="AE21" s="6">
        <f t="shared" si="9"/>
        <v>0</v>
      </c>
    </row>
    <row r="22" spans="1:32" x14ac:dyDescent="0.45">
      <c r="A22" s="48" t="s">
        <v>87</v>
      </c>
      <c r="B22" s="6">
        <f>B21*$G$32</f>
        <v>0</v>
      </c>
      <c r="C22" s="6">
        <f t="shared" ref="C22:AE22" si="10">C21*$G$32</f>
        <v>0</v>
      </c>
      <c r="D22" s="6">
        <f t="shared" si="10"/>
        <v>0</v>
      </c>
      <c r="E22" s="6">
        <f t="shared" si="10"/>
        <v>0</v>
      </c>
      <c r="F22" s="6">
        <f t="shared" si="10"/>
        <v>0</v>
      </c>
      <c r="G22" s="6">
        <f t="shared" si="10"/>
        <v>0</v>
      </c>
      <c r="H22" s="6">
        <f t="shared" si="10"/>
        <v>0</v>
      </c>
      <c r="I22" s="6">
        <f t="shared" si="10"/>
        <v>0</v>
      </c>
      <c r="J22" s="6">
        <f t="shared" si="10"/>
        <v>0</v>
      </c>
      <c r="K22" s="6">
        <f t="shared" si="10"/>
        <v>0</v>
      </c>
      <c r="L22" s="6">
        <f t="shared" si="10"/>
        <v>0</v>
      </c>
      <c r="M22" s="6">
        <f t="shared" si="10"/>
        <v>0</v>
      </c>
      <c r="N22" s="6">
        <f t="shared" si="10"/>
        <v>0</v>
      </c>
      <c r="O22" s="6">
        <f t="shared" si="10"/>
        <v>0</v>
      </c>
      <c r="P22" s="6">
        <f t="shared" si="10"/>
        <v>0</v>
      </c>
      <c r="Q22" s="6">
        <f t="shared" si="10"/>
        <v>0</v>
      </c>
      <c r="R22" s="6">
        <f t="shared" si="10"/>
        <v>0</v>
      </c>
      <c r="S22" s="6">
        <f t="shared" si="10"/>
        <v>0</v>
      </c>
      <c r="T22" s="6">
        <f t="shared" si="10"/>
        <v>0</v>
      </c>
      <c r="U22" s="6">
        <f t="shared" si="10"/>
        <v>0</v>
      </c>
      <c r="V22" s="6">
        <f t="shared" si="10"/>
        <v>0</v>
      </c>
      <c r="W22" s="6">
        <f t="shared" si="10"/>
        <v>0</v>
      </c>
      <c r="X22" s="6">
        <f t="shared" si="10"/>
        <v>0</v>
      </c>
      <c r="Y22" s="6">
        <f t="shared" si="10"/>
        <v>0</v>
      </c>
      <c r="Z22" s="6">
        <f t="shared" si="10"/>
        <v>0</v>
      </c>
      <c r="AA22" s="6">
        <f t="shared" si="10"/>
        <v>0</v>
      </c>
      <c r="AB22" s="6">
        <f t="shared" si="10"/>
        <v>0</v>
      </c>
      <c r="AC22" s="6">
        <f t="shared" si="10"/>
        <v>0</v>
      </c>
      <c r="AD22" s="6">
        <f t="shared" si="10"/>
        <v>0</v>
      </c>
      <c r="AE22" s="6">
        <f t="shared" si="10"/>
        <v>0</v>
      </c>
    </row>
    <row r="23" spans="1:32" x14ac:dyDescent="0.45">
      <c r="A23" s="48" t="s">
        <v>113</v>
      </c>
      <c r="B23" s="6">
        <f>B18+B22+B20</f>
        <v>16</v>
      </c>
      <c r="C23" s="6">
        <f t="shared" ref="C23:AD23" si="11">C18+C22+C20</f>
        <v>30.264432786838672</v>
      </c>
      <c r="D23" s="6">
        <f t="shared" si="11"/>
        <v>46.540792370979958</v>
      </c>
      <c r="E23" s="6">
        <f t="shared" si="11"/>
        <v>63.630969934328306</v>
      </c>
      <c r="F23" s="6">
        <f t="shared" si="11"/>
        <v>81.575656375844076</v>
      </c>
      <c r="G23" s="6">
        <f t="shared" si="11"/>
        <v>100.41757713943564</v>
      </c>
      <c r="H23" s="6">
        <f t="shared" si="11"/>
        <v>120.20159394120678</v>
      </c>
      <c r="I23" s="6">
        <f t="shared" si="11"/>
        <v>140.97481158306647</v>
      </c>
      <c r="J23" s="6">
        <f t="shared" si="11"/>
        <v>162.78669010701915</v>
      </c>
      <c r="K23" s="6">
        <f t="shared" si="11"/>
        <v>182.84458127858471</v>
      </c>
      <c r="L23" s="6">
        <f t="shared" si="11"/>
        <v>194.86837931491362</v>
      </c>
      <c r="M23" s="6">
        <f t="shared" si="11"/>
        <v>207.49336725305901</v>
      </c>
      <c r="N23" s="6">
        <f t="shared" si="11"/>
        <v>220.74960458811165</v>
      </c>
      <c r="O23" s="6">
        <f t="shared" si="11"/>
        <v>234.66865378991693</v>
      </c>
      <c r="P23" s="6">
        <f t="shared" si="11"/>
        <v>249.28365545181248</v>
      </c>
      <c r="Q23" s="6">
        <f t="shared" si="11"/>
        <v>264.62940719680273</v>
      </c>
      <c r="R23" s="6">
        <f t="shared" si="11"/>
        <v>280.74244652904252</v>
      </c>
      <c r="S23" s="6">
        <f t="shared" si="11"/>
        <v>297.66113782789432</v>
      </c>
      <c r="T23" s="6">
        <f t="shared" si="11"/>
        <v>315.4257636916887</v>
      </c>
      <c r="U23" s="6">
        <f t="shared" si="11"/>
        <v>334.07862084867281</v>
      </c>
      <c r="V23" s="6">
        <f t="shared" si="11"/>
        <v>353.66412086350607</v>
      </c>
      <c r="W23" s="6">
        <f t="shared" si="11"/>
        <v>374.22889587908105</v>
      </c>
      <c r="X23" s="6">
        <f t="shared" si="11"/>
        <v>395.82190964543474</v>
      </c>
      <c r="Y23" s="6">
        <f t="shared" si="11"/>
        <v>418.49457410010621</v>
      </c>
      <c r="Z23" s="6">
        <f t="shared" si="11"/>
        <v>442.30087177751125</v>
      </c>
      <c r="AA23" s="6">
        <f t="shared" si="11"/>
        <v>467.29748433878649</v>
      </c>
      <c r="AB23" s="6">
        <f t="shared" si="11"/>
        <v>493.54392752812555</v>
      </c>
      <c r="AC23" s="6">
        <f t="shared" si="11"/>
        <v>521.10269287693154</v>
      </c>
      <c r="AD23" s="6">
        <f t="shared" si="11"/>
        <v>550.03939649317783</v>
      </c>
      <c r="AE23" s="6">
        <f>AE18+AE22+AE20</f>
        <v>580.42293529023641</v>
      </c>
    </row>
    <row r="24" spans="1:32" x14ac:dyDescent="0.45">
      <c r="A24" s="48" t="s">
        <v>98</v>
      </c>
      <c r="B24" s="6">
        <f t="shared" ref="B24:AE24" si="12">B13+B15+B23</f>
        <v>25.981287798973902</v>
      </c>
      <c r="C24" s="6">
        <f t="shared" si="12"/>
        <v>50.726072774735172</v>
      </c>
      <c r="D24" s="6">
        <f t="shared" si="12"/>
        <v>78.006802157245176</v>
      </c>
      <c r="E24" s="6">
        <f t="shared" si="12"/>
        <v>106.65156800888069</v>
      </c>
      <c r="F24" s="6">
        <f t="shared" si="12"/>
        <v>136.72857215309799</v>
      </c>
      <c r="G24" s="6">
        <f t="shared" si="12"/>
        <v>168.30942650452613</v>
      </c>
      <c r="H24" s="6">
        <f t="shared" si="12"/>
        <v>201.46932357352571</v>
      </c>
      <c r="I24" s="6">
        <f t="shared" si="12"/>
        <v>236.28721549597526</v>
      </c>
      <c r="J24" s="6">
        <f t="shared" si="12"/>
        <v>272.84600201454731</v>
      </c>
      <c r="K24" s="6">
        <f t="shared" si="12"/>
        <v>308.38814658046317</v>
      </c>
      <c r="L24" s="6">
        <f t="shared" si="12"/>
        <v>336.6704106808599</v>
      </c>
      <c r="M24" s="6">
        <f t="shared" si="12"/>
        <v>366.36678798627651</v>
      </c>
      <c r="N24" s="6">
        <f t="shared" si="12"/>
        <v>397.54798415696393</v>
      </c>
      <c r="O24" s="6">
        <f t="shared" si="12"/>
        <v>430.28824013618578</v>
      </c>
      <c r="P24" s="6">
        <f t="shared" si="12"/>
        <v>464.66550891436867</v>
      </c>
      <c r="Q24" s="6">
        <f t="shared" si="12"/>
        <v>500.76164113146058</v>
      </c>
      <c r="R24" s="6">
        <f t="shared" si="12"/>
        <v>538.66257995940714</v>
      </c>
      <c r="S24" s="6">
        <f t="shared" si="12"/>
        <v>578.45856572875107</v>
      </c>
      <c r="T24" s="6">
        <f t="shared" si="12"/>
        <v>620.24435078656211</v>
      </c>
      <c r="U24" s="6">
        <f t="shared" si="12"/>
        <v>664.11942509726384</v>
      </c>
      <c r="V24" s="6">
        <f t="shared" si="12"/>
        <v>710.18825312350054</v>
      </c>
      <c r="W24" s="6">
        <f t="shared" si="12"/>
        <v>758.56052255104919</v>
      </c>
      <c r="X24" s="6">
        <f t="shared" si="12"/>
        <v>809.35140544997512</v>
      </c>
      <c r="Y24" s="6">
        <f t="shared" si="12"/>
        <v>862.68183249384742</v>
      </c>
      <c r="Z24" s="6">
        <f t="shared" si="12"/>
        <v>918.67878088991347</v>
      </c>
      <c r="AA24" s="6">
        <f t="shared" si="12"/>
        <v>977.47557670578294</v>
      </c>
      <c r="AB24" s="6">
        <f t="shared" si="12"/>
        <v>1039.2122123124457</v>
      </c>
      <c r="AC24" s="6">
        <f t="shared" si="12"/>
        <v>1104.0356796994415</v>
      </c>
      <c r="AD24" s="6">
        <f t="shared" si="12"/>
        <v>1172.1003204557874</v>
      </c>
      <c r="AE24" s="6">
        <f t="shared" si="12"/>
        <v>1243.5681932499504</v>
      </c>
    </row>
    <row r="25" spans="1:32" x14ac:dyDescent="0.45">
      <c r="A25" s="48" t="s">
        <v>122</v>
      </c>
      <c r="B25" s="6">
        <f>SUM($B$24)</f>
        <v>25.981287798973902</v>
      </c>
      <c r="C25" s="6">
        <f>SUM($B$24:C24)</f>
        <v>76.707360573709082</v>
      </c>
      <c r="D25" s="6">
        <f>SUM($B$24:D24)</f>
        <v>154.71416273095426</v>
      </c>
      <c r="E25" s="6">
        <f>SUM($B$24:E24)</f>
        <v>261.36573073983493</v>
      </c>
      <c r="F25" s="6">
        <f>SUM($B$24:F24)</f>
        <v>398.09430289293289</v>
      </c>
      <c r="G25" s="6">
        <f>SUM($B$24:G24)</f>
        <v>566.40372939745907</v>
      </c>
      <c r="H25" s="6">
        <f>SUM($B$24:H24)</f>
        <v>767.87305297098476</v>
      </c>
      <c r="I25" s="6">
        <f>SUM($B$24:I24)</f>
        <v>1004.16026846696</v>
      </c>
      <c r="J25" s="6">
        <f>SUM($B$24:J24)</f>
        <v>1277.0062704815073</v>
      </c>
      <c r="K25" s="6">
        <f>SUM($B$24:K24)</f>
        <v>1585.3944170619704</v>
      </c>
      <c r="L25" s="6">
        <f>SUM($B$24:L24)</f>
        <v>1922.0648277428304</v>
      </c>
      <c r="M25" s="6">
        <f>SUM($B$24:M24)</f>
        <v>2288.4316157291069</v>
      </c>
      <c r="N25" s="6">
        <f>SUM($B$24:N24)</f>
        <v>2685.9795998860709</v>
      </c>
      <c r="O25" s="6">
        <f>SUM($B$24:O24)</f>
        <v>3116.2678400222567</v>
      </c>
      <c r="P25" s="6">
        <f>SUM($B$24:P24)</f>
        <v>3580.9333489366254</v>
      </c>
      <c r="Q25" s="6">
        <f>SUM($B$24:Q24)</f>
        <v>4081.6949900680861</v>
      </c>
      <c r="R25" s="6">
        <f>SUM($B$24:R24)</f>
        <v>4620.3575700274932</v>
      </c>
      <c r="S25" s="6">
        <f>SUM($B$24:S24)</f>
        <v>5198.816135756244</v>
      </c>
      <c r="T25" s="6">
        <f>SUM($B$24:T24)</f>
        <v>5819.0604865428058</v>
      </c>
      <c r="U25" s="6">
        <f>SUM($B$24:U24)</f>
        <v>6483.1799116400698</v>
      </c>
      <c r="V25" s="6">
        <f>SUM($B$24:V24)</f>
        <v>7193.3681647635703</v>
      </c>
      <c r="W25" s="6">
        <f>SUM($B$24:W24)</f>
        <v>7951.9286873146193</v>
      </c>
      <c r="X25" s="6">
        <f>SUM($B$24:X24)</f>
        <v>8761.2800927645949</v>
      </c>
      <c r="Y25" s="6">
        <f>SUM($B$24:Y24)</f>
        <v>9623.9619252584416</v>
      </c>
      <c r="Z25" s="6">
        <f>SUM($B$24:Z24)</f>
        <v>10542.640706148355</v>
      </c>
      <c r="AA25" s="6">
        <f>SUM($B$24:AA24)</f>
        <v>11520.116282854138</v>
      </c>
      <c r="AB25" s="6">
        <f>SUM($B$24:AB24)</f>
        <v>12559.328495166585</v>
      </c>
      <c r="AC25" s="6">
        <f>SUM($B$24:AC24)</f>
        <v>13663.364174866027</v>
      </c>
      <c r="AD25" s="6">
        <f>SUM($B$24:AD24)</f>
        <v>14835.464495321814</v>
      </c>
      <c r="AE25" s="6">
        <f>SUM($B$24:AE24)</f>
        <v>16079.032688571764</v>
      </c>
    </row>
    <row r="26" spans="1:32" x14ac:dyDescent="0.45">
      <c r="A26" s="2" t="s">
        <v>118</v>
      </c>
      <c r="B26" s="6">
        <f>B12-B25</f>
        <v>6135.3074769997302</v>
      </c>
      <c r="C26" s="6">
        <f t="shared" ref="C26:AE26" si="13">C12-C25</f>
        <v>12553.934607263634</v>
      </c>
      <c r="D26" s="6">
        <f t="shared" si="13"/>
        <v>19268.748668296961</v>
      </c>
      <c r="E26" s="6">
        <f t="shared" si="13"/>
        <v>26294.559006638181</v>
      </c>
      <c r="F26" s="6">
        <f t="shared" si="13"/>
        <v>33646.915436152689</v>
      </c>
      <c r="G26" s="6">
        <f t="shared" si="13"/>
        <v>41342.14526139915</v>
      </c>
      <c r="H26" s="6">
        <f t="shared" si="13"/>
        <v>49397.392152164161</v>
      </c>
      <c r="I26" s="6">
        <f t="shared" si="13"/>
        <v>57830.656961723653</v>
      </c>
      <c r="J26" s="6">
        <f t="shared" si="13"/>
        <v>66660.840586017352</v>
      </c>
      <c r="K26" s="6">
        <f t="shared" si="13"/>
        <v>75910.633547060541</v>
      </c>
      <c r="L26" s="6">
        <f t="shared" si="13"/>
        <v>85610.053299384512</v>
      </c>
      <c r="M26" s="6">
        <f t="shared" si="13"/>
        <v>95781.581182553316</v>
      </c>
      <c r="N26" s="6">
        <f t="shared" si="13"/>
        <v>106448.82260310919</v>
      </c>
      <c r="O26" s="6">
        <f t="shared" si="13"/>
        <v>117636.56323792148</v>
      </c>
      <c r="P26" s="6">
        <f t="shared" si="13"/>
        <v>129370.82804770301</v>
      </c>
      <c r="Q26" s="6">
        <f t="shared" si="13"/>
        <v>141678.94324120221</v>
      </c>
      <c r="R26" s="6">
        <f t="shared" si="13"/>
        <v>154589.60133760501</v>
      </c>
      <c r="S26" s="6">
        <f t="shared" si="13"/>
        <v>168132.92948205658</v>
      </c>
      <c r="T26" s="6">
        <f t="shared" si="13"/>
        <v>182340.56117695934</v>
      </c>
      <c r="U26" s="6">
        <f t="shared" si="13"/>
        <v>197245.71159983589</v>
      </c>
      <c r="V26" s="6">
        <f t="shared" si="13"/>
        <v>212883.25668708485</v>
      </c>
      <c r="W26" s="6">
        <f t="shared" si="13"/>
        <v>229289.81617192493</v>
      </c>
      <c r="X26" s="6">
        <f t="shared" si="13"/>
        <v>246503.84077423564</v>
      </c>
      <c r="Y26" s="6">
        <f t="shared" si="13"/>
        <v>264565.7037498905</v>
      </c>
      <c r="Z26" s="6">
        <f t="shared" si="13"/>
        <v>283517.79701755679</v>
      </c>
      <c r="AA26" s="6">
        <f t="shared" si="13"/>
        <v>303404.63209183502</v>
      </c>
      <c r="AB26" s="6">
        <f t="shared" si="13"/>
        <v>324272.94606305577</v>
      </c>
      <c r="AC26" s="6">
        <f t="shared" si="13"/>
        <v>346171.81287606619</v>
      </c>
      <c r="AD26" s="6">
        <f t="shared" si="13"/>
        <v>369152.76017295575</v>
      </c>
      <c r="AE26" s="6">
        <f t="shared" si="13"/>
        <v>393269.89197791833</v>
      </c>
    </row>
    <row r="29" spans="1:32" ht="18" x14ac:dyDescent="0.55000000000000004">
      <c r="B29" s="17" t="s">
        <v>34</v>
      </c>
      <c r="C29" t="s">
        <v>103</v>
      </c>
    </row>
    <row r="30" spans="1:32" x14ac:dyDescent="0.45">
      <c r="B30" t="s">
        <v>35</v>
      </c>
      <c r="C30" t="s">
        <v>36</v>
      </c>
      <c r="D30" t="s">
        <v>37</v>
      </c>
      <c r="E30" t="s">
        <v>38</v>
      </c>
      <c r="I30" s="18"/>
    </row>
    <row r="31" spans="1:32" ht="14.65" thickBot="1" x14ac:dyDescent="0.5">
      <c r="E31" t="s">
        <v>88</v>
      </c>
      <c r="F31" t="s">
        <v>109</v>
      </c>
      <c r="G31" t="s">
        <v>89</v>
      </c>
      <c r="I31" s="18"/>
    </row>
    <row r="32" spans="1:32" ht="14.65" thickBot="1" x14ac:dyDescent="0.5">
      <c r="A32" s="16" t="s">
        <v>116</v>
      </c>
      <c r="B32" s="50">
        <f>'Invoer en totaal'!B34</f>
        <v>0</v>
      </c>
      <c r="C32" s="50">
        <f>'Invoer en totaal'!C34</f>
        <v>0</v>
      </c>
      <c r="D32" s="50">
        <f>'Invoer en totaal'!D34</f>
        <v>1.6199999999999999E-3</v>
      </c>
      <c r="E32" s="50">
        <f>'Invoer en totaal'!E39</f>
        <v>2.3999999999999998E-3</v>
      </c>
      <c r="F32" s="50">
        <f>'Invoer en totaal'!F34</f>
        <v>1.1999999999999999E-3</v>
      </c>
      <c r="G32" s="50">
        <f>'Invoer en totaal'!G34</f>
        <v>5.9999999999999995E-4</v>
      </c>
      <c r="H32" s="8"/>
      <c r="I32" s="18"/>
    </row>
    <row r="33" spans="1:9" ht="14.65" thickBot="1" x14ac:dyDescent="0.5">
      <c r="A33" s="34" t="s">
        <v>77</v>
      </c>
      <c r="B33" s="60">
        <f>'Invoer en totaal'!B35</f>
        <v>0</v>
      </c>
      <c r="C33" s="60">
        <f>'Invoer en totaal'!C35</f>
        <v>0</v>
      </c>
      <c r="D33" s="9"/>
      <c r="E33" s="60">
        <f>'Invoer en totaal'!E40</f>
        <v>16</v>
      </c>
      <c r="F33" s="9"/>
      <c r="G33" s="9"/>
      <c r="H33" s="10"/>
      <c r="I33" s="18"/>
    </row>
    <row r="34" spans="1:9" ht="14.65" thickBot="1" x14ac:dyDescent="0.5">
      <c r="A34" s="34" t="s">
        <v>78</v>
      </c>
      <c r="B34" s="60">
        <f>'Invoer en totaal'!B36</f>
        <v>0</v>
      </c>
      <c r="C34" s="60">
        <f>'Invoer en totaal'!C36</f>
        <v>0</v>
      </c>
      <c r="D34" s="9"/>
      <c r="E34" s="60">
        <f>'Invoer en totaal'!E36</f>
        <v>0</v>
      </c>
      <c r="F34" s="22" t="s">
        <v>119</v>
      </c>
      <c r="G34" s="9"/>
      <c r="H34" s="10"/>
      <c r="I34" s="18"/>
    </row>
    <row r="35" spans="1:9" ht="14.65" thickBot="1" x14ac:dyDescent="0.5">
      <c r="A35" s="45"/>
      <c r="B35" s="11"/>
      <c r="C35" s="11"/>
      <c r="D35" s="54" t="s">
        <v>83</v>
      </c>
      <c r="E35" s="68">
        <f>'Invoer en totaal'!E42</f>
        <v>75000</v>
      </c>
      <c r="F35" s="68">
        <f>'Invoer en totaal'!F42</f>
        <v>500000</v>
      </c>
      <c r="G35" s="11"/>
      <c r="H35" s="12"/>
      <c r="I35" s="18"/>
    </row>
    <row r="36" spans="1:9" x14ac:dyDescent="0.45">
      <c r="I36" s="18"/>
    </row>
    <row r="37" spans="1:9" x14ac:dyDescent="0.45">
      <c r="B37" s="26" t="s">
        <v>81</v>
      </c>
      <c r="I37" s="18"/>
    </row>
  </sheetData>
  <sheetProtection sheet="1" objects="1" scenarios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6"/>
  <sheetViews>
    <sheetView workbookViewId="0">
      <selection activeCell="C7" sqref="C7"/>
    </sheetView>
  </sheetViews>
  <sheetFormatPr defaultRowHeight="14.25" x14ac:dyDescent="0.45"/>
  <cols>
    <col min="2" max="2" width="10.265625" customWidth="1"/>
  </cols>
  <sheetData>
    <row r="1" spans="1:3" x14ac:dyDescent="0.45">
      <c r="A1" t="s">
        <v>71</v>
      </c>
      <c r="B1" s="57">
        <v>43840</v>
      </c>
      <c r="C1" t="s">
        <v>72</v>
      </c>
    </row>
    <row r="2" spans="1:3" x14ac:dyDescent="0.45">
      <c r="A2" t="s">
        <v>73</v>
      </c>
      <c r="B2" s="57">
        <v>43840</v>
      </c>
      <c r="C2" t="s">
        <v>74</v>
      </c>
    </row>
    <row r="3" spans="1:3" x14ac:dyDescent="0.45">
      <c r="A3" t="s">
        <v>75</v>
      </c>
      <c r="B3" s="57">
        <v>43840</v>
      </c>
      <c r="C3" t="s">
        <v>76</v>
      </c>
    </row>
    <row r="4" spans="1:3" x14ac:dyDescent="0.45">
      <c r="A4" t="s">
        <v>101</v>
      </c>
      <c r="B4" s="57">
        <v>43841</v>
      </c>
      <c r="C4" t="s">
        <v>102</v>
      </c>
    </row>
    <row r="5" spans="1:3" x14ac:dyDescent="0.45">
      <c r="A5" t="s">
        <v>107</v>
      </c>
      <c r="B5" s="57">
        <v>43841</v>
      </c>
      <c r="C5" t="s">
        <v>114</v>
      </c>
    </row>
    <row r="6" spans="1:3" x14ac:dyDescent="0.45">
      <c r="A6" t="s">
        <v>120</v>
      </c>
      <c r="B6" s="57">
        <v>43841</v>
      </c>
      <c r="C6" t="s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Invoer en totaal</vt:lpstr>
      <vt:lpstr>Rendement berekening</vt:lpstr>
      <vt:lpstr>Rabobank</vt:lpstr>
      <vt:lpstr>ABN</vt:lpstr>
      <vt:lpstr>ING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Gert</cp:lastModifiedBy>
  <dcterms:created xsi:type="dcterms:W3CDTF">2015-06-05T18:19:34Z</dcterms:created>
  <dcterms:modified xsi:type="dcterms:W3CDTF">2020-01-11T18:40:31Z</dcterms:modified>
</cp:coreProperties>
</file>