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computational lung model\KTI_fractal-model\B-Files_for_David\B-Files_david_15052018\"/>
    </mc:Choice>
  </mc:AlternateContent>
  <bookViews>
    <workbookView xWindow="0" yWindow="0" windowWidth="25200" windowHeight="11850" activeTab="1"/>
  </bookViews>
  <sheets>
    <sheet name="group 1" sheetId="1" r:id="rId1"/>
    <sheet name="group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2" l="1"/>
  <c r="AC14" i="2"/>
  <c r="U14" i="2"/>
  <c r="I14" i="2"/>
  <c r="Y14" i="2" s="1"/>
  <c r="H14" i="2"/>
  <c r="A14" i="2"/>
  <c r="AS13" i="2"/>
  <c r="AC13" i="2"/>
  <c r="U13" i="2"/>
  <c r="H13" i="2"/>
  <c r="I13" i="2" s="1"/>
  <c r="Y13" i="2" s="1"/>
  <c r="A13" i="2"/>
  <c r="AS12" i="2"/>
  <c r="AR12" i="2"/>
  <c r="AN12" i="2"/>
  <c r="AO12" i="2" s="1"/>
  <c r="AM12" i="2"/>
  <c r="AI12" i="2"/>
  <c r="AH12" i="2"/>
  <c r="AC12" i="2"/>
  <c r="U12" i="2"/>
  <c r="R12" i="2"/>
  <c r="Q12" i="2"/>
  <c r="H12" i="2"/>
  <c r="I12" i="2" s="1"/>
  <c r="Y12" i="2" s="1"/>
  <c r="A12" i="2"/>
  <c r="AS10" i="2"/>
  <c r="AC10" i="2"/>
  <c r="U10" i="2"/>
  <c r="H10" i="2"/>
  <c r="I10" i="2" s="1"/>
  <c r="Y10" i="2" s="1"/>
  <c r="A10" i="2"/>
  <c r="AS9" i="2"/>
  <c r="AR9" i="2"/>
  <c r="AN9" i="2"/>
  <c r="AM9" i="2"/>
  <c r="AI9" i="2"/>
  <c r="AH9" i="2"/>
  <c r="AC9" i="2"/>
  <c r="U9" i="2"/>
  <c r="R9" i="2"/>
  <c r="Q9" i="2"/>
  <c r="H9" i="2"/>
  <c r="I9" i="2" s="1"/>
  <c r="Y9" i="2" s="1"/>
  <c r="A9" i="2"/>
  <c r="AS7" i="2"/>
  <c r="AC7" i="2"/>
  <c r="U7" i="2"/>
  <c r="H7" i="2"/>
  <c r="I7" i="2" s="1"/>
  <c r="Y7" i="2" s="1"/>
  <c r="AS6" i="2"/>
  <c r="AU6" i="2" s="1"/>
  <c r="AR6" i="2"/>
  <c r="AN6" i="2"/>
  <c r="AM6" i="2"/>
  <c r="AI6" i="2"/>
  <c r="AH6" i="2"/>
  <c r="AC6" i="2"/>
  <c r="AE6" i="2" s="1"/>
  <c r="U6" i="2"/>
  <c r="W6" i="2" s="1"/>
  <c r="R6" i="2"/>
  <c r="Q6" i="2"/>
  <c r="H6" i="2"/>
  <c r="I6" i="2" s="1"/>
  <c r="Y6" i="2" s="1"/>
  <c r="AS4" i="2"/>
  <c r="AC4" i="2"/>
  <c r="U4" i="2"/>
  <c r="H4" i="2"/>
  <c r="I4" i="2" s="1"/>
  <c r="Y4" i="2" s="1"/>
  <c r="A4" i="2"/>
  <c r="AS3" i="2"/>
  <c r="AC3" i="2"/>
  <c r="U3" i="2"/>
  <c r="H3" i="2"/>
  <c r="I3" i="2" s="1"/>
  <c r="Y3" i="2" s="1"/>
  <c r="A3" i="2"/>
  <c r="AS2" i="2"/>
  <c r="AR2" i="2"/>
  <c r="AN2" i="2"/>
  <c r="AO2" i="2" s="1"/>
  <c r="AM2" i="2"/>
  <c r="AI2" i="2"/>
  <c r="AH2" i="2"/>
  <c r="AC2" i="2"/>
  <c r="AE2" i="2" s="1"/>
  <c r="U2" i="2"/>
  <c r="R2" i="2"/>
  <c r="Q2" i="2"/>
  <c r="H2" i="2"/>
  <c r="I2" i="2" s="1"/>
  <c r="Y2" i="2" s="1"/>
  <c r="A2" i="2"/>
  <c r="AS22" i="1"/>
  <c r="AC22" i="1"/>
  <c r="U22" i="1"/>
  <c r="H22" i="1"/>
  <c r="I22" i="1" s="1"/>
  <c r="Y22" i="1" s="1"/>
  <c r="AS21" i="1"/>
  <c r="AC21" i="1"/>
  <c r="U21" i="1"/>
  <c r="H21" i="1"/>
  <c r="I21" i="1" s="1"/>
  <c r="Y21" i="1" s="1"/>
  <c r="AS20" i="1"/>
  <c r="AR20" i="1"/>
  <c r="AN20" i="1"/>
  <c r="AM20" i="1"/>
  <c r="AI20" i="1"/>
  <c r="AH20" i="1"/>
  <c r="AC20" i="1"/>
  <c r="AE20" i="1" s="1"/>
  <c r="U20" i="1"/>
  <c r="R20" i="1"/>
  <c r="Q20" i="1"/>
  <c r="H20" i="1"/>
  <c r="I20" i="1" s="1"/>
  <c r="Y20" i="1" s="1"/>
  <c r="AS18" i="1"/>
  <c r="AC18" i="1"/>
  <c r="U18" i="1"/>
  <c r="I18" i="1"/>
  <c r="Y18" i="1" s="1"/>
  <c r="H18" i="1"/>
  <c r="AS17" i="1"/>
  <c r="AC17" i="1"/>
  <c r="U17" i="1"/>
  <c r="H17" i="1"/>
  <c r="I17" i="1" s="1"/>
  <c r="Y17" i="1" s="1"/>
  <c r="AS16" i="1"/>
  <c r="AR16" i="1"/>
  <c r="AN16" i="1"/>
  <c r="AM16" i="1"/>
  <c r="AI16" i="1"/>
  <c r="AH16" i="1"/>
  <c r="AC16" i="1"/>
  <c r="U16" i="1"/>
  <c r="R16" i="1"/>
  <c r="S16" i="1" s="1"/>
  <c r="Q16" i="1"/>
  <c r="H16" i="1"/>
  <c r="I16" i="1" s="1"/>
  <c r="Y16" i="1" s="1"/>
  <c r="AS14" i="1"/>
  <c r="AC14" i="1"/>
  <c r="U14" i="1"/>
  <c r="H14" i="1"/>
  <c r="I14" i="1" s="1"/>
  <c r="Y14" i="1" s="1"/>
  <c r="AS13" i="1"/>
  <c r="AC13" i="1"/>
  <c r="U13" i="1"/>
  <c r="H13" i="1"/>
  <c r="I13" i="1" s="1"/>
  <c r="Y13" i="1" s="1"/>
  <c r="AS12" i="1"/>
  <c r="AT12" i="1" s="1"/>
  <c r="AR12" i="1"/>
  <c r="AN12" i="1"/>
  <c r="AM12" i="1"/>
  <c r="AI12" i="1"/>
  <c r="AH12" i="1"/>
  <c r="AC12" i="1"/>
  <c r="U12" i="1"/>
  <c r="R12" i="1"/>
  <c r="Q12" i="1"/>
  <c r="H12" i="1"/>
  <c r="I12" i="1" s="1"/>
  <c r="Y12" i="1" s="1"/>
  <c r="AS10" i="1"/>
  <c r="AC10" i="1"/>
  <c r="U10" i="1"/>
  <c r="H10" i="1"/>
  <c r="I10" i="1" s="1"/>
  <c r="Y10" i="1" s="1"/>
  <c r="AS9" i="1"/>
  <c r="AC9" i="1"/>
  <c r="U9" i="1"/>
  <c r="H9" i="1"/>
  <c r="I9" i="1" s="1"/>
  <c r="Y9" i="1" s="1"/>
  <c r="AS8" i="1"/>
  <c r="AU8" i="1" s="1"/>
  <c r="AR8" i="1"/>
  <c r="AN8" i="1"/>
  <c r="AM8" i="1"/>
  <c r="AI8" i="1"/>
  <c r="AH8" i="1"/>
  <c r="AC8" i="1"/>
  <c r="U8" i="1"/>
  <c r="R8" i="1"/>
  <c r="Q8" i="1"/>
  <c r="H8" i="1"/>
  <c r="I8" i="1" s="1"/>
  <c r="Y8" i="1" s="1"/>
  <c r="AS6" i="1"/>
  <c r="AC6" i="1"/>
  <c r="U6" i="1"/>
  <c r="H6" i="1"/>
  <c r="I6" i="1" s="1"/>
  <c r="Y6" i="1" s="1"/>
  <c r="A6" i="1"/>
  <c r="AS5" i="1"/>
  <c r="AR5" i="1"/>
  <c r="AN5" i="1"/>
  <c r="AM5" i="1"/>
  <c r="AI5" i="1"/>
  <c r="AH5" i="1"/>
  <c r="AC5" i="1"/>
  <c r="U5" i="1"/>
  <c r="R5" i="1"/>
  <c r="Q5" i="1"/>
  <c r="H5" i="1"/>
  <c r="I5" i="1" s="1"/>
  <c r="Y5" i="1" s="1"/>
  <c r="A5" i="1"/>
  <c r="AS3" i="1"/>
  <c r="AC3" i="1"/>
  <c r="U3" i="1"/>
  <c r="H3" i="1"/>
  <c r="I3" i="1" s="1"/>
  <c r="Y3" i="1" s="1"/>
  <c r="AS2" i="1"/>
  <c r="AT2" i="1" s="1"/>
  <c r="AR2" i="1"/>
  <c r="AN2" i="1"/>
  <c r="AM2" i="1"/>
  <c r="AI2" i="1"/>
  <c r="AH2" i="1"/>
  <c r="AC2" i="1"/>
  <c r="U2" i="1"/>
  <c r="R2" i="1"/>
  <c r="Q2" i="1"/>
  <c r="H2" i="1"/>
  <c r="I2" i="1" s="1"/>
  <c r="Y2" i="1" s="1"/>
  <c r="AE9" i="2" l="1"/>
  <c r="AJ16" i="1"/>
  <c r="AU2" i="2"/>
  <c r="AV2" i="2" s="1"/>
  <c r="S12" i="2"/>
  <c r="W2" i="2"/>
  <c r="V12" i="2"/>
  <c r="AT12" i="2"/>
  <c r="S2" i="2"/>
  <c r="AJ12" i="2"/>
  <c r="AJ2" i="2"/>
  <c r="AT2" i="2"/>
  <c r="V2" i="2"/>
  <c r="AD6" i="2"/>
  <c r="AT6" i="2"/>
  <c r="W9" i="2"/>
  <c r="AT9" i="2"/>
  <c r="W12" i="2"/>
  <c r="AD9" i="2"/>
  <c r="AU9" i="2"/>
  <c r="AE12" i="2"/>
  <c r="AU12" i="2"/>
  <c r="AV12" i="2" s="1"/>
  <c r="AA6" i="2"/>
  <c r="Z6" i="2"/>
  <c r="AA12" i="2"/>
  <c r="Z12" i="2"/>
  <c r="AA2" i="2"/>
  <c r="Z2" i="2"/>
  <c r="Z9" i="2"/>
  <c r="AA9" i="2"/>
  <c r="AD2" i="2"/>
  <c r="V6" i="2"/>
  <c r="V9" i="2"/>
  <c r="AD12" i="2"/>
  <c r="AO2" i="1"/>
  <c r="AE5" i="1"/>
  <c r="W20" i="1"/>
  <c r="AE16" i="1"/>
  <c r="AO8" i="1"/>
  <c r="AD20" i="1"/>
  <c r="AO20" i="1"/>
  <c r="W5" i="1"/>
  <c r="AU2" i="1"/>
  <c r="AT8" i="1"/>
  <c r="AV8" i="1" s="1"/>
  <c r="AD12" i="1"/>
  <c r="AD16" i="1"/>
  <c r="AU20" i="1"/>
  <c r="Z2" i="1"/>
  <c r="S20" i="1"/>
  <c r="V5" i="1"/>
  <c r="AE12" i="1"/>
  <c r="V20" i="1"/>
  <c r="AJ20" i="1"/>
  <c r="Z8" i="1"/>
  <c r="AA12" i="1"/>
  <c r="W2" i="1"/>
  <c r="W8" i="1"/>
  <c r="W12" i="1"/>
  <c r="AT20" i="1"/>
  <c r="AA16" i="1"/>
  <c r="Z16" i="1"/>
  <c r="AA5" i="1"/>
  <c r="Z5" i="1"/>
  <c r="AA20" i="1"/>
  <c r="Z20" i="1"/>
  <c r="AE2" i="1"/>
  <c r="AD2" i="1"/>
  <c r="AE8" i="1"/>
  <c r="AD8" i="1"/>
  <c r="W16" i="1"/>
  <c r="V16" i="1"/>
  <c r="AU16" i="1"/>
  <c r="AT16" i="1"/>
  <c r="V2" i="1"/>
  <c r="AV2" i="1"/>
  <c r="AU5" i="1"/>
  <c r="V8" i="1"/>
  <c r="V12" i="1"/>
  <c r="AO12" i="1"/>
  <c r="AJ2" i="1"/>
  <c r="AT5" i="1"/>
  <c r="AJ8" i="1"/>
  <c r="Z12" i="1"/>
  <c r="AO16" i="1"/>
  <c r="S2" i="1"/>
  <c r="AA2" i="1"/>
  <c r="AD5" i="1"/>
  <c r="S8" i="1"/>
  <c r="AA8" i="1"/>
  <c r="S12" i="1"/>
  <c r="AJ12" i="1"/>
  <c r="AU12" i="1"/>
  <c r="AV12" i="1" s="1"/>
  <c r="AV20" i="1" l="1"/>
  <c r="AV16" i="1"/>
</calcChain>
</file>

<file path=xl/sharedStrings.xml><?xml version="1.0" encoding="utf-8"?>
<sst xmlns="http://schemas.openxmlformats.org/spreadsheetml/2006/main" count="175" uniqueCount="69">
  <si>
    <t>age</t>
  </si>
  <si>
    <t>model-ID</t>
  </si>
  <si>
    <t>set</t>
  </si>
  <si>
    <t>dos</t>
  </si>
  <si>
    <t>dob</t>
  </si>
  <si>
    <t>Weight [kg]</t>
  </si>
  <si>
    <t>Height [cm]</t>
  </si>
  <si>
    <t>Height (m)</t>
  </si>
  <si>
    <t>BMI</t>
  </si>
  <si>
    <t>Sex</t>
  </si>
  <si>
    <t>correct breath for LCI 2.5%</t>
  </si>
  <si>
    <t>Quality control</t>
  </si>
  <si>
    <t>irregular last prewashout /first washout breath</t>
  </si>
  <si>
    <t>Rating</t>
  </si>
  <si>
    <t>no of tests</t>
  </si>
  <si>
    <t>FRC [l]</t>
  </si>
  <si>
    <t>Mean FRC</t>
  </si>
  <si>
    <t>SD FRC</t>
  </si>
  <si>
    <t>CV% FRC</t>
  </si>
  <si>
    <t>FRC [ml]/kg</t>
  </si>
  <si>
    <t>Mean FRC/kg</t>
  </si>
  <si>
    <t>SD FRC/kg</t>
  </si>
  <si>
    <t>FRC/BMI</t>
  </si>
  <si>
    <t>Mean FRC/BMI</t>
  </si>
  <si>
    <t>SD FRC/BMI</t>
  </si>
  <si>
    <t>FRC [ml]/cm</t>
  </si>
  <si>
    <t>Mean FRC/cm</t>
  </si>
  <si>
    <t>SD FRC/height</t>
  </si>
  <si>
    <t>LCI-2.5</t>
  </si>
  <si>
    <t>Mean LCI-2.5</t>
  </si>
  <si>
    <t>SD LCI-2.5</t>
  </si>
  <si>
    <t>CV% LCI-2.5</t>
  </si>
  <si>
    <t>LCI-5</t>
  </si>
  <si>
    <t>Mean LCI-5</t>
  </si>
  <si>
    <t>SD LCI-5</t>
  </si>
  <si>
    <t>CV% LCI-5</t>
  </si>
  <si>
    <t>Tidal Volume [ml]</t>
  </si>
  <si>
    <t>Mean TV</t>
  </si>
  <si>
    <t>Tidal/kg</t>
  </si>
  <si>
    <t>Mean TV/kg</t>
  </si>
  <si>
    <t>SD TV</t>
  </si>
  <si>
    <t>CV% TV</t>
  </si>
  <si>
    <t>sub1gr1</t>
  </si>
  <si>
    <t>B</t>
  </si>
  <si>
    <t>yes</t>
  </si>
  <si>
    <t>LCI 2.5 is calculated in false breath!!!! Real value 7.41 at last breath!!!</t>
  </si>
  <si>
    <t>A</t>
  </si>
  <si>
    <t>sub2gr1</t>
  </si>
  <si>
    <t>sub3gr1</t>
  </si>
  <si>
    <t>some breaths CO2&gt;6%</t>
  </si>
  <si>
    <t>sub4gr1</t>
  </si>
  <si>
    <t>sub5gr1</t>
  </si>
  <si>
    <t>sub6gr1</t>
  </si>
  <si>
    <t>N2 signal quite irregular but still normal</t>
  </si>
  <si>
    <t>LCI calculated at the last wo breath</t>
  </si>
  <si>
    <t>sub1gr2</t>
  </si>
  <si>
    <t>sub2gr2</t>
  </si>
  <si>
    <t>sub3gr2</t>
  </si>
  <si>
    <t>sub4gr2</t>
  </si>
  <si>
    <t>MBW-BrNr</t>
  </si>
  <si>
    <t>Scond</t>
  </si>
  <si>
    <t>Sacin</t>
  </si>
  <si>
    <t>quality slope III</t>
  </si>
  <si>
    <t>?</t>
  </si>
  <si>
    <t>ok</t>
  </si>
  <si>
    <t xml:space="preserve"> ?</t>
  </si>
  <si>
    <t>NaN</t>
  </si>
  <si>
    <t>no</t>
  </si>
  <si>
    <t>fluctuations on the slopeIII of the N2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</si>
</sst>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Border="1"/>
    <xf numFmtId="0" fontId="2" fillId="0" borderId="0" xfId="0" applyFont="1" applyBorder="1"/>
    <xf numFmtId="0" fontId="2" fillId="3" borderId="0" xfId="0" applyFont="1" applyFill="1"/>
    <xf numFmtId="2" fontId="0" fillId="4" borderId="0" xfId="0" applyNumberFormat="1" applyFont="1" applyFill="1" applyBorder="1" applyAlignment="1">
      <alignment horizontal="center"/>
    </xf>
    <xf numFmtId="0" fontId="0" fillId="4" borderId="0" xfId="0" applyFill="1"/>
    <xf numFmtId="164" fontId="0" fillId="4" borderId="0" xfId="0" applyNumberFormat="1" applyFont="1" applyFill="1" applyBorder="1" applyAlignment="1">
      <alignment horizontal="center"/>
    </xf>
    <xf numFmtId="0" fontId="0" fillId="4" borderId="0" xfId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ont="1" applyFill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165" fontId="0" fillId="4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/>
    <xf numFmtId="0" fontId="2" fillId="4" borderId="0" xfId="0" applyFont="1" applyFill="1"/>
    <xf numFmtId="165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4" borderId="0" xfId="1" applyNumberFormat="1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4" fontId="0" fillId="4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5" borderId="0" xfId="0" applyFill="1"/>
    <xf numFmtId="14" fontId="0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/>
    <xf numFmtId="2" fontId="0" fillId="6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1" fillId="6" borderId="0" xfId="0" applyFont="1" applyFill="1"/>
    <xf numFmtId="165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/>
    <xf numFmtId="0" fontId="4" fillId="0" borderId="0" xfId="0" applyFont="1"/>
  </cellXfs>
  <cellStyles count="2">
    <cellStyle name="Standard" xfId="0" builtinId="0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"/>
  <sheetViews>
    <sheetView topLeftCell="Y6" workbookViewId="0">
      <selection activeCell="AZ24" sqref="AZ24:BE38"/>
    </sheetView>
  </sheetViews>
  <sheetFormatPr baseColWidth="10" defaultRowHeight="15" x14ac:dyDescent="0.25"/>
  <cols>
    <col min="2" max="2" width="20" customWidth="1"/>
    <col min="50" max="50" width="20" customWidth="1"/>
  </cols>
  <sheetData>
    <row r="1" spans="1:6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/>
      <c r="U1" s="4" t="s">
        <v>19</v>
      </c>
      <c r="V1" s="4" t="s">
        <v>20</v>
      </c>
      <c r="W1" s="4" t="s">
        <v>21</v>
      </c>
      <c r="X1" s="4"/>
      <c r="Y1" s="4" t="s">
        <v>22</v>
      </c>
      <c r="Z1" s="4" t="s">
        <v>23</v>
      </c>
      <c r="AA1" s="4" t="s">
        <v>24</v>
      </c>
      <c r="AB1" s="4"/>
      <c r="AC1" s="4" t="s">
        <v>25</v>
      </c>
      <c r="AD1" s="4" t="s">
        <v>26</v>
      </c>
      <c r="AE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Q1" s="1" t="s">
        <v>36</v>
      </c>
      <c r="AR1" s="4" t="s">
        <v>37</v>
      </c>
      <c r="AS1" s="5" t="s">
        <v>38</v>
      </c>
      <c r="AT1" s="4" t="s">
        <v>39</v>
      </c>
      <c r="AU1" s="4" t="s">
        <v>40</v>
      </c>
      <c r="AV1" s="4" t="s">
        <v>41</v>
      </c>
      <c r="AX1" s="1" t="s">
        <v>59</v>
      </c>
      <c r="AZ1" s="1" t="s">
        <v>60</v>
      </c>
      <c r="BA1" s="1" t="s">
        <v>61</v>
      </c>
      <c r="BB1" s="1" t="s">
        <v>62</v>
      </c>
    </row>
    <row r="2" spans="1:66" s="7" customFormat="1" x14ac:dyDescent="0.25">
      <c r="A2" s="6">
        <v>12.465753424657533</v>
      </c>
      <c r="B2" s="7" t="s">
        <v>42</v>
      </c>
      <c r="C2" s="7">
        <v>3</v>
      </c>
      <c r="D2" s="8">
        <v>40997</v>
      </c>
      <c r="E2" s="8">
        <v>36447</v>
      </c>
      <c r="F2" s="9">
        <v>46</v>
      </c>
      <c r="G2" s="9">
        <v>164</v>
      </c>
      <c r="H2" s="7">
        <f t="shared" ref="H2:H3" si="0">G2/100</f>
        <v>1.64</v>
      </c>
      <c r="I2" s="7">
        <f t="shared" ref="I2:I3" si="1">F2/(H2*H2)</f>
        <v>17.102914931588344</v>
      </c>
      <c r="J2" s="10">
        <v>0</v>
      </c>
      <c r="K2" s="10"/>
      <c r="L2" s="10"/>
      <c r="M2" s="10"/>
      <c r="N2" s="10" t="s">
        <v>43</v>
      </c>
      <c r="O2" s="7">
        <v>2</v>
      </c>
      <c r="P2" s="7">
        <v>2.4539460838715801</v>
      </c>
      <c r="Q2" s="7">
        <f>AVERAGE(P2:P3)</f>
        <v>2.4384730419357901</v>
      </c>
      <c r="R2" s="7">
        <f>_xlfn.STDEV.S(P2:P3)</f>
        <v>2.1882185756761898E-2</v>
      </c>
      <c r="S2" s="7">
        <f>100*R2/Q2</f>
        <v>0.89737246959230887</v>
      </c>
      <c r="U2" s="7">
        <f>1000*P2/F2</f>
        <v>53.346653997208257</v>
      </c>
      <c r="V2" s="7">
        <f>AVERAGE(U2:U3)</f>
        <v>53.010283520343258</v>
      </c>
      <c r="W2" s="7">
        <f>_xlfn.STDEV.S(U2:U3)</f>
        <v>0.47569969036438775</v>
      </c>
      <c r="Y2" s="7">
        <f t="shared" ref="Y2:Y3" si="2">P2*1000/I2</f>
        <v>143.48116059089131</v>
      </c>
      <c r="Z2" s="7">
        <f>AVERAGE(Y2:Y3)</f>
        <v>142.5764585563152</v>
      </c>
      <c r="AA2" s="7">
        <f>_xlfn.STDEV.S(Y2:Y3)</f>
        <v>1.2794418872040592</v>
      </c>
      <c r="AC2" s="7">
        <f>1000*P2/G2</f>
        <v>14.963085877265732</v>
      </c>
      <c r="AD2" s="7">
        <f>AVERAGE(AC2:AC3)</f>
        <v>14.868738060584086</v>
      </c>
      <c r="AE2" s="7">
        <f>_xlfn.STDEV.S(AC2:AC3)</f>
        <v>0.13342796193147533</v>
      </c>
      <c r="AG2" s="7">
        <v>7.4741983495254702</v>
      </c>
      <c r="AH2" s="7">
        <f>AVERAGE(AG2:AG3)</f>
        <v>7.4420991747627347</v>
      </c>
      <c r="AI2" s="7">
        <f>_xlfn.STDEV.S(AG2:AG3)</f>
        <v>4.5395088290444086E-2</v>
      </c>
      <c r="AJ2" s="7">
        <f>100*AI2/AH2</f>
        <v>0.60997693291142352</v>
      </c>
      <c r="AL2" s="7">
        <v>5.1390146170570796</v>
      </c>
      <c r="AM2" s="7">
        <f>AVERAGE(AL2:AL3)</f>
        <v>5.1882293458586997</v>
      </c>
      <c r="AN2" s="7">
        <f>_xlfn.STDEV.S(AL2:AL3)</f>
        <v>6.9600136939764828E-2</v>
      </c>
      <c r="AO2" s="7">
        <f>100*AN2/AM2</f>
        <v>1.3415007760850126</v>
      </c>
      <c r="AQ2" s="7">
        <v>422.15537007649698</v>
      </c>
      <c r="AR2" s="7">
        <f>AVERAGE(AQ2:AQ3)</f>
        <v>406.36541544596349</v>
      </c>
      <c r="AS2" s="7">
        <f t="shared" ref="AS2:AS3" si="3">AQ2/F2</f>
        <v>9.1772906538368915</v>
      </c>
      <c r="AT2" s="7">
        <f>AVERAGE(AS2:AS3)</f>
        <v>8.834030770564425</v>
      </c>
      <c r="AU2" s="7">
        <f>_xlfn.STDEV.S(AS2:AS3)</f>
        <v>0.48544278234252886</v>
      </c>
      <c r="AV2" s="7">
        <f>100*AU2/AT2</f>
        <v>5.4951447980015686</v>
      </c>
      <c r="AX2" s="7">
        <v>50</v>
      </c>
      <c r="AZ2">
        <v>1.25684319243287E-2</v>
      </c>
      <c r="BA2">
        <v>0.10915092386681501</v>
      </c>
      <c r="BB2" s="7" t="s">
        <v>63</v>
      </c>
    </row>
    <row r="3" spans="1:66" s="7" customFormat="1" x14ac:dyDescent="0.25">
      <c r="A3" s="6">
        <v>12.465753424657533</v>
      </c>
      <c r="B3" s="7" t="s">
        <v>42</v>
      </c>
      <c r="C3" s="7">
        <v>3</v>
      </c>
      <c r="D3" s="8">
        <v>40997</v>
      </c>
      <c r="E3" s="8">
        <v>36447</v>
      </c>
      <c r="F3" s="9">
        <v>46</v>
      </c>
      <c r="G3" s="9">
        <v>164</v>
      </c>
      <c r="H3" s="7">
        <f t="shared" si="0"/>
        <v>1.64</v>
      </c>
      <c r="I3" s="7">
        <f t="shared" si="1"/>
        <v>17.102914931588344</v>
      </c>
      <c r="J3" s="10">
        <v>0</v>
      </c>
      <c r="K3" s="11" t="s">
        <v>44</v>
      </c>
      <c r="L3" s="10" t="s">
        <v>45</v>
      </c>
      <c r="M3" s="12"/>
      <c r="N3" s="10" t="s">
        <v>46</v>
      </c>
      <c r="P3" s="7">
        <v>2.423</v>
      </c>
      <c r="U3" s="7">
        <f>1000*P3/F3</f>
        <v>52.673913043478258</v>
      </c>
      <c r="Y3" s="7">
        <f t="shared" si="2"/>
        <v>141.6717565217391</v>
      </c>
      <c r="AC3" s="7">
        <f>1000*P3/G3</f>
        <v>14.774390243902438</v>
      </c>
      <c r="AG3" s="7">
        <v>7.41</v>
      </c>
      <c r="AL3" s="7">
        <v>5.2374440746603197</v>
      </c>
      <c r="AQ3" s="7">
        <v>390.57546081543001</v>
      </c>
      <c r="AS3" s="7">
        <f t="shared" si="3"/>
        <v>8.4907708872919567</v>
      </c>
      <c r="AX3" s="7">
        <v>54</v>
      </c>
      <c r="AZ3" s="14">
        <v>6.7402582003399103E-2</v>
      </c>
      <c r="BA3" s="14">
        <v>0.15904501678529501</v>
      </c>
      <c r="BB3" s="7" t="s">
        <v>64</v>
      </c>
    </row>
    <row r="4" spans="1:66" x14ac:dyDescent="0.25">
      <c r="A4" s="13"/>
      <c r="C4" s="14"/>
      <c r="D4" s="15"/>
      <c r="E4" s="15"/>
      <c r="F4" s="16"/>
      <c r="G4" s="16"/>
      <c r="H4" s="16"/>
      <c r="I4" s="16"/>
      <c r="J4" s="17"/>
      <c r="K4" s="18"/>
      <c r="L4" s="17"/>
      <c r="M4" s="19"/>
      <c r="N4" s="17"/>
      <c r="P4" s="20"/>
    </row>
    <row r="5" spans="1:66" s="7" customFormat="1" x14ac:dyDescent="0.25">
      <c r="A5" s="21">
        <f>YEARFRAC(E5,D5)</f>
        <v>12.772222222222222</v>
      </c>
      <c r="B5" s="7" t="s">
        <v>47</v>
      </c>
      <c r="C5" s="7">
        <v>3</v>
      </c>
      <c r="D5" s="22">
        <v>41879</v>
      </c>
      <c r="E5" s="22">
        <v>37215</v>
      </c>
      <c r="F5" s="23">
        <v>45</v>
      </c>
      <c r="G5" s="24">
        <v>156</v>
      </c>
      <c r="H5" s="7">
        <f t="shared" ref="H5:H6" si="4">G5/100</f>
        <v>1.56</v>
      </c>
      <c r="I5" s="7">
        <f t="shared" ref="I5:I6" si="5">F5/(H5*H5)</f>
        <v>18.491124260355029</v>
      </c>
      <c r="J5" s="24">
        <v>0</v>
      </c>
      <c r="K5" s="24"/>
      <c r="L5" s="24"/>
      <c r="M5" s="24"/>
      <c r="N5" s="24" t="s">
        <v>43</v>
      </c>
      <c r="O5" s="7">
        <v>2</v>
      </c>
      <c r="P5" s="25">
        <v>2.3540000000000001</v>
      </c>
      <c r="Q5" s="25">
        <f>AVERAGE(P5:P6)</f>
        <v>2.37607703607957</v>
      </c>
      <c r="R5" s="25">
        <f>STDEV(P5:P6)</f>
        <v>3.1221643840727897E-2</v>
      </c>
      <c r="S5" s="25"/>
      <c r="T5" s="25"/>
      <c r="U5" s="25">
        <f>1000*P5/F5</f>
        <v>52.31111111111111</v>
      </c>
      <c r="V5" s="25">
        <f>AVERAGE(U5:U7)</f>
        <v>52.801711912879334</v>
      </c>
      <c r="W5" s="25">
        <f>STDEV(U5:U7)</f>
        <v>0.69381430757173668</v>
      </c>
      <c r="X5" s="25"/>
      <c r="Y5" s="7">
        <f t="shared" ref="Y5:Y22" si="6">P5*1000/I5</f>
        <v>127.30432</v>
      </c>
      <c r="Z5" s="25">
        <f>AVERAGE(Y5:Y7)</f>
        <v>128.49824611118314</v>
      </c>
      <c r="AA5" s="25">
        <f>STDEV(Y5:Y7)</f>
        <v>1.6884664989065623</v>
      </c>
      <c r="AB5" s="25"/>
      <c r="AC5" s="25">
        <f>1000*P5/G5</f>
        <v>15.089743589743589</v>
      </c>
      <c r="AD5" s="25">
        <f>AVERAGE(AC5:AC7)</f>
        <v>15.231263051792116</v>
      </c>
      <c r="AE5" s="25">
        <f>STDEV(AC5:AC7)</f>
        <v>0.20013874256877037</v>
      </c>
      <c r="AG5" s="25">
        <v>7.59</v>
      </c>
      <c r="AH5" s="25">
        <f>AVERAGE(AG5:AG6)</f>
        <v>7.5850498819332195</v>
      </c>
      <c r="AI5" s="25">
        <f>STDEV(AG5:AG6)</f>
        <v>7.0005241053882469E-3</v>
      </c>
      <c r="AJ5" s="25"/>
      <c r="AL5" s="25">
        <v>5.5180917080971499</v>
      </c>
      <c r="AM5" s="25">
        <f>AVERAGE(AL5:AL6)</f>
        <v>5.4043115792201597</v>
      </c>
      <c r="AN5" s="25">
        <f>STDEV(AL5:AL6)</f>
        <v>0.16090940138639753</v>
      </c>
      <c r="AO5" s="25"/>
      <c r="AP5" s="25"/>
      <c r="AQ5" s="7">
        <v>510.974177433894</v>
      </c>
      <c r="AR5" s="25">
        <f>AVERAGE(AQ5:AQ6)</f>
        <v>556.40288417941895</v>
      </c>
      <c r="AS5" s="7">
        <f t="shared" ref="AS5:AS6" si="7">AQ5/F5</f>
        <v>11.3549817207532</v>
      </c>
      <c r="AT5" s="25">
        <f>AVERAGE(AS5:AS6)</f>
        <v>12.364508537320422</v>
      </c>
      <c r="AU5" s="25">
        <f>STDEV(AS5:AS6)</f>
        <v>1.4276865155687011</v>
      </c>
      <c r="AV5" s="25"/>
      <c r="AX5" s="7">
        <v>45</v>
      </c>
      <c r="AZ5">
        <v>0</v>
      </c>
      <c r="BA5">
        <v>0.71039204811946599</v>
      </c>
      <c r="BB5" s="7" t="s">
        <v>63</v>
      </c>
    </row>
    <row r="6" spans="1:66" s="7" customFormat="1" x14ac:dyDescent="0.25">
      <c r="A6" s="21">
        <f>YEARFRAC(E6,D6)</f>
        <v>12.772222222222222</v>
      </c>
      <c r="B6" s="7" t="s">
        <v>47</v>
      </c>
      <c r="C6" s="7">
        <v>3</v>
      </c>
      <c r="D6" s="22">
        <v>41879</v>
      </c>
      <c r="E6" s="22">
        <v>37215</v>
      </c>
      <c r="F6" s="23">
        <v>45</v>
      </c>
      <c r="G6" s="24">
        <v>156</v>
      </c>
      <c r="H6" s="7">
        <f t="shared" si="4"/>
        <v>1.56</v>
      </c>
      <c r="I6" s="7">
        <f t="shared" si="5"/>
        <v>18.491124260355029</v>
      </c>
      <c r="J6" s="24">
        <v>0</v>
      </c>
      <c r="K6" s="24"/>
      <c r="L6" s="24"/>
      <c r="M6" s="24"/>
      <c r="N6" s="24" t="s">
        <v>43</v>
      </c>
      <c r="O6" s="26"/>
      <c r="P6" s="25">
        <v>2.3981540721591399</v>
      </c>
      <c r="Q6" s="25"/>
      <c r="R6" s="25"/>
      <c r="S6" s="25"/>
      <c r="T6" s="25"/>
      <c r="U6" s="25">
        <f>1000*P6/F6</f>
        <v>53.292312714647558</v>
      </c>
      <c r="V6" s="25"/>
      <c r="W6" s="25"/>
      <c r="X6" s="25"/>
      <c r="Y6" s="7">
        <f t="shared" si="6"/>
        <v>129.69217222236628</v>
      </c>
      <c r="Z6" s="25"/>
      <c r="AA6" s="25"/>
      <c r="AB6" s="25"/>
      <c r="AC6" s="25">
        <f>1000*P6/G6</f>
        <v>15.372782513840642</v>
      </c>
      <c r="AD6" s="25"/>
      <c r="AE6" s="25"/>
      <c r="AG6" s="25">
        <v>7.58009976386644</v>
      </c>
      <c r="AH6" s="25"/>
      <c r="AI6" s="25"/>
      <c r="AJ6" s="25"/>
      <c r="AL6" s="25">
        <v>5.2905314503431704</v>
      </c>
      <c r="AM6" s="25"/>
      <c r="AN6" s="25"/>
      <c r="AO6" s="25"/>
      <c r="AP6" s="25"/>
      <c r="AQ6" s="7">
        <v>601.83159092494395</v>
      </c>
      <c r="AR6" s="25"/>
      <c r="AS6" s="7">
        <f t="shared" si="7"/>
        <v>13.374035353887644</v>
      </c>
      <c r="AT6" s="25"/>
      <c r="AU6" s="25"/>
      <c r="AV6" s="25"/>
      <c r="AX6" s="7">
        <v>34</v>
      </c>
      <c r="AZ6">
        <v>4.5116281632813997E-2</v>
      </c>
      <c r="BA6">
        <v>0.11028392286117</v>
      </c>
      <c r="BB6" s="7" t="s">
        <v>65</v>
      </c>
    </row>
    <row r="7" spans="1:66" x14ac:dyDescent="0.25">
      <c r="A7" s="27"/>
      <c r="D7" s="28"/>
      <c r="E7" s="28"/>
      <c r="F7" s="29"/>
      <c r="G7" s="30"/>
      <c r="H7" s="30"/>
      <c r="I7" s="30"/>
      <c r="J7" s="30"/>
      <c r="K7" s="30"/>
      <c r="L7" s="30"/>
      <c r="M7" s="30"/>
      <c r="N7" s="30"/>
      <c r="P7" s="31"/>
      <c r="Q7" s="32"/>
      <c r="R7" s="32"/>
      <c r="S7" s="32"/>
      <c r="T7" s="32"/>
      <c r="U7" s="32"/>
      <c r="V7" s="32"/>
      <c r="W7" s="32"/>
      <c r="X7" s="32"/>
      <c r="Z7" s="32"/>
      <c r="AA7" s="32"/>
      <c r="AB7" s="32"/>
      <c r="AC7" s="32"/>
      <c r="AD7" s="32"/>
      <c r="AE7" s="32"/>
      <c r="AG7" s="32"/>
      <c r="AH7" s="32"/>
      <c r="AI7" s="32"/>
      <c r="AJ7" s="32"/>
      <c r="AL7" s="32"/>
      <c r="AM7" s="32"/>
      <c r="AN7" s="32"/>
      <c r="AO7" s="32"/>
      <c r="AP7" s="32"/>
      <c r="AR7" s="32"/>
      <c r="AT7" s="32"/>
      <c r="AU7" s="32"/>
      <c r="AV7" s="32"/>
    </row>
    <row r="8" spans="1:66" s="7" customFormat="1" x14ac:dyDescent="0.25">
      <c r="A8" s="6">
        <v>13.019178082191781</v>
      </c>
      <c r="B8" s="7" t="s">
        <v>48</v>
      </c>
      <c r="C8" s="7">
        <v>3</v>
      </c>
      <c r="D8" s="8">
        <v>40954</v>
      </c>
      <c r="E8" s="8">
        <v>36202</v>
      </c>
      <c r="F8" s="33">
        <v>50</v>
      </c>
      <c r="G8" s="33">
        <v>160</v>
      </c>
      <c r="H8" s="7">
        <f t="shared" ref="H8:H10" si="8">G8/100</f>
        <v>1.6</v>
      </c>
      <c r="I8" s="7">
        <f t="shared" ref="I8:I10" si="9">F8/(H8*H8)</f>
        <v>19.531249999999996</v>
      </c>
      <c r="J8" s="10">
        <v>1</v>
      </c>
      <c r="K8" s="10"/>
      <c r="L8" s="10"/>
      <c r="M8" s="10"/>
      <c r="N8" s="10" t="s">
        <v>46</v>
      </c>
      <c r="O8" s="7">
        <v>3</v>
      </c>
      <c r="P8" s="7">
        <v>2.6332016998212699</v>
      </c>
      <c r="Q8" s="7">
        <f>AVERAGE(P8:P10)</f>
        <v>2.5884917543041603</v>
      </c>
      <c r="R8" s="7">
        <f>_xlfn.STDEV.S(P8:P10)</f>
        <v>7.8369990560805111E-2</v>
      </c>
      <c r="S8" s="7">
        <f>100*R8/Q8</f>
        <v>3.0276314548999821</v>
      </c>
      <c r="U8" s="7">
        <f>1000*P8/F8</f>
        <v>52.664033996425395</v>
      </c>
      <c r="V8" s="7">
        <f>AVERAGE(U8:U10)</f>
        <v>51.769835086083198</v>
      </c>
      <c r="W8" s="7">
        <f>_xlfn.STDEV.S(U8:U10)</f>
        <v>1.5673998112161027</v>
      </c>
      <c r="Y8" s="7">
        <f t="shared" si="6"/>
        <v>134.81992703084904</v>
      </c>
      <c r="Z8" s="7">
        <f>AVERAGE(Y8:Y10)</f>
        <v>132.530777820373</v>
      </c>
      <c r="AA8" s="7">
        <f>_xlfn.STDEV.S(Y8:Y10)</f>
        <v>4.0125435167132215</v>
      </c>
      <c r="AC8" s="7">
        <f>1000*P8/G8</f>
        <v>16.457510623882936</v>
      </c>
      <c r="AD8" s="7">
        <f>AVERAGE(AC8:AC10)</f>
        <v>16.178073464400999</v>
      </c>
      <c r="AE8" s="7">
        <f>_xlfn.STDEV.S(AC8:AC10)</f>
        <v>0.48981244100503135</v>
      </c>
      <c r="AG8" s="7">
        <v>7.1965375254986998</v>
      </c>
      <c r="AH8" s="7">
        <f>AVERAGE(AG8:AG10)</f>
        <v>6.8521791751662322</v>
      </c>
      <c r="AI8" s="7">
        <f>_xlfn.STDEV.S(AG8:AG10)</f>
        <v>0.38280152178743121</v>
      </c>
      <c r="AJ8" s="7">
        <f>100*AI8/AH8</f>
        <v>5.5865661419769364</v>
      </c>
      <c r="AL8" s="7">
        <v>5.2835544663656702</v>
      </c>
      <c r="AM8" s="7">
        <f>AVERAGE(AL8:AL10)</f>
        <v>5.2126481050240541</v>
      </c>
      <c r="AN8" s="7">
        <f>_xlfn.STDEV.S(AL8:AL10)</f>
        <v>0.26399016825652849</v>
      </c>
      <c r="AO8" s="7">
        <f>100*AN8/AM8</f>
        <v>5.0644156854188855</v>
      </c>
      <c r="AQ8" s="7">
        <v>400.23932037353501</v>
      </c>
      <c r="AR8" s="7">
        <f>AVERAGE(AQ8:AQ10)</f>
        <v>401.98763079520967</v>
      </c>
      <c r="AS8" s="7">
        <f t="shared" ref="AS8:AS10" si="10">AQ8/F8</f>
        <v>8.0047864074707</v>
      </c>
      <c r="AT8" s="7">
        <f>AVERAGE(AS8:AS10)</f>
        <v>8.0397526159041934</v>
      </c>
      <c r="AU8" s="7">
        <f>_xlfn.STDEV.S(AS8:AS10)</f>
        <v>0.20543704806596383</v>
      </c>
      <c r="AV8" s="7">
        <f>100*AU8/AT8</f>
        <v>2.5552657883971381</v>
      </c>
      <c r="AX8" s="7">
        <v>58</v>
      </c>
      <c r="AZ8">
        <v>4.1665370112972201E-2</v>
      </c>
      <c r="BA8" t="s">
        <v>66</v>
      </c>
    </row>
    <row r="9" spans="1:66" s="34" customFormat="1" x14ac:dyDescent="0.25">
      <c r="A9" s="6">
        <v>13.019178082191781</v>
      </c>
      <c r="B9" s="7" t="s">
        <v>48</v>
      </c>
      <c r="C9" s="7">
        <v>3</v>
      </c>
      <c r="D9" s="8">
        <v>40954</v>
      </c>
      <c r="E9" s="8">
        <v>36202</v>
      </c>
      <c r="F9" s="33">
        <v>50</v>
      </c>
      <c r="G9" s="33">
        <v>160</v>
      </c>
      <c r="H9" s="7">
        <f t="shared" si="8"/>
        <v>1.6</v>
      </c>
      <c r="I9" s="7">
        <f t="shared" si="9"/>
        <v>19.531249999999996</v>
      </c>
      <c r="J9" s="10">
        <v>1</v>
      </c>
      <c r="K9" s="10" t="s">
        <v>44</v>
      </c>
      <c r="L9" s="10" t="s">
        <v>49</v>
      </c>
      <c r="M9" s="10"/>
      <c r="N9" s="10" t="s">
        <v>43</v>
      </c>
      <c r="O9" s="7"/>
      <c r="P9" s="7">
        <v>2.63427356309121</v>
      </c>
      <c r="Q9" s="7"/>
      <c r="R9" s="7"/>
      <c r="S9" s="7"/>
      <c r="T9" s="7"/>
      <c r="U9" s="7">
        <f>1000*P9/F9</f>
        <v>52.685471261824198</v>
      </c>
      <c r="V9" s="7"/>
      <c r="W9" s="7"/>
      <c r="X9" s="7"/>
      <c r="Y9" s="7">
        <f t="shared" si="6"/>
        <v>134.87480643026996</v>
      </c>
      <c r="Z9" s="7"/>
      <c r="AA9" s="7"/>
      <c r="AB9" s="7"/>
      <c r="AC9" s="7">
        <f>1000*P9/G9</f>
        <v>16.46420976932006</v>
      </c>
      <c r="AD9" s="7"/>
      <c r="AE9" s="7"/>
      <c r="AF9" s="7"/>
      <c r="AG9" s="7">
        <v>6.44</v>
      </c>
      <c r="AH9" s="7"/>
      <c r="AI9" s="7"/>
      <c r="AJ9" s="7"/>
      <c r="AK9" s="7"/>
      <c r="AL9" s="7">
        <v>4.9204459713328301</v>
      </c>
      <c r="AM9" s="7"/>
      <c r="AN9" s="7"/>
      <c r="AO9" s="7"/>
      <c r="AP9" s="7"/>
      <c r="AQ9" s="7">
        <v>413.021437072754</v>
      </c>
      <c r="AR9" s="7"/>
      <c r="AS9" s="7">
        <f t="shared" si="10"/>
        <v>8.2604287414550797</v>
      </c>
      <c r="AT9" s="7"/>
      <c r="AU9" s="7"/>
      <c r="AV9" s="7"/>
      <c r="AW9" s="7"/>
      <c r="AX9" s="7">
        <v>51</v>
      </c>
      <c r="AY9" s="7"/>
      <c r="AZ9">
        <v>5.4840278628455301E-3</v>
      </c>
      <c r="BA9">
        <v>0.152977420800503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s="34" customFormat="1" x14ac:dyDescent="0.25">
      <c r="A10" s="6">
        <v>13.019178082191781</v>
      </c>
      <c r="B10" s="7" t="s">
        <v>48</v>
      </c>
      <c r="C10" s="7">
        <v>3</v>
      </c>
      <c r="D10" s="8">
        <v>40954</v>
      </c>
      <c r="E10" s="8">
        <v>36202</v>
      </c>
      <c r="F10" s="33">
        <v>50</v>
      </c>
      <c r="G10" s="33">
        <v>160</v>
      </c>
      <c r="H10" s="7">
        <f t="shared" si="8"/>
        <v>1.6</v>
      </c>
      <c r="I10" s="7">
        <f t="shared" si="9"/>
        <v>19.531249999999996</v>
      </c>
      <c r="J10" s="10">
        <v>1</v>
      </c>
      <c r="K10" s="10" t="s">
        <v>44</v>
      </c>
      <c r="L10" s="10"/>
      <c r="M10" s="10"/>
      <c r="N10" s="10" t="s">
        <v>43</v>
      </c>
      <c r="O10" s="7"/>
      <c r="P10" s="7">
        <v>2.4980000000000002</v>
      </c>
      <c r="Q10" s="7"/>
      <c r="R10" s="7"/>
      <c r="S10" s="7"/>
      <c r="T10" s="7"/>
      <c r="U10" s="7">
        <f>1000*P10/F10</f>
        <v>49.96</v>
      </c>
      <c r="V10" s="7"/>
      <c r="W10" s="7"/>
      <c r="X10" s="7"/>
      <c r="Y10" s="7">
        <f t="shared" si="6"/>
        <v>127.89760000000003</v>
      </c>
      <c r="Z10" s="7"/>
      <c r="AA10" s="7"/>
      <c r="AB10" s="7"/>
      <c r="AC10" s="7">
        <f>1000*P10/G10</f>
        <v>15.612500000000001</v>
      </c>
      <c r="AD10" s="7"/>
      <c r="AE10" s="7"/>
      <c r="AF10" s="7"/>
      <c r="AG10" s="7">
        <v>6.92</v>
      </c>
      <c r="AH10" s="7"/>
      <c r="AI10" s="7"/>
      <c r="AJ10" s="7"/>
      <c r="AK10" s="7"/>
      <c r="AL10" s="7">
        <v>5.4339438773736601</v>
      </c>
      <c r="AM10" s="7"/>
      <c r="AN10" s="7"/>
      <c r="AO10" s="7"/>
      <c r="AP10" s="7"/>
      <c r="AQ10" s="7">
        <v>392.70213493934</v>
      </c>
      <c r="AR10" s="7"/>
      <c r="AS10" s="7">
        <f t="shared" si="10"/>
        <v>7.8540426987867997</v>
      </c>
      <c r="AT10" s="7"/>
      <c r="AU10" s="7"/>
      <c r="AV10" s="7"/>
      <c r="AW10" s="7"/>
      <c r="AX10" s="7">
        <v>57</v>
      </c>
      <c r="AY10" s="7"/>
      <c r="AZ10">
        <v>0</v>
      </c>
      <c r="BA10">
        <v>0.47060646349167701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s="34" customFormat="1" x14ac:dyDescent="0.25">
      <c r="A11" s="6"/>
      <c r="B11" s="7"/>
      <c r="C11" s="7"/>
      <c r="D11" s="8"/>
      <c r="E11" s="8"/>
      <c r="F11" s="33"/>
      <c r="G11" s="33"/>
      <c r="H11" s="33"/>
      <c r="I11" s="33"/>
      <c r="J11" s="10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s="7" customFormat="1" x14ac:dyDescent="0.25">
      <c r="A12" s="35">
        <v>13.11</v>
      </c>
      <c r="B12" s="7" t="s">
        <v>50</v>
      </c>
      <c r="C12" s="7">
        <v>3</v>
      </c>
      <c r="D12" s="36">
        <v>40823</v>
      </c>
      <c r="E12" s="36">
        <v>36038</v>
      </c>
      <c r="F12" s="35">
        <v>48.5</v>
      </c>
      <c r="G12" s="35">
        <v>159</v>
      </c>
      <c r="H12" s="7">
        <f t="shared" ref="H12:H14" si="11">G12/100</f>
        <v>1.59</v>
      </c>
      <c r="I12" s="7">
        <f t="shared" ref="I12:I14" si="12">F12/(H12*H12)</f>
        <v>19.184367706973614</v>
      </c>
      <c r="J12" s="35">
        <v>0</v>
      </c>
      <c r="K12" s="10"/>
      <c r="L12" s="10"/>
      <c r="M12" s="10"/>
      <c r="N12" s="10" t="s">
        <v>46</v>
      </c>
      <c r="O12" s="7">
        <v>3</v>
      </c>
      <c r="P12" s="7">
        <v>2.2867941290764402</v>
      </c>
      <c r="Q12" s="7">
        <f>AVERAGE(P12:P14)</f>
        <v>2.3823875821565639</v>
      </c>
      <c r="R12" s="7">
        <f>_xlfn.STDEV.S(P12:P14)</f>
        <v>0.23662638996824409</v>
      </c>
      <c r="S12" s="7">
        <f>100*R12/Q12</f>
        <v>9.9323213292627734</v>
      </c>
      <c r="U12" s="7">
        <f>1000*P12/F12</f>
        <v>47.150394413947218</v>
      </c>
      <c r="V12" s="7">
        <f>AVERAGE(U12:U14)</f>
        <v>49.121393446527087</v>
      </c>
      <c r="W12" s="7">
        <f>_xlfn.STDEV.S(U12:U14)</f>
        <v>4.8788946385204977</v>
      </c>
      <c r="Y12" s="7">
        <f t="shared" si="6"/>
        <v>119.20091211789999</v>
      </c>
      <c r="Z12" s="7">
        <f>AVERAGE(Y12:Y14)</f>
        <v>124.18379477216513</v>
      </c>
      <c r="AA12" s="7">
        <f>_xlfn.STDEV.S(Y12:Y14)</f>
        <v>12.334333535643671</v>
      </c>
      <c r="AC12" s="7">
        <f>1000*P12/G12</f>
        <v>14.382353013059372</v>
      </c>
      <c r="AD12" s="7">
        <f>AVERAGE(AC12:AC14)</f>
        <v>14.983569699097885</v>
      </c>
      <c r="AE12" s="7">
        <f>_xlfn.STDEV.S(AC12:AC14)</f>
        <v>1.4882162891084536</v>
      </c>
      <c r="AG12" s="7">
        <v>7.2353991048867998</v>
      </c>
      <c r="AH12" s="7">
        <f>AVERAGE(AG12:AG14)</f>
        <v>7.2891050214222028</v>
      </c>
      <c r="AI12" s="7">
        <f>_xlfn.STDEV.S(AG12:AG14)</f>
        <v>0.50824378419003235</v>
      </c>
      <c r="AJ12" s="7">
        <f>100*AI12/AH12</f>
        <v>6.9726500399752389</v>
      </c>
      <c r="AL12" s="7">
        <v>4.74236243713964</v>
      </c>
      <c r="AM12" s="7">
        <f>AVERAGE(AL12:AL14)</f>
        <v>4.9699892571588498</v>
      </c>
      <c r="AN12" s="7">
        <f>_xlfn.STDEV.S(AL12:AL14)</f>
        <v>0.36981234472212426</v>
      </c>
      <c r="AO12" s="7">
        <f>100*AN12/AM12</f>
        <v>7.440908331732123</v>
      </c>
      <c r="AQ12" s="7">
        <v>526.69157319910403</v>
      </c>
      <c r="AR12" s="7">
        <f>AVERAGE(AQ12:AQ14)</f>
        <v>503.71517423179398</v>
      </c>
      <c r="AS12" s="7">
        <f t="shared" ref="AS12:AS14" si="13">AQ12/F12</f>
        <v>10.859620065960907</v>
      </c>
      <c r="AT12" s="7">
        <f>AVERAGE(AS12:AS14)</f>
        <v>10.385879881067916</v>
      </c>
      <c r="AU12" s="7">
        <f>_xlfn.STDEV.S(AS12:AS14)</f>
        <v>0.49953303547360778</v>
      </c>
      <c r="AV12" s="7">
        <f>100*AU12/AT12</f>
        <v>4.809732455929808</v>
      </c>
      <c r="AX12" s="7">
        <v>35</v>
      </c>
      <c r="AZ12">
        <v>4.07482336059313E-2</v>
      </c>
      <c r="BA12">
        <v>5.0323992778550403E-2</v>
      </c>
    </row>
    <row r="13" spans="1:66" s="7" customFormat="1" x14ac:dyDescent="0.25">
      <c r="A13" s="35">
        <v>13.11</v>
      </c>
      <c r="B13" s="7" t="s">
        <v>50</v>
      </c>
      <c r="C13" s="7">
        <v>3</v>
      </c>
      <c r="D13" s="36">
        <v>40823</v>
      </c>
      <c r="E13" s="36">
        <v>36038</v>
      </c>
      <c r="F13" s="35">
        <v>48.5</v>
      </c>
      <c r="G13" s="35">
        <v>159</v>
      </c>
      <c r="H13" s="7">
        <f t="shared" si="11"/>
        <v>1.59</v>
      </c>
      <c r="I13" s="7">
        <f t="shared" si="12"/>
        <v>19.184367706973614</v>
      </c>
      <c r="J13" s="35">
        <v>0</v>
      </c>
      <c r="K13" s="10"/>
      <c r="L13" s="10"/>
      <c r="M13" s="10"/>
      <c r="N13" s="10" t="s">
        <v>46</v>
      </c>
      <c r="P13" s="7">
        <v>2.20851232754978</v>
      </c>
      <c r="U13" s="7">
        <f>1000*P13/F13</f>
        <v>45.536336650510925</v>
      </c>
      <c r="Y13" s="7">
        <f t="shared" si="6"/>
        <v>115.12041268615668</v>
      </c>
      <c r="AC13" s="7">
        <f>1000*P13/G13</f>
        <v>13.890014638677862</v>
      </c>
      <c r="AG13" s="7">
        <v>7.8220691335529899</v>
      </c>
      <c r="AL13" s="7">
        <v>5.3966935321914402</v>
      </c>
      <c r="AQ13" s="7">
        <v>506.04827763484099</v>
      </c>
      <c r="AS13" s="7">
        <f t="shared" si="13"/>
        <v>10.43398510587301</v>
      </c>
      <c r="AX13" s="7">
        <v>40</v>
      </c>
      <c r="AZ13">
        <v>2.0845141045148799E-2</v>
      </c>
      <c r="BA13">
        <v>0.363370394694772</v>
      </c>
    </row>
    <row r="14" spans="1:66" s="7" customFormat="1" x14ac:dyDescent="0.25">
      <c r="A14" s="35">
        <v>13.11</v>
      </c>
      <c r="B14" s="7" t="s">
        <v>50</v>
      </c>
      <c r="C14" s="7">
        <v>3</v>
      </c>
      <c r="D14" s="36">
        <v>40823</v>
      </c>
      <c r="E14" s="36">
        <v>36038</v>
      </c>
      <c r="F14" s="35">
        <v>48.5</v>
      </c>
      <c r="G14" s="35">
        <v>159</v>
      </c>
      <c r="H14" s="7">
        <f t="shared" si="11"/>
        <v>1.59</v>
      </c>
      <c r="I14" s="7">
        <f t="shared" si="12"/>
        <v>19.184367706973614</v>
      </c>
      <c r="J14" s="35">
        <v>0</v>
      </c>
      <c r="K14" s="10"/>
      <c r="L14" s="10"/>
      <c r="M14" s="10"/>
      <c r="N14" s="10" t="s">
        <v>43</v>
      </c>
      <c r="P14" s="7">
        <v>2.6518562898434701</v>
      </c>
      <c r="U14" s="7">
        <f>1000*P14/F14</f>
        <v>54.677449275123095</v>
      </c>
      <c r="Y14" s="7">
        <f t="shared" si="6"/>
        <v>138.23005951243871</v>
      </c>
      <c r="AC14" s="7">
        <f>1000*P14/G14</f>
        <v>16.678341445556416</v>
      </c>
      <c r="AG14" s="7">
        <v>6.8098468258268197</v>
      </c>
      <c r="AL14" s="7">
        <v>4.7709118021454699</v>
      </c>
      <c r="AQ14" s="7">
        <v>478.40567186143699</v>
      </c>
      <c r="AS14" s="7">
        <f t="shared" si="13"/>
        <v>9.864034471369834</v>
      </c>
      <c r="AX14" s="7">
        <v>43</v>
      </c>
      <c r="AZ14">
        <v>0</v>
      </c>
      <c r="BA14">
        <v>5.0308994481548797E-2</v>
      </c>
    </row>
    <row r="15" spans="1:66" x14ac:dyDescent="0.25">
      <c r="A15" s="13"/>
      <c r="C15" s="14"/>
      <c r="D15" s="15"/>
      <c r="E15" s="15"/>
      <c r="F15" s="16"/>
      <c r="G15" s="16"/>
      <c r="H15" s="16"/>
      <c r="I15" s="16"/>
      <c r="J15" s="17"/>
      <c r="K15" s="17"/>
      <c r="L15" s="17"/>
      <c r="M15" s="17"/>
      <c r="N15" s="17"/>
      <c r="P15" s="20"/>
    </row>
    <row r="16" spans="1:66" s="7" customFormat="1" x14ac:dyDescent="0.25">
      <c r="A16" s="37">
        <v>13.613698630136986</v>
      </c>
      <c r="B16" s="7" t="s">
        <v>51</v>
      </c>
      <c r="C16" s="7">
        <v>3</v>
      </c>
      <c r="D16" s="38">
        <v>42026</v>
      </c>
      <c r="E16" s="38">
        <v>37057</v>
      </c>
      <c r="F16" s="23">
        <v>43.5</v>
      </c>
      <c r="G16" s="23">
        <v>157</v>
      </c>
      <c r="H16" s="7">
        <f t="shared" ref="H16:H18" si="14">G16/100</f>
        <v>1.57</v>
      </c>
      <c r="I16" s="7">
        <f t="shared" ref="I16:I18" si="15">F16/(H16*H16)</f>
        <v>17.647774757596657</v>
      </c>
      <c r="J16" s="23">
        <v>1</v>
      </c>
      <c r="K16" s="23"/>
      <c r="L16" s="23"/>
      <c r="M16" s="23"/>
      <c r="N16" s="23" t="s">
        <v>43</v>
      </c>
      <c r="O16" s="7">
        <v>3</v>
      </c>
      <c r="P16" s="25">
        <v>1.89184429694585</v>
      </c>
      <c r="Q16" s="25">
        <f>AVERAGE(P16:P18)</f>
        <v>2.0106147656486169</v>
      </c>
      <c r="R16" s="25">
        <f>STDEV(P16:P18)</f>
        <v>0.11393339359865562</v>
      </c>
      <c r="S16" s="25">
        <f>100*R16/Q16</f>
        <v>5.6665948915331441</v>
      </c>
      <c r="T16" s="25"/>
      <c r="U16" s="25">
        <f>1000*P16/F16</f>
        <v>43.490673493008046</v>
      </c>
      <c r="V16" s="25">
        <f>AVERAGE(U16:U18)</f>
        <v>46.221029095370504</v>
      </c>
      <c r="W16" s="25">
        <f>STDEV(U16:U18)</f>
        <v>2.6191584735323121</v>
      </c>
      <c r="X16" s="25"/>
      <c r="Y16" s="7">
        <f t="shared" si="6"/>
        <v>107.20016109291552</v>
      </c>
      <c r="Z16" s="25">
        <f>AVERAGE(Y16:Y18)</f>
        <v>113.93021461717872</v>
      </c>
      <c r="AA16" s="25">
        <f>STDEV(Y16:Y18)</f>
        <v>6.4559637214097965</v>
      </c>
      <c r="AB16" s="25"/>
      <c r="AC16" s="25">
        <f>1000*P16/G16</f>
        <v>12.049963674814331</v>
      </c>
      <c r="AD16" s="25">
        <f>AVERAGE(AC16:AC18)</f>
        <v>12.806463475468895</v>
      </c>
      <c r="AE16" s="25">
        <f>STDEV(AC16:AC18)</f>
        <v>0.7256904050869778</v>
      </c>
      <c r="AG16" s="25">
        <v>7.3797028655241803</v>
      </c>
      <c r="AH16" s="25">
        <f>AVERAGE(AG16:AG18)</f>
        <v>6.6758328493746975</v>
      </c>
      <c r="AI16" s="25">
        <f>STDEV(AG16:AG18)</f>
        <v>0.72156054955806737</v>
      </c>
      <c r="AJ16" s="25">
        <f>100*AI16/AH16</f>
        <v>10.808547275500667</v>
      </c>
      <c r="AL16" s="25">
        <v>5.3481451087346601</v>
      </c>
      <c r="AM16" s="25">
        <f>AVERAGE(AL16:AL18)</f>
        <v>4.9189043394608705</v>
      </c>
      <c r="AN16" s="25">
        <f>STDEV(AL16:AL18)</f>
        <v>0.48951282659275058</v>
      </c>
      <c r="AO16" s="25">
        <f>100*AN16/AM16</f>
        <v>9.9516638830671571</v>
      </c>
      <c r="AP16" s="25"/>
      <c r="AQ16" s="7">
        <v>614.88935852050804</v>
      </c>
      <c r="AR16" s="25">
        <f>AVERAGE(AQ16:AQ18)</f>
        <v>577.90465545654297</v>
      </c>
      <c r="AS16" s="7">
        <f t="shared" ref="AS16:AS18" si="16">AQ16/F16</f>
        <v>14.135387552195587</v>
      </c>
      <c r="AT16" s="25">
        <f>AVERAGE(AS16:AS18)</f>
        <v>13.285164493253861</v>
      </c>
      <c r="AU16" s="25">
        <f>STDEV(AS16:AS18)</f>
        <v>1.2515583996729416</v>
      </c>
      <c r="AV16" s="25">
        <f>100*AU16/AT16</f>
        <v>9.4207218910121622</v>
      </c>
      <c r="AX16" s="7">
        <v>26</v>
      </c>
      <c r="AZ16">
        <v>2.4045160975436301E-3</v>
      </c>
      <c r="BA16">
        <v>9.0647856250637898E-2</v>
      </c>
      <c r="BB16" s="7" t="s">
        <v>67</v>
      </c>
    </row>
    <row r="17" spans="1:66" s="7" customFormat="1" x14ac:dyDescent="0.25">
      <c r="A17" s="37">
        <v>13.613698630136986</v>
      </c>
      <c r="B17" s="7" t="s">
        <v>51</v>
      </c>
      <c r="C17" s="7">
        <v>3</v>
      </c>
      <c r="D17" s="38">
        <v>42026</v>
      </c>
      <c r="E17" s="38">
        <v>37057</v>
      </c>
      <c r="F17" s="23">
        <v>43.5</v>
      </c>
      <c r="G17" s="23">
        <v>157</v>
      </c>
      <c r="H17" s="7">
        <f t="shared" si="14"/>
        <v>1.57</v>
      </c>
      <c r="I17" s="7">
        <f t="shared" si="15"/>
        <v>17.647774757596657</v>
      </c>
      <c r="J17" s="23">
        <v>1</v>
      </c>
      <c r="K17" s="23"/>
      <c r="L17" s="23"/>
      <c r="M17" s="23"/>
      <c r="N17" s="23" t="s">
        <v>46</v>
      </c>
      <c r="P17" s="25">
        <v>2.0209999999999999</v>
      </c>
      <c r="Q17" s="25"/>
      <c r="R17" s="25"/>
      <c r="S17" s="25"/>
      <c r="T17" s="25"/>
      <c r="U17" s="25">
        <f>1000*P17/F17</f>
        <v>46.459770114942529</v>
      </c>
      <c r="V17" s="25"/>
      <c r="W17" s="25"/>
      <c r="X17" s="25"/>
      <c r="Y17" s="7">
        <f t="shared" si="6"/>
        <v>114.51868735632183</v>
      </c>
      <c r="Z17" s="25"/>
      <c r="AA17" s="25"/>
      <c r="AB17" s="25"/>
      <c r="AC17" s="25">
        <f>1000*P17/G17</f>
        <v>12.872611464968152</v>
      </c>
      <c r="AD17" s="25"/>
      <c r="AE17" s="25"/>
      <c r="AG17" s="25">
        <v>6.71</v>
      </c>
      <c r="AH17" s="25"/>
      <c r="AI17" s="25"/>
      <c r="AJ17" s="25"/>
      <c r="AL17" s="25">
        <v>5.02277583681433</v>
      </c>
      <c r="AM17" s="25"/>
      <c r="AN17" s="25"/>
      <c r="AO17" s="25"/>
      <c r="AP17" s="25"/>
      <c r="AQ17" s="7">
        <v>515.38826243082701</v>
      </c>
      <c r="AR17" s="25"/>
      <c r="AS17" s="7">
        <f t="shared" si="16"/>
        <v>11.848006032892576</v>
      </c>
      <c r="AT17" s="25"/>
      <c r="AU17" s="25"/>
      <c r="AV17" s="25"/>
      <c r="AX17" s="7">
        <v>32</v>
      </c>
      <c r="AZ17">
        <v>0</v>
      </c>
      <c r="BA17">
        <v>8.8641583818075798E-2</v>
      </c>
    </row>
    <row r="18" spans="1:66" s="7" customFormat="1" x14ac:dyDescent="0.25">
      <c r="A18" s="37">
        <v>13.613698630136986</v>
      </c>
      <c r="B18" s="7" t="s">
        <v>51</v>
      </c>
      <c r="C18" s="7">
        <v>3</v>
      </c>
      <c r="D18" s="38">
        <v>42026</v>
      </c>
      <c r="E18" s="38">
        <v>37057</v>
      </c>
      <c r="F18" s="23">
        <v>43.5</v>
      </c>
      <c r="G18" s="23">
        <v>157</v>
      </c>
      <c r="H18" s="7">
        <f t="shared" si="14"/>
        <v>1.57</v>
      </c>
      <c r="I18" s="7">
        <f t="shared" si="15"/>
        <v>17.647774757596657</v>
      </c>
      <c r="J18" s="23">
        <v>1</v>
      </c>
      <c r="K18" s="23"/>
      <c r="L18" s="23"/>
      <c r="M18" s="23"/>
      <c r="N18" s="23" t="s">
        <v>43</v>
      </c>
      <c r="P18" s="25">
        <v>2.1190000000000002</v>
      </c>
      <c r="Q18" s="25"/>
      <c r="R18" s="25"/>
      <c r="S18" s="25"/>
      <c r="T18" s="25"/>
      <c r="U18" s="25">
        <f>1000*P18/F18</f>
        <v>48.712643678160923</v>
      </c>
      <c r="V18" s="25"/>
      <c r="W18" s="25"/>
      <c r="X18" s="25"/>
      <c r="Y18" s="7">
        <f t="shared" si="6"/>
        <v>120.07179540229885</v>
      </c>
      <c r="Z18" s="25"/>
      <c r="AA18" s="25"/>
      <c r="AB18" s="25"/>
      <c r="AC18" s="25">
        <f>1000*P18/G18</f>
        <v>13.496815286624203</v>
      </c>
      <c r="AD18" s="25"/>
      <c r="AE18" s="25"/>
      <c r="AG18" s="25">
        <v>5.9377956825999103</v>
      </c>
      <c r="AH18" s="25"/>
      <c r="AI18" s="25"/>
      <c r="AJ18" s="25"/>
      <c r="AL18" s="25">
        <v>4.3857920728336204</v>
      </c>
      <c r="AM18" s="25"/>
      <c r="AN18" s="25"/>
      <c r="AO18" s="25"/>
      <c r="AP18" s="25"/>
      <c r="AQ18" s="7">
        <v>603.43634541829397</v>
      </c>
      <c r="AR18" s="25"/>
      <c r="AS18" s="7">
        <f t="shared" si="16"/>
        <v>13.872099894673424</v>
      </c>
      <c r="AT18" s="25"/>
      <c r="AU18" s="25"/>
      <c r="AV18" s="25"/>
      <c r="AX18" s="7">
        <v>26</v>
      </c>
      <c r="AZ18">
        <v>2.2383680293042801E-2</v>
      </c>
      <c r="BA18" t="s">
        <v>66</v>
      </c>
    </row>
    <row r="19" spans="1:66" x14ac:dyDescent="0.25">
      <c r="A19" s="39"/>
      <c r="D19" s="40"/>
      <c r="E19" s="40"/>
      <c r="F19" s="29"/>
      <c r="G19" s="29"/>
      <c r="H19" s="29"/>
      <c r="I19" s="29"/>
      <c r="J19" s="29"/>
      <c r="K19" s="29"/>
      <c r="L19" s="29"/>
      <c r="M19" s="29"/>
      <c r="N19" s="29"/>
      <c r="P19" s="31"/>
      <c r="Q19" s="32"/>
      <c r="R19" s="32"/>
      <c r="S19" s="32"/>
      <c r="T19" s="32"/>
      <c r="U19" s="32"/>
      <c r="V19" s="32"/>
      <c r="W19" s="32"/>
      <c r="X19" s="32"/>
      <c r="Z19" s="32"/>
      <c r="AA19" s="32"/>
      <c r="AB19" s="32"/>
      <c r="AC19" s="32"/>
      <c r="AD19" s="32"/>
      <c r="AE19" s="32"/>
      <c r="AG19" s="32"/>
      <c r="AH19" s="32"/>
      <c r="AI19" s="32"/>
      <c r="AJ19" s="32"/>
      <c r="AL19" s="32"/>
      <c r="AM19" s="32"/>
      <c r="AN19" s="32"/>
      <c r="AO19" s="32"/>
      <c r="AP19" s="32"/>
      <c r="AR19" s="32"/>
      <c r="AS19" s="41"/>
      <c r="AT19" s="32"/>
      <c r="AU19" s="32"/>
      <c r="AV19" s="32"/>
    </row>
    <row r="20" spans="1:66" s="7" customFormat="1" x14ac:dyDescent="0.25">
      <c r="A20" s="6">
        <v>14.09041095890411</v>
      </c>
      <c r="B20" s="7" t="s">
        <v>52</v>
      </c>
      <c r="C20" s="7">
        <v>3</v>
      </c>
      <c r="D20" s="38">
        <v>41082</v>
      </c>
      <c r="E20" s="38">
        <v>35939</v>
      </c>
      <c r="F20" s="9">
        <v>50</v>
      </c>
      <c r="G20" s="9">
        <v>167.5</v>
      </c>
      <c r="H20" s="7">
        <f t="shared" ref="H20:H22" si="17">G20/100</f>
        <v>1.675</v>
      </c>
      <c r="I20" s="7">
        <f t="shared" ref="I20:I22" si="18">F20/(H20*H20)</f>
        <v>17.821341055914456</v>
      </c>
      <c r="J20" s="10">
        <v>0</v>
      </c>
      <c r="K20" s="10" t="s">
        <v>44</v>
      </c>
      <c r="L20" s="10"/>
      <c r="M20" s="10"/>
      <c r="N20" s="10" t="s">
        <v>46</v>
      </c>
      <c r="O20" s="7">
        <v>3</v>
      </c>
      <c r="P20" s="7">
        <v>2.13</v>
      </c>
      <c r="Q20" s="7">
        <f>AVERAGE(P20:P22)</f>
        <v>2.3966834553987764</v>
      </c>
      <c r="R20" s="7">
        <f>_xlfn.STDEV.S(P20:P22)</f>
        <v>0.23175117730835218</v>
      </c>
      <c r="S20" s="7">
        <f>100*R20/Q20</f>
        <v>9.6696614976962767</v>
      </c>
      <c r="U20" s="7">
        <f>1000*P20/F20</f>
        <v>42.6</v>
      </c>
      <c r="V20" s="7">
        <f>AVERAGE(U20:U22)</f>
        <v>47.933669107975533</v>
      </c>
      <c r="W20" s="7">
        <f>_xlfn.STDEV.S(U20:U22)</f>
        <v>4.6350235461670444</v>
      </c>
      <c r="Y20" s="7">
        <f t="shared" si="6"/>
        <v>119.51962500000002</v>
      </c>
      <c r="Z20" s="7">
        <f>AVERAGE(Y20:Y22)</f>
        <v>134.48390039106388</v>
      </c>
      <c r="AA20" s="7">
        <f>_xlfn.STDEV.S(Y20:Y22)</f>
        <v>13.004137936714908</v>
      </c>
      <c r="AC20" s="7">
        <f>1000*P20/G20</f>
        <v>12.716417910447761</v>
      </c>
      <c r="AD20" s="7">
        <f>AVERAGE(AC20:AC22)</f>
        <v>14.308557942679265</v>
      </c>
      <c r="AE20" s="7">
        <f>_xlfn.STDEV.S(AC20:AC22)</f>
        <v>1.3835891182588189</v>
      </c>
      <c r="AG20" s="7">
        <v>7.39</v>
      </c>
      <c r="AH20" s="7">
        <f>AVERAGE(AG20:AG22)</f>
        <v>7.8178986263213064</v>
      </c>
      <c r="AI20" s="7">
        <f>_xlfn.STDEV.S(AG20:AG22)</f>
        <v>0.37575606340441037</v>
      </c>
      <c r="AJ20" s="7">
        <f>100*AI20/AH20</f>
        <v>4.8063563032055008</v>
      </c>
      <c r="AL20" s="7">
        <v>5.6145523872189296</v>
      </c>
      <c r="AM20" s="7">
        <f>AVERAGE(AL20:AL22)</f>
        <v>5.9161840234245133</v>
      </c>
      <c r="AN20" s="7">
        <f>_xlfn.STDEV.S(AL20:AL22)</f>
        <v>0.27082256141132893</v>
      </c>
      <c r="AO20" s="7">
        <f>100*AN20/AM20</f>
        <v>4.5776561435383902</v>
      </c>
      <c r="AQ20" s="7">
        <v>524.95063612196202</v>
      </c>
      <c r="AR20" s="7">
        <f>AVERAGE(AQ20:AQ22)</f>
        <v>409.68201348870366</v>
      </c>
      <c r="AS20" s="7">
        <f t="shared" ref="AS20:AS22" si="19">AQ20/F20</f>
        <v>10.49901272243924</v>
      </c>
      <c r="AT20" s="7">
        <f>AVERAGE(AS20:AS22)</f>
        <v>8.1936402697740736</v>
      </c>
      <c r="AU20" s="7">
        <f>_xlfn.STDEV.S(AS20:AS22)</f>
        <v>2.0031171747184078</v>
      </c>
      <c r="AV20" s="7">
        <f>100*AU20/AT20</f>
        <v>24.44721892548549</v>
      </c>
      <c r="AX20" s="7">
        <v>39</v>
      </c>
      <c r="AZ20">
        <v>0.109221543083991</v>
      </c>
      <c r="BA20">
        <v>0</v>
      </c>
      <c r="BB20" s="7" t="s">
        <v>64</v>
      </c>
    </row>
    <row r="21" spans="1:66" s="7" customFormat="1" x14ac:dyDescent="0.25">
      <c r="A21" s="6">
        <v>14.09041095890411</v>
      </c>
      <c r="B21" s="7" t="s">
        <v>52</v>
      </c>
      <c r="C21" s="7">
        <v>3</v>
      </c>
      <c r="D21" s="38">
        <v>41082</v>
      </c>
      <c r="E21" s="38">
        <v>35939</v>
      </c>
      <c r="F21" s="9">
        <v>50</v>
      </c>
      <c r="G21" s="9">
        <v>167.5</v>
      </c>
      <c r="H21" s="7">
        <f t="shared" si="17"/>
        <v>1.675</v>
      </c>
      <c r="I21" s="7">
        <f t="shared" si="18"/>
        <v>17.821341055914456</v>
      </c>
      <c r="J21" s="10">
        <v>0</v>
      </c>
      <c r="K21" s="10"/>
      <c r="L21" s="10"/>
      <c r="M21" s="10"/>
      <c r="N21" s="10" t="s">
        <v>46</v>
      </c>
      <c r="P21" s="7">
        <v>2.5108272887804599</v>
      </c>
      <c r="U21" s="7">
        <f>1000*P21/F21</f>
        <v>50.216545775609205</v>
      </c>
      <c r="Y21" s="7">
        <f t="shared" si="6"/>
        <v>140.88879624169357</v>
      </c>
      <c r="AC21" s="7">
        <f>1000*P21/G21</f>
        <v>14.990013664360955</v>
      </c>
      <c r="AG21" s="7">
        <v>8.0940547990670009</v>
      </c>
      <c r="AL21" s="7">
        <v>5.9955251830856602</v>
      </c>
      <c r="AQ21" s="7">
        <v>360.17509513065698</v>
      </c>
      <c r="AS21" s="7">
        <f t="shared" si="19"/>
        <v>7.2035019026131399</v>
      </c>
      <c r="AX21" s="7">
        <v>66</v>
      </c>
      <c r="AZ21">
        <v>0.21029793307884301</v>
      </c>
      <c r="BA21" t="s">
        <v>66</v>
      </c>
    </row>
    <row r="22" spans="1:66" s="7" customFormat="1" x14ac:dyDescent="0.25">
      <c r="A22" s="6">
        <v>14.09041095890411</v>
      </c>
      <c r="B22" s="7" t="s">
        <v>52</v>
      </c>
      <c r="C22" s="7">
        <v>3</v>
      </c>
      <c r="D22" s="38">
        <v>41082</v>
      </c>
      <c r="E22" s="38">
        <v>35939</v>
      </c>
      <c r="F22" s="9">
        <v>50</v>
      </c>
      <c r="G22" s="9">
        <v>167.5</v>
      </c>
      <c r="H22" s="7">
        <f t="shared" si="17"/>
        <v>1.675</v>
      </c>
      <c r="I22" s="7">
        <f t="shared" si="18"/>
        <v>17.821341055914456</v>
      </c>
      <c r="J22" s="10">
        <v>0</v>
      </c>
      <c r="N22" s="7" t="s">
        <v>43</v>
      </c>
      <c r="P22" s="7">
        <v>2.5492230774158702</v>
      </c>
      <c r="U22" s="7">
        <f>1000*P22/F22</f>
        <v>50.984461548317405</v>
      </c>
      <c r="Y22" s="7">
        <f t="shared" si="6"/>
        <v>143.04327993149803</v>
      </c>
      <c r="AC22" s="7">
        <f>1000*P22/G22</f>
        <v>15.219242253229076</v>
      </c>
      <c r="AG22" s="7">
        <v>7.9696410798969204</v>
      </c>
      <c r="AL22" s="7">
        <v>6.1384744999689502</v>
      </c>
      <c r="AQ22" s="7">
        <v>343.92030921349198</v>
      </c>
      <c r="AS22" s="7">
        <f t="shared" si="19"/>
        <v>6.8784061842698394</v>
      </c>
      <c r="AX22" s="7">
        <v>72</v>
      </c>
      <c r="AZ22">
        <v>3.2609421199826599E-2</v>
      </c>
      <c r="BA22" t="s">
        <v>66</v>
      </c>
    </row>
    <row r="23" spans="1:66" x14ac:dyDescent="0.25">
      <c r="A23" s="13"/>
      <c r="C23" s="14"/>
      <c r="D23" s="42"/>
      <c r="E23" s="42"/>
      <c r="F23" s="16"/>
      <c r="G23" s="16"/>
      <c r="H23" s="16"/>
      <c r="I23" s="16"/>
      <c r="J23" s="17"/>
      <c r="P23" s="20"/>
    </row>
    <row r="24" spans="1:66" s="14" customFormat="1" x14ac:dyDescent="0.25">
      <c r="A24" s="43"/>
      <c r="B24"/>
      <c r="C24"/>
      <c r="D24" s="44"/>
      <c r="E24" s="44"/>
      <c r="F24" s="29"/>
      <c r="G24" s="29"/>
      <c r="H24" s="29"/>
      <c r="I24" s="29"/>
      <c r="J24" s="29"/>
      <c r="K24" s="29"/>
      <c r="L24" s="29"/>
      <c r="M24" s="29"/>
      <c r="N24" s="29"/>
      <c r="O24" s="1"/>
      <c r="P24" s="31"/>
      <c r="Q24" s="32"/>
      <c r="R24" s="32"/>
      <c r="S24" s="32"/>
      <c r="T24" s="32"/>
      <c r="U24" s="32"/>
      <c r="V24" s="32"/>
      <c r="W24" s="32"/>
      <c r="X24" s="32"/>
      <c r="Y24"/>
      <c r="Z24" s="32"/>
      <c r="AA24" s="32"/>
      <c r="AB24" s="32"/>
      <c r="AC24" s="32"/>
      <c r="AD24" s="32"/>
      <c r="AE24" s="32"/>
      <c r="AF24"/>
      <c r="AG24" s="32"/>
      <c r="AH24" s="32"/>
      <c r="AI24" s="32"/>
      <c r="AJ24" s="32"/>
      <c r="AK24"/>
      <c r="AL24" s="32"/>
      <c r="AM24" s="32"/>
      <c r="AN24" s="32"/>
      <c r="AO24" s="32"/>
      <c r="AP24" s="32"/>
      <c r="AQ24"/>
      <c r="AR24" s="32"/>
      <c r="AS24"/>
      <c r="AT24" s="32"/>
      <c r="AU24" s="32"/>
      <c r="AV24" s="32"/>
      <c r="AW24"/>
      <c r="AX24"/>
      <c r="AY24"/>
      <c r="BF24"/>
      <c r="BG24"/>
      <c r="BH24"/>
      <c r="BI24"/>
      <c r="BJ24"/>
      <c r="BK24"/>
      <c r="BL24"/>
      <c r="BM24"/>
      <c r="BN24"/>
    </row>
    <row r="25" spans="1:66" s="14" customFormat="1" x14ac:dyDescent="0.25">
      <c r="G25" s="59"/>
      <c r="H25" s="59"/>
      <c r="I25" s="59"/>
      <c r="O25"/>
      <c r="P25" s="3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E25" s="61"/>
      <c r="AF25" s="61"/>
      <c r="AG25" s="61"/>
      <c r="AH25" s="61"/>
      <c r="AJ25" s="61"/>
      <c r="AK25" s="61"/>
      <c r="AL25" s="61"/>
      <c r="AM25" s="61"/>
      <c r="AR25" s="61"/>
      <c r="AT25" s="61"/>
    </row>
    <row r="26" spans="1:66" s="62" customFormat="1" x14ac:dyDescent="0.25">
      <c r="A26" s="14"/>
      <c r="B26" s="14"/>
      <c r="C26" s="14"/>
      <c r="D26" s="14"/>
      <c r="E26" s="14"/>
      <c r="F26" s="14"/>
      <c r="G26" s="59"/>
      <c r="H26" s="59"/>
      <c r="I26" s="59"/>
      <c r="J26" s="14"/>
      <c r="K26" s="14"/>
      <c r="L26" s="14"/>
      <c r="M26" s="14"/>
      <c r="N26" s="14"/>
      <c r="O26"/>
      <c r="P26" s="3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4"/>
      <c r="AE26" s="61"/>
      <c r="AF26" s="61"/>
      <c r="AG26" s="61"/>
      <c r="AH26" s="61"/>
      <c r="AI26" s="14"/>
      <c r="AJ26" s="61"/>
      <c r="AK26" s="61"/>
      <c r="AL26" s="61"/>
      <c r="AM26" s="61"/>
      <c r="AN26" s="14"/>
      <c r="AO26" s="14"/>
      <c r="AP26" s="14"/>
      <c r="AQ26" s="14"/>
      <c r="AR26" s="61"/>
      <c r="AS26" s="14"/>
      <c r="AT26" s="61"/>
      <c r="AU26" s="14"/>
      <c r="AV26" s="14"/>
    </row>
    <row r="27" spans="1:66" s="14" customFormat="1" x14ac:dyDescent="0.25">
      <c r="G27" s="59"/>
      <c r="H27" s="59"/>
      <c r="I27" s="59"/>
      <c r="O27"/>
      <c r="P27" s="3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E27" s="61"/>
      <c r="AF27" s="61"/>
      <c r="AG27" s="61"/>
      <c r="AH27" s="61"/>
      <c r="AJ27" s="61"/>
      <c r="AK27" s="61"/>
      <c r="AL27" s="61"/>
      <c r="AM27" s="61"/>
      <c r="AR27" s="61"/>
      <c r="AT27" s="61"/>
    </row>
    <row r="38" spans="50:57" x14ac:dyDescent="0.25">
      <c r="AX38" s="14"/>
    </row>
    <row r="39" spans="50:57" x14ac:dyDescent="0.25">
      <c r="AX39" s="14"/>
      <c r="AZ39" s="14"/>
      <c r="BA39" s="14"/>
      <c r="BB39" s="14"/>
      <c r="BC39" s="14"/>
      <c r="BD39" s="14"/>
      <c r="BE39" s="14"/>
    </row>
    <row r="40" spans="50:57" x14ac:dyDescent="0.25">
      <c r="AX40" s="14"/>
      <c r="AZ40" s="62"/>
      <c r="BA40" s="62"/>
      <c r="BB40" s="62"/>
      <c r="BC40" s="62"/>
      <c r="BD40" s="62"/>
      <c r="BE40" s="62"/>
    </row>
    <row r="41" spans="50:57" x14ac:dyDescent="0.25">
      <c r="AX41" s="14"/>
      <c r="AZ41" s="14"/>
      <c r="BA41" s="14"/>
      <c r="BB41" s="14"/>
      <c r="BC41" s="14"/>
      <c r="BD41" s="14"/>
      <c r="BE41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"/>
  <sheetViews>
    <sheetView tabSelected="1" topLeftCell="AN1" workbookViewId="0">
      <selection activeCell="BC21" sqref="BC21"/>
    </sheetView>
  </sheetViews>
  <sheetFormatPr baseColWidth="10" defaultRowHeight="15" x14ac:dyDescent="0.25"/>
  <cols>
    <col min="2" max="2" width="20" customWidth="1"/>
  </cols>
  <sheetData>
    <row r="1" spans="1:6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/>
      <c r="U1" s="4" t="s">
        <v>19</v>
      </c>
      <c r="V1" s="4" t="s">
        <v>20</v>
      </c>
      <c r="W1" s="4" t="s">
        <v>21</v>
      </c>
      <c r="X1" s="4"/>
      <c r="Y1" s="4" t="s">
        <v>22</v>
      </c>
      <c r="Z1" s="4" t="s">
        <v>23</v>
      </c>
      <c r="AA1" s="4" t="s">
        <v>24</v>
      </c>
      <c r="AB1" s="4"/>
      <c r="AC1" s="4" t="s">
        <v>25</v>
      </c>
      <c r="AD1" s="4" t="s">
        <v>26</v>
      </c>
      <c r="AE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Q1" s="1" t="s">
        <v>36</v>
      </c>
      <c r="AR1" s="4" t="s">
        <v>37</v>
      </c>
      <c r="AS1" s="5" t="s">
        <v>38</v>
      </c>
      <c r="AT1" s="4" t="s">
        <v>39</v>
      </c>
      <c r="AU1" s="4" t="s">
        <v>40</v>
      </c>
      <c r="AV1" s="4" t="s">
        <v>41</v>
      </c>
      <c r="AX1" s="1" t="s">
        <v>59</v>
      </c>
      <c r="AZ1" s="1" t="s">
        <v>60</v>
      </c>
      <c r="BA1" s="1" t="s">
        <v>61</v>
      </c>
      <c r="BB1" s="1" t="s">
        <v>62</v>
      </c>
      <c r="BD1"/>
      <c r="BE1"/>
    </row>
    <row r="2" spans="1:66" s="46" customFormat="1" x14ac:dyDescent="0.25">
      <c r="A2" s="45">
        <f>YEARFRAC(E2,D2)</f>
        <v>15.902777777777779</v>
      </c>
      <c r="B2" s="46" t="s">
        <v>55</v>
      </c>
      <c r="C2" s="46">
        <v>3</v>
      </c>
      <c r="D2" s="47">
        <v>41844</v>
      </c>
      <c r="E2" s="47">
        <v>36036</v>
      </c>
      <c r="F2" s="48">
        <v>70.599999999999994</v>
      </c>
      <c r="G2" s="49">
        <v>172.7</v>
      </c>
      <c r="H2" s="46">
        <f t="shared" ref="H2:H4" si="0">G2/100</f>
        <v>1.7269999999999999</v>
      </c>
      <c r="I2" s="46">
        <f t="shared" ref="I2:I4" si="1">F2/(H2*H2)</f>
        <v>23.671186432722031</v>
      </c>
      <c r="J2" s="49">
        <v>1</v>
      </c>
      <c r="K2" s="49"/>
      <c r="L2" s="49" t="s">
        <v>53</v>
      </c>
      <c r="M2" s="49"/>
      <c r="N2" s="49" t="s">
        <v>46</v>
      </c>
      <c r="O2" s="46">
        <v>3</v>
      </c>
      <c r="P2" s="50">
        <v>3.004</v>
      </c>
      <c r="Q2" s="50">
        <f>AVERAGE(P2:P4)</f>
        <v>2.9741745604448298</v>
      </c>
      <c r="R2" s="50">
        <f>STDEV(P2:P4)</f>
        <v>4.2490363950626442E-2</v>
      </c>
      <c r="S2" s="50">
        <f>100*R2/Q2</f>
        <v>1.4286439173990988</v>
      </c>
      <c r="T2" s="50"/>
      <c r="U2" s="50">
        <f>1000*P2/F2</f>
        <v>42.549575070821533</v>
      </c>
      <c r="V2" s="50">
        <f>AVERAGE(U2:U4)</f>
        <v>42.127118419898444</v>
      </c>
      <c r="W2" s="50">
        <f>STDEV(U2:U4)</f>
        <v>0.60184651488139251</v>
      </c>
      <c r="X2" s="50"/>
      <c r="Y2" s="46">
        <f t="shared" ref="Y2:Y7" si="2">P2*1000/I2</f>
        <v>126.90534158640226</v>
      </c>
      <c r="Z2" s="50">
        <f>AVERAGE(Y2:Y4)</f>
        <v>125.64535237378128</v>
      </c>
      <c r="AA2" s="50">
        <f>STDEV(Y2:Y4)</f>
        <v>1.7950246841826918</v>
      </c>
      <c r="AB2" s="50"/>
      <c r="AC2" s="50">
        <f>1000*P2/G2</f>
        <v>17.394325419803128</v>
      </c>
      <c r="AD2" s="50">
        <f>AVERAGE(AC2:AC4)</f>
        <v>17.221624553820671</v>
      </c>
      <c r="AE2" s="50">
        <f>STDEV(AC2:AC4)</f>
        <v>0.24603569166546777</v>
      </c>
      <c r="AG2" s="50">
        <v>7.08</v>
      </c>
      <c r="AH2" s="50">
        <f>AVERAGE(AG2:AG4)</f>
        <v>6.9423636387308862</v>
      </c>
      <c r="AI2" s="50">
        <f>STDEV(AG2:AG4)</f>
        <v>0.1515208853194952</v>
      </c>
      <c r="AJ2" s="50">
        <f>100*AI2/AH2</f>
        <v>2.1825547206166558</v>
      </c>
      <c r="AL2" s="50">
        <v>4.9821285979493304</v>
      </c>
      <c r="AM2" s="50">
        <f>AVERAGE(AL2:AL4)</f>
        <v>5.0295474623695506</v>
      </c>
      <c r="AN2" s="50">
        <f>STDEV(AL2:AL4)</f>
        <v>0.17679848994477637</v>
      </c>
      <c r="AO2" s="50">
        <f>100*AN2/AM2</f>
        <v>3.515196770038671</v>
      </c>
      <c r="AP2" s="50"/>
      <c r="AQ2" s="46">
        <v>844.97575547960105</v>
      </c>
      <c r="AR2" s="50">
        <f>AVERAGE(AQ2:AQ4)</f>
        <v>862.95930356626161</v>
      </c>
      <c r="AS2" s="46">
        <f t="shared" ref="AS2:AS4" si="3">AQ2/F2</f>
        <v>11.968495120107665</v>
      </c>
      <c r="AT2" s="50">
        <f>AVERAGE(AS2:AS4)</f>
        <v>12.223219597255834</v>
      </c>
      <c r="AU2" s="50">
        <f>STDEV(AS2:AS4)</f>
        <v>0.22975503035967906</v>
      </c>
      <c r="AV2" s="50">
        <f>100*AU2/AT2</f>
        <v>1.8796604980512668</v>
      </c>
      <c r="AX2" s="46">
        <v>30</v>
      </c>
      <c r="AZ2">
        <v>6.51474350035922E-2</v>
      </c>
      <c r="BA2" t="s">
        <v>66</v>
      </c>
    </row>
    <row r="3" spans="1:66" s="46" customFormat="1" x14ac:dyDescent="0.25">
      <c r="A3" s="45">
        <f>YEARFRAC(E3,D3)</f>
        <v>15.902777777777779</v>
      </c>
      <c r="B3" s="46" t="s">
        <v>55</v>
      </c>
      <c r="C3" s="46">
        <v>3</v>
      </c>
      <c r="D3" s="47">
        <v>41844</v>
      </c>
      <c r="E3" s="47">
        <v>36036</v>
      </c>
      <c r="F3" s="48">
        <v>70.599999999999994</v>
      </c>
      <c r="G3" s="49">
        <v>172.7</v>
      </c>
      <c r="H3" s="46">
        <f t="shared" si="0"/>
        <v>1.7269999999999999</v>
      </c>
      <c r="I3" s="46">
        <f t="shared" si="1"/>
        <v>23.671186432722031</v>
      </c>
      <c r="J3" s="49">
        <v>1</v>
      </c>
      <c r="K3" s="49"/>
      <c r="L3" s="49" t="s">
        <v>53</v>
      </c>
      <c r="M3" s="49"/>
      <c r="N3" s="49" t="s">
        <v>46</v>
      </c>
      <c r="P3" s="50">
        <v>2.9255236813344898</v>
      </c>
      <c r="Q3" s="50"/>
      <c r="R3" s="50"/>
      <c r="S3" s="50"/>
      <c r="T3" s="50"/>
      <c r="U3" s="50">
        <f>1000*P3/F3</f>
        <v>41.438012483491363</v>
      </c>
      <c r="V3" s="50"/>
      <c r="W3" s="50"/>
      <c r="X3" s="50"/>
      <c r="Y3" s="46">
        <f t="shared" si="2"/>
        <v>123.59007393437498</v>
      </c>
      <c r="Z3" s="50"/>
      <c r="AA3" s="50"/>
      <c r="AB3" s="50"/>
      <c r="AC3" s="50">
        <f>1000*P3/G3</f>
        <v>16.939917089371686</v>
      </c>
      <c r="AD3" s="50"/>
      <c r="AE3" s="50"/>
      <c r="AG3" s="50">
        <v>6.9670909161926602</v>
      </c>
      <c r="AH3" s="50"/>
      <c r="AI3" s="50"/>
      <c r="AJ3" s="50"/>
      <c r="AL3" s="50">
        <v>4.8812938330822098</v>
      </c>
      <c r="AM3" s="50"/>
      <c r="AN3" s="50"/>
      <c r="AO3" s="50"/>
      <c r="AP3" s="50"/>
      <c r="AQ3" s="46">
        <v>867.41728515625005</v>
      </c>
      <c r="AR3" s="50"/>
      <c r="AS3" s="46">
        <f t="shared" si="3"/>
        <v>12.286363812411475</v>
      </c>
      <c r="AT3" s="50"/>
      <c r="AU3" s="50"/>
      <c r="AV3" s="50"/>
      <c r="AX3" s="46">
        <v>26</v>
      </c>
      <c r="AZ3">
        <v>0</v>
      </c>
      <c r="BA3" t="s">
        <v>66</v>
      </c>
    </row>
    <row r="4" spans="1:66" s="46" customFormat="1" x14ac:dyDescent="0.25">
      <c r="A4" s="45">
        <f>YEARFRAC(E4,D4)</f>
        <v>15.902777777777779</v>
      </c>
      <c r="B4" s="46" t="s">
        <v>55</v>
      </c>
      <c r="C4" s="46">
        <v>3</v>
      </c>
      <c r="D4" s="47">
        <v>41844</v>
      </c>
      <c r="E4" s="47">
        <v>36036</v>
      </c>
      <c r="F4" s="48">
        <v>70.599999999999994</v>
      </c>
      <c r="G4" s="49">
        <v>172.7</v>
      </c>
      <c r="H4" s="46">
        <f t="shared" si="0"/>
        <v>1.7269999999999999</v>
      </c>
      <c r="I4" s="46">
        <f t="shared" si="1"/>
        <v>23.671186432722031</v>
      </c>
      <c r="J4" s="49">
        <v>1</v>
      </c>
      <c r="K4" s="49"/>
      <c r="L4" s="49" t="s">
        <v>53</v>
      </c>
      <c r="M4" s="49"/>
      <c r="N4" s="49" t="s">
        <v>46</v>
      </c>
      <c r="P4" s="50">
        <v>2.9929999999999999</v>
      </c>
      <c r="Q4" s="50"/>
      <c r="R4" s="50"/>
      <c r="S4" s="50"/>
      <c r="T4" s="50"/>
      <c r="U4" s="50">
        <f>1000*P4/F4</f>
        <v>42.393767705382437</v>
      </c>
      <c r="V4" s="50"/>
      <c r="W4" s="50"/>
      <c r="X4" s="50"/>
      <c r="Y4" s="46">
        <f t="shared" si="2"/>
        <v>126.44064160056656</v>
      </c>
      <c r="Z4" s="50"/>
      <c r="AA4" s="50"/>
      <c r="AB4" s="50"/>
      <c r="AC4" s="50">
        <f>1000*P4/G4</f>
        <v>17.330631152287204</v>
      </c>
      <c r="AD4" s="50"/>
      <c r="AE4" s="50"/>
      <c r="AG4" s="50">
        <v>6.78</v>
      </c>
      <c r="AH4" s="50"/>
      <c r="AI4" s="50"/>
      <c r="AJ4" s="50"/>
      <c r="AL4" s="50">
        <v>5.22521995607711</v>
      </c>
      <c r="AM4" s="50"/>
      <c r="AN4" s="50"/>
      <c r="AO4" s="50"/>
      <c r="AP4" s="50"/>
      <c r="AQ4" s="46">
        <v>876.48487006293396</v>
      </c>
      <c r="AR4" s="50"/>
      <c r="AS4" s="46">
        <f t="shared" si="3"/>
        <v>12.414799859248358</v>
      </c>
      <c r="AT4" s="50"/>
      <c r="AU4" s="50"/>
      <c r="AV4" s="50"/>
      <c r="AX4" s="46">
        <v>27</v>
      </c>
      <c r="AZ4">
        <v>1.72355316094891E-2</v>
      </c>
      <c r="BA4">
        <v>7.5780731816327898E-2</v>
      </c>
      <c r="BB4" s="46" t="s">
        <v>64</v>
      </c>
    </row>
    <row r="5" spans="1:66" s="14" customFormat="1" x14ac:dyDescent="0.25">
      <c r="A5" s="27"/>
      <c r="B5"/>
      <c r="C5"/>
      <c r="D5" s="28"/>
      <c r="E5" s="28"/>
      <c r="F5" s="29"/>
      <c r="G5" s="30"/>
      <c r="H5" s="30"/>
      <c r="I5" s="30"/>
      <c r="J5" s="30"/>
      <c r="K5" s="30"/>
      <c r="L5" s="30"/>
      <c r="M5" s="30"/>
      <c r="N5" s="30"/>
      <c r="O5"/>
      <c r="P5" s="31"/>
      <c r="Q5" s="32"/>
      <c r="R5" s="32"/>
      <c r="S5" s="32"/>
      <c r="T5" s="32"/>
      <c r="U5" s="32"/>
      <c r="V5" s="32"/>
      <c r="W5" s="32"/>
      <c r="X5" s="32"/>
      <c r="Y5"/>
      <c r="Z5" s="32"/>
      <c r="AA5" s="32"/>
      <c r="AB5" s="32"/>
      <c r="AC5" s="32"/>
      <c r="AD5" s="32"/>
      <c r="AE5" s="32"/>
      <c r="AF5"/>
      <c r="AG5" s="32"/>
      <c r="AH5" s="32"/>
      <c r="AI5" s="32"/>
      <c r="AJ5" s="32"/>
      <c r="AK5"/>
      <c r="AL5" s="32"/>
      <c r="AM5" s="32"/>
      <c r="AN5" s="32"/>
      <c r="AO5" s="32"/>
      <c r="AP5" s="32"/>
      <c r="AQ5"/>
      <c r="AR5" s="32"/>
      <c r="AS5"/>
      <c r="AT5" s="32"/>
      <c r="AU5" s="32"/>
      <c r="AV5" s="32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46" customFormat="1" x14ac:dyDescent="0.25">
      <c r="A6" s="51">
        <v>15.934246575342465</v>
      </c>
      <c r="B6" s="46" t="s">
        <v>56</v>
      </c>
      <c r="C6" s="46">
        <v>3</v>
      </c>
      <c r="D6" s="52">
        <v>41016</v>
      </c>
      <c r="E6" s="52">
        <v>35200</v>
      </c>
      <c r="F6" s="53">
        <v>55</v>
      </c>
      <c r="G6" s="53">
        <v>167</v>
      </c>
      <c r="H6" s="46">
        <f t="shared" ref="H6:H7" si="4">G6/100</f>
        <v>1.67</v>
      </c>
      <c r="I6" s="46">
        <f t="shared" ref="I6:I7" si="5">F6/(H6*H6)</f>
        <v>19.721036967980208</v>
      </c>
      <c r="J6" s="54">
        <v>0</v>
      </c>
      <c r="K6" s="55"/>
      <c r="L6" s="55" t="s">
        <v>54</v>
      </c>
      <c r="M6" s="55"/>
      <c r="N6" s="55" t="s">
        <v>46</v>
      </c>
      <c r="O6" s="46">
        <v>2</v>
      </c>
      <c r="P6" s="46">
        <v>2.8440850974442</v>
      </c>
      <c r="Q6" s="46">
        <f>AVERAGE(P6:P7)</f>
        <v>2.8769949600169102</v>
      </c>
      <c r="R6" s="46">
        <f>_xlfn.STDEV.S(P6:P7)</f>
        <v>4.6541573986161197E-2</v>
      </c>
      <c r="U6" s="46">
        <f>1000*P6/F6</f>
        <v>51.710638135349093</v>
      </c>
      <c r="V6" s="46">
        <f>AVERAGE(U6:U7)</f>
        <v>52.308999273034729</v>
      </c>
      <c r="W6" s="46">
        <f>_xlfn.STDEV.S(U6:U7)</f>
        <v>0.84621043611202118</v>
      </c>
      <c r="Y6" s="46">
        <f t="shared" si="2"/>
        <v>144.21579869567509</v>
      </c>
      <c r="Z6" s="46">
        <f>AVERAGE(Y6:Y7)</f>
        <v>145.88456807256654</v>
      </c>
      <c r="AA6" s="46">
        <f>_xlfn.STDEV.S(Y6:Y7)</f>
        <v>2.3599962852728034</v>
      </c>
      <c r="AC6" s="46">
        <f>1000*P6/G6</f>
        <v>17.030449685294609</v>
      </c>
      <c r="AD6" s="46">
        <f>AVERAGE(AC6:AC7)</f>
        <v>17.227514730640181</v>
      </c>
      <c r="AE6" s="46">
        <f>_xlfn.STDEV.S(AC6:AC7)</f>
        <v>0.27869205979737316</v>
      </c>
      <c r="AG6" s="46">
        <v>7.7261516349392698</v>
      </c>
      <c r="AH6" s="46">
        <f>AVERAGE(AG6:AG7)</f>
        <v>7.4774729776953102</v>
      </c>
      <c r="AI6" s="46">
        <f>_xlfn.STDEV.S(AG6:AG7)</f>
        <v>0.35168472974713871</v>
      </c>
      <c r="AL6" s="46">
        <v>5.2565573285029501</v>
      </c>
      <c r="AM6" s="50">
        <f>AVERAGE(AL6:AL7)</f>
        <v>5.122602888623395</v>
      </c>
      <c r="AN6" s="50">
        <f>STDEV(AL6:AL7)</f>
        <v>0.18944018561775827</v>
      </c>
      <c r="AQ6" s="46">
        <v>475.95109449114102</v>
      </c>
      <c r="AR6" s="50">
        <f>AVERAGE(AQ6:AQ7)</f>
        <v>509.35138075692299</v>
      </c>
      <c r="AS6" s="46">
        <f t="shared" ref="AS6:AS7" si="6">AQ6/F6</f>
        <v>8.6536562634752912</v>
      </c>
      <c r="AT6" s="50">
        <f>AVERAGE(AS6:AS7)</f>
        <v>9.2609341955804183</v>
      </c>
      <c r="AU6" s="50">
        <f>STDEV(AS6:AS7)</f>
        <v>0.85882068771295839</v>
      </c>
      <c r="AX6" s="46">
        <v>53</v>
      </c>
      <c r="AZ6">
        <v>3.7931500748663201E-2</v>
      </c>
      <c r="BA6">
        <v>0.38383759242444299</v>
      </c>
      <c r="BB6" s="46" t="s">
        <v>64</v>
      </c>
      <c r="BF6" s="56"/>
      <c r="BG6" s="56"/>
      <c r="BH6" s="56"/>
      <c r="BI6" s="56"/>
      <c r="BJ6" s="56"/>
      <c r="BK6" s="56"/>
      <c r="BL6" s="56"/>
      <c r="BM6" s="56"/>
      <c r="BN6" s="56"/>
    </row>
    <row r="7" spans="1:66" s="46" customFormat="1" x14ac:dyDescent="0.25">
      <c r="A7" s="51">
        <v>15.934246575342465</v>
      </c>
      <c r="B7" s="46" t="s">
        <v>56</v>
      </c>
      <c r="C7" s="46">
        <v>3</v>
      </c>
      <c r="D7" s="52">
        <v>41016</v>
      </c>
      <c r="E7" s="52">
        <v>35200</v>
      </c>
      <c r="F7" s="53">
        <v>55</v>
      </c>
      <c r="G7" s="53">
        <v>167</v>
      </c>
      <c r="H7" s="46">
        <f t="shared" si="4"/>
        <v>1.67</v>
      </c>
      <c r="I7" s="46">
        <f t="shared" si="5"/>
        <v>19.721036967980208</v>
      </c>
      <c r="J7" s="54">
        <v>0</v>
      </c>
      <c r="K7" s="55"/>
      <c r="L7" s="55"/>
      <c r="M7" s="55"/>
      <c r="N7" s="55" t="s">
        <v>46</v>
      </c>
      <c r="P7" s="46">
        <v>2.90990482258962</v>
      </c>
      <c r="U7" s="46">
        <f>1000*P7/F7</f>
        <v>52.907360410720365</v>
      </c>
      <c r="Y7" s="46">
        <f t="shared" si="2"/>
        <v>147.55333744945801</v>
      </c>
      <c r="AC7" s="46">
        <f>1000*P7/G7</f>
        <v>17.424579775985748</v>
      </c>
      <c r="AG7" s="46">
        <v>7.2287943204513496</v>
      </c>
      <c r="AL7" s="46">
        <v>4.9886484487438398</v>
      </c>
      <c r="AQ7" s="46">
        <v>542.75166702270496</v>
      </c>
      <c r="AS7" s="46">
        <f t="shared" si="6"/>
        <v>9.8682121276855455</v>
      </c>
      <c r="AX7" s="46">
        <v>46</v>
      </c>
      <c r="AZ7">
        <v>2.8324078743125199E-2</v>
      </c>
      <c r="BA7">
        <v>0.17640391329798</v>
      </c>
      <c r="BB7" s="46" t="s">
        <v>64</v>
      </c>
    </row>
    <row r="8" spans="1:66" s="14" customFormat="1" x14ac:dyDescent="0.25">
      <c r="A8" s="27"/>
      <c r="B8"/>
      <c r="C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/>
      <c r="P8" s="31"/>
      <c r="Q8" s="32"/>
      <c r="R8" s="32"/>
      <c r="S8" s="32"/>
      <c r="T8" s="32"/>
      <c r="U8" s="32"/>
      <c r="V8" s="32"/>
      <c r="W8" s="32"/>
      <c r="X8" s="32"/>
      <c r="Y8"/>
      <c r="Z8" s="32"/>
      <c r="AA8" s="32"/>
      <c r="AB8" s="32"/>
      <c r="AC8" s="32"/>
      <c r="AD8" s="32"/>
      <c r="AE8" s="32"/>
      <c r="AF8"/>
      <c r="AG8" s="32"/>
      <c r="AH8" s="32"/>
      <c r="AI8" s="32"/>
      <c r="AJ8" s="32"/>
      <c r="AK8"/>
      <c r="AL8" s="32"/>
      <c r="AM8" s="32"/>
      <c r="AN8" s="32"/>
      <c r="AO8" s="32"/>
      <c r="AP8" s="32"/>
      <c r="AQ8"/>
      <c r="AR8" s="32"/>
      <c r="AS8"/>
      <c r="AT8" s="32"/>
      <c r="AU8" s="32"/>
      <c r="AV8" s="32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46" customFormat="1" x14ac:dyDescent="0.25">
      <c r="A9" s="45">
        <f>YEARFRAC(E9,D9)</f>
        <v>17.788888888888888</v>
      </c>
      <c r="B9" s="46" t="s">
        <v>57</v>
      </c>
      <c r="C9" s="46">
        <v>3</v>
      </c>
      <c r="D9" s="47">
        <v>41886</v>
      </c>
      <c r="E9" s="47">
        <v>35389</v>
      </c>
      <c r="F9" s="48">
        <v>52.6</v>
      </c>
      <c r="G9" s="49">
        <v>169</v>
      </c>
      <c r="H9" s="46">
        <f t="shared" ref="H9:H10" si="7">G9/100</f>
        <v>1.69</v>
      </c>
      <c r="I9" s="46">
        <f t="shared" ref="I9:I10" si="8">F9/(H9*H9)</f>
        <v>18.416722103567807</v>
      </c>
      <c r="J9" s="49">
        <v>0</v>
      </c>
      <c r="K9" s="49"/>
      <c r="L9" s="49"/>
      <c r="M9" s="49"/>
      <c r="N9" s="49" t="s">
        <v>46</v>
      </c>
      <c r="O9" s="46">
        <v>2</v>
      </c>
      <c r="P9" s="50">
        <v>3.0980074382012202</v>
      </c>
      <c r="Q9" s="50">
        <f>AVERAGE(P9:P10)</f>
        <v>3.11400371910061</v>
      </c>
      <c r="R9" s="50">
        <f>STDEV(P9:P10)</f>
        <v>2.2622157395446842E-2</v>
      </c>
      <c r="S9" s="50"/>
      <c r="T9" s="50"/>
      <c r="U9" s="50">
        <f>1000*P9/F9</f>
        <v>58.897479813711413</v>
      </c>
      <c r="V9" s="50">
        <f>AVERAGE(U9:U13)</f>
        <v>59.457065522156562</v>
      </c>
      <c r="W9" s="50">
        <f>STDEV(U9:U13)</f>
        <v>0.43531946616826056</v>
      </c>
      <c r="X9" s="50"/>
      <c r="Y9" s="46">
        <f t="shared" ref="Y9:Y14" si="9">P9*1000/I9</f>
        <v>168.21709209594113</v>
      </c>
      <c r="Z9" s="50">
        <f>AVERAGE(Y9:Y13)</f>
        <v>170.3206422027275</v>
      </c>
      <c r="AA9" s="50">
        <f>STDEV(Y9:Y13)</f>
        <v>1.6951338899452066</v>
      </c>
      <c r="AB9" s="50"/>
      <c r="AC9" s="50">
        <f>1000*P9/G9</f>
        <v>18.331404959770534</v>
      </c>
      <c r="AD9" s="50">
        <f>AVERAGE(AC9:AC13)</f>
        <v>18.020187962173704</v>
      </c>
      <c r="AE9" s="50">
        <f>STDEV(AC9:AC13)</f>
        <v>0.47871207633482421</v>
      </c>
      <c r="AG9" s="50">
        <v>7.3450699271150599</v>
      </c>
      <c r="AH9" s="50">
        <f>AVERAGE(AG9:AG10)</f>
        <v>7.1875349635575301</v>
      </c>
      <c r="AI9" s="50">
        <f>STDEV(AG9:AG10)</f>
        <v>0.22278808201100997</v>
      </c>
      <c r="AJ9" s="50"/>
      <c r="AL9" s="50">
        <v>5.5293382485773304</v>
      </c>
      <c r="AM9" s="50">
        <f>AVERAGE(AL9:AL10)</f>
        <v>5.51986137385747</v>
      </c>
      <c r="AN9" s="50">
        <f>STDEV(AL9:AL10)</f>
        <v>1.340232475773725E-2</v>
      </c>
      <c r="AO9" s="50"/>
      <c r="AP9" s="50"/>
      <c r="AQ9" s="46">
        <v>523.35227272727298</v>
      </c>
      <c r="AR9" s="50">
        <f>AVERAGE(AQ9:AQ10)</f>
        <v>532.68776953173256</v>
      </c>
      <c r="AS9" s="46">
        <f t="shared" ref="AS9:AS10" si="10">AQ9/F9</f>
        <v>9.9496629796059501</v>
      </c>
      <c r="AT9" s="50">
        <f>AVERAGE(AS9:AS10)</f>
        <v>10.127143907447387</v>
      </c>
      <c r="AU9" s="50">
        <f>STDEV(AS9:AS10)</f>
        <v>0.25099593521591906</v>
      </c>
      <c r="AV9" s="50"/>
      <c r="AX9" s="46">
        <v>48</v>
      </c>
      <c r="AZ9">
        <v>0</v>
      </c>
      <c r="BA9">
        <v>0.22631820373888101</v>
      </c>
      <c r="BB9" s="46" t="s">
        <v>64</v>
      </c>
    </row>
    <row r="10" spans="1:66" s="46" customFormat="1" x14ac:dyDescent="0.25">
      <c r="A10" s="45">
        <f>YEARFRAC(E10,D10)</f>
        <v>17.788888888888888</v>
      </c>
      <c r="B10" s="46" t="s">
        <v>57</v>
      </c>
      <c r="C10" s="46">
        <v>3</v>
      </c>
      <c r="D10" s="47">
        <v>41886</v>
      </c>
      <c r="E10" s="47">
        <v>35389</v>
      </c>
      <c r="F10" s="48">
        <v>52.6</v>
      </c>
      <c r="G10" s="49">
        <v>169</v>
      </c>
      <c r="H10" s="46">
        <f t="shared" si="7"/>
        <v>1.69</v>
      </c>
      <c r="I10" s="46">
        <f t="shared" si="8"/>
        <v>18.416722103567807</v>
      </c>
      <c r="J10" s="49">
        <v>0</v>
      </c>
      <c r="K10" s="49"/>
      <c r="L10" s="49"/>
      <c r="M10" s="49"/>
      <c r="N10" s="49" t="s">
        <v>46</v>
      </c>
      <c r="P10" s="50">
        <v>3.13</v>
      </c>
      <c r="Q10" s="50"/>
      <c r="R10" s="50"/>
      <c r="S10" s="50"/>
      <c r="T10" s="50"/>
      <c r="U10" s="50">
        <f>1000*P10/F10</f>
        <v>59.50570342205323</v>
      </c>
      <c r="V10" s="50"/>
      <c r="W10" s="50"/>
      <c r="X10" s="50"/>
      <c r="Y10" s="46">
        <f t="shared" si="9"/>
        <v>169.9542395437262</v>
      </c>
      <c r="Z10" s="50"/>
      <c r="AA10" s="50"/>
      <c r="AB10" s="50"/>
      <c r="AC10" s="50">
        <f>1000*P10/G10</f>
        <v>18.520710059171599</v>
      </c>
      <c r="AD10" s="50"/>
      <c r="AE10" s="50"/>
      <c r="AG10" s="50">
        <v>7.03</v>
      </c>
      <c r="AH10" s="50"/>
      <c r="AI10" s="50"/>
      <c r="AJ10" s="50"/>
      <c r="AL10" s="50">
        <v>5.5103844991376096</v>
      </c>
      <c r="AM10" s="50"/>
      <c r="AN10" s="50"/>
      <c r="AO10" s="50"/>
      <c r="AP10" s="50"/>
      <c r="AQ10" s="46">
        <v>542.02326633619202</v>
      </c>
      <c r="AR10" s="50"/>
      <c r="AS10" s="46">
        <f t="shared" si="10"/>
        <v>10.304624835288822</v>
      </c>
      <c r="AT10" s="50"/>
      <c r="AU10" s="50"/>
      <c r="AV10" s="50"/>
      <c r="AX10" s="46">
        <v>50</v>
      </c>
      <c r="AZ10">
        <v>5.6087508594595797E-2</v>
      </c>
      <c r="BA10">
        <v>0.31493575524041401</v>
      </c>
      <c r="BB10" s="46" t="s">
        <v>64</v>
      </c>
    </row>
    <row r="11" spans="1:66" x14ac:dyDescent="0.25">
      <c r="A11" s="27"/>
      <c r="D11" s="28"/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14"/>
      <c r="P11" s="31"/>
      <c r="Q11" s="32"/>
      <c r="R11" s="32"/>
      <c r="S11" s="32"/>
      <c r="T11" s="32"/>
      <c r="U11" s="32"/>
      <c r="V11" s="32"/>
      <c r="W11" s="32"/>
      <c r="X11" s="32"/>
      <c r="Z11" s="32"/>
      <c r="AA11" s="32"/>
      <c r="AB11" s="32"/>
      <c r="AC11" s="32"/>
      <c r="AD11" s="32"/>
      <c r="AE11" s="32"/>
      <c r="AG11" s="32"/>
      <c r="AH11" s="32"/>
      <c r="AI11" s="32"/>
      <c r="AJ11" s="32"/>
      <c r="AL11" s="32"/>
      <c r="AM11" s="32"/>
      <c r="AN11" s="32"/>
      <c r="AO11" s="32"/>
      <c r="AP11" s="32"/>
      <c r="AR11" s="32"/>
      <c r="AS11" s="41"/>
      <c r="AT11" s="32"/>
      <c r="AU11" s="32"/>
      <c r="AV11" s="32"/>
    </row>
    <row r="12" spans="1:66" s="46" customFormat="1" x14ac:dyDescent="0.25">
      <c r="A12" s="57">
        <f>YEARFRAC(E12,D12)</f>
        <v>18.066666666666666</v>
      </c>
      <c r="B12" s="46" t="s">
        <v>58</v>
      </c>
      <c r="C12" s="46">
        <v>3</v>
      </c>
      <c r="D12" s="58">
        <v>41666</v>
      </c>
      <c r="E12" s="58">
        <v>35067</v>
      </c>
      <c r="F12" s="48">
        <v>50</v>
      </c>
      <c r="G12" s="48">
        <v>169.5</v>
      </c>
      <c r="H12" s="46">
        <f t="shared" ref="H12:H14" si="11">G12/100</f>
        <v>1.6950000000000001</v>
      </c>
      <c r="I12" s="46">
        <f t="shared" ref="I12:I14" si="12">F12/(H12*H12)</f>
        <v>17.403259630528797</v>
      </c>
      <c r="J12" s="48">
        <v>0</v>
      </c>
      <c r="K12" s="48"/>
      <c r="L12" s="48"/>
      <c r="M12" s="48"/>
      <c r="N12" s="48" t="s">
        <v>43</v>
      </c>
      <c r="O12" s="46">
        <v>3</v>
      </c>
      <c r="P12" s="50">
        <v>2.9980000000000002</v>
      </c>
      <c r="Q12" s="50">
        <f>AVERAGE(P12:P14)</f>
        <v>2.9402476590000735</v>
      </c>
      <c r="R12" s="50">
        <f>STDEV(P12:P14)</f>
        <v>7.9567190468092214E-2</v>
      </c>
      <c r="S12" s="50">
        <f>100*R12/Q12</f>
        <v>2.706139063644442</v>
      </c>
      <c r="T12" s="50"/>
      <c r="U12" s="50">
        <f>1000*P12/F12</f>
        <v>59.96</v>
      </c>
      <c r="V12" s="50">
        <f>AVERAGE(U12:U14)</f>
        <v>58.804953180001469</v>
      </c>
      <c r="W12" s="50">
        <f>STDEV(U12:U14)</f>
        <v>1.5913438093618411</v>
      </c>
      <c r="X12" s="50"/>
      <c r="Y12" s="46">
        <f>P12*1000/I12</f>
        <v>172.26657900000001</v>
      </c>
      <c r="Z12" s="50">
        <f>AVERAGE(Y12:Y14)</f>
        <v>168.94810060997372</v>
      </c>
      <c r="AA12" s="50">
        <f>STDEV(Y12:Y14)</f>
        <v>4.5719705478918096</v>
      </c>
      <c r="AB12" s="50"/>
      <c r="AC12" s="50">
        <f>1000*P12/G12</f>
        <v>17.68731563421829</v>
      </c>
      <c r="AD12" s="50">
        <f>AVERAGE(AC12:AC14)</f>
        <v>17.346593858407513</v>
      </c>
      <c r="AE12" s="50">
        <f>STDEV(AC12:AC14)</f>
        <v>0.46942295261411288</v>
      </c>
      <c r="AG12" s="50">
        <v>6.65</v>
      </c>
      <c r="AH12" s="50">
        <f>AVERAGE(AG12:AG14)</f>
        <v>6.4875799812669968</v>
      </c>
      <c r="AI12" s="50">
        <f>STDEV(AG12:AG14)</f>
        <v>0.14514211064826679</v>
      </c>
      <c r="AJ12" s="50">
        <f>100*AI12/AH12</f>
        <v>2.2372303858660274</v>
      </c>
      <c r="AL12" s="50">
        <v>4.94032692302995</v>
      </c>
      <c r="AM12" s="50">
        <f>AVERAGE(AL12:AL14)</f>
        <v>4.741167869650087</v>
      </c>
      <c r="AN12" s="50">
        <f>STDEV(AL12:AL14)</f>
        <v>0.18900720269615068</v>
      </c>
      <c r="AO12" s="50">
        <f>100*AN12/AM12</f>
        <v>3.9865115071342117</v>
      </c>
      <c r="AP12" s="50"/>
      <c r="AQ12" s="46">
        <v>617.31591987609897</v>
      </c>
      <c r="AR12" s="50">
        <f>AVERAGE(AQ12:AQ14)</f>
        <v>668.68621192612034</v>
      </c>
      <c r="AS12" s="46">
        <f t="shared" ref="AS12:AS14" si="13">AQ12/F12</f>
        <v>12.34631839752198</v>
      </c>
      <c r="AT12" s="50">
        <f>AVERAGE(AS12:AS14)</f>
        <v>13.373724238522406</v>
      </c>
      <c r="AU12" s="50">
        <f>STDEV(AS12:AS14)</f>
        <v>0.9534655863354432</v>
      </c>
      <c r="AV12" s="50">
        <f>100*AU12/AT12</f>
        <v>7.129394694628358</v>
      </c>
      <c r="AX12" s="46">
        <v>42</v>
      </c>
      <c r="AZ12">
        <v>1.6453482892730301E-2</v>
      </c>
      <c r="BA12" t="s">
        <v>66</v>
      </c>
      <c r="BB12" s="46" t="s">
        <v>68</v>
      </c>
    </row>
    <row r="13" spans="1:66" s="46" customFormat="1" x14ac:dyDescent="0.25">
      <c r="A13" s="57">
        <f>YEARFRAC(E13,D13)</f>
        <v>18.066666666666666</v>
      </c>
      <c r="B13" s="46" t="s">
        <v>58</v>
      </c>
      <c r="C13" s="46">
        <v>3</v>
      </c>
      <c r="D13" s="58">
        <v>41666</v>
      </c>
      <c r="E13" s="58">
        <v>35067</v>
      </c>
      <c r="F13" s="48">
        <v>50</v>
      </c>
      <c r="G13" s="48">
        <v>169.5</v>
      </c>
      <c r="H13" s="46">
        <f t="shared" si="11"/>
        <v>1.6950000000000001</v>
      </c>
      <c r="I13" s="46">
        <f t="shared" si="12"/>
        <v>17.403259630528797</v>
      </c>
      <c r="J13" s="48">
        <v>0</v>
      </c>
      <c r="K13" s="48"/>
      <c r="L13" s="48"/>
      <c r="M13" s="48"/>
      <c r="N13" s="48" t="s">
        <v>43</v>
      </c>
      <c r="P13" s="50">
        <v>2.9732539426430802</v>
      </c>
      <c r="Q13" s="50"/>
      <c r="R13" s="50"/>
      <c r="S13" s="50"/>
      <c r="T13" s="50"/>
      <c r="U13" s="50">
        <f>1000*P13/F13</f>
        <v>59.465078852861609</v>
      </c>
      <c r="V13" s="50"/>
      <c r="W13" s="50"/>
      <c r="X13" s="50"/>
      <c r="Y13" s="46">
        <f t="shared" si="9"/>
        <v>170.84465817124271</v>
      </c>
      <c r="Z13" s="50"/>
      <c r="AA13" s="50"/>
      <c r="AB13" s="50"/>
      <c r="AC13" s="50">
        <f>1000*P13/G13</f>
        <v>17.541321195534398</v>
      </c>
      <c r="AD13" s="50"/>
      <c r="AE13" s="50"/>
      <c r="AG13" s="50">
        <v>6.4421615270428996</v>
      </c>
      <c r="AH13" s="50"/>
      <c r="AI13" s="50"/>
      <c r="AJ13" s="50"/>
      <c r="AL13" s="50">
        <v>4.7188895477609298</v>
      </c>
      <c r="AM13" s="50"/>
      <c r="AN13" s="50"/>
      <c r="AO13" s="50"/>
      <c r="AP13" s="50"/>
      <c r="AQ13" s="46">
        <v>711.50499101118601</v>
      </c>
      <c r="AR13" s="50"/>
      <c r="AS13" s="46">
        <f t="shared" si="13"/>
        <v>14.230099820223721</v>
      </c>
      <c r="AT13" s="50"/>
      <c r="AU13" s="50"/>
      <c r="AV13" s="50"/>
      <c r="AX13" s="46">
        <v>32</v>
      </c>
      <c r="AZ13" s="63">
        <v>1.51364130264525E-2</v>
      </c>
      <c r="BA13" s="63">
        <v>3.46813100846219E-2</v>
      </c>
      <c r="BB13" s="46" t="s">
        <v>68</v>
      </c>
    </row>
    <row r="14" spans="1:66" s="46" customFormat="1" x14ac:dyDescent="0.25">
      <c r="A14" s="57">
        <f>YEARFRAC(E14,D14)</f>
        <v>18.066666666666666</v>
      </c>
      <c r="B14" s="46" t="s">
        <v>58</v>
      </c>
      <c r="C14" s="46">
        <v>3</v>
      </c>
      <c r="D14" s="58">
        <v>41666</v>
      </c>
      <c r="E14" s="58">
        <v>35067</v>
      </c>
      <c r="F14" s="48">
        <v>50</v>
      </c>
      <c r="G14" s="48">
        <v>169.5</v>
      </c>
      <c r="H14" s="46">
        <f t="shared" si="11"/>
        <v>1.6950000000000001</v>
      </c>
      <c r="I14" s="46">
        <f t="shared" si="12"/>
        <v>17.403259630528797</v>
      </c>
      <c r="J14" s="48">
        <v>0</v>
      </c>
      <c r="K14" s="48"/>
      <c r="L14" s="48"/>
      <c r="M14" s="48"/>
      <c r="N14" s="48" t="s">
        <v>43</v>
      </c>
      <c r="P14" s="50">
        <v>2.84948903435714</v>
      </c>
      <c r="Q14" s="50"/>
      <c r="R14" s="50"/>
      <c r="S14" s="50"/>
      <c r="T14" s="50"/>
      <c r="U14" s="50">
        <f>1000*P14/F14</f>
        <v>56.989780687142805</v>
      </c>
      <c r="V14" s="50"/>
      <c r="W14" s="50"/>
      <c r="X14" s="50"/>
      <c r="Y14" s="46">
        <f t="shared" si="9"/>
        <v>163.73306465867844</v>
      </c>
      <c r="Z14" s="50"/>
      <c r="AA14" s="50"/>
      <c r="AB14" s="50"/>
      <c r="AC14" s="50">
        <f>1000*P14/G14</f>
        <v>16.811144745469853</v>
      </c>
      <c r="AD14" s="50"/>
      <c r="AE14" s="50"/>
      <c r="AG14" s="50">
        <v>6.3705784167580903</v>
      </c>
      <c r="AH14" s="50"/>
      <c r="AI14" s="50"/>
      <c r="AJ14" s="50"/>
      <c r="AL14" s="50">
        <v>4.5642871381593801</v>
      </c>
      <c r="AM14" s="50"/>
      <c r="AN14" s="50"/>
      <c r="AO14" s="50"/>
      <c r="AP14" s="50"/>
      <c r="AQ14" s="46">
        <v>677.23772489107603</v>
      </c>
      <c r="AR14" s="50"/>
      <c r="AS14" s="46">
        <f t="shared" si="13"/>
        <v>13.54475449782152</v>
      </c>
      <c r="AT14" s="50"/>
      <c r="AU14" s="50"/>
      <c r="AV14" s="50"/>
      <c r="AX14" s="46">
        <v>31</v>
      </c>
      <c r="AZ14" s="63">
        <v>3.4756343392483902E-2</v>
      </c>
      <c r="BA14" s="63">
        <v>4.3724537609095303E-2</v>
      </c>
      <c r="BB14" s="46" t="s">
        <v>68</v>
      </c>
    </row>
    <row r="15" spans="1:66" x14ac:dyDescent="0.25">
      <c r="A15" s="13"/>
      <c r="B15" s="14"/>
      <c r="C15" s="14"/>
      <c r="D15" s="59"/>
      <c r="E15" s="59"/>
      <c r="F15" s="17"/>
      <c r="G15" s="17"/>
      <c r="H15" s="17"/>
      <c r="I15" s="17"/>
      <c r="J15" s="60"/>
      <c r="K15" s="60"/>
      <c r="L15" s="60"/>
      <c r="M15" s="60"/>
      <c r="N15" s="60"/>
      <c r="P15" s="3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14"/>
      <c r="AG15" s="61"/>
      <c r="AH15" s="61"/>
      <c r="AI15" s="61"/>
      <c r="AJ15" s="61"/>
      <c r="AK15" s="14"/>
      <c r="AL15" s="61"/>
      <c r="AM15" s="61"/>
      <c r="AN15" s="61"/>
      <c r="AO15" s="61"/>
      <c r="AP15" s="14"/>
      <c r="AQ15" s="14"/>
      <c r="AR15" s="61"/>
      <c r="AS15" s="14"/>
      <c r="AT15" s="61"/>
      <c r="AU15" s="61"/>
      <c r="AV15" s="61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s="14" customFormat="1" x14ac:dyDescent="0.25">
      <c r="G16" s="59"/>
      <c r="H16" s="59"/>
      <c r="I16" s="59"/>
      <c r="O16"/>
      <c r="P16" s="3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E16" s="61"/>
      <c r="AF16" s="61"/>
      <c r="AG16" s="61"/>
      <c r="AH16" s="61"/>
      <c r="AJ16" s="61"/>
      <c r="AK16" s="61"/>
      <c r="AL16" s="61"/>
      <c r="AM16" s="61"/>
      <c r="AR16" s="61"/>
      <c r="AT16" s="61"/>
    </row>
    <row r="17" spans="1:48" s="62" customFormat="1" x14ac:dyDescent="0.25">
      <c r="A17" s="14"/>
      <c r="B17" s="14"/>
      <c r="C17" s="14"/>
      <c r="D17" s="14"/>
      <c r="E17" s="14"/>
      <c r="F17" s="14"/>
      <c r="G17" s="59"/>
      <c r="H17" s="59"/>
      <c r="I17" s="59"/>
      <c r="J17" s="14"/>
      <c r="K17" s="14"/>
      <c r="L17" s="14"/>
      <c r="M17" s="14"/>
      <c r="N17" s="14"/>
      <c r="O17"/>
      <c r="P17" s="3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4"/>
      <c r="AE17" s="61"/>
      <c r="AF17" s="61"/>
      <c r="AG17" s="61"/>
      <c r="AH17" s="61"/>
      <c r="AI17" s="14"/>
      <c r="AJ17" s="61"/>
      <c r="AK17" s="61"/>
      <c r="AL17" s="61"/>
      <c r="AM17" s="61"/>
      <c r="AN17" s="14"/>
      <c r="AO17" s="14"/>
      <c r="AP17" s="14"/>
      <c r="AQ17" s="14"/>
      <c r="AR17" s="61"/>
      <c r="AS17" s="14"/>
      <c r="AT17" s="61"/>
      <c r="AU17" s="14"/>
      <c r="AV17" s="14"/>
    </row>
    <row r="18" spans="1:48" s="14" customFormat="1" x14ac:dyDescent="0.25">
      <c r="G18" s="59"/>
      <c r="H18" s="59"/>
      <c r="I18" s="59"/>
      <c r="O18"/>
      <c r="P18" s="3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E18" s="61"/>
      <c r="AF18" s="61"/>
      <c r="AG18" s="61"/>
      <c r="AH18" s="61"/>
      <c r="AJ18" s="61"/>
      <c r="AK18" s="61"/>
      <c r="AL18" s="61"/>
      <c r="AM18" s="61"/>
      <c r="AR18" s="61"/>
      <c r="AT18" s="6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group 1</vt:lpstr>
      <vt:lpstr>group2</vt:lpstr>
    </vt:vector>
  </TitlesOfParts>
  <Company>Institut für Anatomie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2018-05-15T10:05:07Z</dcterms:created>
  <dcterms:modified xsi:type="dcterms:W3CDTF">2018-06-15T08:17:47Z</dcterms:modified>
</cp:coreProperties>
</file>