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od\OneDrive\Documentos\UniMayor\Módulo 1\Clase 2\data\"/>
    </mc:Choice>
  </mc:AlternateContent>
  <xr:revisionPtr revIDLastSave="0" documentId="13_ncr:1_{BEEBA0CD-A271-49DE-BEC1-646F83441BC8}" xr6:coauthVersionLast="47" xr6:coauthVersionMax="47" xr10:uidLastSave="{00000000-0000-0000-0000-000000000000}"/>
  <bookViews>
    <workbookView xWindow="40920" yWindow="-120" windowWidth="15600" windowHeight="11760" firstSheet="1" activeTab="1" xr2:uid="{00000000-000D-0000-FFFF-FFFF00000000}"/>
  </bookViews>
  <sheets>
    <sheet name="data_sabor_cauca" sheetId="5" r:id="rId1"/>
    <sheet name="Dashboard" sheetId="6" r:id="rId2"/>
    <sheet name="data_dinamica" sheetId="4" r:id="rId3"/>
    <sheet name="Data" sheetId="1" r:id="rId4"/>
    <sheet name="KPIs" sheetId="2" r:id="rId5"/>
  </sheets>
  <definedNames>
    <definedName name="DatosExternos_1" localSheetId="0" hidden="1">data_sabor_cauca!$A$1:$D$31</definedName>
    <definedName name="SegmentaciónDeDatos_Etiquetas_de_fila">#N/A</definedName>
    <definedName name="SegmentaciónDeDatos_Semana">#N/A</definedName>
    <definedName name="SegmentaciónDeDatos_Suma_de_Gastos_Publicidad">#N/A</definedName>
    <definedName name="SegmentaciónDeDatos_Suma_de_Ventas_Producto_A">#N/A</definedName>
  </definedNames>
  <calcPr calcId="191029"/>
  <pivotCaches>
    <pivotCache cacheId="15" r:id="rId6"/>
    <pivotCache cacheId="2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G2" i="2"/>
  <c r="G3" i="2"/>
  <c r="G4" i="2"/>
  <c r="H4" i="2" s="1"/>
  <c r="G5" i="2"/>
  <c r="H5" i="2" s="1"/>
  <c r="B3" i="2"/>
  <c r="H3" i="2" s="1"/>
  <c r="B2" i="2"/>
  <c r="B1" i="2"/>
  <c r="F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H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757BD-6441-43C0-9E05-B8EED9334875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<sst xmlns="http://schemas.openxmlformats.org/spreadsheetml/2006/main" count="50" uniqueCount="34">
  <si>
    <t>Semana</t>
  </si>
  <si>
    <t>Ventas_Producto_A</t>
  </si>
  <si>
    <t>Visitas_Redes</t>
  </si>
  <si>
    <t>Gastos_Publicidad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</si>
  <si>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</si>
  <si>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</si>
  <si>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</si>
  <si>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</si>
  <si>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</si>
  <si>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</si>
  <si>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</si>
  <si>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</si>
  <si>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Semana_Num</t>
  </si>
  <si>
    <t>Costo_por_Venta</t>
  </si>
  <si>
    <t>Costo_por_Visita</t>
  </si>
  <si>
    <t>Ventas totales</t>
  </si>
  <si>
    <t>Venta promedio S &gt; 4</t>
  </si>
  <si>
    <t>Meta_ventas</t>
  </si>
  <si>
    <t>Columna1</t>
  </si>
  <si>
    <t>Brecha</t>
  </si>
  <si>
    <t>Etiquetas de fila</t>
  </si>
  <si>
    <t>Total general</t>
  </si>
  <si>
    <t>Suma de Ventas_Producto_A</t>
  </si>
  <si>
    <t>Suma de Gastos_Publicidad</t>
  </si>
  <si>
    <t>Fecha</t>
  </si>
  <si>
    <t>Ventas_Diarias</t>
  </si>
  <si>
    <t>Cancelaciones_Diarias</t>
  </si>
  <si>
    <t>Likes_Diarios</t>
  </si>
  <si>
    <t xml:space="preserve"> Ventas Totales</t>
  </si>
  <si>
    <t>Gastos Totales</t>
  </si>
  <si>
    <t>Costo por Venta Promedio</t>
  </si>
  <si>
    <t>Suma de Suma de Gastos_Publicidad</t>
  </si>
  <si>
    <t>Suma de Suma de Ventas_Producto_A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</si>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</sst>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3" borderId="2" xfId="0" applyFill="1" applyBorder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top"/>
    </xf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0" fontId="0" fillId="7" borderId="0" xfId="0" applyFill="1" applyAlignment="1">
      <alignment horizontal="center"/>
    </xf>
  </cellXfs>
  <cellStyles count="1">
    <cellStyle name="Normal" xfId="0" builtinId="0"/>
  </cellStyles>
  <dxfs count="13">
    <dxf>
      <numFmt numFmtId="27" formatCode="d/mm/yyyy\ 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[datos_vida_diaria.xlsx]Dashboard!TablaDinámica3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Dashboard!$A$8</c:f>
              <c:strCache>
                <c:ptCount val="1"/>
                <c:pt idx="0">
                  <c:v>Suma de Suma de Gastos_Publicidad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Dashboard!$A$9</c:f>
              <c:numCache>
                <c:formatCode>General</c:formatCode>
                <c:ptCount val="1"/>
                <c:pt idx="0">
                  <c:v>15511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A-452D-A870-200AB76EC3C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Suma de Suma de Ventas_Producto_A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Dashboard!$B$9</c:f>
              <c:numCache>
                <c:formatCode>General</c:formatCode>
                <c:ptCount val="1"/>
                <c:pt idx="0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A-452D-A870-200AB76E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99616"/>
        <c:axId val="1735087136"/>
      </c:barChart>
      <c:catAx>
        <c:axId val="17350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087136"/>
        <c:crosses val="autoZero"/>
        <c:auto val="1"/>
        <c:lblAlgn val="ctr"/>
        <c:lblOffset val="100"/>
        <c:noMultiLvlLbl val="0"/>
      </c:catAx>
      <c:valAx>
        <c:axId val="1735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0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[datos_vida_diaria.xlsx]Dashboard!TablaDinámica3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Dashboard!$A$8</c:f>
              <c:strCache>
                <c:ptCount val="1"/>
                <c:pt idx="0">
                  <c:v>Suma de Suma de Gastos_Publicidad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Dashboard!$A$9</c:f>
              <c:numCache>
                <c:formatCode>General</c:formatCode>
                <c:ptCount val="1"/>
                <c:pt idx="0">
                  <c:v>15511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9BC-8C12-7FE65C44C67E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Suma de Suma de Ventas_Producto_A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Dashboard!$B$9</c:f>
              <c:numCache>
                <c:formatCode>General</c:formatCode>
                <c:ptCount val="1"/>
                <c:pt idx="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D-49BC-8C12-7FE65C44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097696"/>
        <c:axId val="1735098176"/>
      </c:lineChart>
      <c:catAx>
        <c:axId val="17350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098176"/>
        <c:crosses val="autoZero"/>
        <c:auto val="1"/>
        <c:lblAlgn val="ctr"/>
        <c:lblOffset val="100"/>
        <c:noMultiLvlLbl val="0"/>
      </c:catAx>
      <c:valAx>
        <c:axId val="1735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0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[datos_vida_diaria.xlsx]Dashboard!TablaDinámica3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Dashboard!$A$8</c:f>
              <c:strCache>
                <c:ptCount val="1"/>
                <c:pt idx="0">
                  <c:v>Suma de Suma de Gastos_Publicidad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Dashboard!$A$9</c:f>
              <c:numCache>
                <c:formatCode>General</c:formatCode>
                <c:ptCount val="1"/>
                <c:pt idx="0">
                  <c:v>15511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A33-A1F1-30791B68063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Suma de Suma de Ventas_Producto_A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Dashboard!$B$9</c:f>
              <c:numCache>
                <c:formatCode>General</c:formatCode>
                <c:ptCount val="1"/>
                <c:pt idx="0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3-4A33-A1F1-30791B6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[datos_vida_diaria.xlsx]data_dinamica!TablaDinámica2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data_dinamica!$B$3</c:f>
              <c:strCache>
                <c:ptCount val="1"/>
                <c:pt idx="0">
                  <c:v>Suma de Gastos_Publicidad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data_dinamica!$A$4:$A$12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data_dinamica!$B$4:$B$12</c:f>
              <c:numCache>
                <c:formatCode>General</c:formatCode>
                <c:ptCount val="8"/>
                <c:pt idx="0">
                  <c:v>1651</c:v>
                </c:pt>
                <c:pt idx="1">
                  <c:v>2628</c:v>
                </c:pt>
                <c:pt idx="2">
                  <c:v>1384</c:v>
                </c:pt>
                <c:pt idx="3">
                  <c:v>2255</c:v>
                </c:pt>
                <c:pt idx="4">
                  <c:v>2362</c:v>
                </c:pt>
                <c:pt idx="5">
                  <c:v>1561</c:v>
                </c:pt>
                <c:pt idx="6">
                  <c:v>2428</c:v>
                </c:pt>
                <c:pt idx="7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5B3-BB05-E82BED16A3F2}"/>
            </c:ext>
          </c:extLst>
        </c:ser>
        <c:ser>
          <c:idx val="1"/>
          <c:order val="1"/>
          <c:tx>
            <c:strRef>
              <c:f>data_dinamica!$C$3</c:f>
              <c:strCache>
                <c:ptCount val="1"/>
                <c:pt idx="0">
                  <c:v>Suma de Ventas_Producto_A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data_dinamica!$A$4:$A$12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data_dinamica!$C$4:$C$12</c:f>
              <c:numCache>
                <c:formatCode>General</c:formatCode>
                <c:ptCount val="8"/>
                <c:pt idx="0">
                  <c:v>230</c:v>
                </c:pt>
                <c:pt idx="1">
                  <c:v>101</c:v>
                </c:pt>
                <c:pt idx="2">
                  <c:v>81</c:v>
                </c:pt>
                <c:pt idx="3">
                  <c:v>130</c:v>
                </c:pt>
                <c:pt idx="4">
                  <c:v>97</c:v>
                </c:pt>
                <c:pt idx="5">
                  <c:v>118</c:v>
                </c:pt>
                <c:pt idx="6">
                  <c:v>180</c:v>
                </c:pt>
                <c:pt idx="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45B3-BB05-E82BED16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35072"/>
        <c:axId val="333722592"/>
      </c:barChart>
      <c:catAx>
        <c:axId val="3337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722592"/>
        <c:crosses val="autoZero"/>
        <c:auto val="1"/>
        <c:lblAlgn val="ctr"/>
        <c:lblOffset val="100"/>
        <c:noMultiLvlLbl val="0"/>
      </c:catAx>
      <c:valAx>
        <c:axId val="3337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7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[datos_vida_diaria.xlsx]data_dinamica!TablaDinámica2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data_dinamica!$B$3</c:f>
              <c:strCache>
                <c:ptCount val="1"/>
                <c:pt idx="0">
                  <c:v>Suma de Gastos_Publicidad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data_dinamica!$A$4:$A$12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data_dinamica!$B$4:$B$12</c:f>
              <c:numCache>
                <c:formatCode>General</c:formatCode>
                <c:ptCount val="8"/>
                <c:pt idx="0">
                  <c:v>1651</c:v>
                </c:pt>
                <c:pt idx="1">
                  <c:v>2628</c:v>
                </c:pt>
                <c:pt idx="2">
                  <c:v>1384</c:v>
                </c:pt>
                <c:pt idx="3">
                  <c:v>2255</c:v>
                </c:pt>
                <c:pt idx="4">
                  <c:v>2362</c:v>
                </c:pt>
                <c:pt idx="5">
                  <c:v>1561</c:v>
                </c:pt>
                <c:pt idx="6">
                  <c:v>2428</c:v>
                </c:pt>
                <c:pt idx="7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1-4762-B65F-672654EF8B53}"/>
            </c:ext>
          </c:extLst>
        </c:ser>
        <c:ser>
          <c:idx val="1"/>
          <c:order val="1"/>
          <c:tx>
            <c:strRef>
              <c:f>data_dinamica!$C$3</c:f>
              <c:strCache>
                <c:ptCount val="1"/>
                <c:pt idx="0">
                  <c:v>Suma de Ventas_Producto_A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data_dinamica!$A$4:$A$12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data_dinamica!$C$4:$C$12</c:f>
              <c:numCache>
                <c:formatCode>General</c:formatCode>
                <c:ptCount val="8"/>
                <c:pt idx="0">
                  <c:v>230</c:v>
                </c:pt>
                <c:pt idx="1">
                  <c:v>101</c:v>
                </c:pt>
                <c:pt idx="2">
                  <c:v>81</c:v>
                </c:pt>
                <c:pt idx="3">
                  <c:v>130</c:v>
                </c:pt>
                <c:pt idx="4">
                  <c:v>97</c:v>
                </c:pt>
                <c:pt idx="5">
                  <c:v>118</c:v>
                </c:pt>
                <c:pt idx="6">
                  <c:v>180</c:v>
                </c:pt>
                <c:pt idx="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1-4762-B65F-672654EF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2</xdr:col>
      <xdr:colOff>1133475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EFE823-FD32-4E84-1241-4FB3EE68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1200149</xdr:colOff>
      <xdr:row>19</xdr:row>
      <xdr:rowOff>38100</xdr:rowOff>
    </xdr:from>
    <xdr:to>
      <xdr:col>7</xdr:col>
      <xdr:colOff>390524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21F380-612B-F9AB-D098-15E0AEEF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542924</xdr:colOff>
      <xdr:row>18</xdr:row>
      <xdr:rowOff>104775</xdr:rowOff>
    </xdr:from>
    <xdr:to>
      <xdr:col>13</xdr:col>
      <xdr:colOff>542924</xdr:colOff>
      <xdr:row>33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250D06-CF62-1F89-4052-CD0196E8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19050</xdr:colOff>
      <xdr:row>4</xdr:row>
      <xdr:rowOff>104775</xdr:rowOff>
    </xdr:from>
    <xdr:to>
      <xdr:col>9</xdr:col>
      <xdr:colOff>323848</xdr:colOff>
      <xdr:row>18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tiquetas de fila">
              <a:extLst>
                <a:ext uri="{FF2B5EF4-FFF2-40B4-BE49-F238E27FC236}">
                  <a16:creationId xmlns:a16="http://schemas.microsoft.com/office/drawing/2014/main" id="{E4678C9F-9624-B4FF-F5C6-D57CF52E3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iquetas de fi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4916" y="821508"/>
              <a:ext cx="1832571" cy="2499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476250</xdr:colOff>
      <xdr:row>4</xdr:row>
      <xdr:rowOff>57150</xdr:rowOff>
    </xdr:from>
    <xdr:to>
      <xdr:col>12</xdr:col>
      <xdr:colOff>19051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ma de Gastos_Publicidad">
              <a:extLst>
                <a:ext uri="{FF2B5EF4-FFF2-40B4-BE49-F238E27FC236}">
                  <a16:creationId xmlns:a16="http://schemas.microsoft.com/office/drawing/2014/main" id="{D668A637-27C9-13FB-1D0E-6CA565F4E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ma de Gastos_Public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9889" y="773883"/>
              <a:ext cx="1834459" cy="2499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266700</xdr:colOff>
      <xdr:row>4</xdr:row>
      <xdr:rowOff>38100</xdr:rowOff>
    </xdr:from>
    <xdr:to>
      <xdr:col>14</xdr:col>
      <xdr:colOff>571501</xdr:colOff>
      <xdr:row>18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ma de Ventas_Producto_A">
              <a:extLst>
                <a:ext uri="{FF2B5EF4-FFF2-40B4-BE49-F238E27FC236}">
                  <a16:creationId xmlns:a16="http://schemas.microsoft.com/office/drawing/2014/main" id="{7CDA6AD1-C86F-2134-A68C-757A03928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ma de Ventas_Producto_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1997" y="754833"/>
              <a:ext cx="1832573" cy="2499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1</xdr:row>
      <xdr:rowOff>19050</xdr:rowOff>
    </xdr:from>
    <xdr:to>
      <xdr:col>5</xdr:col>
      <xdr:colOff>742950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mana">
              <a:extLst>
                <a:ext uri="{FF2B5EF4-FFF2-40B4-BE49-F238E27FC236}">
                  <a16:creationId xmlns:a16="http://schemas.microsoft.com/office/drawing/2014/main" id="{914372C9-0303-0F07-7DA3-F4237EBD4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12</xdr:row>
      <xdr:rowOff>19050</xdr:rowOff>
    </xdr:from>
    <xdr:to>
      <xdr:col>3</xdr:col>
      <xdr:colOff>133350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6EE77-2A01-FC1E-BAEE-94964669E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15</xdr:row>
      <xdr:rowOff>114300</xdr:rowOff>
    </xdr:from>
    <xdr:to>
      <xdr:col>9</xdr:col>
      <xdr:colOff>238125</xdr:colOff>
      <xdr:row>30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FFA6F0-C65D-8BEC-8A78-6CB88E2E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Eduardo Rengifo Rios" refreshedDate="45899.55798391204" createdVersion="8" refreshedVersion="8" minRefreshableVersion="3" recordCount="10" xr:uid="{C640A9E3-874B-402C-B0FF-B1E5A9E3F76A}">
  <cacheSource type="worksheet">
    <worksheetSource ref="A1:G1048576" sheet="Data"/>
  </cacheSource>
  <cacheFields count="7">
    <cacheField name="Semana" numFmtId="0">
      <sharedItems containsBlank="1" count="9">
        <s v="Semana 1"/>
        <s v="Semana 2"/>
        <s v="Semana 3"/>
        <s v="Semana 4"/>
        <s v="Semana 5"/>
        <s v="Semana 6"/>
        <s v="Semana 7"/>
        <s v="Semana 8"/>
        <m/>
      </sharedItems>
    </cacheField>
    <cacheField name="Ventas_Producto_A" numFmtId="4">
      <sharedItems containsString="0" containsBlank="1" containsNumber="1" containsInteger="1" minValue="81" maxValue="181"/>
    </cacheField>
    <cacheField name="Visitas_Redes" numFmtId="4">
      <sharedItems containsString="0" containsBlank="1" containsNumber="1" containsInteger="1" minValue="567" maxValue="1430"/>
    </cacheField>
    <cacheField name="Gastos_Publicidad" numFmtId="4">
      <sharedItems containsString="0" containsBlank="1" containsNumber="1" containsInteger="1" minValue="500" maxValue="2628"/>
    </cacheField>
    <cacheField name="Semana_Num" numFmtId="4">
      <sharedItems containsBlank="1" containsMixedTypes="1" containsNumber="1" containsInteger="1" minValue="1" maxValue="8"/>
    </cacheField>
    <cacheField name="Costo_por_Venta" numFmtId="4">
      <sharedItems containsBlank="1" containsMixedTypes="1" containsNumber="1" minValue="6.8618784530386741" maxValue="26.019801980198018"/>
    </cacheField>
    <cacheField name="Costo_por_Visita" numFmtId="4">
      <sharedItems containsBlank="1" containsMixedTypes="1" containsNumber="1" minValue="0.93877551020408168" maxValue="4.2821869488536155"/>
    </cacheField>
  </cacheFields>
  <extLst>
    <ext xmlns:x14="http://schemas.microsoft.com/office/spreadsheetml/2009/9/main" uri="{725AE2AE-9491-48be-B2B4-4EB974FC3084}">
      <x14:pivotCacheDefinition pivotCacheId="145655188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Eduardo Rengifo Rios" refreshedDate="45899.595435416668" createdVersion="8" refreshedVersion="8" minRefreshableVersion="3" recordCount="9" xr:uid="{3C53FFED-CB2F-45D5-871C-633CA916AB2F}">
  <cacheSource type="worksheet">
    <worksheetSource ref="A3:C12" sheet="data_dinamica"/>
  </cacheSource>
  <cacheFields count="3">
    <cacheField name="Etiquetas de fila" numFmtId="0">
      <sharedItems count="9">
        <s v="Semana 1"/>
        <s v="Semana 2"/>
        <s v="Semana 3"/>
        <s v="Semana 4"/>
        <s v="Semana 5"/>
        <s v="Semana 6"/>
        <s v="Semana 7"/>
        <s v="Semana 8"/>
        <s v="Total general"/>
      </sharedItems>
    </cacheField>
    <cacheField name="Suma de Gastos_Publicidad" numFmtId="0">
      <sharedItems containsSemiMixedTypes="0" containsString="0" containsNumber="1" containsInteger="1" minValue="1242" maxValue="15511" count="9">
        <n v="1651"/>
        <n v="2628"/>
        <n v="1384"/>
        <n v="2255"/>
        <n v="2362"/>
        <n v="1561"/>
        <n v="2428"/>
        <n v="1242"/>
        <n v="15511"/>
      </sharedItems>
    </cacheField>
    <cacheField name="Suma de Ventas_Producto_A" numFmtId="0">
      <sharedItems containsSemiMixedTypes="0" containsString="0" containsNumber="1" containsInteger="1" minValue="81" maxValue="1118" count="9">
        <n v="230"/>
        <n v="101"/>
        <n v="81"/>
        <n v="130"/>
        <n v="97"/>
        <n v="118"/>
        <n v="180"/>
        <n v="181"/>
        <n v="1118"/>
      </sharedItems>
    </cacheField>
  </cacheFields>
  <extLst>
    <ext xmlns:x14="http://schemas.microsoft.com/office/spreadsheetml/2009/9/main" uri="{725AE2AE-9491-48be-B2B4-4EB974FC3084}">
      <x14:pivotCacheDefinition pivotCacheId="2080314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1"/>
    <n v="689"/>
    <n v="1151"/>
    <n v="1"/>
    <n v="8.163120567375886"/>
    <n v="1.6705370101596517"/>
  </r>
  <r>
    <x v="1"/>
    <n v="101"/>
    <n v="1405"/>
    <n v="2628"/>
    <n v="2"/>
    <n v="26.019801980198018"/>
    <n v="1.8704626334519574"/>
  </r>
  <r>
    <x v="2"/>
    <n v="81"/>
    <n v="1232"/>
    <n v="1384"/>
    <n v="3"/>
    <n v="17.086419753086421"/>
    <n v="1.1233766233766234"/>
  </r>
  <r>
    <x v="3"/>
    <n v="130"/>
    <n v="1114"/>
    <n v="2255"/>
    <n v="4"/>
    <n v="17.346153846153847"/>
    <n v="2.0242369838420107"/>
  </r>
  <r>
    <x v="4"/>
    <n v="97"/>
    <n v="1430"/>
    <n v="2362"/>
    <n v="5"/>
    <n v="24.350515463917525"/>
    <n v="1.6517482517482518"/>
  </r>
  <r>
    <x v="5"/>
    <n v="118"/>
    <n v="1125"/>
    <n v="1561"/>
    <n v="6"/>
    <n v="13.228813559322035"/>
    <n v="1.3875555555555557"/>
  </r>
  <r>
    <x v="6"/>
    <n v="180"/>
    <n v="567"/>
    <n v="2428"/>
    <n v="7"/>
    <n v="13.488888888888889"/>
    <n v="4.2821869488536155"/>
  </r>
  <r>
    <x v="7"/>
    <n v="181"/>
    <n v="1323"/>
    <n v="1242"/>
    <n v="8"/>
    <n v="6.8618784530386741"/>
    <n v="0.93877551020408168"/>
  </r>
  <r>
    <x v="0"/>
    <n v="89"/>
    <n v="689"/>
    <n v="500"/>
    <e v="#VALUE!"/>
    <e v="#VALUE!"/>
    <e v="#VALUE!"/>
  </r>
  <r>
    <x v="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4E92-D3C1-4C6B-8355-88333FD1D6F9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8:B9" firstHeaderRow="0" firstDataRow="1" firstDataCol="0" rowPageCount="1" colPageCount="1"/>
  <pivotFields count="3"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>
      <items count="10">
        <item x="7"/>
        <item x="2"/>
        <item x="5"/>
        <item x="0"/>
        <item x="3"/>
        <item x="4"/>
        <item x="6"/>
        <item x="1"/>
        <item x="8"/>
        <item t="default"/>
      </items>
    </pivotField>
    <pivotField dataField="1" showAll="0">
      <items count="10">
        <item x="2"/>
        <item x="4"/>
        <item x="1"/>
        <item x="5"/>
        <item x="3"/>
        <item x="6"/>
        <item x="7"/>
        <item x="0"/>
        <item x="8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Suma de Gastos_Publicidad" fld="1" baseField="0" baseItem="0"/>
    <dataField name="Suma de Suma de Ventas_Producto_A" fld="2" baseField="0" baseItem="0"/>
  </dataFields>
  <chartFormats count="8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B610C-9D11-4673-B117-7E398ECF71A5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C12" firstHeaderRow="0" firstDataRow="1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astos_Publicidad" fld="3" baseField="0" baseItem="0"/>
    <dataField name="Suma de Ventas_Producto_A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BD0A78D-82CB-48D0-8FAF-1841E3271D3F}" autoFormatId="16" applyNumberFormats="0" applyBorderFormats="0" applyFontFormats="0" applyPatternFormats="0" applyAlignmentFormats="0" applyWidthHeightFormats="0">
  <queryTableRefresh nextId="5">
    <queryTableFields count="4">
      <queryTableField id="1" name="Fecha" tableColumnId="1"/>
      <queryTableField id="2" name="Ventas_Diarias" tableColumnId="2"/>
      <queryTableField id="3" name="Cancelaciones_Diarias" tableColumnId="3"/>
      <queryTableField id="4" name="Likes_Diarios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ana" xr10:uid="{B875E072-5EB3-4E2A-B192-0039D56358DF}" sourceName="Semana">
  <pivotTables>
    <pivotTable tabId="4" name="TablaDinámica2"/>
  </pivotTables>
  <data>
    <tabular pivotCacheId="1456551885">
      <items count="9">
        <i x="0" s="1"/>
        <i x="1" s="1"/>
        <i x="2" s="1"/>
        <i x="3" s="1"/>
        <i x="4" s="1"/>
        <i x="5" s="1"/>
        <i x="6" s="1"/>
        <i x="7" s="1"/>
        <i x="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iquetas_de_fila" xr10:uid="{AFDC74AA-15AB-4C8B-B93A-8155573EF59C}" sourceName="Etiquetas de fila">
  <pivotTables>
    <pivotTable tabId="6" name="TablaDinámica3"/>
  </pivotTables>
  <data>
    <tabular pivotCacheId="2080314249">
      <items count="9">
        <i x="0" s="1"/>
        <i x="1" s="1"/>
        <i x="2" s="1"/>
        <i x="3" s="1"/>
        <i x="4" s="1"/>
        <i x="5" s="1"/>
        <i x="6" s="1"/>
        <i x="7" s="1"/>
        <i x="8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ma_de_Gastos_Publicidad" xr10:uid="{68B6833B-FA35-4C70-A462-E633FDC9A0E4}" sourceName="Suma de Gastos_Publicidad">
  <pivotTables>
    <pivotTable tabId="6" name="TablaDinámica3"/>
  </pivotTables>
  <data>
    <tabular pivotCacheId="2080314249">
      <items count="9">
        <i x="7" s="1"/>
        <i x="2" s="1"/>
        <i x="5" s="1"/>
        <i x="0" s="1"/>
        <i x="3" s="1"/>
        <i x="4" s="1"/>
        <i x="6" s="1"/>
        <i x="1" s="1"/>
        <i x="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ma_de_Ventas_Producto_A" xr10:uid="{C31DB7D5-1A1E-48DB-B468-8120EBD92BDB}" sourceName="Suma de Ventas_Producto_A">
  <pivotTables>
    <pivotTable tabId="6" name="TablaDinámica3"/>
  </pivotTables>
  <data>
    <tabular pivotCacheId="2080314249">
      <items count="9">
        <i x="2" s="1"/>
        <i x="4" s="1"/>
        <i x="1" s="1"/>
        <i x="5" s="1"/>
        <i x="3" s="1"/>
        <i x="6" s="1"/>
        <i x="7" s="1"/>
        <i x="0" s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tiquetas de fila" xr10:uid="{AA741084-9441-4EBF-AAC9-B802D439BDDD}" cache="SegmentaciónDeDatos_Etiquetas_de_fila" caption="Etiquetas de fila" startItem="2" rowHeight="241300"/>
  <slicer name="Suma de Gastos_Publicidad" xr10:uid="{FA10E28B-9D5F-480E-9523-255400EDEC2B}" cache="SegmentaciónDeDatos_Suma_de_Gastos_Publicidad" caption="Suma de Gastos_Publicidad" rowHeight="241300"/>
  <slicer name="Suma de Ventas_Producto_A" xr10:uid="{076B2C9D-17A0-4908-A9A3-D75A7E63867A}" cache="SegmentaciónDeDatos_Suma_de_Ventas_Producto_A" caption="Suma de Ventas_Producto_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mana" xr10:uid="{BF796AB4-FDB7-443F-A283-A1131D32EFDD}" cache="SegmentaciónDeDatos_Semana" caption="Seman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F0451-E7DD-4A39-9898-0163D30FA60A}" name="Sheet1" displayName="Sheet1" ref="A1:D31" tableType="queryTable" totalsRowShown="0">
  <autoFilter ref="A1:D31" xr:uid="{663F0451-E7DD-4A39-9898-0163D30FA60A}"/>
  <tableColumns count="4">
    <tableColumn id="1" xr3:uid="{36044ED4-BF46-4F96-85AD-659027C125FB}" uniqueName="1" name="Fecha" queryTableFieldId="1" dataDxfId="0"/>
    <tableColumn id="2" xr3:uid="{ED021B3E-3864-4FC4-83DB-8AFB94266256}" uniqueName="2" name="Ventas_Diarias" queryTableFieldId="2"/>
    <tableColumn id="3" xr3:uid="{4632E37B-9A51-4AFD-BFF2-07AA5C7BE0A0}" uniqueName="3" name="Cancelaciones_Diarias" queryTableFieldId="3"/>
    <tableColumn id="4" xr3:uid="{F7BB3D65-6077-49F9-98CD-62795FC26F77}" uniqueName="4" name="Likes_Diario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AF92D-B799-484B-85CE-A6E3AB7F45FB}" name="tbl_semana" displayName="tbl_semana" ref="A1:G9" totalsRowShown="0" headerRowDxfId="12" headerRowBorderDxfId="11" tableBorderDxfId="10">
  <autoFilter ref="A1:G9" xr:uid="{DB2AF92D-B799-484B-85CE-A6E3AB7F45FB}"/>
  <tableColumns count="7">
    <tableColumn id="1" xr3:uid="{740B192E-6636-4DBB-B2E7-ED7DA83D3DA1}" name="Semana"/>
    <tableColumn id="2" xr3:uid="{66AFB270-9517-40A2-87AC-2140F37B4B7C}" name="Ventas_Producto_A" dataDxfId="9"/>
    <tableColumn id="3" xr3:uid="{713ADBBF-75FB-4A8F-A6AC-1D3FFF2B7643}" name="Visitas_Redes" dataDxfId="8"/>
    <tableColumn id="4" xr3:uid="{2534A60C-51D2-4F84-B47B-8F000859E575}" name="Gastos_Publicidad" dataDxfId="7"/>
    <tableColumn id="5" xr3:uid="{B3647B19-34EF-4033-81A5-2BF26BAFCAD1}" name="Semana_Num" dataDxfId="6">
      <calculatedColumnFormula>VALUE(RIGHT(tbl_semana[[#This Row],[Semana]],LEN(tbl_semana[[#This Row],[Semana]])-7))</calculatedColumnFormula>
    </tableColumn>
    <tableColumn id="6" xr3:uid="{6E0D3CC4-EAFA-49E0-B2E4-9931ED43A7B9}" name="Costo_por_Venta" dataDxfId="5">
      <calculatedColumnFormula>tbl_semana[[#This Row],[Gastos_Publicidad]]/tbl_semana[[#This Row],[Ventas_Producto_A]]</calculatedColumnFormula>
    </tableColumn>
    <tableColumn id="7" xr3:uid="{A43351A0-0619-4598-B5F3-FFCDA8450941}" name="Costo_por_Visita" dataDxfId="4">
      <calculatedColumnFormula>tbl_semana[[#This Row],[Gastos_Publicidad]]/tbl_semana[[#This Row],[Visitas_Redes]]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9C5B-594B-442C-BE3C-4D95E5276B21}" name="tbl_objetivo" displayName="tbl_objetivo" ref="E1:H5" totalsRowShown="0">
  <autoFilter ref="E1:H5" xr:uid="{DD3E9C5B-594B-442C-BE3C-4D95E5276B21}"/>
  <tableColumns count="4">
    <tableColumn id="1" xr3:uid="{4153AB9F-4F98-41FB-AF28-F0C87E4E0099}" name="Semana" dataDxfId="3"/>
    <tableColumn id="2" xr3:uid="{3605E4DB-EFBE-4D2D-A392-25C822DB2643}" name="Meta_ventas"/>
    <tableColumn id="3" xr3:uid="{9C56BE3A-8288-4B97-8E10-97D83F767001}" name="Columna1" dataDxfId="2">
      <calculatedColumnFormula>_xlfn.XLOOKUP(A2,tbl_objetivo[Semana], tbl_objetivo[Meta_ventas], "Sin meta")</calculatedColumnFormula>
    </tableColumn>
    <tableColumn id="4" xr3:uid="{C0E4C25F-AE8A-410A-AC07-E39F0411D86C}" name="Brecha" dataDxfId="1">
      <calculatedColumnFormula>B2-tbl_objetivo[[#This Row],[Columna1]]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96AC-DE97-4A96-90B0-7B1A8A2EAB36}">
  <dimension ref="A1:D31"/>
  <sheetViews>
    <sheetView zoomScale="62" workbookViewId="0">
      <selection sqref="A1:D31"/>
    </sheetView>
  </sheetViews>
  <sheetFormatPr baseColWidth="10" defaultRowHeight="14.25" x14ac:dyDescent="0.45"/>
  <cols>
    <col min="1" max="1" width="14.86328125" bestFit="1" customWidth="1"/>
    <col min="2" max="2" width="22.19921875" bestFit="1" customWidth="1"/>
    <col min="3" max="3" width="27.19921875" bestFit="1" customWidth="1"/>
    <col min="4" max="4" width="20.46484375" bestFit="1" customWidth="1"/>
  </cols>
  <sheetData>
    <row r="1" spans="1:4" x14ac:dyDescent="0.45">
      <c r="A1" t="s">
        <v>24</v>
      </c>
      <c r="B1" t="s">
        <v>25</v>
      </c>
      <c r="C1" t="s">
        <v>26</v>
      </c>
      <c r="D1" t="s">
        <v>27</v>
      </c>
    </row>
    <row r="2" spans="1:4" x14ac:dyDescent="0.45">
      <c r="A2" s="13">
        <v>45658</v>
      </c>
      <c r="B2">
        <v>134</v>
      </c>
      <c r="C2">
        <v>10</v>
      </c>
      <c r="D2">
        <v>219</v>
      </c>
    </row>
    <row r="3" spans="1:4" x14ac:dyDescent="0.45">
      <c r="A3" s="13">
        <v>45659</v>
      </c>
      <c r="B3">
        <v>125</v>
      </c>
      <c r="C3">
        <v>15</v>
      </c>
      <c r="D3">
        <v>275</v>
      </c>
    </row>
    <row r="4" spans="1:4" x14ac:dyDescent="0.45">
      <c r="A4" s="13">
        <v>45660</v>
      </c>
      <c r="B4">
        <v>127</v>
      </c>
      <c r="C4">
        <v>12</v>
      </c>
      <c r="D4">
        <v>203</v>
      </c>
    </row>
    <row r="5" spans="1:4" x14ac:dyDescent="0.45">
      <c r="A5" s="13">
        <v>45661</v>
      </c>
      <c r="B5">
        <v>147</v>
      </c>
      <c r="C5">
        <v>9</v>
      </c>
      <c r="D5">
        <v>197</v>
      </c>
    </row>
    <row r="6" spans="1:4" x14ac:dyDescent="0.45">
      <c r="A6" s="13">
        <v>45662</v>
      </c>
      <c r="B6">
        <v>111</v>
      </c>
      <c r="C6">
        <v>9</v>
      </c>
      <c r="D6">
        <v>204</v>
      </c>
    </row>
    <row r="7" spans="1:4" x14ac:dyDescent="0.45">
      <c r="A7" s="13">
        <v>45663</v>
      </c>
      <c r="B7">
        <v>129</v>
      </c>
      <c r="C7">
        <v>14</v>
      </c>
      <c r="D7">
        <v>247</v>
      </c>
    </row>
    <row r="8" spans="1:4" x14ac:dyDescent="0.45">
      <c r="A8" s="13">
        <v>45664</v>
      </c>
      <c r="B8">
        <v>132</v>
      </c>
      <c r="C8">
        <v>8</v>
      </c>
      <c r="D8">
        <v>136</v>
      </c>
    </row>
    <row r="9" spans="1:4" x14ac:dyDescent="0.45">
      <c r="A9" s="13">
        <v>45665</v>
      </c>
      <c r="B9">
        <v>150</v>
      </c>
      <c r="C9">
        <v>3</v>
      </c>
      <c r="D9">
        <v>87</v>
      </c>
    </row>
    <row r="10" spans="1:4" x14ac:dyDescent="0.45">
      <c r="A10" s="13">
        <v>45666</v>
      </c>
      <c r="B10">
        <v>128</v>
      </c>
      <c r="C10">
        <v>13</v>
      </c>
      <c r="D10">
        <v>207</v>
      </c>
    </row>
    <row r="11" spans="1:4" x14ac:dyDescent="0.45">
      <c r="A11" s="13">
        <v>45667</v>
      </c>
      <c r="B11">
        <v>97</v>
      </c>
      <c r="C11">
        <v>7</v>
      </c>
      <c r="D11">
        <v>178</v>
      </c>
    </row>
    <row r="12" spans="1:4" x14ac:dyDescent="0.45">
      <c r="A12" s="13">
        <v>45668</v>
      </c>
      <c r="B12">
        <v>99</v>
      </c>
      <c r="C12">
        <v>11</v>
      </c>
      <c r="D12">
        <v>202</v>
      </c>
    </row>
    <row r="13" spans="1:4" x14ac:dyDescent="0.45">
      <c r="A13" s="13">
        <v>45669</v>
      </c>
      <c r="B13">
        <v>140</v>
      </c>
      <c r="C13">
        <v>10</v>
      </c>
      <c r="D13">
        <v>215</v>
      </c>
    </row>
    <row r="14" spans="1:4" x14ac:dyDescent="0.45">
      <c r="A14" s="13">
        <v>45670</v>
      </c>
      <c r="B14">
        <v>76</v>
      </c>
      <c r="C14">
        <v>9</v>
      </c>
      <c r="D14">
        <v>252</v>
      </c>
    </row>
    <row r="15" spans="1:4" x14ac:dyDescent="0.45">
      <c r="A15" s="13">
        <v>45671</v>
      </c>
      <c r="B15">
        <v>130</v>
      </c>
      <c r="C15">
        <v>11</v>
      </c>
      <c r="D15">
        <v>131</v>
      </c>
    </row>
    <row r="16" spans="1:4" x14ac:dyDescent="0.45">
      <c r="A16" s="13">
        <v>45672</v>
      </c>
      <c r="B16">
        <v>109</v>
      </c>
      <c r="C16">
        <v>9</v>
      </c>
      <c r="D16">
        <v>238</v>
      </c>
    </row>
    <row r="17" spans="1:4" x14ac:dyDescent="0.45">
      <c r="A17" s="13">
        <v>45673</v>
      </c>
      <c r="B17">
        <v>70</v>
      </c>
      <c r="C17">
        <v>12</v>
      </c>
      <c r="D17">
        <v>249</v>
      </c>
    </row>
    <row r="18" spans="1:4" x14ac:dyDescent="0.45">
      <c r="A18" s="13">
        <v>45674</v>
      </c>
      <c r="B18">
        <v>100</v>
      </c>
      <c r="C18">
        <v>6</v>
      </c>
      <c r="D18">
        <v>238</v>
      </c>
    </row>
    <row r="19" spans="1:4" x14ac:dyDescent="0.45">
      <c r="A19" s="13">
        <v>45675</v>
      </c>
      <c r="B19">
        <v>78</v>
      </c>
      <c r="C19">
        <v>15</v>
      </c>
      <c r="D19">
        <v>122</v>
      </c>
    </row>
    <row r="20" spans="1:4" x14ac:dyDescent="0.45">
      <c r="A20" s="13">
        <v>45676</v>
      </c>
      <c r="B20">
        <v>111</v>
      </c>
      <c r="C20">
        <v>8</v>
      </c>
      <c r="D20">
        <v>170</v>
      </c>
    </row>
    <row r="21" spans="1:4" x14ac:dyDescent="0.45">
      <c r="A21" s="13">
        <v>45677</v>
      </c>
      <c r="B21">
        <v>118</v>
      </c>
      <c r="C21">
        <v>11</v>
      </c>
      <c r="D21">
        <v>110</v>
      </c>
    </row>
    <row r="22" spans="1:4" x14ac:dyDescent="0.45">
      <c r="A22" s="13">
        <v>45678</v>
      </c>
      <c r="B22">
        <v>94</v>
      </c>
      <c r="C22">
        <v>3</v>
      </c>
      <c r="D22">
        <v>190</v>
      </c>
    </row>
    <row r="23" spans="1:4" x14ac:dyDescent="0.45">
      <c r="A23" s="13">
        <v>45679</v>
      </c>
      <c r="B23">
        <v>126</v>
      </c>
      <c r="C23">
        <v>8</v>
      </c>
      <c r="D23">
        <v>237</v>
      </c>
    </row>
    <row r="24" spans="1:4" x14ac:dyDescent="0.45">
      <c r="A24" s="13">
        <v>45680</v>
      </c>
      <c r="B24">
        <v>105</v>
      </c>
      <c r="C24">
        <v>14</v>
      </c>
      <c r="D24">
        <v>268</v>
      </c>
    </row>
    <row r="25" spans="1:4" x14ac:dyDescent="0.45">
      <c r="A25" s="13">
        <v>45681</v>
      </c>
      <c r="B25">
        <v>129</v>
      </c>
      <c r="C25">
        <v>7</v>
      </c>
      <c r="D25">
        <v>204</v>
      </c>
    </row>
    <row r="26" spans="1:4" x14ac:dyDescent="0.45">
      <c r="A26" s="13">
        <v>45682</v>
      </c>
      <c r="B26">
        <v>109</v>
      </c>
      <c r="C26">
        <v>11</v>
      </c>
      <c r="D26">
        <v>152</v>
      </c>
    </row>
    <row r="27" spans="1:4" x14ac:dyDescent="0.45">
      <c r="A27" s="13">
        <v>45683</v>
      </c>
      <c r="B27">
        <v>120</v>
      </c>
      <c r="C27">
        <v>8</v>
      </c>
      <c r="D27">
        <v>111</v>
      </c>
    </row>
    <row r="28" spans="1:4" x14ac:dyDescent="0.45">
      <c r="A28" s="13">
        <v>45684</v>
      </c>
      <c r="B28">
        <v>122</v>
      </c>
      <c r="C28">
        <v>7</v>
      </c>
      <c r="D28">
        <v>178</v>
      </c>
    </row>
    <row r="29" spans="1:4" x14ac:dyDescent="0.45">
      <c r="A29" s="13">
        <v>45685</v>
      </c>
      <c r="B29">
        <v>129</v>
      </c>
      <c r="C29">
        <v>5</v>
      </c>
      <c r="D29">
        <v>193</v>
      </c>
    </row>
    <row r="30" spans="1:4" x14ac:dyDescent="0.45">
      <c r="A30" s="13">
        <v>45686</v>
      </c>
      <c r="B30">
        <v>94</v>
      </c>
      <c r="C30">
        <v>12</v>
      </c>
      <c r="D30">
        <v>203</v>
      </c>
    </row>
    <row r="31" spans="1:4" x14ac:dyDescent="0.45">
      <c r="A31" s="13">
        <v>45687</v>
      </c>
      <c r="B31">
        <v>124</v>
      </c>
      <c r="C31">
        <v>5</v>
      </c>
      <c r="D31">
        <v>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18B8-A753-4ABF-A236-D2B599F25007}">
  <dimension ref="A3:I9"/>
  <sheetViews>
    <sheetView tabSelected="1" topLeftCell="D8" zoomScale="101" zoomScaleNormal="101" workbookViewId="0">
      <selection activeCell="C17" sqref="C8:C17"/>
    </sheetView>
  </sheetViews>
  <sheetFormatPr baseColWidth="10" defaultRowHeight="14.25" x14ac:dyDescent="0.45"/>
  <cols>
    <col min="1" max="1" width="31.265625" bestFit="1" customWidth="1"/>
    <col min="2" max="2" width="32.33203125" bestFit="1" customWidth="1"/>
    <col min="3" max="3" width="45.265625" bestFit="1" customWidth="1"/>
  </cols>
  <sheetData>
    <row r="3" spans="1:9" x14ac:dyDescent="0.45">
      <c r="A3" s="14" t="s">
        <v>28</v>
      </c>
      <c r="B3" s="14"/>
      <c r="D3" s="14" t="s">
        <v>29</v>
      </c>
      <c r="E3" s="14"/>
      <c r="G3" s="14" t="s">
        <v>30</v>
      </c>
      <c r="H3" s="14"/>
      <c r="I3" s="14"/>
    </row>
    <row r="4" spans="1:9" x14ac:dyDescent="0.45">
      <c r="A4" s="14"/>
      <c r="B4" s="14"/>
      <c r="D4" s="14"/>
      <c r="E4" s="14"/>
      <c r="G4" s="14"/>
      <c r="H4" s="14"/>
      <c r="I4" s="14"/>
    </row>
    <row r="6" spans="1:9" x14ac:dyDescent="0.45">
      <c r="A6" s="10" t="s">
        <v>20</v>
      </c>
      <c r="B6" t="s">
        <v>33</v>
      </c>
    </row>
    <row r="8" spans="1:9" x14ac:dyDescent="0.45">
      <c r="A8" t="s">
        <v>31</v>
      </c>
      <c r="B8" t="s">
        <v>32</v>
      </c>
    </row>
    <row r="9" spans="1:9" x14ac:dyDescent="0.45">
      <c r="A9" s="12">
        <v>15511</v>
      </c>
      <c r="B9" s="12">
        <v>1118</v>
      </c>
    </row>
  </sheetData>
  <mergeCells count="3">
    <mergeCell ref="A3:B4"/>
    <mergeCell ref="D3:E4"/>
    <mergeCell ref="G3:I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E8A3-792D-4209-81F1-5929270E9C83}">
  <dimension ref="A3:C12"/>
  <sheetViews>
    <sheetView workbookViewId="0">
      <selection activeCell="A3" sqref="A3"/>
    </sheetView>
  </sheetViews>
  <sheetFormatPr baseColWidth="10" defaultRowHeight="14.25" x14ac:dyDescent="0.45"/>
  <cols>
    <col min="1" max="1" width="16.46484375" bestFit="1" customWidth="1"/>
    <col min="2" max="2" width="23.796875" bestFit="1" customWidth="1"/>
    <col min="3" max="3" width="25" bestFit="1" customWidth="1"/>
  </cols>
  <sheetData>
    <row r="3" spans="1:3" x14ac:dyDescent="0.45">
      <c r="A3" s="10" t="s">
        <v>20</v>
      </c>
      <c r="B3" t="s">
        <v>23</v>
      </c>
      <c r="C3" t="s">
        <v>22</v>
      </c>
    </row>
    <row r="4" spans="1:3" x14ac:dyDescent="0.45">
      <c r="A4" s="11" t="s">
        <v>4</v>
      </c>
      <c r="B4" s="12">
        <v>1651</v>
      </c>
      <c r="C4" s="12">
        <v>230</v>
      </c>
    </row>
    <row r="5" spans="1:3" x14ac:dyDescent="0.45">
      <c r="A5" s="11" t="s">
        <v>5</v>
      </c>
      <c r="B5" s="12">
        <v>2628</v>
      </c>
      <c r="C5" s="12">
        <v>101</v>
      </c>
    </row>
    <row r="6" spans="1:3" x14ac:dyDescent="0.45">
      <c r="A6" s="11" t="s">
        <v>6</v>
      </c>
      <c r="B6" s="12">
        <v>1384</v>
      </c>
      <c r="C6" s="12">
        <v>81</v>
      </c>
    </row>
    <row r="7" spans="1:3" x14ac:dyDescent="0.45">
      <c r="A7" s="11" t="s">
        <v>7</v>
      </c>
      <c r="B7" s="12">
        <v>2255</v>
      </c>
      <c r="C7" s="12">
        <v>130</v>
      </c>
    </row>
    <row r="8" spans="1:3" x14ac:dyDescent="0.45">
      <c r="A8" s="11" t="s">
        <v>8</v>
      </c>
      <c r="B8" s="12">
        <v>2362</v>
      </c>
      <c r="C8" s="12">
        <v>97</v>
      </c>
    </row>
    <row r="9" spans="1:3" x14ac:dyDescent="0.45">
      <c r="A9" s="11" t="s">
        <v>9</v>
      </c>
      <c r="B9" s="12">
        <v>1561</v>
      </c>
      <c r="C9" s="12">
        <v>118</v>
      </c>
    </row>
    <row r="10" spans="1:3" x14ac:dyDescent="0.45">
      <c r="A10" s="11" t="s">
        <v>10</v>
      </c>
      <c r="B10" s="12">
        <v>2428</v>
      </c>
      <c r="C10" s="12">
        <v>180</v>
      </c>
    </row>
    <row r="11" spans="1:3" x14ac:dyDescent="0.45">
      <c r="A11" s="11" t="s">
        <v>11</v>
      </c>
      <c r="B11" s="12">
        <v>1242</v>
      </c>
      <c r="C11" s="12">
        <v>181</v>
      </c>
    </row>
    <row r="12" spans="1:3" x14ac:dyDescent="0.45">
      <c r="A12" s="11" t="s">
        <v>21</v>
      </c>
      <c r="B12" s="12">
        <v>15511</v>
      </c>
      <c r="C12" s="12">
        <v>1118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25" workbookViewId="0">
      <selection sqref="A1:XFD1048576"/>
    </sheetView>
  </sheetViews>
  <sheetFormatPr baseColWidth="10" defaultColWidth="9.06640625" defaultRowHeight="14.25" x14ac:dyDescent="0.45"/>
  <cols>
    <col min="1" max="1" width="13.9296875" customWidth="1"/>
    <col min="2" max="2" width="23.06640625" style="4" customWidth="1"/>
    <col min="3" max="3" width="21.19921875" style="4" customWidth="1"/>
    <col min="4" max="4" width="20.265625" style="4" customWidth="1"/>
    <col min="5" max="5" width="18.9296875" style="4" customWidth="1"/>
    <col min="6" max="6" width="21.73046875" style="4" customWidth="1"/>
    <col min="7" max="7" width="19.46484375" style="4" customWidth="1"/>
  </cols>
  <sheetData>
    <row r="1" spans="1:7" x14ac:dyDescent="0.45">
      <c r="A1" s="1" t="s">
        <v>0</v>
      </c>
      <c r="B1" s="5" t="s">
        <v>1</v>
      </c>
      <c r="C1" s="5" t="s">
        <v>2</v>
      </c>
      <c r="D1" s="5" t="s">
        <v>3</v>
      </c>
      <c r="E1" s="5" t="s">
        <v>12</v>
      </c>
      <c r="F1" s="5" t="s">
        <v>13</v>
      </c>
      <c r="G1" s="5" t="s">
        <v>14</v>
      </c>
    </row>
    <row r="2" spans="1:7" x14ac:dyDescent="0.45">
      <c r="A2" t="s">
        <v>4</v>
      </c>
      <c r="B2" s="4">
        <v>141</v>
      </c>
      <c r="C2" s="4">
        <v>689</v>
      </c>
      <c r="D2" s="4">
        <v>1151</v>
      </c>
      <c r="E2" s="4">
        <f>VALUE(RIGHT(tbl_semana[[#This Row],[Semana]],LEN(tbl_semana[[#This Row],[Semana]])-7))</f>
        <v>1</v>
      </c>
      <c r="F2" s="4">
        <f>tbl_semana[[#This Row],[Gastos_Publicidad]]/tbl_semana[[#This Row],[Ventas_Producto_A]]</f>
        <v>8.163120567375886</v>
      </c>
      <c r="G2" s="4">
        <f>tbl_semana[[#This Row],[Gastos_Publicidad]]/tbl_semana[[#This Row],[Visitas_Redes]]</f>
        <v>1.6705370101596517</v>
      </c>
    </row>
    <row r="3" spans="1:7" x14ac:dyDescent="0.45">
      <c r="A3" t="s">
        <v>5</v>
      </c>
      <c r="B3" s="4">
        <v>101</v>
      </c>
      <c r="C3" s="4">
        <v>1405</v>
      </c>
      <c r="D3" s="4">
        <v>2628</v>
      </c>
      <c r="E3" s="4">
        <f>VALUE(RIGHT(tbl_semana[[#This Row],[Semana]],LEN(tbl_semana[[#This Row],[Semana]])-7))</f>
        <v>2</v>
      </c>
      <c r="F3" s="4">
        <f>tbl_semana[[#This Row],[Gastos_Publicidad]]/tbl_semana[[#This Row],[Ventas_Producto_A]]</f>
        <v>26.019801980198018</v>
      </c>
      <c r="G3" s="4">
        <f>tbl_semana[[#This Row],[Gastos_Publicidad]]/tbl_semana[[#This Row],[Visitas_Redes]]</f>
        <v>1.8704626334519574</v>
      </c>
    </row>
    <row r="4" spans="1:7" x14ac:dyDescent="0.45">
      <c r="A4" t="s">
        <v>6</v>
      </c>
      <c r="B4" s="4">
        <v>81</v>
      </c>
      <c r="C4" s="4">
        <v>1232</v>
      </c>
      <c r="D4" s="4">
        <v>1384</v>
      </c>
      <c r="E4" s="4">
        <f>VALUE(RIGHT(tbl_semana[[#This Row],[Semana]],LEN(tbl_semana[[#This Row],[Semana]])-7))</f>
        <v>3</v>
      </c>
      <c r="F4" s="4">
        <f>tbl_semana[[#This Row],[Gastos_Publicidad]]/tbl_semana[[#This Row],[Ventas_Producto_A]]</f>
        <v>17.086419753086421</v>
      </c>
      <c r="G4" s="4">
        <f>tbl_semana[[#This Row],[Gastos_Publicidad]]/tbl_semana[[#This Row],[Visitas_Redes]]</f>
        <v>1.1233766233766234</v>
      </c>
    </row>
    <row r="5" spans="1:7" x14ac:dyDescent="0.45">
      <c r="A5" t="s">
        <v>7</v>
      </c>
      <c r="B5" s="4">
        <v>130</v>
      </c>
      <c r="C5" s="4">
        <v>1114</v>
      </c>
      <c r="D5" s="4">
        <v>2255</v>
      </c>
      <c r="E5" s="4">
        <f>VALUE(RIGHT(tbl_semana[[#This Row],[Semana]],LEN(tbl_semana[[#This Row],[Semana]])-7))</f>
        <v>4</v>
      </c>
      <c r="F5" s="4">
        <f>tbl_semana[[#This Row],[Gastos_Publicidad]]/tbl_semana[[#This Row],[Ventas_Producto_A]]</f>
        <v>17.346153846153847</v>
      </c>
      <c r="G5" s="4">
        <f>tbl_semana[[#This Row],[Gastos_Publicidad]]/tbl_semana[[#This Row],[Visitas_Redes]]</f>
        <v>2.0242369838420107</v>
      </c>
    </row>
    <row r="6" spans="1:7" x14ac:dyDescent="0.45">
      <c r="A6" t="s">
        <v>8</v>
      </c>
      <c r="B6" s="4">
        <v>97</v>
      </c>
      <c r="C6" s="4">
        <v>1430</v>
      </c>
      <c r="D6" s="4">
        <v>2362</v>
      </c>
      <c r="E6" s="4">
        <f>VALUE(RIGHT(tbl_semana[[#This Row],[Semana]],LEN(tbl_semana[[#This Row],[Semana]])-7))</f>
        <v>5</v>
      </c>
      <c r="F6" s="4">
        <f>tbl_semana[[#This Row],[Gastos_Publicidad]]/tbl_semana[[#This Row],[Ventas_Producto_A]]</f>
        <v>24.350515463917525</v>
      </c>
      <c r="G6" s="4">
        <f>tbl_semana[[#This Row],[Gastos_Publicidad]]/tbl_semana[[#This Row],[Visitas_Redes]]</f>
        <v>1.6517482517482518</v>
      </c>
    </row>
    <row r="7" spans="1:7" x14ac:dyDescent="0.45">
      <c r="A7" t="s">
        <v>9</v>
      </c>
      <c r="B7" s="4">
        <v>118</v>
      </c>
      <c r="C7" s="4">
        <v>1125</v>
      </c>
      <c r="D7" s="4">
        <v>1561</v>
      </c>
      <c r="E7" s="4">
        <f>VALUE(RIGHT(tbl_semana[[#This Row],[Semana]],LEN(tbl_semana[[#This Row],[Semana]])-7))</f>
        <v>6</v>
      </c>
      <c r="F7" s="4">
        <f>tbl_semana[[#This Row],[Gastos_Publicidad]]/tbl_semana[[#This Row],[Ventas_Producto_A]]</f>
        <v>13.228813559322035</v>
      </c>
      <c r="G7" s="4">
        <f>tbl_semana[[#This Row],[Gastos_Publicidad]]/tbl_semana[[#This Row],[Visitas_Redes]]</f>
        <v>1.3875555555555557</v>
      </c>
    </row>
    <row r="8" spans="1:7" x14ac:dyDescent="0.45">
      <c r="A8" t="s">
        <v>10</v>
      </c>
      <c r="B8" s="4">
        <v>180</v>
      </c>
      <c r="C8" s="4">
        <v>567</v>
      </c>
      <c r="D8" s="4">
        <v>2428</v>
      </c>
      <c r="E8" s="4">
        <f>VALUE(RIGHT(tbl_semana[[#This Row],[Semana]],LEN(tbl_semana[[#This Row],[Semana]])-7))</f>
        <v>7</v>
      </c>
      <c r="F8" s="4">
        <f>tbl_semana[[#This Row],[Gastos_Publicidad]]/tbl_semana[[#This Row],[Ventas_Producto_A]]</f>
        <v>13.488888888888889</v>
      </c>
      <c r="G8" s="4">
        <f>tbl_semana[[#This Row],[Gastos_Publicidad]]/tbl_semana[[#This Row],[Visitas_Redes]]</f>
        <v>4.2821869488536155</v>
      </c>
    </row>
    <row r="9" spans="1:7" x14ac:dyDescent="0.45">
      <c r="A9" t="s">
        <v>11</v>
      </c>
      <c r="B9" s="4">
        <v>181</v>
      </c>
      <c r="C9" s="4">
        <v>1323</v>
      </c>
      <c r="D9" s="4">
        <v>1242</v>
      </c>
      <c r="E9" s="4">
        <f>VALUE(RIGHT(tbl_semana[[#This Row],[Semana]],LEN(tbl_semana[[#This Row],[Semana]])-7))</f>
        <v>8</v>
      </c>
      <c r="F9" s="4">
        <f>tbl_semana[[#This Row],[Gastos_Publicidad]]/tbl_semana[[#This Row],[Ventas_Producto_A]]</f>
        <v>6.8618784530386741</v>
      </c>
      <c r="G9" s="4">
        <f>tbl_semana[[#This Row],[Gastos_Publicidad]]/tbl_semana[[#This Row],[Visitas_Redes]]</f>
        <v>0.93877551020408168</v>
      </c>
    </row>
    <row r="10" spans="1:7" x14ac:dyDescent="0.45">
      <c r="A10" t="s">
        <v>4</v>
      </c>
      <c r="B10" s="4">
        <v>89</v>
      </c>
      <c r="C10" s="4">
        <v>689</v>
      </c>
      <c r="D10" s="4">
        <v>500</v>
      </c>
      <c r="E10" s="4" t="e">
        <f>VALUE(RIGHT(tbl_semana[[#This Row],[Semana]],LEN(tbl_semana[[#This Row],[Semana]])-7))</f>
        <v>#VALUE!</v>
      </c>
      <c r="F10" s="4" t="e">
        <f>tbl_semana[[#This Row],[Gastos_Publicidad]]/tbl_semana[[#This Row],[Ventas_Producto_A]]</f>
        <v>#VALUE!</v>
      </c>
      <c r="G10" s="4" t="e">
        <f>tbl_semana[[#This Row],[Gastos_Publicidad]]/tbl_semana[[#This Row],[Visitas_Redes]]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CFD1-4DD6-4972-AD1A-AAD2C0D7010C}">
  <dimension ref="A1:H5"/>
  <sheetViews>
    <sheetView topLeftCell="C1" zoomScale="125" workbookViewId="0">
      <selection activeCell="D1" sqref="D1"/>
    </sheetView>
  </sheetViews>
  <sheetFormatPr baseColWidth="10" defaultRowHeight="14.25" x14ac:dyDescent="0.45"/>
  <cols>
    <col min="1" max="1" width="25.3984375" customWidth="1"/>
    <col min="2" max="2" width="21.19921875" customWidth="1"/>
    <col min="5" max="5" width="14.265625" customWidth="1"/>
    <col min="6" max="6" width="15.46484375" customWidth="1"/>
  </cols>
  <sheetData>
    <row r="1" spans="1:8" x14ac:dyDescent="0.45">
      <c r="A1" s="6" t="s">
        <v>15</v>
      </c>
      <c r="B1" s="7">
        <f>SUM(tbl_semana[Ventas_Producto_A])</f>
        <v>1029</v>
      </c>
      <c r="E1" t="s">
        <v>0</v>
      </c>
      <c r="F1" t="s">
        <v>17</v>
      </c>
      <c r="G1" t="s">
        <v>18</v>
      </c>
      <c r="H1" t="s">
        <v>19</v>
      </c>
    </row>
    <row r="2" spans="1:8" x14ac:dyDescent="0.45">
      <c r="A2" s="8" t="s">
        <v>5</v>
      </c>
      <c r="B2" s="8">
        <f>SUMIFS(tbl_semana[Ventas_Producto_A],tbl_semana[Semana], A2)</f>
        <v>101</v>
      </c>
      <c r="E2" s="2" t="s">
        <v>4</v>
      </c>
      <c r="F2">
        <v>120</v>
      </c>
      <c r="G2">
        <f>_xlfn.XLOOKUP(A2,tbl_objetivo[Semana], tbl_objetivo[Meta_ventas], "Sin meta")</f>
        <v>130</v>
      </c>
      <c r="H2">
        <f>B2-tbl_objetivo[[#This Row],[Columna1]]</f>
        <v>-29</v>
      </c>
    </row>
    <row r="3" spans="1:8" x14ac:dyDescent="0.45">
      <c r="A3" s="9" t="s">
        <v>16</v>
      </c>
      <c r="B3" s="9">
        <f>AVERAGEIFS(tbl_semana[Costo_por_Venta], tbl_semana[Semana_Num], "&gt;4")</f>
        <v>14.482524091291779</v>
      </c>
      <c r="E3" s="3" t="s">
        <v>5</v>
      </c>
      <c r="F3">
        <v>130</v>
      </c>
      <c r="G3" t="str">
        <f>_xlfn.XLOOKUP(A3,tbl_objetivo[Semana], tbl_objetivo[Meta_ventas], "Sin meta")</f>
        <v>Sin meta</v>
      </c>
      <c r="H3" t="e">
        <f>B3-tbl_objetivo[[#This Row],[Columna1]]</f>
        <v>#VALUE!</v>
      </c>
    </row>
    <row r="4" spans="1:8" x14ac:dyDescent="0.45">
      <c r="E4" s="2" t="s">
        <v>6</v>
      </c>
      <c r="F4">
        <v>140</v>
      </c>
      <c r="G4" t="str">
        <f>_xlfn.XLOOKUP(A4,tbl_objetivo[Semana], tbl_objetivo[Meta_ventas], "Sin meta")</f>
        <v>Sin meta</v>
      </c>
      <c r="H4" t="e">
        <f>B4-tbl_objetivo[[#This Row],[Columna1]]</f>
        <v>#VALUE!</v>
      </c>
    </row>
    <row r="5" spans="1:8" x14ac:dyDescent="0.45">
      <c r="E5" s="3" t="s">
        <v>7</v>
      </c>
      <c r="F5">
        <v>15</v>
      </c>
      <c r="G5" t="str">
        <f>_xlfn.XLOOKUP(A5,tbl_objetivo[Semana], tbl_objetivo[Meta_ventas], "Sin meta")</f>
        <v>Sin meta</v>
      </c>
      <c r="H5" t="e">
        <f>B5-tbl_objetivo[[#This Row],[Columna1]]</f>
        <v>#VALUE!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D108BF-3912-41CC-9F9F-9A32B91A9AFD}">
          <x14:formula1>
            <xm:f>Data!$A$2:$A$9</xm:f>
          </x14:formula1>
          <xm:sqref>A2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4 7 c 6 0 f - 4 9 f 4 - 4 7 5 5 - 8 d 0 2 - 6 4 3 4 5 3 e 1 c 9 f 8 "   x m l n s = " h t t p : / / s c h e m a s . m i c r o s o f t . c o m / D a t a M a s h u p " > A A A A A A M F A A B Q S w M E F A A C A A g A J H A e W / A c l K m l A A A A 9 w A A A B I A H A B D b 2 5 m a W c v U G F j a 2 F n Z S 5 4 b W w g o h g A K K A U A A A A A A A A A A A A A A A A A A A A A A A A A A A A h Y 8 x D o I w G I W v Q r r T l q r R k J 8 y s E o 0 M T G u T a n Q C M X Q Y r m b g 0 f y C m I U d X N 8 3 / u G 9 + 7 X G 6 R D U w c X 1 V n d m g R F m K J A G d k W 2 p Q J 6 t 0 x X K G U w 1 b I k y h V M M r G x o M t E l Q 5 d 4 4 J 8 d 5 j P 8 N t V x J G a U Q O + X o n K 9 U I 9 J H 1 f z n U x j p h p E I c 9 q 8 x n O F o v s A R Z U t M g U w U c m 2 + B h s H P 9 s f C F l f u 7 5 T X N k w 2 w C Z I p D 3 C f 4 A U E s D B B Q A A g A I A C R w H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c B 5 b U P T U f v w B A A D 8 A w A A E w A c A E Z v c m 1 1 b G F z L 1 N l Y 3 R p b 2 4 x L m 0 g o h g A K K A U A A A A A A A A A A A A A A A A A A A A A A A A A A A A f Z P B b t p A E I b v S L z D y r 0 Y y U K i q n p o x K E y p I 2 a K B G Q 5 o C R N V 5 P Y c V 6 h + 6 u U 1 L E U / U R + m I d 2 5 A 4 a Y g v u 5 6 Z / W b + f 2 2 H 0 i s y Y t q s g 7 N u p 9 t x K 7 C Y i + k K 0 Q / E U G j 0 3 Y 7 g 5 9 q q J R q O j L c S d f + O 7 D o j W o f n S m M / J u P R e B c G 8 a f k 1 q F 1 y R I y y p N r g y O r 7 j E Z k S w L L i G X 3 B p 1 B Q 9 k k 6 u / f / J S k x g k s Q a H 4 n 2 S g 4 d E g q P U o v N Q W m B u 6 h h l U w m l h P 5 W u 2 3 Q i 4 Q p t Y 6 E t y X 2 o m b A Z u S 0 X n j M Z t 7 d / M J j M Q y a Z B B 9 U y Y / v A W L / X z E / R a H 8 + + C s Z G Q 4 W / I y Y m N p Y L u F W 8 D h s 0 g Y 5 U 3 V c z j V 4 S c F Y b t h p G Y H 7 K f t Z 5 K 0 G D d s J p u 0 X v E z 9 S G h I Q i U 9 z h i T p j k e 4 H 2 S I m X R Z m 9 r B B F 5 4 c J t r t g n O U K w h Y P Z c K t g y 9 K n A f i V 1 w o 8 H T M e N x 6 + v o d / Y d + K i 4 M P 7 j h 3 7 V o a n G v G K m M R i + U q j x L 2 t i c p 7 S S h s X P 6 J N W W R o 6 4 J L t U a X T j B H 9 y K 7 f 5 I + t p b 4 R s X P U n l 4 5 u k E W R l O 6 J e 7 U 3 5 V 1 1 X q n 3 t V 9 W l E t 5 j 8 4 Y E T s L T l B n J o I b 9 Y K j f h K 0 1 b G N 4 e f U l H C q y q / U G Q K 3 G p n O 9 P y y K c N 3 m + w a M s r a s G b f U H 6 y T / P / g G 6 X + n 3 6 Q 2 n t Y 0 e o X W s v w k Z t / r d p Q 5 5 d X Z P 1 B L A Q I t A B Q A A g A I A C R w H l v w H J S p p Q A A A P c A A A A S A A A A A A A A A A A A A A A A A A A A A A B D b 2 5 m a W c v U G F j a 2 F n Z S 5 4 b W x Q S w E C L Q A U A A I A C A A k c B 5 b D 8 r p q 6 Q A A A D p A A A A E w A A A A A A A A A A A A A A A A D x A A A A W 0 N v b n R l b n R f V H l w Z X N d L n h t b F B L A Q I t A B Q A A g A I A C R w H l t Q 9 N R + / A E A A P w D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M A A A A A A A A d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M m F h Y m E 4 L T R l Z W Q t N D V j M y 0 4 M j k 4 L T I z N z E 2 N T g 4 M D g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m V j a G E s M H 0 m c X V v d D s s J n F 1 b 3 Q 7 U 2 V j d G l v b j E v U 2 h l Z X Q x L 0 F 1 d G 9 S Z W 1 v d m V k Q 2 9 s d W 1 u c z E u e 1 Z l b n R h c 1 9 E a W F y a W F z L D F 9 J n F 1 b 3 Q 7 L C Z x d W 9 0 O 1 N l Y 3 R p b 2 4 x L 1 N o Z W V 0 M S 9 B d X R v U m V t b 3 Z l Z E N v b H V t b n M x L n t D Y W 5 j Z W x h Y 2 l v b m V z X 0 R p Y X J p Y X M s M n 0 m c X V v d D s s J n F 1 b 3 Q 7 U 2 V j d G l v b j E v U 2 h l Z X Q x L 0 F 1 d G 9 S Z W 1 v d m V k Q 2 9 s d W 1 u c z E u e 0 x p a 2 V z X 0 R p Y X J p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F 1 d G 9 S Z W 1 v d m V k Q 2 9 s d W 1 u c z E u e 0 Z l Y 2 h h L D B 9 J n F 1 b 3 Q 7 L C Z x d W 9 0 O 1 N l Y 3 R p b 2 4 x L 1 N o Z W V 0 M S 9 B d X R v U m V t b 3 Z l Z E N v b H V t b n M x L n t W Z W 5 0 Y X N f R G l h c m l h c y w x f S Z x d W 9 0 O y w m c X V v d D t T Z W N 0 a W 9 u M S 9 T a G V l d D E v Q X V 0 b 1 J l b W 9 2 Z W R D b 2 x 1 b W 5 z M S 5 7 Q 2 F u Y 2 V s Y W N p b 2 5 l c 1 9 E a W F y a W F z L D J 9 J n F 1 b 3 Q 7 L C Z x d W 9 0 O 1 N l Y 3 R p b 2 4 x L 1 N o Z W V 0 M S 9 B d X R v U m V t b 3 Z l Z E N v b H V t b n M x L n t M a W t l c 1 9 E a W F y a W 9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Z W N o Y S Z x d W 9 0 O y w m c X V v d D t W Z W 5 0 Y X N f R G l h c m l h c y Z x d W 9 0 O y w m c X V v d D t D Y W 5 j Z W x h Y 2 l v b m V z X 0 R p Y X J p Y X M m c X V v d D s s J n F 1 b 3 Q 7 T G l r Z X N f R G l h c m l v c y Z x d W 9 0 O 1 0 i I C 8 + P E V u d H J 5 I F R 5 c G U 9 I k Z p b G x D b 2 x 1 b W 5 U e X B l c y I g V m F s d W U 9 I n N C d 1 V G Q l E 9 P S I g L z 4 8 R W 5 0 c n k g V H l w Z T 0 i R m l s b E x h c 3 R V c G R h d G V k I i B W Y W x 1 Z T 0 i Z D I w M j U t M D g t M z B U M T g 6 N T Y 6 N T Q u N D k x N z g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c n J v c m V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E Q 0 I O f c c k W X w H C Z e s g 3 q A A A A A A C A A A A A A A Q Z g A A A A E A A C A A A A A c Y 5 u I X L 0 o M F r y 3 q 6 l 4 g q t 7 b 4 T w q + f t Q T I l x u 9 i 0 B w g g A A A A A O g A A A A A I A A C A A A A C d k 8 d q y Q u o Z f p y z i R b Z x 2 L 9 b N 9 R F p 8 H 3 e 6 i U P k 3 a d h P F A A A A C N n e i z b p B r D W K k m 1 P f h N f 7 q 4 K j / r d N Y 3 6 M F t p 9 M S F C H X F G a M N i o s C Y e g R 0 p Q q 7 h J 3 N u x s W l v R m s N X g Q D G i O J y B 7 w u e y u x K H 7 u 4 T 0 n s 4 l 2 g C U A A A A C N / Q c G l 2 z z L o C z u J B B 4 g k e D W n L A c T C E O P P M v x v 6 8 f N u o J b R + G x m Q v T Y W Z O u Q X 1 2 x f M T W G o A 0 3 T a X u z d R d r a e m r < / D a t a M a s h u p > 
</file>

<file path=customXml/itemProps1.xml><?xml version="1.0" encoding="utf-8"?>
<ds:datastoreItem xmlns:ds="http://schemas.openxmlformats.org/officeDocument/2006/customXml" ds:itemID="{CC50BC68-E368-4AE4-BC75-93CB0FB5F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data_sabor_cauca</vt:lpstr>
      <vt:lpstr>Dashboard</vt:lpstr>
      <vt:lpstr>data_dinamica</vt:lpstr>
      <vt:lpstr>Data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Eduardo Rengifo Rios</cp:lastModifiedBy>
  <dcterms:created xsi:type="dcterms:W3CDTF">2025-08-15T03:24:59Z</dcterms:created>
  <dcterms:modified xsi:type="dcterms:W3CDTF">2025-08-30T19:27:10Z</dcterms:modified>
</cp:coreProperties>
</file>