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U LIEU O D\CTY HD\CHỨNG TỪ KẾ TOÁN CTY HD\"/>
    </mc:Choice>
  </mc:AlternateContent>
  <xr:revisionPtr revIDLastSave="0" documentId="8_{C8A384B6-B598-4C72-A814-0F3FA950CD0D}" xr6:coauthVersionLast="47" xr6:coauthVersionMax="47" xr10:uidLastSave="{00000000-0000-0000-0000-000000000000}"/>
  <bookViews>
    <workbookView xWindow="-108" yWindow="-108" windowWidth="23256" windowHeight="12456" activeTab="4" xr2:uid="{11CD1E75-C8B1-4F47-AB33-32EA684DA00C}"/>
  </bookViews>
  <sheets>
    <sheet name="công nợ khách hàng " sheetId="1" r:id="rId1"/>
    <sheet name="syn " sheetId="2" r:id="rId2"/>
    <sheet name="công nợ ncc " sheetId="3" r:id="rId3"/>
    <sheet name="đề xuất thanh toán lần 1" sheetId="4" r:id="rId4"/>
    <sheet name="đề xuất thanh toán lần 2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5" l="1"/>
  <c r="G10" i="4"/>
  <c r="R23" i="3"/>
  <c r="N23" i="3"/>
  <c r="F22" i="3"/>
  <c r="G22" i="3" s="1"/>
  <c r="G21" i="3"/>
  <c r="H21" i="3" s="1"/>
  <c r="W21" i="3" s="1"/>
  <c r="F21" i="3"/>
  <c r="T20" i="3"/>
  <c r="F20" i="3"/>
  <c r="P19" i="3"/>
  <c r="P23" i="3" s="1"/>
  <c r="F19" i="3"/>
  <c r="F18" i="3"/>
  <c r="F17" i="3"/>
  <c r="F16" i="3"/>
  <c r="F15" i="3"/>
  <c r="G14" i="3"/>
  <c r="H14" i="3" s="1"/>
  <c r="F14" i="3"/>
  <c r="F13" i="3"/>
  <c r="F12" i="3"/>
  <c r="G12" i="3" s="1"/>
  <c r="H12" i="3" s="1"/>
  <c r="F11" i="3"/>
  <c r="F10" i="3"/>
  <c r="G10" i="3" s="1"/>
  <c r="H10" i="3" s="1"/>
  <c r="W10" i="3" s="1"/>
  <c r="F9" i="3"/>
  <c r="F8" i="3"/>
  <c r="G8" i="3" s="1"/>
  <c r="H8" i="3" s="1"/>
  <c r="W8" i="3" s="1"/>
  <c r="E7" i="3"/>
  <c r="F7" i="3" s="1"/>
  <c r="F6" i="3"/>
  <c r="H6" i="3" s="1"/>
  <c r="W6" i="3" s="1"/>
  <c r="F5" i="3"/>
  <c r="F4" i="3"/>
  <c r="F3" i="3"/>
  <c r="H7" i="3" l="1"/>
  <c r="W7" i="3" s="1"/>
  <c r="G7" i="3"/>
  <c r="H9" i="3"/>
  <c r="W9" i="3" s="1"/>
  <c r="H15" i="3"/>
  <c r="H11" i="3"/>
  <c r="W11" i="3" s="1"/>
  <c r="H18" i="3"/>
  <c r="W18" i="3" s="1"/>
  <c r="L14" i="3"/>
  <c r="W14" i="3" s="1"/>
  <c r="L12" i="3"/>
  <c r="G15" i="3"/>
  <c r="H22" i="3"/>
  <c r="W22" i="3" s="1"/>
  <c r="G4" i="3"/>
  <c r="H4" i="3" s="1"/>
  <c r="W4" i="3" s="1"/>
  <c r="G17" i="3"/>
  <c r="H17" i="3" s="1"/>
  <c r="W17" i="3" s="1"/>
  <c r="G19" i="3"/>
  <c r="H19" i="3" s="1"/>
  <c r="W19" i="3" s="1"/>
  <c r="G3" i="3"/>
  <c r="H3" i="3" s="1"/>
  <c r="G5" i="3"/>
  <c r="H5" i="3" s="1"/>
  <c r="W5" i="3" s="1"/>
  <c r="G9" i="3"/>
  <c r="G11" i="3"/>
  <c r="G16" i="3"/>
  <c r="H16" i="3" s="1"/>
  <c r="W16" i="3" s="1"/>
  <c r="G18" i="3"/>
  <c r="G13" i="3"/>
  <c r="H13" i="3" s="1"/>
  <c r="G20" i="3"/>
  <c r="H20" i="3" s="1"/>
  <c r="W20" i="3" s="1"/>
  <c r="H23" i="3" l="1"/>
  <c r="W3" i="3"/>
  <c r="L13" i="3"/>
  <c r="W13" i="3" s="1"/>
  <c r="W12" i="3"/>
  <c r="L15" i="3"/>
  <c r="W15" i="3"/>
  <c r="W24" i="3" l="1"/>
  <c r="L23" i="3"/>
  <c r="W23" i="3" s="1"/>
  <c r="K16" i="2" l="1"/>
  <c r="M15" i="2"/>
  <c r="O15" i="2" s="1"/>
  <c r="M13" i="2"/>
  <c r="K13" i="2"/>
  <c r="O13" i="2" s="1"/>
  <c r="K12" i="2"/>
  <c r="M12" i="2" s="1"/>
  <c r="O12" i="2" s="1"/>
  <c r="O11" i="2"/>
  <c r="I11" i="2"/>
  <c r="H11" i="2" s="1"/>
  <c r="K10" i="2"/>
  <c r="M10" i="2" s="1"/>
  <c r="M9" i="2"/>
  <c r="O9" i="2" s="1"/>
  <c r="K8" i="2"/>
  <c r="M8" i="2" s="1"/>
  <c r="O8" i="2" s="1"/>
  <c r="M7" i="2"/>
  <c r="O7" i="2" s="1"/>
  <c r="K14" i="2" l="1"/>
  <c r="M14" i="2" s="1"/>
  <c r="O14" i="2" s="1"/>
  <c r="O10" i="2"/>
  <c r="M16" i="2"/>
  <c r="O16" i="2" s="1"/>
  <c r="J8" i="1" l="1"/>
  <c r="K7" i="1"/>
  <c r="M7" i="1" s="1"/>
  <c r="K6" i="1"/>
  <c r="M6" i="1" s="1"/>
  <c r="M8" i="1" l="1"/>
  <c r="K8" i="1"/>
  <c r="P6" i="1"/>
  <c r="P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M7" authorId="0" shapeId="0" xr:uid="{35CC00EE-3461-41B4-8598-A6CBDC07783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433.675.605( 21/12/2023)
536.799.020( 16/05/2023)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2" authorId="0" shapeId="0" xr:uid="{73556106-E1FC-4831-83D7-6F353FFD8FA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hóa đơn số bao nhiêu 
</t>
        </r>
      </text>
    </comment>
    <comment ref="L2" authorId="0" shapeId="0" xr:uid="{BEC94948-323F-4F9E-9460-9CFD155CD886}">
      <text>
        <r>
          <rPr>
            <b/>
            <sz val="9"/>
            <color indexed="81"/>
            <rFont val="Tahoma"/>
            <family val="2"/>
          </rPr>
          <t xml:space="preserve">USER: Đã thanh toán ngày bao nhiêu 
</t>
        </r>
      </text>
    </comment>
    <comment ref="N2" authorId="0" shapeId="0" xr:uid="{0A2E44A3-B036-433C-9354-9330D5F0C6CC}">
      <text>
        <r>
          <rPr>
            <b/>
            <sz val="9"/>
            <color indexed="81"/>
            <rFont val="Tahoma"/>
            <family val="2"/>
          </rPr>
          <t xml:space="preserve">USER: Đã thanh toán ngày bao nhiêu 
</t>
        </r>
      </text>
    </comment>
    <comment ref="P2" authorId="0" shapeId="0" xr:uid="{84C9383E-7749-4DF3-80EC-B22905C1A728}">
      <text>
        <r>
          <rPr>
            <b/>
            <sz val="9"/>
            <color indexed="81"/>
            <rFont val="Tahoma"/>
            <family val="2"/>
          </rPr>
          <t xml:space="preserve">USER: Đã thanh toán ngày bao nhiêu 
</t>
        </r>
      </text>
    </comment>
    <comment ref="R2" authorId="0" shapeId="0" xr:uid="{045CCE7D-3DD7-4FD1-A84C-3B7C444615BC}">
      <text>
        <r>
          <rPr>
            <b/>
            <sz val="9"/>
            <color indexed="81"/>
            <rFont val="Tahoma"/>
            <family val="2"/>
          </rPr>
          <t xml:space="preserve">USER: Đã thanh toán ngày bao nhiêu 
</t>
        </r>
      </text>
    </comment>
    <comment ref="T2" authorId="0" shapeId="0" xr:uid="{046E5FF0-D1DF-4EF5-88A6-085AFE58E6B3}">
      <text>
        <r>
          <rPr>
            <b/>
            <sz val="9"/>
            <color indexed="81"/>
            <rFont val="Tahoma"/>
            <family val="2"/>
          </rPr>
          <t xml:space="preserve">USER: Đã thanh toán ngày bao nhiêu 
</t>
        </r>
      </text>
    </comment>
    <comment ref="V2" authorId="0" shapeId="0" xr:uid="{0C96F1DC-DDF9-4831-9E18-278917F1FB0A}">
      <text>
        <r>
          <rPr>
            <b/>
            <sz val="9"/>
            <color indexed="81"/>
            <rFont val="Tahoma"/>
            <family val="2"/>
          </rPr>
          <t xml:space="preserve">USER: Đã thanh toán ngày bao nhiêu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tc={FCFAF589-BB28-4453-B9F3-B64477561FC6}</author>
    <author>tc={8E134713-03D3-4C44-A864-658FEF352F31}</author>
    <author>tc={797D301B-D161-4B96-8ACE-842E542405A0}</author>
    <author>tc={633CF8B9-DA36-4D64-BF61-7D2A8D968C61}</author>
    <author>tc={EDD7FEF5-FEA6-41B2-845A-DBAE957E05EE}</author>
    <author>tc={324581AF-9CA7-47E1-A5DC-8DB1C949E58E}</author>
    <author>tc={4361AB55-D867-49FD-BFE9-E59E6DA25598}</author>
    <author>tc={B406E9E5-52F7-4262-A6F7-5286A8DD5947}</author>
  </authors>
  <commentList>
    <comment ref="A2" authorId="0" shapeId="0" xr:uid="{DE9FCC97-CE71-4889-A1BC-2EBA2137A4F9}">
      <text>
        <r>
          <rPr>
            <sz val="11"/>
            <color theme="1"/>
            <rFont val="Calibri"/>
            <family val="2"/>
            <scheme val="minor"/>
          </rPr>
          <t>[Chú thích theo luồng]
Phiên bản Excel của bạn cho phép bạn đọc chú thích theo luồng này; tuy nhiên, bất kỳ chỉnh sửa nào cho luồng cũng sẽ bị loại bỏ nếu mở tệp ở phiên bản Excel mới hơn. Tìm hiểu thêm: https://go.microsoft.com/fwlink/?linkid=870924
Nhận xét:
    Tên người đề xuất</t>
        </r>
      </text>
    </comment>
    <comment ref="C6" authorId="1" shapeId="0" xr:uid="{C2FAA6C4-330A-45D5-8F40-20F2EAB2D6DF}">
      <text>
        <r>
          <rPr>
            <sz val="11"/>
            <color theme="1"/>
            <rFont val="Calibri"/>
            <family val="2"/>
            <scheme val="minor"/>
          </rPr>
          <t>[Chú thích theo luồng]
Phiên bản Excel của bạn cho phép bạn đọc chú thích theo luồng này; tuy nhiên, bất kỳ chỉnh sửa nào cho luồng cũng sẽ bị loại bỏ nếu mở tệp ở phiên bản Excel mới hơn. Tìm hiểu thêm: https://go.microsoft.com/fwlink/?linkid=870924
Nhận xét:
    Hạng mục đề xuất</t>
        </r>
      </text>
    </comment>
    <comment ref="D6" authorId="2" shapeId="0" xr:uid="{E3CC3373-2F81-47F9-80CB-E5C9CA1E57E2}">
      <text>
        <r>
          <rPr>
            <sz val="11"/>
            <color theme="1"/>
            <rFont val="Calibri"/>
            <family val="2"/>
            <scheme val="minor"/>
          </rPr>
          <t xml:space="preserve">[Chú thích theo luồng]
Phiên bản Excel của bạn cho phép bạn đọc chú thích theo luồng này; tuy nhiên, bất kỳ chỉnh sửa nào cho luồng cũng sẽ bị loại bỏ nếu mở tệp ở phiên bản Excel mới hơn. Tìm hiểu thêm: https://go.microsoft.com/fwlink/?linkid=870924
Nhận xét:
    Chi tiết nội dung thanh toán </t>
        </r>
      </text>
    </comment>
    <comment ref="H6" authorId="3" shapeId="0" xr:uid="{1F0460D8-B08E-4C99-9568-D4A434173850}">
      <text>
        <r>
          <rPr>
            <sz val="11"/>
            <color theme="1"/>
            <rFont val="Calibri"/>
            <family val="2"/>
            <scheme val="minor"/>
          </rPr>
          <t>[Chú thích theo luồng]
Phiên bản Excel của bạn cho phép bạn đọc chú thích theo luồng này; tuy nhiên, bất kỳ chỉnh sửa nào cho luồng cũng sẽ bị loại bỏ nếu mở tệp ở phiên bản Excel mới hơn. Tìm hiểu thêm: https://go.microsoft.com/fwlink/?linkid=870924
Nhận xét:
    Chuyển khoản từ tk cty HD đến tk cá nhân : chỉ áp dụng chuyển khoản số tiền dưới 20tr 
Đối với nhận tièn mặt: cá nhân đề xuất phải yêu cầu hỗ trợ xử lý hóa đơn.</t>
        </r>
      </text>
    </comment>
    <comment ref="I6" authorId="4" shapeId="0" xr:uid="{2F379429-8B27-4E0A-9B27-C56028533C0D}">
      <text>
        <r>
          <rPr>
            <sz val="11"/>
            <color theme="1"/>
            <rFont val="Calibri"/>
            <family val="2"/>
            <scheme val="minor"/>
          </rPr>
          <t xml:space="preserve">[Chú thích theo luồng]
Phiên bản Excel của bạn cho phép bạn đọc chú thích theo luồng này; tuy nhiên, bất kỳ chỉnh sửa nào cho luồng cũng sẽ bị loại bỏ nếu mở tệp ở phiên bản Excel mới hơn. Tìm hiểu thêm: https://go.microsoft.com/fwlink/?linkid=870924
Nhận xét:
    Chuyển khoản từ tk cty HD đến tK cty đối tác 
</t>
        </r>
      </text>
    </comment>
    <comment ref="J7" authorId="5" shapeId="0" xr:uid="{BF084001-A620-4EE4-9B71-ABDE3004F0CA}">
      <text>
        <r>
          <rPr>
            <sz val="11"/>
            <color theme="1"/>
            <rFont val="Calibri"/>
            <family val="2"/>
            <scheme val="minor"/>
          </rPr>
          <t xml:space="preserve">[Chú thích theo luồng]
Phiên bản Excel của bạn cho phép bạn đọc chú thích theo luồng này; tuy nhiên, bất kỳ chỉnh sửa nào cho luồng cũng sẽ bị loại bỏ nếu mở tệp ở phiên bản Excel mới hơn. Tìm hiểu thêm: https://go.microsoft.com/fwlink/?linkid=870924
Nhận xét:
    Note rõ thời gian bổ sung hợp đồng </t>
        </r>
      </text>
    </comment>
    <comment ref="J8" authorId="6" shapeId="0" xr:uid="{9487BCC3-D5C4-4D33-BE58-E755D4ECB68D}">
      <text>
        <r>
          <rPr>
            <sz val="11"/>
            <color theme="1"/>
            <rFont val="Calibri"/>
            <family val="2"/>
            <scheme val="minor"/>
          </rPr>
          <t xml:space="preserve">[Chú thích theo luồng]
Phiên bản Excel của bạn cho phép bạn đọc chú thích theo luồng này; tuy nhiên, bất kỳ chỉnh sửa nào cho luồng cũng sẽ bị loại bỏ nếu mở tệp ở phiên bản Excel mới hơn. Tìm hiểu thêm: https://go.microsoft.com/fwlink/?linkid=870924
Nhận xét:
    Đơn đặt hàng/phiếu xác nhận… của nhà cung cấp . </t>
        </r>
      </text>
    </comment>
    <comment ref="J9" authorId="7" shapeId="0" xr:uid="{72E396D7-38DF-48E5-BE63-2ADA1FE62AF5}">
      <text>
        <r>
          <rPr>
            <sz val="11"/>
            <color theme="1"/>
            <rFont val="Calibri"/>
            <family val="2"/>
            <scheme val="minor"/>
          </rPr>
          <t xml:space="preserve">[Chú thích theo luồng]
Phiên bản Excel của bạn cho phép bạn đọc chú thích theo luồng này; tuy nhiên, bất kỳ chỉnh sửa nào cho luồng cũng sẽ bị loại bỏ nếu mở tệp ở phiên bản Excel mới hơn. Tìm hiểu thêm: https://go.microsoft.com/fwlink/?linkid=870924
Nhận xét:
    Ghi rõ yêu cầu nếu hỗ trợ hóa đơn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tc={36D14553-2246-4F75-9DD7-70758CEB32FF}</author>
    <author>tc={E83F0D63-47A6-4396-8792-E6B1AABC410B}</author>
    <author>tc={CED2C90B-9659-4301-818A-DDE15774426A}</author>
    <author>tc={633CF8B9-DA36-4D64-BF61-7D2A8D968C61}</author>
    <author>tc={EDD7FEF5-FEA6-41B2-845A-DBAE957E05EE}</author>
    <author>tc={F9E37102-ECED-4882-9F39-06E9D10F7E67}</author>
    <author>tc={E670BB88-443B-4AF9-8191-7E2DB96B6648}</author>
    <author>tc={4EFDAA8A-B3A6-4261-8A8D-15D38BCF1BA8}</author>
    <author>tc={8CE69CF7-C385-49D7-A022-E63D83C68A85}</author>
  </authors>
  <commentList>
    <comment ref="A2" authorId="0" shapeId="0" xr:uid="{477AB355-8FD4-4BC6-98D6-985A4A9DB616}">
      <text>
        <r>
          <rPr>
            <sz val="11"/>
            <color theme="1"/>
            <rFont val="Calibri"/>
            <family val="2"/>
            <scheme val="minor"/>
          </rPr>
          <t>[Chú thích theo luồng]
Phiên bản Excel của bạn cho phép bạn đọc chú thích theo luồng này; tuy nhiên, bất kỳ chỉnh sửa nào cho luồng cũng sẽ bị loại bỏ nếu mở tệp ở phiên bản Excel mới hơn. Tìm hiểu thêm: https://go.microsoft.com/fwlink/?linkid=870924
Nhận xét:
    Tên người đề xuất</t>
        </r>
      </text>
    </comment>
    <comment ref="C6" authorId="1" shapeId="0" xr:uid="{A1CB78C2-D464-46C9-B1B8-6176D8949573}">
      <text>
        <r>
          <rPr>
            <sz val="11"/>
            <color theme="1"/>
            <rFont val="Calibri"/>
            <family val="2"/>
            <scheme val="minor"/>
          </rPr>
          <t>[Chú thích theo luồng]
Phiên bản Excel của bạn cho phép bạn đọc chú thích theo luồng này; tuy nhiên, bất kỳ chỉnh sửa nào cho luồng cũng sẽ bị loại bỏ nếu mở tệp ở phiên bản Excel mới hơn. Tìm hiểu thêm: https://go.microsoft.com/fwlink/?linkid=870924
Nhận xét:
    Hạng mục đề xuất</t>
        </r>
      </text>
    </comment>
    <comment ref="D6" authorId="2" shapeId="0" xr:uid="{62BAEAEF-A57F-42EA-BF80-E9EBCE556967}">
      <text>
        <r>
          <rPr>
            <sz val="11"/>
            <color theme="1"/>
            <rFont val="Calibri"/>
            <family val="2"/>
            <scheme val="minor"/>
          </rPr>
          <t xml:space="preserve">[Chú thích theo luồng]
Phiên bản Excel của bạn cho phép bạn đọc chú thích theo luồng này; tuy nhiên, bất kỳ chỉnh sửa nào cho luồng cũng sẽ bị loại bỏ nếu mở tệp ở phiên bản Excel mới hơn. Tìm hiểu thêm: https://go.microsoft.com/fwlink/?linkid=870924
Nhận xét:
    Chi tiết nội dung thanh toán </t>
        </r>
      </text>
    </comment>
    <comment ref="H6" authorId="3" shapeId="0" xr:uid="{3BD92187-AC11-4AD7-826B-603625C850A1}">
      <text>
        <r>
          <rPr>
            <sz val="11"/>
            <color theme="1"/>
            <rFont val="Calibri"/>
            <family val="2"/>
            <scheme val="minor"/>
          </rPr>
          <t>[Chú thích theo luồng]
Phiên bản Excel của bạn cho phép bạn đọc chú thích theo luồng này; tuy nhiên, bất kỳ chỉnh sửa nào cho luồng cũng sẽ bị loại bỏ nếu mở tệp ở phiên bản Excel mới hơn. Tìm hiểu thêm: https://go.microsoft.com/fwlink/?linkid=870924
Nhận xét:
    Chuyển khoản từ tk cty HD đến tk cá nhân : chỉ áp dụng chuyển khoản số tiền dưới 20tr 
Đối với nhận tièn mặt: cá nhân đề xuất phải yêu cầu hỗ trợ xử lý hóa đơn.</t>
        </r>
      </text>
    </comment>
    <comment ref="I6" authorId="4" shapeId="0" xr:uid="{FF01DCBE-8C1C-4CFF-AEE1-D336FE7DA1E5}">
      <text>
        <r>
          <rPr>
            <sz val="11"/>
            <color theme="1"/>
            <rFont val="Calibri"/>
            <family val="2"/>
            <scheme val="minor"/>
          </rPr>
          <t xml:space="preserve">[Chú thích theo luồng]
Phiên bản Excel của bạn cho phép bạn đọc chú thích theo luồng này; tuy nhiên, bất kỳ chỉnh sửa nào cho luồng cũng sẽ bị loại bỏ nếu mở tệp ở phiên bản Excel mới hơn. Tìm hiểu thêm: https://go.microsoft.com/fwlink/?linkid=870924
Nhận xét:
    Chuyển khoản từ tk cty HD đến tK cty đối tác 
</t>
        </r>
      </text>
    </comment>
    <comment ref="J7" authorId="5" shapeId="0" xr:uid="{187BD412-2290-4DEE-AF3D-8D30ED0305FA}">
      <text>
        <r>
          <rPr>
            <sz val="11"/>
            <color theme="1"/>
            <rFont val="Calibri"/>
            <family val="2"/>
            <scheme val="minor"/>
          </rPr>
          <t xml:space="preserve">[Chú thích theo luồng]
Phiên bản Excel của bạn cho phép bạn đọc chú thích theo luồng này; tuy nhiên, bất kỳ chỉnh sửa nào cho luồng cũng sẽ bị loại bỏ nếu mở tệp ở phiên bản Excel mới hơn. Tìm hiểu thêm: https://go.microsoft.com/fwlink/?linkid=870924
Nhận xét:
    Ghi rõ số hóa đơn </t>
        </r>
      </text>
    </comment>
    <comment ref="J8" authorId="6" shapeId="0" xr:uid="{8E7E6B86-C0B2-49ED-B325-10AFF5BF58DE}">
      <text>
        <r>
          <rPr>
            <sz val="11"/>
            <color theme="1"/>
            <rFont val="Calibri"/>
            <family val="2"/>
            <scheme val="minor"/>
          </rPr>
          <t xml:space="preserve">[Chú thích theo luồng]
Phiên bản Excel của bạn cho phép bạn đọc chú thích theo luồng này; tuy nhiên, bất kỳ chỉnh sửa nào cho luồng cũng sẽ bị loại bỏ nếu mở tệp ở phiên bản Excel mới hơn. Tìm hiểu thêm: https://go.microsoft.com/fwlink/?linkid=870924
Nhận xét:
    Ghi rõ số hợp đồng </t>
        </r>
      </text>
    </comment>
    <comment ref="J9" authorId="7" shapeId="0" xr:uid="{C6405D2F-9B44-4E36-B193-8E7EF3E27455}">
      <text>
        <r>
          <rPr>
            <sz val="11"/>
            <color theme="1"/>
            <rFont val="Calibri"/>
            <family val="2"/>
            <scheme val="minor"/>
          </rPr>
          <t>[Chú thích theo luồng]
Phiên bản Excel của bạn cho phép bạn đọc chú thích theo luồng này; tuy nhiên, bất kỳ chỉnh sửa nào cho luồng cũng sẽ bị loại bỏ nếu mở tệp ở phiên bản Excel mới hơn. Tìm hiểu thêm: https://go.microsoft.com/fwlink/?linkid=870924
Nhận xét:
    Kèm đề xuất đợt 1</t>
        </r>
      </text>
    </comment>
    <comment ref="J10" authorId="8" shapeId="0" xr:uid="{9A7887D0-9F38-466D-8340-8B5D494420BE}">
      <text>
        <r>
          <rPr>
            <sz val="11"/>
            <color theme="1"/>
            <rFont val="Calibri"/>
            <family val="2"/>
            <scheme val="minor"/>
          </rPr>
          <t xml:space="preserve">[Chú thích theo luồng]
Phiên bản Excel của bạn cho phép bạn đọc chú thích theo luồng này; tuy nhiên, bất kỳ chỉnh sửa nào cho luồng cũng sẽ bị loại bỏ nếu mở tệp ở phiên bản Excel mới hơn. Tìm hiểu thêm: https://go.microsoft.com/fwlink/?linkid=870924
Nhận xét:
    Ghi rõ yêu cầu nếu hỗ trợ hóa đơn </t>
        </r>
      </text>
    </comment>
  </commentList>
</comments>
</file>

<file path=xl/sharedStrings.xml><?xml version="1.0" encoding="utf-8"?>
<sst xmlns="http://schemas.openxmlformats.org/spreadsheetml/2006/main" count="209" uniqueCount="147">
  <si>
    <t>STT</t>
  </si>
  <si>
    <t xml:space="preserve">HĐ SỐ </t>
  </si>
  <si>
    <t xml:space="preserve">TÊN CÔNG TY </t>
  </si>
  <si>
    <t xml:space="preserve">NGÀY </t>
  </si>
  <si>
    <t xml:space="preserve">THEO HỢP ĐỒNG </t>
  </si>
  <si>
    <t xml:space="preserve">XUẤT HÓA ĐƠN </t>
  </si>
  <si>
    <t xml:space="preserve">NGÀY THANH TOÁN LẦN 1 </t>
  </si>
  <si>
    <t xml:space="preserve">NGÀY THANH TOÁN LẦN 2 </t>
  </si>
  <si>
    <t xml:space="preserve">CÒN LẠI </t>
  </si>
  <si>
    <t xml:space="preserve">TỔNG CỘNG </t>
  </si>
  <si>
    <t xml:space="preserve">THÀNH TIỀN </t>
  </si>
  <si>
    <t xml:space="preserve">Ngày </t>
  </si>
  <si>
    <t xml:space="preserve">Nội dung </t>
  </si>
  <si>
    <t xml:space="preserve">HÓA ĐƠN </t>
  </si>
  <si>
    <t xml:space="preserve">TỔNG CỘNG CHƯA   BAO GỒM VAT </t>
  </si>
  <si>
    <t xml:space="preserve">TỔNG CỘNG  BAO GỒM VAT </t>
  </si>
  <si>
    <t xml:space="preserve">NGÀY  </t>
  </si>
  <si>
    <t xml:space="preserve">SỐ TIỀN </t>
  </si>
  <si>
    <t xml:space="preserve">THEO DÕI CÔNG NỢ CÔNG TY TNHH VIETBEKO
MST: 0313518840
Phòng 2, tầng 38, Bitexco Tower, số 2, đường Hải Triều, Phường Bến Nghé, Quận 1, Thành phố Hồ Chí Minh, Việt Nam
</t>
  </si>
  <si>
    <t>CÔNG TY TNHH VIETBEKO</t>
  </si>
  <si>
    <t>Chi phí dụng cụ trang trí Halloween &amp; Teabreak</t>
  </si>
  <si>
    <t>Chi phí dụng cụ trang trí Teacher's Day và tea break</t>
  </si>
  <si>
    <t xml:space="preserve">NỘI DUNG  </t>
  </si>
  <si>
    <t>Tên Dự Án</t>
  </si>
  <si>
    <t>Tháng dự án chạy</t>
  </si>
  <si>
    <t>Doanh Thu
(Trước VAT)</t>
  </si>
  <si>
    <t>Nghiệm thu &amp; hoá đơn</t>
  </si>
  <si>
    <t>THANH TOÁN</t>
  </si>
  <si>
    <t xml:space="preserve">Internal </t>
  </si>
  <si>
    <t xml:space="preserve">Lợi nhuận </t>
  </si>
  <si>
    <t xml:space="preserve">Hợp đồng </t>
  </si>
  <si>
    <t xml:space="preserve">SỐ PO </t>
  </si>
  <si>
    <t>Tổng Doanh Thu</t>
  </si>
  <si>
    <t>Khách đã Tạm Ứng</t>
  </si>
  <si>
    <t>Còn Lại Nghiệm Thu</t>
  </si>
  <si>
    <t>Ngày chốt</t>
  </si>
  <si>
    <t xml:space="preserve">Tổng giá trị Hợp đồng đã bao gồm VAT </t>
  </si>
  <si>
    <t xml:space="preserve">Tổng giá trị Hợp đồng chưa bao gồm VAT </t>
  </si>
  <si>
    <t xml:space="preserve">Hóa đơn </t>
  </si>
  <si>
    <t>KHOẢN THANH TOÁN THEO PO</t>
  </si>
  <si>
    <t>Dự kiến thanh toán</t>
  </si>
  <si>
    <t>PAYMENT</t>
  </si>
  <si>
    <t>Thời gian thanh toán</t>
  </si>
  <si>
    <t xml:space="preserve">CÔNG NỢ CÒN LẠI </t>
  </si>
  <si>
    <t>vat</t>
  </si>
  <si>
    <t xml:space="preserve">vat </t>
  </si>
  <si>
    <t xml:space="preserve">PO.1100250009 - YEAR END PARTY HCM SHERATON </t>
  </si>
  <si>
    <t>Cung cấp dịch vụ theo hợp đồng SA- 01122022 đã kí ngày 01/12/2022/ PO. 1100250009</t>
  </si>
  <si>
    <t>Cung cấp dịch vụ theo hợp đồng SA- 01122022 đã kí ngày 01/12/2022/ PO. 1200162102</t>
  </si>
  <si>
    <t xml:space="preserve"> PO.11002578  - YEAR END PARTY VFC - SYN CẦN THƠ </t>
  </si>
  <si>
    <t>Thanh toán lần 1 theo hợp đồng SA-26122022 đã kí 28/12/2022/ PO.11002578 (clear advance)</t>
  </si>
  <si>
    <t>06.01.2023</t>
  </si>
  <si>
    <t>Thanh toán lần 2 theo hợp đồng SA-26122022 đã kí 28/12/2022/ PO.1100257825 (clear advance )</t>
  </si>
  <si>
    <t>Thanh toán lần 3 theo hợp đồng SA-26122022 đã kí 28/12/2022/ PO.1100257825</t>
  </si>
  <si>
    <t>Tên đơn vị : CÔNG TY TNHH SYNGENTA VIỆT NAM</t>
  </si>
  <si>
    <t>Mã số thuế : 3600477110</t>
  </si>
  <si>
    <t>Địa chỉ: Số 16, đường 3A, KCN Biên Hòa 2, Phường Long Bình, Thành phố Biên Hoà, Tỉnh Đồng Nai, Việt Nam</t>
  </si>
  <si>
    <t xml:space="preserve">BẢNG THEO DÕI CÔNG NỢ 
Công Ty TNHH Dịch Vụ Quảng Cáo Trang Trí Nội Thất Triều Cường
Mã số thuế  : 0305710526
Địa chỉ : 333/7 Đường Tây Thạnh, Phường Tây Thạnh, Quận Tân Phú, Tp. Hồ Chí Minh
</t>
  </si>
  <si>
    <t xml:space="preserve">số lượng </t>
  </si>
  <si>
    <t xml:space="preserve">Đơn giá </t>
  </si>
  <si>
    <t xml:space="preserve">Thành tiền </t>
  </si>
  <si>
    <t>Tổng TT</t>
  </si>
  <si>
    <t xml:space="preserve">Đã nhận hợp đồng </t>
  </si>
  <si>
    <t>Ngày thanh toán lần 1</t>
  </si>
  <si>
    <t>Đã thanh toán  lần 1</t>
  </si>
  <si>
    <t>Ngày thanh toán lần 2</t>
  </si>
  <si>
    <t>Đã thanh toán lần 2</t>
  </si>
  <si>
    <t>Ngày thanh toán lần 3</t>
  </si>
  <si>
    <t>Đã thanh toán lần 3</t>
  </si>
  <si>
    <t>Ngày thanh toán lần 4</t>
  </si>
  <si>
    <t>Đã thanh toán lần 4</t>
  </si>
  <si>
    <t>Ngày thanh toán lần 5</t>
  </si>
  <si>
    <t>Đã thanh toán lần 5</t>
  </si>
  <si>
    <t>Ngày thanh toán lần 6</t>
  </si>
  <si>
    <t>Đã thanh toán lần 6</t>
  </si>
  <si>
    <t xml:space="preserve">Còn lại </t>
  </si>
  <si>
    <t xml:space="preserve">Ghi chú </t>
  </si>
  <si>
    <t>16/2/2022</t>
  </si>
  <si>
    <t xml:space="preserve">Số: 06TCA-HD/HĐKT-2022- Vũng Tàu </t>
  </si>
  <si>
    <t>Đã nhận</t>
  </si>
  <si>
    <t>21/2/2022</t>
  </si>
  <si>
    <t>14/3/2022</t>
  </si>
  <si>
    <t xml:space="preserve">Số: 11TCA-HD/HĐKT-2022- Nha Trang </t>
  </si>
  <si>
    <t>13/5/2022</t>
  </si>
  <si>
    <t>27/5/2022</t>
  </si>
  <si>
    <t>28/3/2022</t>
  </si>
  <si>
    <t>Số: 28-03TCA-TG/BG-2022</t>
  </si>
  <si>
    <t xml:space="preserve">Báo giá </t>
  </si>
  <si>
    <t xml:space="preserve">Không lấy Hóa đơn </t>
  </si>
  <si>
    <t xml:space="preserve">Dasaki( Thùng quà, Standen,..) </t>
  </si>
  <si>
    <t>13/10/2021</t>
  </si>
  <si>
    <t xml:space="preserve">KỆ TRƯNG BÀY VÀ HỘP ĐÈN TRÒN 13.10 ( Hợp đèn TCL) </t>
  </si>
  <si>
    <t>Số: 15TCA-HD/HĐKT-2022</t>
  </si>
  <si>
    <t>22/4/2022</t>
  </si>
  <si>
    <t>SX PHOTOBOOTH GS25</t>
  </si>
  <si>
    <t>21/05/2022</t>
  </si>
  <si>
    <t>24TCA-HD/HĐKT-2022</t>
  </si>
  <si>
    <t>17/6/2022</t>
  </si>
  <si>
    <t>15/6/2022</t>
  </si>
  <si>
    <t>31TCA-HD/HĐKT-2022</t>
  </si>
  <si>
    <t>19/8/2022</t>
  </si>
  <si>
    <t>Booth Lotte Mart Gò Vấp
Thi Công + lắp đặt</t>
  </si>
  <si>
    <t xml:space="preserve">Thanh đặt </t>
  </si>
  <si>
    <t>16/08/2022</t>
  </si>
  <si>
    <t>bothh Mutosi</t>
  </si>
  <si>
    <t xml:space="preserve">Thảm đen </t>
  </si>
  <si>
    <t>14/10/2022</t>
  </si>
  <si>
    <t>thi công lắp đặt guardian</t>
  </si>
  <si>
    <t xml:space="preserve">bothh Mutosi TP.HCM </t>
  </si>
  <si>
    <t xml:space="preserve">Thi công lắp đặt tại Đà lạt </t>
  </si>
  <si>
    <t xml:space="preserve">Thi congi và lấp đặt syn hcm </t>
  </si>
  <si>
    <t>Chi Phí Sản xuất thi công chương trình
Syngenta tại Cần Thơ</t>
  </si>
  <si>
    <t>Syn Đà Nẵng</t>
  </si>
  <si>
    <t xml:space="preserve">syn đà đạt </t>
  </si>
  <si>
    <t xml:space="preserve">sinh nhật gojek </t>
  </si>
  <si>
    <t>Nhân viên đề xuất</t>
  </si>
  <si>
    <t xml:space="preserve">Bộ phận </t>
  </si>
  <si>
    <t>Chương trình/Dự Án</t>
  </si>
  <si>
    <t xml:space="preserve">Thời gian đề xuất thanh toán </t>
  </si>
  <si>
    <t>Nội dung thanh toán</t>
  </si>
  <si>
    <t>Đề xuất định kỳ/Gấp</t>
  </si>
  <si>
    <t xml:space="preserve">NỘI DUNG ĐỀ XUẤT </t>
  </si>
  <si>
    <t xml:space="preserve">THÔNG TIN THANH TOÁN </t>
  </si>
  <si>
    <t>Ngày</t>
  </si>
  <si>
    <t xml:space="preserve">HẠNG MỤC </t>
  </si>
  <si>
    <t>Tên khoản chi</t>
  </si>
  <si>
    <t>Tiền trước thuế</t>
  </si>
  <si>
    <t xml:space="preserve">Thuế Vat </t>
  </si>
  <si>
    <t>Tổng Cộng</t>
  </si>
  <si>
    <t xml:space="preserve">STK ( Chuyển khoản) /Tiền mặt </t>
  </si>
  <si>
    <t xml:space="preserve">Chuyển khoản tài khoản cty kèm mst </t>
  </si>
  <si>
    <t xml:space="preserve">Giấy tờ đi kèm
( Hóa đơn hoặc đơn đặt hàng ) </t>
  </si>
  <si>
    <t>Tổng chi phí</t>
  </si>
  <si>
    <t xml:space="preserve">Số tiền cần thanh toán </t>
  </si>
  <si>
    <t>Đề xuất lần này</t>
  </si>
  <si>
    <t xml:space="preserve">Ngày        tháng      năm </t>
  </si>
  <si>
    <t xml:space="preserve">Tình trạng </t>
  </si>
  <si>
    <t>Phòng tài chính</t>
  </si>
  <si>
    <t>Người đề xuất</t>
  </si>
  <si>
    <t xml:space="preserve">Quản lý trực tiếp </t>
  </si>
  <si>
    <t>Giám đốc/Trưởng Dự Án</t>
  </si>
  <si>
    <t>Kế Toán</t>
  </si>
  <si>
    <t xml:space="preserve">Phê duyệt thanh toán </t>
  </si>
  <si>
    <t>Đã thanh toán lần 1 …. Ngày…..</t>
  </si>
  <si>
    <t xml:space="preserve">Số tiền còn lại cần thanh toán </t>
  </si>
  <si>
    <t>PHIẾU ĐỀ NGHỊ THANH TOÁN LẦN 2</t>
  </si>
  <si>
    <t>PHIẾU ĐỀ NGHỊ THANH TOÁN LẦN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</si>
</sst>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7" formatCode="_-* #,##0\ _₫_-;\-* #,##0\ _₫_-;_-* &quot;-&quot;??\ _₫_-;_-@_-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 New Roman"/>
    </font>
    <font>
      <sz val="11"/>
      <color theme="1"/>
      <name val="Arial"/>
      <family val="2"/>
    </font>
    <font>
      <sz val="11"/>
      <color theme="1"/>
      <name val="Time New Roman"/>
    </font>
    <font>
      <sz val="12"/>
      <name val="Time New Roman"/>
    </font>
    <font>
      <sz val="12"/>
      <color theme="1"/>
      <name val="Time New Roman"/>
    </font>
    <font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FF0000"/>
      <name val="Time New Roman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b/>
      <sz val="11"/>
      <color rgb="FFFF0000"/>
      <name val="Times New Roman"/>
      <family val="1"/>
    </font>
    <font>
      <sz val="9.5"/>
      <color rgb="FF000000"/>
      <name val="Times New Roman"/>
      <family val="1"/>
    </font>
    <font>
      <b/>
      <sz val="11"/>
      <name val="Times New Roman"/>
      <family val="1"/>
    </font>
    <font>
      <b/>
      <sz val="22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  <font>
      <b/>
      <sz val="13"/>
      <color theme="0"/>
      <name val="Times New Roman"/>
      <family val="1"/>
    </font>
    <font>
      <b/>
      <i/>
      <sz val="13"/>
      <color theme="1"/>
      <name val="Times New Roman"/>
      <family val="1"/>
    </font>
    <font>
      <sz val="1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8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5" fontId="2" fillId="2" borderId="8" xfId="1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165" fontId="2" fillId="2" borderId="7" xfId="1" applyNumberFormat="1" applyFont="1" applyFill="1" applyBorder="1" applyAlignment="1">
      <alignment horizontal="center"/>
    </xf>
    <xf numFmtId="14" fontId="2" fillId="2" borderId="7" xfId="1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5" fontId="2" fillId="2" borderId="7" xfId="1" applyNumberFormat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 wrapText="1"/>
    </xf>
    <xf numFmtId="0" fontId="4" fillId="0" borderId="8" xfId="0" applyFont="1" applyBorder="1" applyAlignment="1">
      <alignment vertical="center"/>
    </xf>
    <xf numFmtId="165" fontId="5" fillId="0" borderId="8" xfId="1" applyNumberFormat="1" applyFont="1" applyFill="1" applyBorder="1" applyAlignment="1">
      <alignment horizontal="right" vertical="center"/>
    </xf>
    <xf numFmtId="165" fontId="3" fillId="0" borderId="8" xfId="1" applyNumberFormat="1" applyFont="1" applyBorder="1" applyAlignment="1">
      <alignment vertical="center"/>
    </xf>
    <xf numFmtId="14" fontId="5" fillId="0" borderId="8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vertical="center"/>
    </xf>
    <xf numFmtId="165" fontId="2" fillId="0" borderId="8" xfId="1" applyNumberFormat="1" applyFont="1" applyBorder="1" applyAlignment="1">
      <alignment vertical="center"/>
    </xf>
    <xf numFmtId="165" fontId="2" fillId="0" borderId="8" xfId="0" applyNumberFormat="1" applyFont="1" applyBorder="1" applyAlignment="1">
      <alignment vertical="center"/>
    </xf>
    <xf numFmtId="3" fontId="6" fillId="0" borderId="8" xfId="0" applyNumberFormat="1" applyFont="1" applyBorder="1"/>
    <xf numFmtId="0" fontId="3" fillId="0" borderId="8" xfId="0" applyFont="1" applyBorder="1"/>
    <xf numFmtId="165" fontId="3" fillId="0" borderId="8" xfId="1" applyNumberFormat="1" applyFont="1" applyBorder="1"/>
    <xf numFmtId="14" fontId="3" fillId="0" borderId="8" xfId="1" applyNumberFormat="1" applyFont="1" applyBorder="1"/>
    <xf numFmtId="165" fontId="2" fillId="3" borderId="8" xfId="1" applyNumberFormat="1" applyFont="1" applyFill="1" applyBorder="1" applyAlignment="1">
      <alignment horizontal="right"/>
    </xf>
    <xf numFmtId="165" fontId="2" fillId="3" borderId="8" xfId="1" applyNumberFormat="1" applyFont="1" applyFill="1" applyBorder="1"/>
    <xf numFmtId="165" fontId="3" fillId="0" borderId="8" xfId="0" applyNumberFormat="1" applyFont="1" applyBorder="1"/>
    <xf numFmtId="0" fontId="2" fillId="4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167" fontId="2" fillId="5" borderId="8" xfId="1" applyNumberFormat="1" applyFont="1" applyFill="1" applyBorder="1" applyAlignment="1">
      <alignment horizontal="center" vertical="center" wrapText="1"/>
    </xf>
    <xf numFmtId="1" fontId="2" fillId="5" borderId="8" xfId="0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14" fontId="3" fillId="3" borderId="8" xfId="0" applyNumberFormat="1" applyFont="1" applyFill="1" applyBorder="1" applyAlignment="1">
      <alignment horizontal="center" vertical="center"/>
    </xf>
    <xf numFmtId="167" fontId="3" fillId="3" borderId="8" xfId="1" applyNumberFormat="1" applyFont="1" applyFill="1" applyBorder="1" applyAlignment="1">
      <alignment horizontal="center" vertical="center"/>
    </xf>
    <xf numFmtId="1" fontId="3" fillId="3" borderId="8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167" fontId="3" fillId="3" borderId="8" xfId="0" applyNumberFormat="1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1" fontId="3" fillId="9" borderId="8" xfId="0" applyNumberFormat="1" applyFont="1" applyFill="1" applyBorder="1" applyAlignment="1">
      <alignment horizontal="center" vertical="center"/>
    </xf>
    <xf numFmtId="167" fontId="3" fillId="9" borderId="8" xfId="1" applyNumberFormat="1" applyFont="1" applyFill="1" applyBorder="1" applyAlignment="1">
      <alignment horizontal="center" vertical="center"/>
    </xf>
    <xf numFmtId="14" fontId="3" fillId="9" borderId="8" xfId="0" applyNumberFormat="1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 wrapText="1"/>
    </xf>
    <xf numFmtId="0" fontId="9" fillId="9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/>
    </xf>
    <xf numFmtId="14" fontId="2" fillId="4" borderId="8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14" fontId="3" fillId="9" borderId="8" xfId="0" applyNumberFormat="1" applyFont="1" applyFill="1" applyBorder="1" applyAlignment="1">
      <alignment horizontal="center" vertical="center"/>
    </xf>
    <xf numFmtId="167" fontId="3" fillId="9" borderId="8" xfId="1" applyNumberFormat="1" applyFont="1" applyFill="1" applyBorder="1" applyAlignment="1">
      <alignment horizontal="center" vertical="center"/>
    </xf>
    <xf numFmtId="167" fontId="3" fillId="9" borderId="8" xfId="0" applyNumberFormat="1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 wrapText="1"/>
    </xf>
    <xf numFmtId="0" fontId="7" fillId="0" borderId="0" xfId="0" applyFont="1"/>
    <xf numFmtId="167" fontId="2" fillId="4" borderId="8" xfId="1" applyNumberFormat="1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3" fillId="0" borderId="9" xfId="0" applyFont="1" applyBorder="1" applyAlignment="1">
      <alignment horizontal="center" wrapText="1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4" fillId="10" borderId="8" xfId="0" applyFont="1" applyFill="1" applyBorder="1" applyAlignment="1">
      <alignment horizontal="center"/>
    </xf>
    <xf numFmtId="165" fontId="14" fillId="10" borderId="8" xfId="1" applyNumberFormat="1" applyFont="1" applyFill="1" applyBorder="1" applyAlignment="1">
      <alignment horizontal="center"/>
    </xf>
    <xf numFmtId="0" fontId="14" fillId="10" borderId="8" xfId="0" applyFont="1" applyFill="1" applyBorder="1" applyAlignment="1">
      <alignment horizontal="center" wrapText="1"/>
    </xf>
    <xf numFmtId="165" fontId="14" fillId="10" borderId="8" xfId="1" applyNumberFormat="1" applyFont="1" applyFill="1" applyBorder="1" applyAlignment="1">
      <alignment horizontal="center" wrapText="1"/>
    </xf>
    <xf numFmtId="14" fontId="14" fillId="10" borderId="8" xfId="0" applyNumberFormat="1" applyFont="1" applyFill="1" applyBorder="1" applyAlignment="1">
      <alignment horizontal="center" wrapText="1"/>
    </xf>
    <xf numFmtId="0" fontId="15" fillId="10" borderId="8" xfId="0" applyFont="1" applyFill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165" fontId="3" fillId="8" borderId="8" xfId="1" applyNumberFormat="1" applyFont="1" applyFill="1" applyBorder="1" applyAlignment="1">
      <alignment horizontal="center"/>
    </xf>
    <xf numFmtId="165" fontId="3" fillId="8" borderId="8" xfId="0" applyNumberFormat="1" applyFont="1" applyFill="1" applyBorder="1" applyAlignment="1">
      <alignment horizontal="center"/>
    </xf>
    <xf numFmtId="165" fontId="16" fillId="11" borderId="8" xfId="0" applyNumberFormat="1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165" fontId="2" fillId="8" borderId="8" xfId="1" applyNumberFormat="1" applyFont="1" applyFill="1" applyBorder="1" applyAlignment="1">
      <alignment horizontal="center"/>
    </xf>
    <xf numFmtId="14" fontId="2" fillId="8" borderId="8" xfId="0" applyNumberFormat="1" applyFont="1" applyFill="1" applyBorder="1" applyAlignment="1">
      <alignment horizontal="center" wrapText="1"/>
    </xf>
    <xf numFmtId="165" fontId="2" fillId="8" borderId="8" xfId="1" applyNumberFormat="1" applyFont="1" applyFill="1" applyBorder="1" applyAlignment="1">
      <alignment horizontal="center" wrapText="1"/>
    </xf>
    <xf numFmtId="14" fontId="3" fillId="8" borderId="8" xfId="1" applyNumberFormat="1" applyFont="1" applyFill="1" applyBorder="1" applyAlignment="1">
      <alignment horizontal="center" wrapText="1"/>
    </xf>
    <xf numFmtId="165" fontId="3" fillId="8" borderId="8" xfId="1" applyNumberFormat="1" applyFont="1" applyFill="1" applyBorder="1" applyAlignment="1">
      <alignment horizontal="center" wrapText="1"/>
    </xf>
    <xf numFmtId="14" fontId="3" fillId="0" borderId="8" xfId="1" applyNumberFormat="1" applyFont="1" applyBorder="1" applyAlignment="1">
      <alignment horizontal="center"/>
    </xf>
    <xf numFmtId="165" fontId="3" fillId="0" borderId="8" xfId="1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4" fontId="2" fillId="8" borderId="8" xfId="1" applyNumberFormat="1" applyFont="1" applyFill="1" applyBorder="1" applyAlignment="1">
      <alignment horizontal="center" wrapText="1"/>
    </xf>
    <xf numFmtId="14" fontId="3" fillId="8" borderId="8" xfId="1" applyNumberFormat="1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 wrapText="1"/>
    </xf>
    <xf numFmtId="164" fontId="3" fillId="8" borderId="8" xfId="0" applyNumberFormat="1" applyFont="1" applyFill="1" applyBorder="1" applyAlignment="1">
      <alignment horizontal="center"/>
    </xf>
    <xf numFmtId="14" fontId="3" fillId="8" borderId="8" xfId="0" applyNumberFormat="1" applyFont="1" applyFill="1" applyBorder="1" applyAlignment="1">
      <alignment horizontal="center"/>
    </xf>
    <xf numFmtId="0" fontId="17" fillId="8" borderId="8" xfId="0" applyFont="1" applyFill="1" applyBorder="1" applyAlignment="1">
      <alignment horizontal="center" vertical="center"/>
    </xf>
    <xf numFmtId="14" fontId="2" fillId="8" borderId="8" xfId="0" applyNumberFormat="1" applyFont="1" applyFill="1" applyBorder="1" applyAlignment="1">
      <alignment horizontal="center"/>
    </xf>
    <xf numFmtId="14" fontId="2" fillId="8" borderId="8" xfId="1" applyNumberFormat="1" applyFont="1" applyFill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8" borderId="13" xfId="0" applyFont="1" applyFill="1" applyBorder="1" applyAlignment="1">
      <alignment horizontal="center"/>
    </xf>
    <xf numFmtId="165" fontId="0" fillId="0" borderId="0" xfId="1" applyNumberFormat="1" applyFont="1"/>
    <xf numFmtId="14" fontId="2" fillId="0" borderId="0" xfId="1" applyNumberFormat="1" applyFont="1" applyAlignment="1">
      <alignment horizontal="center"/>
    </xf>
    <xf numFmtId="14" fontId="2" fillId="0" borderId="8" xfId="0" applyNumberFormat="1" applyFont="1" applyBorder="1" applyAlignment="1">
      <alignment horizontal="center"/>
    </xf>
    <xf numFmtId="165" fontId="2" fillId="0" borderId="8" xfId="1" applyNumberFormat="1" applyFont="1" applyBorder="1" applyAlignment="1">
      <alignment horizontal="center"/>
    </xf>
    <xf numFmtId="14" fontId="2" fillId="0" borderId="8" xfId="1" applyNumberFormat="1" applyFont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165" fontId="3" fillId="3" borderId="8" xfId="1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165" fontId="2" fillId="3" borderId="8" xfId="1" applyNumberFormat="1" applyFont="1" applyFill="1" applyBorder="1" applyAlignment="1">
      <alignment horizontal="center"/>
    </xf>
    <xf numFmtId="165" fontId="18" fillId="3" borderId="8" xfId="1" applyNumberFormat="1" applyFont="1" applyFill="1" applyBorder="1" applyAlignment="1">
      <alignment horizontal="center"/>
    </xf>
    <xf numFmtId="14" fontId="18" fillId="3" borderId="8" xfId="1" applyNumberFormat="1" applyFont="1" applyFill="1" applyBorder="1" applyAlignment="1">
      <alignment horizontal="center"/>
    </xf>
    <xf numFmtId="14" fontId="3" fillId="3" borderId="8" xfId="1" applyNumberFormat="1" applyFont="1" applyFill="1" applyBorder="1" applyAlignment="1">
      <alignment horizontal="center"/>
    </xf>
    <xf numFmtId="165" fontId="2" fillId="3" borderId="8" xfId="0" applyNumberFormat="1" applyFont="1" applyFill="1" applyBorder="1" applyAlignment="1">
      <alignment horizontal="center"/>
    </xf>
    <xf numFmtId="165" fontId="3" fillId="0" borderId="0" xfId="1" applyNumberFormat="1" applyFont="1" applyAlignment="1">
      <alignment horizontal="center"/>
    </xf>
    <xf numFmtId="14" fontId="3" fillId="0" borderId="0" xfId="1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19" fillId="0" borderId="9" xfId="0" applyFont="1" applyBorder="1" applyAlignment="1">
      <alignment horizontal="center" vertical="top" wrapText="1"/>
    </xf>
    <xf numFmtId="0" fontId="19" fillId="0" borderId="10" xfId="0" applyFont="1" applyBorder="1" applyAlignment="1">
      <alignment horizontal="center" vertical="top" wrapText="1"/>
    </xf>
    <xf numFmtId="0" fontId="19" fillId="0" borderId="11" xfId="0" applyFont="1" applyBorder="1" applyAlignment="1">
      <alignment horizontal="center" vertical="top" wrapText="1"/>
    </xf>
    <xf numFmtId="0" fontId="3" fillId="0" borderId="0" xfId="0" applyFont="1"/>
    <xf numFmtId="0" fontId="20" fillId="0" borderId="8" xfId="0" applyFont="1" applyBorder="1" applyAlignment="1">
      <alignment horizontal="center" vertical="top" wrapText="1"/>
    </xf>
    <xf numFmtId="0" fontId="21" fillId="0" borderId="8" xfId="0" applyFont="1" applyBorder="1" applyAlignment="1">
      <alignment vertical="top" wrapText="1"/>
    </xf>
    <xf numFmtId="0" fontId="21" fillId="0" borderId="8" xfId="0" applyFont="1" applyBorder="1" applyAlignment="1">
      <alignment horizontal="center" vertical="top" wrapText="1"/>
    </xf>
    <xf numFmtId="0" fontId="21" fillId="0" borderId="7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top" wrapText="1"/>
    </xf>
    <xf numFmtId="0" fontId="20" fillId="0" borderId="10" xfId="0" applyFont="1" applyBorder="1" applyAlignment="1">
      <alignment horizontal="center" vertical="top" wrapText="1"/>
    </xf>
    <xf numFmtId="0" fontId="20" fillId="0" borderId="11" xfId="0" applyFont="1" applyBorder="1" applyAlignment="1">
      <alignment horizontal="center" vertical="top" wrapText="1"/>
    </xf>
    <xf numFmtId="0" fontId="21" fillId="0" borderId="10" xfId="0" applyFont="1" applyBorder="1" applyAlignment="1">
      <alignment horizontal="center" vertical="top" wrapText="1"/>
    </xf>
    <xf numFmtId="0" fontId="21" fillId="0" borderId="11" xfId="0" applyFont="1" applyBorder="1" applyAlignment="1">
      <alignment horizontal="center" vertical="top" wrapText="1"/>
    </xf>
    <xf numFmtId="0" fontId="21" fillId="0" borderId="13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165" fontId="21" fillId="0" borderId="8" xfId="1" applyNumberFormat="1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14" fontId="21" fillId="0" borderId="8" xfId="0" applyNumberFormat="1" applyFont="1" applyBorder="1" applyAlignment="1">
      <alignment horizontal="center" vertical="center" wrapText="1"/>
    </xf>
    <xf numFmtId="165" fontId="21" fillId="0" borderId="8" xfId="0" applyNumberFormat="1" applyFont="1" applyBorder="1" applyAlignment="1">
      <alignment horizontal="center" vertical="center" wrapText="1"/>
    </xf>
    <xf numFmtId="0" fontId="21" fillId="8" borderId="8" xfId="0" applyFont="1" applyFill="1" applyBorder="1" applyAlignment="1">
      <alignment vertical="center" wrapText="1"/>
    </xf>
    <xf numFmtId="0" fontId="21" fillId="0" borderId="8" xfId="0" applyFont="1" applyBorder="1" applyAlignment="1">
      <alignment vertical="center" wrapText="1"/>
    </xf>
    <xf numFmtId="0" fontId="21" fillId="12" borderId="8" xfId="0" applyFont="1" applyFill="1" applyBorder="1" applyAlignment="1">
      <alignment horizontal="center" vertical="top" wrapText="1"/>
    </xf>
    <xf numFmtId="165" fontId="21" fillId="12" borderId="8" xfId="0" applyNumberFormat="1" applyFont="1" applyFill="1" applyBorder="1" applyAlignment="1">
      <alignment horizontal="center" vertical="top" wrapText="1"/>
    </xf>
    <xf numFmtId="0" fontId="21" fillId="13" borderId="8" xfId="0" applyFont="1" applyFill="1" applyBorder="1" applyAlignment="1">
      <alignment horizontal="center" vertical="center" wrapText="1"/>
    </xf>
    <xf numFmtId="0" fontId="21" fillId="13" borderId="8" xfId="0" applyFont="1" applyFill="1" applyBorder="1" applyAlignment="1">
      <alignment horizontal="center" vertical="center" wrapText="1"/>
    </xf>
    <xf numFmtId="0" fontId="21" fillId="8" borderId="8" xfId="0" applyFont="1" applyFill="1" applyBorder="1" applyAlignment="1">
      <alignment horizontal="center" vertical="center" wrapText="1"/>
    </xf>
    <xf numFmtId="0" fontId="22" fillId="14" borderId="1" xfId="0" applyFont="1" applyFill="1" applyBorder="1" applyAlignment="1">
      <alignment horizontal="center" vertical="center" wrapText="1"/>
    </xf>
    <xf numFmtId="0" fontId="22" fillId="14" borderId="2" xfId="0" applyFont="1" applyFill="1" applyBorder="1" applyAlignment="1">
      <alignment horizontal="center" vertical="center" wrapText="1"/>
    </xf>
    <xf numFmtId="0" fontId="22" fillId="14" borderId="3" xfId="0" applyFont="1" applyFill="1" applyBorder="1" applyAlignment="1">
      <alignment vertical="center" wrapText="1"/>
    </xf>
    <xf numFmtId="0" fontId="22" fillId="8" borderId="8" xfId="0" applyFont="1" applyFill="1" applyBorder="1" applyAlignment="1">
      <alignment horizontal="center" vertical="center" wrapText="1"/>
    </xf>
    <xf numFmtId="0" fontId="22" fillId="8" borderId="0" xfId="0" applyFont="1" applyFill="1" applyAlignment="1">
      <alignment horizontal="center" vertical="center" wrapText="1"/>
    </xf>
    <xf numFmtId="0" fontId="22" fillId="8" borderId="0" xfId="0" applyFont="1" applyFill="1" applyAlignment="1">
      <alignment vertical="center" wrapText="1"/>
    </xf>
    <xf numFmtId="0" fontId="21" fillId="8" borderId="0" xfId="0" applyFont="1" applyFill="1" applyAlignment="1">
      <alignment vertical="center" wrapText="1"/>
    </xf>
    <xf numFmtId="0" fontId="3" fillId="8" borderId="0" xfId="0" applyFont="1" applyFill="1"/>
    <xf numFmtId="0" fontId="23" fillId="0" borderId="9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165" fontId="23" fillId="0" borderId="7" xfId="1" applyNumberFormat="1" applyFont="1" applyBorder="1" applyAlignment="1">
      <alignment horizontal="center"/>
    </xf>
    <xf numFmtId="0" fontId="20" fillId="0" borderId="8" xfId="0" applyFont="1" applyBorder="1" applyAlignment="1">
      <alignment horizontal="center" wrapText="1"/>
    </xf>
    <xf numFmtId="0" fontId="24" fillId="0" borderId="0" xfId="0" applyFont="1" applyAlignment="1">
      <alignment wrapText="1"/>
    </xf>
    <xf numFmtId="165" fontId="21" fillId="8" borderId="0" xfId="0" applyNumberFormat="1" applyFont="1" applyFill="1" applyAlignment="1">
      <alignment vertical="top" wrapText="1"/>
    </xf>
    <xf numFmtId="0" fontId="20" fillId="0" borderId="8" xfId="0" applyFont="1" applyBorder="1" applyAlignment="1">
      <alignment horizontal="center" vertical="top" wrapText="1"/>
    </xf>
    <xf numFmtId="0" fontId="23" fillId="0" borderId="8" xfId="0" applyFont="1" applyBorder="1" applyAlignment="1">
      <alignment horizontal="center" wrapText="1"/>
    </xf>
    <xf numFmtId="0" fontId="23" fillId="0" borderId="4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165" fontId="9" fillId="0" borderId="13" xfId="1" applyNumberFormat="1" applyFont="1" applyBorder="1" applyAlignment="1">
      <alignment horizontal="center"/>
    </xf>
    <xf numFmtId="3" fontId="20" fillId="0" borderId="8" xfId="0" applyNumberFormat="1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165" fontId="3" fillId="0" borderId="7" xfId="1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0" fontId="3" fillId="0" borderId="15" xfId="0" applyFont="1" applyBorder="1" applyAlignment="1">
      <alignment horizontal="center" vertical="top"/>
    </xf>
    <xf numFmtId="165" fontId="3" fillId="0" borderId="12" xfId="1" applyNumberFormat="1" applyFont="1" applyBorder="1" applyAlignment="1">
      <alignment horizontal="center"/>
    </xf>
    <xf numFmtId="0" fontId="3" fillId="0" borderId="1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165" fontId="3" fillId="0" borderId="13" xfId="1" applyNumberFormat="1" applyFont="1" applyBorder="1" applyAlignment="1">
      <alignment horizontal="center"/>
    </xf>
    <xf numFmtId="165" fontId="3" fillId="0" borderId="0" xfId="1" applyNumberFormat="1" applyFont="1"/>
    <xf numFmtId="3" fontId="3" fillId="0" borderId="0" xfId="0" applyNumberFormat="1" applyFont="1"/>
    <xf numFmtId="0" fontId="20" fillId="0" borderId="9" xfId="0" applyFont="1" applyBorder="1" applyAlignment="1">
      <alignment horizontal="center" vertical="top" wrapText="1"/>
    </xf>
    <xf numFmtId="0" fontId="21" fillId="0" borderId="7" xfId="0" applyFont="1" applyBorder="1" applyAlignment="1">
      <alignment horizontal="center" vertical="top" wrapText="1"/>
    </xf>
    <xf numFmtId="0" fontId="21" fillId="0" borderId="12" xfId="0" applyFont="1" applyBorder="1" applyAlignment="1">
      <alignment horizontal="center" vertical="top" wrapText="1"/>
    </xf>
    <xf numFmtId="0" fontId="21" fillId="0" borderId="13" xfId="0" applyFont="1" applyBorder="1" applyAlignment="1">
      <alignment horizontal="center" vertical="top" wrapText="1"/>
    </xf>
    <xf numFmtId="0" fontId="21" fillId="12" borderId="9" xfId="0" applyFont="1" applyFill="1" applyBorder="1" applyAlignment="1">
      <alignment horizontal="center" vertical="top" wrapText="1"/>
    </xf>
    <xf numFmtId="0" fontId="21" fillId="12" borderId="10" xfId="0" applyFont="1" applyFill="1" applyBorder="1" applyAlignment="1">
      <alignment horizontal="center" vertical="top" wrapText="1"/>
    </xf>
    <xf numFmtId="0" fontId="21" fillId="12" borderId="11" xfId="0" applyFont="1" applyFill="1" applyBorder="1" applyAlignment="1">
      <alignment horizontal="center" vertical="top" wrapText="1"/>
    </xf>
    <xf numFmtId="0" fontId="21" fillId="10" borderId="9" xfId="0" applyFont="1" applyFill="1" applyBorder="1" applyAlignment="1">
      <alignment horizontal="center" vertical="center" wrapText="1"/>
    </xf>
    <xf numFmtId="0" fontId="21" fillId="10" borderId="10" xfId="0" applyFont="1" applyFill="1" applyBorder="1" applyAlignment="1">
      <alignment horizontal="center" vertical="center" wrapText="1"/>
    </xf>
    <xf numFmtId="0" fontId="21" fillId="10" borderId="11" xfId="0" applyFont="1" applyFill="1" applyBorder="1" applyAlignment="1">
      <alignment horizontal="center" vertical="center" wrapText="1"/>
    </xf>
    <xf numFmtId="0" fontId="21" fillId="10" borderId="8" xfId="0" applyFont="1" applyFill="1" applyBorder="1" applyAlignment="1">
      <alignment vertical="center" wrapText="1"/>
    </xf>
    <xf numFmtId="0" fontId="21" fillId="13" borderId="9" xfId="0" applyFont="1" applyFill="1" applyBorder="1" applyAlignment="1">
      <alignment horizontal="center" vertical="center" wrapText="1"/>
    </xf>
    <xf numFmtId="0" fontId="21" fillId="13" borderId="10" xfId="0" applyFont="1" applyFill="1" applyBorder="1" applyAlignment="1">
      <alignment horizontal="center" vertical="center" wrapText="1"/>
    </xf>
    <xf numFmtId="0" fontId="21" fillId="13" borderId="1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5" fontId="23" fillId="0" borderId="7" xfId="1" applyNumberFormat="1" applyFont="1" applyBorder="1" applyAlignment="1">
      <alignment horizontal="center" vertical="center"/>
    </xf>
    <xf numFmtId="0" fontId="20" fillId="0" borderId="9" xfId="0" applyFont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11" xfId="0" applyFont="1" applyBorder="1" applyAlignment="1">
      <alignment horizontal="center" wrapText="1"/>
    </xf>
    <xf numFmtId="165" fontId="21" fillId="8" borderId="13" xfId="0" applyNumberFormat="1" applyFont="1" applyFill="1" applyBorder="1" applyAlignment="1">
      <alignment vertical="top" wrapText="1"/>
    </xf>
    <xf numFmtId="0" fontId="23" fillId="0" borderId="4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165" fontId="23" fillId="0" borderId="13" xfId="1" applyNumberFormat="1" applyFont="1" applyBorder="1" applyAlignment="1">
      <alignment horizontal="center" vertical="center"/>
    </xf>
    <xf numFmtId="3" fontId="20" fillId="0" borderId="9" xfId="0" applyNumberFormat="1" applyFont="1" applyBorder="1" applyAlignment="1">
      <alignment horizontal="center" vertical="top" wrapText="1"/>
    </xf>
    <xf numFmtId="3" fontId="20" fillId="0" borderId="11" xfId="0" applyNumberFormat="1" applyFont="1" applyBorder="1" applyAlignment="1">
      <alignment horizontal="center" vertical="top" wrapText="1"/>
    </xf>
    <xf numFmtId="3" fontId="3" fillId="0" borderId="7" xfId="0" applyNumberFormat="1" applyFont="1" applyBorder="1" applyAlignment="1">
      <alignment horizontal="center" vertical="top"/>
    </xf>
    <xf numFmtId="3" fontId="3" fillId="0" borderId="12" xfId="0" applyNumberFormat="1" applyFont="1" applyBorder="1" applyAlignment="1">
      <alignment horizontal="center" vertical="top"/>
    </xf>
    <xf numFmtId="3" fontId="3" fillId="0" borderId="13" xfId="0" applyNumberFormat="1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353606</xdr:colOff>
      <xdr:row>0</xdr:row>
      <xdr:rowOff>222352</xdr:rowOff>
    </xdr:from>
    <xdr:ext cx="1054682" cy="741435"/>
    <xdr:pic>
      <xdr:nvPicPr>
        <xdr:cNvPr id="2" name="image1.png">
          <a:extLst>
            <a:ext uri="{FF2B5EF4-FFF2-40B4-BE49-F238E27FC236}">
              <a16:creationId xmlns:a16="http://schemas.microsoft.com/office/drawing/2014/main" id="{17456AB8-FC71-4A3E-B9B8-A5EFA97FA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12506" y="222352"/>
          <a:ext cx="1054682" cy="74143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346551</xdr:colOff>
      <xdr:row>0</xdr:row>
      <xdr:rowOff>187075</xdr:rowOff>
    </xdr:from>
    <xdr:ext cx="1054682" cy="741435"/>
    <xdr:pic>
      <xdr:nvPicPr>
        <xdr:cNvPr id="2" name="image1.png">
          <a:extLst>
            <a:ext uri="{FF2B5EF4-FFF2-40B4-BE49-F238E27FC236}">
              <a16:creationId xmlns:a16="http://schemas.microsoft.com/office/drawing/2014/main" id="{6890D545-7014-47E3-93E0-9E52119A5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591" y="187075"/>
          <a:ext cx="1054682" cy="74143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50CB3-538A-4C2D-92B7-8C20261BABAD}">
  <dimension ref="B2:P8"/>
  <sheetViews>
    <sheetView topLeftCell="C1" workbookViewId="0">
      <selection activeCell="J7" sqref="J7"/>
    </sheetView>
  </sheetViews>
  <sheetFormatPr defaultRowHeight="14.4"/>
  <cols>
    <col min="4" max="4" width="27.33203125" customWidth="1"/>
    <col min="5" max="5" width="15.21875" customWidth="1"/>
    <col min="6" max="6" width="15.5546875" customWidth="1"/>
    <col min="7" max="7" width="12.88671875" customWidth="1"/>
    <col min="8" max="8" width="15.77734375" customWidth="1"/>
    <col min="9" max="9" width="10.77734375" customWidth="1"/>
    <col min="10" max="10" width="17.33203125" customWidth="1"/>
    <col min="11" max="11" width="14.88671875" customWidth="1"/>
    <col min="12" max="12" width="20.109375" customWidth="1"/>
    <col min="13" max="13" width="13.33203125" customWidth="1"/>
    <col min="14" max="14" width="17.6640625" customWidth="1"/>
    <col min="15" max="15" width="14.44140625" customWidth="1"/>
  </cols>
  <sheetData>
    <row r="2" spans="2:16">
      <c r="B2" s="17" t="s">
        <v>18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</row>
    <row r="3" spans="2:16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/>
    </row>
    <row r="4" spans="2:16">
      <c r="B4" s="6" t="s">
        <v>0</v>
      </c>
      <c r="C4" s="6" t="s">
        <v>1</v>
      </c>
      <c r="D4" s="6" t="s">
        <v>2</v>
      </c>
      <c r="E4" s="7" t="s">
        <v>4</v>
      </c>
      <c r="F4" s="7"/>
      <c r="G4" s="8" t="s">
        <v>5</v>
      </c>
      <c r="H4" s="9"/>
      <c r="I4" s="9"/>
      <c r="J4" s="9"/>
      <c r="K4" s="10"/>
      <c r="L4" s="11" t="s">
        <v>6</v>
      </c>
      <c r="M4" s="11"/>
      <c r="N4" s="11" t="s">
        <v>7</v>
      </c>
      <c r="O4" s="11"/>
      <c r="P4" s="11" t="s">
        <v>8</v>
      </c>
    </row>
    <row r="5" spans="2:16" ht="83.4">
      <c r="B5" s="12"/>
      <c r="C5" s="12"/>
      <c r="D5" s="12"/>
      <c r="E5" s="13" t="s">
        <v>22</v>
      </c>
      <c r="F5" s="13" t="s">
        <v>10</v>
      </c>
      <c r="G5" s="14" t="s">
        <v>11</v>
      </c>
      <c r="H5" s="13" t="s">
        <v>12</v>
      </c>
      <c r="I5" s="15" t="s">
        <v>13</v>
      </c>
      <c r="J5" s="16" t="s">
        <v>14</v>
      </c>
      <c r="K5" s="16" t="s">
        <v>15</v>
      </c>
      <c r="L5" s="15" t="s">
        <v>16</v>
      </c>
      <c r="M5" s="13" t="s">
        <v>17</v>
      </c>
      <c r="N5" s="15" t="s">
        <v>16</v>
      </c>
      <c r="O5" s="15" t="s">
        <v>17</v>
      </c>
      <c r="P5" s="6"/>
    </row>
    <row r="6" spans="2:16" ht="96.6">
      <c r="B6" s="18">
        <v>1</v>
      </c>
      <c r="C6" s="19"/>
      <c r="D6" s="20" t="s">
        <v>19</v>
      </c>
      <c r="E6" s="21"/>
      <c r="F6" s="22"/>
      <c r="G6" s="23">
        <v>44875</v>
      </c>
      <c r="H6" s="19" t="s">
        <v>20</v>
      </c>
      <c r="I6" s="20">
        <v>98</v>
      </c>
      <c r="J6" s="21">
        <v>3000000</v>
      </c>
      <c r="K6" s="21">
        <f>J6+(J6*8%)</f>
        <v>3240000</v>
      </c>
      <c r="L6" s="24">
        <v>44914</v>
      </c>
      <c r="M6" s="25">
        <f>K6</f>
        <v>3240000</v>
      </c>
      <c r="N6" s="24"/>
      <c r="O6" s="25"/>
      <c r="P6" s="26">
        <f>K6-M6-O6</f>
        <v>0</v>
      </c>
    </row>
    <row r="7" spans="2:16" ht="96.6">
      <c r="B7" s="18">
        <v>2</v>
      </c>
      <c r="C7" s="19"/>
      <c r="D7" s="20" t="s">
        <v>19</v>
      </c>
      <c r="E7" s="21"/>
      <c r="F7" s="22"/>
      <c r="G7" s="23">
        <v>44908</v>
      </c>
      <c r="H7" s="19" t="s">
        <v>21</v>
      </c>
      <c r="I7" s="20">
        <v>115</v>
      </c>
      <c r="J7" s="27">
        <v>2768000</v>
      </c>
      <c r="K7" s="21">
        <f>J7+(J7*8%)</f>
        <v>2989440</v>
      </c>
      <c r="L7" s="24">
        <v>44936</v>
      </c>
      <c r="M7" s="25">
        <f>K7</f>
        <v>2989440</v>
      </c>
      <c r="N7" s="24"/>
      <c r="O7" s="25"/>
      <c r="P7" s="26"/>
    </row>
    <row r="8" spans="2:16">
      <c r="B8" s="28"/>
      <c r="C8" s="28"/>
      <c r="D8" s="28"/>
      <c r="E8" s="29"/>
      <c r="F8" s="29"/>
      <c r="G8" s="30"/>
      <c r="H8" s="29"/>
      <c r="I8" s="28"/>
      <c r="J8" s="31">
        <f>SUM(J6:J7)</f>
        <v>5768000</v>
      </c>
      <c r="K8" s="31">
        <f>SUM(K6:K7)</f>
        <v>6229440</v>
      </c>
      <c r="L8" s="28"/>
      <c r="M8" s="32">
        <f>SUM(M6:M7)</f>
        <v>6229440</v>
      </c>
      <c r="N8" s="28"/>
      <c r="O8" s="28"/>
      <c r="P8" s="33">
        <f>SUM(P6)</f>
        <v>0</v>
      </c>
    </row>
  </sheetData>
  <mergeCells count="9">
    <mergeCell ref="P4:P5"/>
    <mergeCell ref="B2:P3"/>
    <mergeCell ref="B4:B5"/>
    <mergeCell ref="C4:C5"/>
    <mergeCell ref="D4:D5"/>
    <mergeCell ref="E4:F4"/>
    <mergeCell ref="G4:K4"/>
    <mergeCell ref="L4:M4"/>
    <mergeCell ref="N4:O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C6767-E441-4305-A382-57C277DD7CB9}">
  <dimension ref="A1:Q16"/>
  <sheetViews>
    <sheetView workbookViewId="0">
      <selection activeCell="B2" sqref="B2"/>
    </sheetView>
  </sheetViews>
  <sheetFormatPr defaultRowHeight="14.4"/>
  <cols>
    <col min="1" max="1" width="54.33203125" customWidth="1"/>
    <col min="2" max="2" width="85.21875" customWidth="1"/>
    <col min="3" max="3" width="18.33203125" customWidth="1"/>
    <col min="4" max="4" width="13.109375" customWidth="1"/>
    <col min="5" max="5" width="11.33203125" customWidth="1"/>
    <col min="6" max="6" width="12.109375" customWidth="1"/>
    <col min="7" max="7" width="16.33203125" customWidth="1"/>
    <col min="8" max="8" width="22" customWidth="1"/>
    <col min="9" max="9" width="18" customWidth="1"/>
    <col min="10" max="10" width="13.77734375" customWidth="1"/>
    <col min="11" max="11" width="17.77734375" customWidth="1"/>
    <col min="13" max="13" width="14.21875" customWidth="1"/>
    <col min="14" max="14" width="14.5546875" customWidth="1"/>
    <col min="15" max="15" width="11.33203125" customWidth="1"/>
  </cols>
  <sheetData>
    <row r="1" spans="1:17" ht="15.6">
      <c r="A1" s="65" t="s">
        <v>54</v>
      </c>
    </row>
    <row r="2" spans="1:17" ht="15.6">
      <c r="A2" s="65" t="s">
        <v>55</v>
      </c>
    </row>
    <row r="3" spans="1:17" ht="15.6">
      <c r="A3" s="65" t="s">
        <v>56</v>
      </c>
    </row>
    <row r="4" spans="1:17" ht="24.6" customHeight="1">
      <c r="A4" s="69"/>
      <c r="B4" s="68"/>
    </row>
    <row r="5" spans="1:17" ht="27.6">
      <c r="A5" s="55" t="s">
        <v>23</v>
      </c>
      <c r="B5" s="55"/>
      <c r="C5" s="56" t="s">
        <v>24</v>
      </c>
      <c r="D5" s="34" t="s">
        <v>25</v>
      </c>
      <c r="E5" s="34"/>
      <c r="F5" s="34"/>
      <c r="G5" s="35" t="s">
        <v>26</v>
      </c>
      <c r="H5" s="35"/>
      <c r="I5" s="35"/>
      <c r="J5" s="35"/>
      <c r="K5" s="35"/>
      <c r="L5" s="35"/>
      <c r="M5" s="57" t="s">
        <v>27</v>
      </c>
      <c r="N5" s="57"/>
      <c r="O5" s="57"/>
      <c r="P5" s="36" t="s">
        <v>28</v>
      </c>
      <c r="Q5" s="37" t="s">
        <v>29</v>
      </c>
    </row>
    <row r="6" spans="1:17" ht="55.2">
      <c r="A6" s="38" t="s">
        <v>30</v>
      </c>
      <c r="B6" s="38" t="s">
        <v>31</v>
      </c>
      <c r="C6" s="56"/>
      <c r="D6" s="66" t="s">
        <v>32</v>
      </c>
      <c r="E6" s="67" t="s">
        <v>33</v>
      </c>
      <c r="F6" s="67" t="s">
        <v>34</v>
      </c>
      <c r="G6" s="39" t="s">
        <v>35</v>
      </c>
      <c r="H6" s="40" t="s">
        <v>36</v>
      </c>
      <c r="I6" s="40" t="s">
        <v>37</v>
      </c>
      <c r="J6" s="41" t="s">
        <v>38</v>
      </c>
      <c r="K6" s="40" t="s">
        <v>39</v>
      </c>
      <c r="L6" s="42" t="s">
        <v>40</v>
      </c>
      <c r="M6" s="58" t="s">
        <v>41</v>
      </c>
      <c r="N6" s="58" t="s">
        <v>42</v>
      </c>
      <c r="O6" s="58" t="s">
        <v>43</v>
      </c>
      <c r="P6" s="37"/>
      <c r="Q6" s="37"/>
    </row>
    <row r="7" spans="1:17">
      <c r="A7" s="59" t="s">
        <v>46</v>
      </c>
      <c r="B7" s="43" t="s">
        <v>47</v>
      </c>
      <c r="C7" s="44"/>
      <c r="D7" s="45"/>
      <c r="E7" s="43"/>
      <c r="F7" s="43"/>
      <c r="G7" s="44">
        <v>44944</v>
      </c>
      <c r="H7" s="45"/>
      <c r="I7" s="45"/>
      <c r="J7" s="46">
        <v>4</v>
      </c>
      <c r="K7" s="45">
        <v>882250204</v>
      </c>
      <c r="L7" s="44"/>
      <c r="M7" s="45">
        <f>K7</f>
        <v>882250204</v>
      </c>
      <c r="N7" s="44">
        <v>45281</v>
      </c>
      <c r="O7" s="48">
        <f>K7-M7</f>
        <v>0</v>
      </c>
      <c r="P7" s="47"/>
      <c r="Q7" s="43"/>
    </row>
    <row r="8" spans="1:17">
      <c r="A8" s="59"/>
      <c r="B8" s="43"/>
      <c r="C8" s="44"/>
      <c r="D8" s="45"/>
      <c r="E8" s="43"/>
      <c r="F8" s="43"/>
      <c r="G8" s="44"/>
      <c r="H8" s="45"/>
      <c r="I8" s="45"/>
      <c r="J8" s="46" t="s">
        <v>44</v>
      </c>
      <c r="K8" s="45">
        <f>K7*10%</f>
        <v>88225020.400000006</v>
      </c>
      <c r="L8" s="44"/>
      <c r="M8" s="48">
        <f>K8</f>
        <v>88225020.400000006</v>
      </c>
      <c r="N8" s="44">
        <v>45013</v>
      </c>
      <c r="O8" s="48">
        <f t="shared" ref="O8:O16" si="0">K8-M8</f>
        <v>0</v>
      </c>
      <c r="P8" s="47"/>
      <c r="Q8" s="43"/>
    </row>
    <row r="9" spans="1:17">
      <c r="A9" s="59"/>
      <c r="B9" s="43" t="s">
        <v>48</v>
      </c>
      <c r="C9" s="44"/>
      <c r="D9" s="45"/>
      <c r="E9" s="43"/>
      <c r="F9" s="43"/>
      <c r="G9" s="44">
        <v>44944</v>
      </c>
      <c r="H9" s="45"/>
      <c r="I9" s="45"/>
      <c r="J9" s="46">
        <v>5</v>
      </c>
      <c r="K9" s="45">
        <v>63736706</v>
      </c>
      <c r="L9" s="44"/>
      <c r="M9" s="48">
        <f>K9</f>
        <v>63736706</v>
      </c>
      <c r="N9" s="44">
        <v>45014</v>
      </c>
      <c r="O9" s="48">
        <f t="shared" si="0"/>
        <v>0</v>
      </c>
      <c r="P9" s="47"/>
      <c r="Q9" s="43"/>
    </row>
    <row r="10" spans="1:17">
      <c r="A10" s="59"/>
      <c r="B10" s="43"/>
      <c r="C10" s="44"/>
      <c r="D10" s="45"/>
      <c r="E10" s="43"/>
      <c r="F10" s="43"/>
      <c r="G10" s="43"/>
      <c r="H10" s="45"/>
      <c r="I10" s="45"/>
      <c r="J10" s="46" t="s">
        <v>44</v>
      </c>
      <c r="K10" s="45">
        <f>K9*10%</f>
        <v>6373670.6000000006</v>
      </c>
      <c r="L10" s="44"/>
      <c r="M10" s="48">
        <f>K10</f>
        <v>6373670.6000000006</v>
      </c>
      <c r="N10" s="44">
        <v>45014</v>
      </c>
      <c r="O10" s="48">
        <f t="shared" si="0"/>
        <v>0</v>
      </c>
      <c r="P10" s="47"/>
      <c r="Q10" s="43"/>
    </row>
    <row r="11" spans="1:17">
      <c r="A11" s="60" t="s">
        <v>49</v>
      </c>
      <c r="B11" s="49" t="s">
        <v>50</v>
      </c>
      <c r="C11" s="61" t="s">
        <v>51</v>
      </c>
      <c r="D11" s="61">
        <v>44924</v>
      </c>
      <c r="E11" s="61">
        <v>44925</v>
      </c>
      <c r="F11" s="61">
        <v>44926</v>
      </c>
      <c r="G11" s="61">
        <v>44938</v>
      </c>
      <c r="H11" s="62">
        <f>I11+(I11*10%)</f>
        <v>2425348068</v>
      </c>
      <c r="I11" s="62">
        <f>2204861880</f>
        <v>2204861880</v>
      </c>
      <c r="J11" s="50">
        <v>1</v>
      </c>
      <c r="K11" s="51">
        <v>880000000</v>
      </c>
      <c r="L11" s="52"/>
      <c r="M11" s="51">
        <v>880000000</v>
      </c>
      <c r="N11" s="52">
        <v>44937</v>
      </c>
      <c r="O11" s="63">
        <f t="shared" si="0"/>
        <v>0</v>
      </c>
      <c r="P11" s="53"/>
      <c r="Q11" s="49"/>
    </row>
    <row r="12" spans="1:17">
      <c r="A12" s="60"/>
      <c r="B12" s="49"/>
      <c r="C12" s="61"/>
      <c r="D12" s="61"/>
      <c r="E12" s="61"/>
      <c r="F12" s="61"/>
      <c r="G12" s="61"/>
      <c r="H12" s="62"/>
      <c r="I12" s="62"/>
      <c r="J12" s="50" t="s">
        <v>45</v>
      </c>
      <c r="K12" s="51">
        <f>K11*10%</f>
        <v>88000000</v>
      </c>
      <c r="L12" s="52"/>
      <c r="M12" s="51">
        <f>K12</f>
        <v>88000000</v>
      </c>
      <c r="N12" s="52">
        <v>45014</v>
      </c>
      <c r="O12" s="63">
        <f t="shared" si="0"/>
        <v>0</v>
      </c>
      <c r="P12" s="53"/>
      <c r="Q12" s="49"/>
    </row>
    <row r="13" spans="1:17" ht="34.799999999999997" customHeight="1">
      <c r="A13" s="60"/>
      <c r="B13" s="54" t="s">
        <v>52</v>
      </c>
      <c r="C13" s="61"/>
      <c r="D13" s="61"/>
      <c r="E13" s="61"/>
      <c r="F13" s="61"/>
      <c r="G13" s="61"/>
      <c r="H13" s="62"/>
      <c r="I13" s="62"/>
      <c r="J13" s="50">
        <v>2</v>
      </c>
      <c r="K13" s="51">
        <f>K11</f>
        <v>880000000</v>
      </c>
      <c r="L13" s="52"/>
      <c r="M13" s="51">
        <f>M11</f>
        <v>880000000</v>
      </c>
      <c r="N13" s="52">
        <v>44942</v>
      </c>
      <c r="O13" s="63">
        <f t="shared" si="0"/>
        <v>0</v>
      </c>
      <c r="P13" s="53"/>
      <c r="Q13" s="49"/>
    </row>
    <row r="14" spans="1:17">
      <c r="A14" s="60"/>
      <c r="B14" s="49"/>
      <c r="C14" s="61"/>
      <c r="D14" s="61"/>
      <c r="E14" s="61"/>
      <c r="F14" s="61"/>
      <c r="G14" s="61"/>
      <c r="H14" s="62"/>
      <c r="I14" s="62"/>
      <c r="J14" s="50" t="s">
        <v>44</v>
      </c>
      <c r="K14" s="51">
        <f>K13*10%</f>
        <v>88000000</v>
      </c>
      <c r="L14" s="52"/>
      <c r="M14" s="51">
        <f>K14</f>
        <v>88000000</v>
      </c>
      <c r="N14" s="52">
        <v>45014</v>
      </c>
      <c r="O14" s="63">
        <f t="shared" si="0"/>
        <v>0</v>
      </c>
      <c r="P14" s="53"/>
      <c r="Q14" s="49"/>
    </row>
    <row r="15" spans="1:17" ht="52.8" customHeight="1">
      <c r="A15" s="60"/>
      <c r="B15" s="64" t="s">
        <v>53</v>
      </c>
      <c r="C15" s="52"/>
      <c r="D15" s="52"/>
      <c r="E15" s="52"/>
      <c r="F15" s="52"/>
      <c r="G15" s="52"/>
      <c r="H15" s="51"/>
      <c r="I15" s="51"/>
      <c r="J15" s="50">
        <v>32</v>
      </c>
      <c r="K15" s="51">
        <v>444861880</v>
      </c>
      <c r="L15" s="52"/>
      <c r="M15" s="51">
        <f>K15</f>
        <v>444861880</v>
      </c>
      <c r="N15" s="52">
        <v>45077</v>
      </c>
      <c r="O15" s="63">
        <f t="shared" si="0"/>
        <v>0</v>
      </c>
      <c r="P15" s="53"/>
      <c r="Q15" s="49"/>
    </row>
    <row r="16" spans="1:17">
      <c r="A16" s="60"/>
      <c r="B16" s="49"/>
      <c r="C16" s="52"/>
      <c r="D16" s="52"/>
      <c r="E16" s="52"/>
      <c r="F16" s="52"/>
      <c r="G16" s="52"/>
      <c r="H16" s="51"/>
      <c r="I16" s="51"/>
      <c r="J16" s="50" t="s">
        <v>44</v>
      </c>
      <c r="K16" s="51">
        <f>K15*10%</f>
        <v>44486188</v>
      </c>
      <c r="L16" s="52"/>
      <c r="M16" s="51">
        <f>K16</f>
        <v>44486188</v>
      </c>
      <c r="N16" s="52">
        <v>45077</v>
      </c>
      <c r="O16" s="63">
        <f t="shared" si="0"/>
        <v>0</v>
      </c>
      <c r="P16" s="53"/>
      <c r="Q16" s="49"/>
    </row>
  </sheetData>
  <mergeCells count="15">
    <mergeCell ref="G11:G14"/>
    <mergeCell ref="H11:H14"/>
    <mergeCell ref="I11:I14"/>
    <mergeCell ref="A4:B4"/>
    <mergeCell ref="A7:A10"/>
    <mergeCell ref="A11:A16"/>
    <mergeCell ref="C11:C14"/>
    <mergeCell ref="D11:D14"/>
    <mergeCell ref="E11:E14"/>
    <mergeCell ref="F11:F14"/>
    <mergeCell ref="A5:B5"/>
    <mergeCell ref="C5:C6"/>
    <mergeCell ref="D5:F5"/>
    <mergeCell ref="G5:L5"/>
    <mergeCell ref="M5:O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2F28B-F8D5-4637-AB08-C2326C340676}">
  <dimension ref="A1:X27"/>
  <sheetViews>
    <sheetView topLeftCell="C1" workbookViewId="0">
      <selection activeCell="H10" sqref="H10"/>
    </sheetView>
  </sheetViews>
  <sheetFormatPr defaultColWidth="17.77734375" defaultRowHeight="13.8"/>
  <cols>
    <col min="1" max="1" width="17.77734375" style="73"/>
    <col min="2" max="2" width="12.21875" style="73" customWidth="1"/>
    <col min="3" max="3" width="40.44140625" style="73" customWidth="1"/>
    <col min="4" max="4" width="11.33203125" style="73" customWidth="1"/>
    <col min="5" max="5" width="19.33203125" style="119" customWidth="1"/>
    <col min="6" max="6" width="14.77734375" style="73" customWidth="1"/>
    <col min="7" max="7" width="15.77734375" style="73" customWidth="1"/>
    <col min="8" max="10" width="17.77734375" style="73"/>
    <col min="11" max="11" width="20.21875" style="73" customWidth="1"/>
    <col min="12" max="12" width="17.77734375" style="119"/>
    <col min="13" max="13" width="21.109375" style="73" customWidth="1"/>
    <col min="14" max="14" width="17.77734375" style="119"/>
    <col min="15" max="15" width="17.44140625" style="119" customWidth="1"/>
    <col min="16" max="18" width="17.77734375" style="119"/>
    <col min="19" max="19" width="17.77734375" style="120"/>
    <col min="20" max="20" width="17.77734375" style="119"/>
    <col min="21" max="21" width="17.77734375" style="120"/>
    <col min="22" max="22" width="17.77734375" style="119"/>
    <col min="23" max="23" width="17.77734375" style="73"/>
    <col min="24" max="24" width="15.21875" style="73" customWidth="1"/>
    <col min="25" max="16384" width="17.77734375" style="73"/>
  </cols>
  <sheetData>
    <row r="1" spans="1:24" ht="94.8" customHeight="1">
      <c r="A1" s="70" t="s">
        <v>57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2"/>
    </row>
    <row r="2" spans="1:24" ht="33.6">
      <c r="A2" s="74" t="s">
        <v>0</v>
      </c>
      <c r="B2" s="74" t="s">
        <v>3</v>
      </c>
      <c r="C2" s="74" t="s">
        <v>30</v>
      </c>
      <c r="D2" s="74" t="s">
        <v>58</v>
      </c>
      <c r="E2" s="75" t="s">
        <v>59</v>
      </c>
      <c r="F2" s="74" t="s">
        <v>60</v>
      </c>
      <c r="G2" s="74" t="s">
        <v>45</v>
      </c>
      <c r="H2" s="74" t="s">
        <v>61</v>
      </c>
      <c r="I2" s="76" t="s">
        <v>62</v>
      </c>
      <c r="J2" s="74" t="s">
        <v>38</v>
      </c>
      <c r="K2" s="76" t="s">
        <v>63</v>
      </c>
      <c r="L2" s="77" t="s">
        <v>64</v>
      </c>
      <c r="M2" s="76" t="s">
        <v>65</v>
      </c>
      <c r="N2" s="77" t="s">
        <v>66</v>
      </c>
      <c r="O2" s="76" t="s">
        <v>67</v>
      </c>
      <c r="P2" s="77" t="s">
        <v>68</v>
      </c>
      <c r="Q2" s="78" t="s">
        <v>69</v>
      </c>
      <c r="R2" s="77" t="s">
        <v>70</v>
      </c>
      <c r="S2" s="78" t="s">
        <v>71</v>
      </c>
      <c r="T2" s="77" t="s">
        <v>72</v>
      </c>
      <c r="U2" s="78" t="s">
        <v>73</v>
      </c>
      <c r="V2" s="77" t="s">
        <v>74</v>
      </c>
      <c r="W2" s="79" t="s">
        <v>75</v>
      </c>
      <c r="X2" s="80" t="s">
        <v>76</v>
      </c>
    </row>
    <row r="3" spans="1:24">
      <c r="A3" s="81">
        <v>1</v>
      </c>
      <c r="B3" s="81" t="s">
        <v>77</v>
      </c>
      <c r="C3" s="81" t="s">
        <v>78</v>
      </c>
      <c r="D3" s="81">
        <v>1</v>
      </c>
      <c r="E3" s="82">
        <v>169500000</v>
      </c>
      <c r="F3" s="83">
        <f t="shared" ref="F3:F14" si="0">E3*D3</f>
        <v>169500000</v>
      </c>
      <c r="G3" s="83">
        <f>F3*8%</f>
        <v>13560000</v>
      </c>
      <c r="H3" s="84">
        <f>F3+G3</f>
        <v>183060000</v>
      </c>
      <c r="I3" s="81" t="s">
        <v>79</v>
      </c>
      <c r="J3" s="81">
        <v>21</v>
      </c>
      <c r="K3" s="85" t="s">
        <v>80</v>
      </c>
      <c r="L3" s="86">
        <v>60000000</v>
      </c>
      <c r="M3" s="87">
        <v>44898</v>
      </c>
      <c r="N3" s="88">
        <v>123060000</v>
      </c>
      <c r="O3" s="89"/>
      <c r="P3" s="90"/>
      <c r="Q3" s="89"/>
      <c r="R3" s="90"/>
      <c r="S3" s="89"/>
      <c r="T3" s="90"/>
      <c r="U3" s="91"/>
      <c r="V3" s="92"/>
      <c r="W3" s="84">
        <f>H3-L3-N3-P3-R3-T3-V3</f>
        <v>0</v>
      </c>
      <c r="X3" s="93"/>
    </row>
    <row r="4" spans="1:24">
      <c r="A4" s="81">
        <v>2</v>
      </c>
      <c r="B4" s="81" t="s">
        <v>81</v>
      </c>
      <c r="C4" s="81" t="s">
        <v>82</v>
      </c>
      <c r="D4" s="81">
        <v>1</v>
      </c>
      <c r="E4" s="82">
        <v>110026000</v>
      </c>
      <c r="F4" s="83">
        <f t="shared" si="0"/>
        <v>110026000</v>
      </c>
      <c r="G4" s="83">
        <f>F4*8%</f>
        <v>8802080</v>
      </c>
      <c r="H4" s="84">
        <f t="shared" ref="H4:H14" si="1">F4+G4</f>
        <v>118828080</v>
      </c>
      <c r="I4" s="81" t="s">
        <v>79</v>
      </c>
      <c r="J4" s="81">
        <v>36</v>
      </c>
      <c r="K4" s="87">
        <v>44777</v>
      </c>
      <c r="L4" s="88">
        <v>59414040</v>
      </c>
      <c r="M4" s="87" t="s">
        <v>83</v>
      </c>
      <c r="N4" s="88">
        <v>29707020</v>
      </c>
      <c r="O4" s="94" t="s">
        <v>84</v>
      </c>
      <c r="P4" s="88">
        <v>29707020</v>
      </c>
      <c r="Q4" s="94"/>
      <c r="R4" s="88"/>
      <c r="S4" s="94"/>
      <c r="T4" s="88"/>
      <c r="U4" s="91"/>
      <c r="V4" s="92"/>
      <c r="W4" s="84">
        <f t="shared" ref="W4:W22" si="2">H4-L4-N4-P4-R4-T4-V4</f>
        <v>0</v>
      </c>
      <c r="X4" s="93"/>
    </row>
    <row r="5" spans="1:24">
      <c r="A5" s="81">
        <v>3</v>
      </c>
      <c r="B5" s="81" t="s">
        <v>85</v>
      </c>
      <c r="C5" s="81" t="s">
        <v>86</v>
      </c>
      <c r="D5" s="81">
        <v>1</v>
      </c>
      <c r="E5" s="82">
        <v>2100000</v>
      </c>
      <c r="F5" s="83">
        <f t="shared" si="0"/>
        <v>2100000</v>
      </c>
      <c r="G5" s="83">
        <f>F5*10%</f>
        <v>210000</v>
      </c>
      <c r="H5" s="84">
        <f t="shared" si="1"/>
        <v>2310000</v>
      </c>
      <c r="I5" s="81" t="s">
        <v>87</v>
      </c>
      <c r="J5" s="81" t="s">
        <v>88</v>
      </c>
      <c r="K5" s="81"/>
      <c r="L5" s="86">
        <v>2310000</v>
      </c>
      <c r="M5" s="81"/>
      <c r="N5" s="82"/>
      <c r="O5" s="95"/>
      <c r="P5" s="82"/>
      <c r="Q5" s="95"/>
      <c r="R5" s="82"/>
      <c r="S5" s="95"/>
      <c r="T5" s="82"/>
      <c r="U5" s="91"/>
      <c r="V5" s="92"/>
      <c r="W5" s="84">
        <f t="shared" si="2"/>
        <v>0</v>
      </c>
      <c r="X5" s="93"/>
    </row>
    <row r="6" spans="1:24">
      <c r="A6" s="81">
        <v>4</v>
      </c>
      <c r="B6" s="81">
        <v>3.2021999999999999</v>
      </c>
      <c r="C6" s="81" t="s">
        <v>89</v>
      </c>
      <c r="D6" s="81">
        <v>1</v>
      </c>
      <c r="E6" s="82">
        <v>9000000</v>
      </c>
      <c r="F6" s="83">
        <f t="shared" si="0"/>
        <v>9000000</v>
      </c>
      <c r="G6" s="81"/>
      <c r="H6" s="84">
        <f t="shared" si="1"/>
        <v>9000000</v>
      </c>
      <c r="I6" s="81" t="s">
        <v>87</v>
      </c>
      <c r="J6" s="81" t="s">
        <v>88</v>
      </c>
      <c r="K6" s="85" t="s">
        <v>83</v>
      </c>
      <c r="L6" s="86">
        <v>9000000</v>
      </c>
      <c r="M6" s="81"/>
      <c r="N6" s="82"/>
      <c r="O6" s="95"/>
      <c r="P6" s="82"/>
      <c r="Q6" s="95"/>
      <c r="R6" s="82"/>
      <c r="S6" s="95"/>
      <c r="T6" s="82"/>
      <c r="U6" s="91"/>
      <c r="V6" s="92"/>
      <c r="W6" s="84">
        <f t="shared" si="2"/>
        <v>0</v>
      </c>
      <c r="X6" s="93"/>
    </row>
    <row r="7" spans="1:24" ht="27.6">
      <c r="A7" s="81">
        <v>5</v>
      </c>
      <c r="B7" s="81" t="s">
        <v>90</v>
      </c>
      <c r="C7" s="96" t="s">
        <v>91</v>
      </c>
      <c r="D7" s="81">
        <v>1</v>
      </c>
      <c r="E7" s="82">
        <f>33750000/1.1</f>
        <v>30681818.18181818</v>
      </c>
      <c r="F7" s="83">
        <f t="shared" si="0"/>
        <v>30681818.18181818</v>
      </c>
      <c r="G7" s="97">
        <f>F7*10%</f>
        <v>3068181.8181818184</v>
      </c>
      <c r="H7" s="84">
        <f t="shared" si="1"/>
        <v>33750000</v>
      </c>
      <c r="I7" s="81" t="s">
        <v>87</v>
      </c>
      <c r="J7" s="81"/>
      <c r="K7" s="85" t="s">
        <v>83</v>
      </c>
      <c r="L7" s="86">
        <v>33750000</v>
      </c>
      <c r="M7" s="81"/>
      <c r="N7" s="82"/>
      <c r="O7" s="95"/>
      <c r="P7" s="82"/>
      <c r="Q7" s="95"/>
      <c r="R7" s="82"/>
      <c r="S7" s="95"/>
      <c r="T7" s="82"/>
      <c r="U7" s="91"/>
      <c r="V7" s="92"/>
      <c r="W7" s="84">
        <f t="shared" si="2"/>
        <v>0</v>
      </c>
      <c r="X7" s="93"/>
    </row>
    <row r="8" spans="1:24">
      <c r="A8" s="81">
        <v>6</v>
      </c>
      <c r="B8" s="98">
        <v>44899</v>
      </c>
      <c r="C8" s="99" t="s">
        <v>92</v>
      </c>
      <c r="D8" s="81">
        <v>1</v>
      </c>
      <c r="E8" s="82">
        <v>55322500</v>
      </c>
      <c r="F8" s="83">
        <f t="shared" si="0"/>
        <v>55322500</v>
      </c>
      <c r="G8" s="83">
        <f t="shared" ref="G8:G14" si="3">F8*8%</f>
        <v>4425800</v>
      </c>
      <c r="H8" s="84">
        <f t="shared" si="1"/>
        <v>59748300</v>
      </c>
      <c r="I8" s="81" t="s">
        <v>79</v>
      </c>
      <c r="J8" s="81">
        <v>52</v>
      </c>
      <c r="K8" s="100" t="s">
        <v>83</v>
      </c>
      <c r="L8" s="86">
        <v>29874150</v>
      </c>
      <c r="M8" s="100">
        <v>44840</v>
      </c>
      <c r="N8" s="86">
        <v>29874150</v>
      </c>
      <c r="O8" s="95"/>
      <c r="P8" s="82"/>
      <c r="Q8" s="95"/>
      <c r="R8" s="82"/>
      <c r="S8" s="95"/>
      <c r="T8" s="82"/>
      <c r="U8" s="91"/>
      <c r="V8" s="92"/>
      <c r="W8" s="84">
        <f t="shared" si="2"/>
        <v>0</v>
      </c>
      <c r="X8" s="93"/>
    </row>
    <row r="9" spans="1:24">
      <c r="A9" s="81">
        <v>7</v>
      </c>
      <c r="B9" s="81" t="s">
        <v>93</v>
      </c>
      <c r="C9" s="81" t="s">
        <v>94</v>
      </c>
      <c r="D9" s="81">
        <v>1</v>
      </c>
      <c r="E9" s="82">
        <v>5000000</v>
      </c>
      <c r="F9" s="83">
        <f t="shared" si="0"/>
        <v>5000000</v>
      </c>
      <c r="G9" s="83">
        <f t="shared" si="3"/>
        <v>400000</v>
      </c>
      <c r="H9" s="84">
        <f t="shared" si="1"/>
        <v>5400000</v>
      </c>
      <c r="I9" s="81" t="s">
        <v>87</v>
      </c>
      <c r="J9" s="81">
        <v>25</v>
      </c>
      <c r="K9" s="85" t="s">
        <v>83</v>
      </c>
      <c r="L9" s="86">
        <v>5400000</v>
      </c>
      <c r="M9" s="81"/>
      <c r="N9" s="82"/>
      <c r="O9" s="95"/>
      <c r="P9" s="82"/>
      <c r="Q9" s="95"/>
      <c r="R9" s="82"/>
      <c r="S9" s="95"/>
      <c r="T9" s="82"/>
      <c r="U9" s="91"/>
      <c r="V9" s="92"/>
      <c r="W9" s="84">
        <f t="shared" si="2"/>
        <v>0</v>
      </c>
      <c r="X9" s="93"/>
    </row>
    <row r="10" spans="1:24">
      <c r="A10" s="81">
        <v>8</v>
      </c>
      <c r="B10" s="81" t="s">
        <v>95</v>
      </c>
      <c r="C10" s="81" t="s">
        <v>96</v>
      </c>
      <c r="D10" s="81">
        <v>1</v>
      </c>
      <c r="E10" s="82">
        <v>60855000</v>
      </c>
      <c r="F10" s="83">
        <f t="shared" si="0"/>
        <v>60855000</v>
      </c>
      <c r="G10" s="83">
        <f t="shared" si="3"/>
        <v>4868400</v>
      </c>
      <c r="H10" s="84">
        <f t="shared" si="1"/>
        <v>65723400</v>
      </c>
      <c r="I10" s="81" t="s">
        <v>79</v>
      </c>
      <c r="J10" s="81">
        <v>60</v>
      </c>
      <c r="K10" s="85" t="s">
        <v>97</v>
      </c>
      <c r="L10" s="86">
        <v>32861700</v>
      </c>
      <c r="M10" s="100">
        <v>44568</v>
      </c>
      <c r="N10" s="86">
        <v>32861700</v>
      </c>
      <c r="O10" s="95"/>
      <c r="P10" s="82"/>
      <c r="Q10" s="95"/>
      <c r="R10" s="82"/>
      <c r="S10" s="95"/>
      <c r="T10" s="82"/>
      <c r="U10" s="91"/>
      <c r="V10" s="92"/>
      <c r="W10" s="84">
        <f t="shared" si="2"/>
        <v>0</v>
      </c>
      <c r="X10" s="93"/>
    </row>
    <row r="11" spans="1:24">
      <c r="A11" s="81">
        <v>9</v>
      </c>
      <c r="B11" s="81" t="s">
        <v>98</v>
      </c>
      <c r="C11" s="81" t="s">
        <v>99</v>
      </c>
      <c r="D11" s="81">
        <v>1</v>
      </c>
      <c r="E11" s="82">
        <v>180453500</v>
      </c>
      <c r="F11" s="83">
        <f t="shared" si="0"/>
        <v>180453500</v>
      </c>
      <c r="G11" s="83">
        <f t="shared" si="3"/>
        <v>14436280</v>
      </c>
      <c r="H11" s="84">
        <f t="shared" si="1"/>
        <v>194889780</v>
      </c>
      <c r="I11" s="81" t="s">
        <v>79</v>
      </c>
      <c r="J11" s="81">
        <v>82</v>
      </c>
      <c r="K11" s="100">
        <v>44761</v>
      </c>
      <c r="L11" s="86">
        <v>58466934</v>
      </c>
      <c r="M11" s="85" t="s">
        <v>100</v>
      </c>
      <c r="N11" s="86">
        <v>40929854</v>
      </c>
      <c r="O11" s="101">
        <v>44944</v>
      </c>
      <c r="P11" s="86">
        <v>52521146</v>
      </c>
      <c r="Q11" s="101">
        <v>44960</v>
      </c>
      <c r="R11" s="86">
        <v>42971846</v>
      </c>
      <c r="S11" s="101"/>
      <c r="T11" s="86"/>
      <c r="U11" s="91"/>
      <c r="V11" s="92"/>
      <c r="W11" s="84">
        <f t="shared" si="2"/>
        <v>0</v>
      </c>
      <c r="X11" s="102"/>
    </row>
    <row r="12" spans="1:24" ht="27.6">
      <c r="A12" s="81">
        <v>10</v>
      </c>
      <c r="B12" s="98">
        <v>44812</v>
      </c>
      <c r="C12" s="96" t="s">
        <v>101</v>
      </c>
      <c r="D12" s="81">
        <v>1</v>
      </c>
      <c r="E12" s="82">
        <v>9500000</v>
      </c>
      <c r="F12" s="83">
        <f t="shared" si="0"/>
        <v>9500000</v>
      </c>
      <c r="G12" s="83">
        <f t="shared" si="3"/>
        <v>760000</v>
      </c>
      <c r="H12" s="84">
        <f t="shared" si="1"/>
        <v>10260000</v>
      </c>
      <c r="I12" s="81" t="s">
        <v>79</v>
      </c>
      <c r="J12" s="81">
        <v>26</v>
      </c>
      <c r="K12" s="100">
        <v>44866</v>
      </c>
      <c r="L12" s="86">
        <f>H12</f>
        <v>10260000</v>
      </c>
      <c r="M12" s="85"/>
      <c r="N12" s="86"/>
      <c r="O12" s="95"/>
      <c r="P12" s="82"/>
      <c r="Q12" s="101"/>
      <c r="R12" s="82"/>
      <c r="S12" s="95"/>
      <c r="T12" s="82"/>
      <c r="U12" s="91"/>
      <c r="V12" s="92"/>
      <c r="W12" s="84">
        <f t="shared" si="2"/>
        <v>0</v>
      </c>
      <c r="X12" s="103" t="s">
        <v>102</v>
      </c>
    </row>
    <row r="13" spans="1:24">
      <c r="A13" s="81">
        <v>11</v>
      </c>
      <c r="B13" s="81" t="s">
        <v>103</v>
      </c>
      <c r="C13" s="81" t="s">
        <v>104</v>
      </c>
      <c r="D13" s="81">
        <v>1</v>
      </c>
      <c r="E13" s="82">
        <v>5362500</v>
      </c>
      <c r="F13" s="83">
        <f t="shared" si="0"/>
        <v>5362500</v>
      </c>
      <c r="G13" s="83">
        <f t="shared" si="3"/>
        <v>429000</v>
      </c>
      <c r="H13" s="84">
        <f t="shared" si="1"/>
        <v>5791500</v>
      </c>
      <c r="I13" s="81" t="s">
        <v>79</v>
      </c>
      <c r="J13" s="104">
        <v>131</v>
      </c>
      <c r="K13" s="100">
        <v>44867</v>
      </c>
      <c r="L13" s="86">
        <f>H13</f>
        <v>5791500</v>
      </c>
      <c r="M13" s="85"/>
      <c r="N13" s="86"/>
      <c r="O13" s="95"/>
      <c r="P13" s="82"/>
      <c r="Q13" s="101"/>
      <c r="R13" s="82"/>
      <c r="S13" s="95"/>
      <c r="T13" s="82"/>
      <c r="U13" s="91"/>
      <c r="V13" s="92"/>
      <c r="W13" s="84">
        <f t="shared" si="2"/>
        <v>0</v>
      </c>
      <c r="X13" s="103"/>
    </row>
    <row r="14" spans="1:24">
      <c r="A14" s="81">
        <v>12</v>
      </c>
      <c r="B14" s="81"/>
      <c r="C14" s="81" t="s">
        <v>105</v>
      </c>
      <c r="D14" s="81">
        <v>1</v>
      </c>
      <c r="E14" s="82">
        <v>450000</v>
      </c>
      <c r="F14" s="83">
        <f t="shared" si="0"/>
        <v>450000</v>
      </c>
      <c r="G14" s="83">
        <f t="shared" si="3"/>
        <v>36000</v>
      </c>
      <c r="H14" s="84">
        <f t="shared" si="1"/>
        <v>486000</v>
      </c>
      <c r="I14" s="81" t="s">
        <v>79</v>
      </c>
      <c r="J14" s="105"/>
      <c r="K14" s="100">
        <v>44868</v>
      </c>
      <c r="L14" s="86">
        <f>H14</f>
        <v>486000</v>
      </c>
      <c r="M14" s="85"/>
      <c r="N14" s="86"/>
      <c r="O14" s="95"/>
      <c r="P14" s="82"/>
      <c r="Q14" s="101"/>
      <c r="R14" s="82"/>
      <c r="S14" s="95"/>
      <c r="T14" s="82"/>
      <c r="U14" s="91"/>
      <c r="V14" s="92"/>
      <c r="W14" s="84">
        <f t="shared" si="2"/>
        <v>0</v>
      </c>
      <c r="X14" s="103"/>
    </row>
    <row r="15" spans="1:24">
      <c r="A15" s="81">
        <v>13</v>
      </c>
      <c r="B15" s="81" t="s">
        <v>106</v>
      </c>
      <c r="C15" s="81" t="s">
        <v>107</v>
      </c>
      <c r="D15" s="81">
        <v>1</v>
      </c>
      <c r="E15" s="82">
        <v>8210000</v>
      </c>
      <c r="F15" s="83">
        <f>E15*D15</f>
        <v>8210000</v>
      </c>
      <c r="G15" s="83">
        <f>F15*8%</f>
        <v>656800</v>
      </c>
      <c r="H15" s="84">
        <f>F15+G15</f>
        <v>8866800</v>
      </c>
      <c r="I15" s="81" t="s">
        <v>79</v>
      </c>
      <c r="J15" s="81">
        <v>132</v>
      </c>
      <c r="K15" s="100">
        <v>44918</v>
      </c>
      <c r="L15" s="86">
        <f>H15</f>
        <v>8866800</v>
      </c>
      <c r="M15" s="85"/>
      <c r="N15" s="86"/>
      <c r="O15" s="95"/>
      <c r="P15" s="82"/>
      <c r="Q15" s="101"/>
      <c r="R15" s="82"/>
      <c r="S15" s="95"/>
      <c r="T15" s="82"/>
      <c r="U15" s="91"/>
      <c r="V15" s="92"/>
      <c r="W15" s="84">
        <f t="shared" si="2"/>
        <v>0</v>
      </c>
      <c r="X15" s="93"/>
    </row>
    <row r="16" spans="1:24">
      <c r="A16" s="81">
        <v>14</v>
      </c>
      <c r="B16" s="81"/>
      <c r="C16" s="81" t="s">
        <v>108</v>
      </c>
      <c r="D16" s="81">
        <v>1</v>
      </c>
      <c r="E16" s="82">
        <v>70000000</v>
      </c>
      <c r="F16" s="83">
        <f t="shared" ref="F16:F22" si="4">E16*D16</f>
        <v>70000000</v>
      </c>
      <c r="G16" s="83">
        <f>F16*8%</f>
        <v>5600000</v>
      </c>
      <c r="H16" s="84">
        <f>F16+G16</f>
        <v>75600000</v>
      </c>
      <c r="I16" s="81" t="s">
        <v>79</v>
      </c>
      <c r="J16" s="81">
        <v>173</v>
      </c>
      <c r="K16" s="100">
        <v>44911</v>
      </c>
      <c r="L16" s="86">
        <v>40000000</v>
      </c>
      <c r="N16" s="86"/>
      <c r="O16" s="95"/>
      <c r="P16" s="82"/>
      <c r="Q16" s="101"/>
      <c r="R16" s="82"/>
      <c r="S16" s="95"/>
      <c r="T16" s="82"/>
      <c r="U16" s="91"/>
      <c r="V16" s="92"/>
      <c r="W16" s="84">
        <f t="shared" si="2"/>
        <v>35600000</v>
      </c>
      <c r="X16" s="93"/>
    </row>
    <row r="17" spans="1:24">
      <c r="A17" s="81">
        <v>15</v>
      </c>
      <c r="B17" s="81"/>
      <c r="C17" s="81" t="s">
        <v>109</v>
      </c>
      <c r="D17" s="81">
        <v>1</v>
      </c>
      <c r="E17" s="82">
        <v>58000000</v>
      </c>
      <c r="F17" s="83">
        <f t="shared" si="4"/>
        <v>58000000</v>
      </c>
      <c r="G17" s="83">
        <f>F17*8%</f>
        <v>4640000</v>
      </c>
      <c r="H17" s="84">
        <f>F17+G17</f>
        <v>62640000</v>
      </c>
      <c r="I17" s="81" t="s">
        <v>79</v>
      </c>
      <c r="J17" s="81">
        <v>168</v>
      </c>
      <c r="K17" s="100">
        <v>44918</v>
      </c>
      <c r="L17" s="86">
        <v>29000000</v>
      </c>
      <c r="M17" s="100"/>
      <c r="N17" s="86"/>
      <c r="O17" s="95"/>
      <c r="P17" s="82"/>
      <c r="Q17" s="101"/>
      <c r="R17" s="82"/>
      <c r="S17" s="95"/>
      <c r="T17" s="82"/>
      <c r="U17" s="91"/>
      <c r="V17" s="92"/>
      <c r="W17" s="84">
        <f t="shared" si="2"/>
        <v>33640000</v>
      </c>
      <c r="X17" s="93"/>
    </row>
    <row r="18" spans="1:24">
      <c r="A18" s="81">
        <v>16</v>
      </c>
      <c r="B18" s="98">
        <v>44932</v>
      </c>
      <c r="C18" s="81" t="s">
        <v>110</v>
      </c>
      <c r="D18" s="81">
        <v>1</v>
      </c>
      <c r="E18" s="82">
        <v>135725000</v>
      </c>
      <c r="F18" s="83">
        <f t="shared" si="4"/>
        <v>135725000</v>
      </c>
      <c r="G18" s="83">
        <f>F18*10%</f>
        <v>13572500</v>
      </c>
      <c r="H18" s="84">
        <f>F18+G18</f>
        <v>149297500</v>
      </c>
      <c r="I18" s="81" t="s">
        <v>79</v>
      </c>
      <c r="J18" s="81">
        <v>6</v>
      </c>
      <c r="K18" s="100">
        <v>44944</v>
      </c>
      <c r="L18" s="86">
        <v>67862000</v>
      </c>
      <c r="M18" s="100">
        <v>45016</v>
      </c>
      <c r="N18" s="86">
        <v>50000000</v>
      </c>
      <c r="O18" s="95"/>
      <c r="P18" s="82"/>
      <c r="Q18" s="101"/>
      <c r="R18" s="82"/>
      <c r="S18" s="95"/>
      <c r="T18" s="82"/>
      <c r="U18" s="91"/>
      <c r="V18" s="92"/>
      <c r="W18" s="84">
        <f t="shared" si="2"/>
        <v>31435500</v>
      </c>
      <c r="X18" s="93"/>
    </row>
    <row r="19" spans="1:24" ht="28.2">
      <c r="A19" s="81">
        <v>17</v>
      </c>
      <c r="B19" s="98">
        <v>45013</v>
      </c>
      <c r="C19" s="96" t="s">
        <v>111</v>
      </c>
      <c r="D19" s="81">
        <v>1</v>
      </c>
      <c r="E19" s="106">
        <v>260000000</v>
      </c>
      <c r="F19" s="83">
        <f t="shared" si="4"/>
        <v>260000000</v>
      </c>
      <c r="G19" s="83">
        <f>F19*10%</f>
        <v>26000000</v>
      </c>
      <c r="H19" s="84">
        <f>F19+G19</f>
        <v>286000000</v>
      </c>
      <c r="I19" s="81" t="s">
        <v>79</v>
      </c>
      <c r="J19" s="81">
        <v>16</v>
      </c>
      <c r="K19" s="100">
        <v>45068</v>
      </c>
      <c r="L19" s="86">
        <v>50000000</v>
      </c>
      <c r="M19" s="100">
        <v>45133</v>
      </c>
      <c r="N19" s="86">
        <v>26000000</v>
      </c>
      <c r="O19" s="101">
        <v>45139</v>
      </c>
      <c r="P19" s="86">
        <f>20000000</f>
        <v>20000000</v>
      </c>
      <c r="Q19" s="107">
        <v>45152</v>
      </c>
      <c r="R19" s="86">
        <v>20000000</v>
      </c>
      <c r="S19" s="95"/>
      <c r="T19" s="82"/>
      <c r="U19" s="91"/>
      <c r="V19" s="92"/>
      <c r="W19" s="84">
        <f>H19-L19-N19-P19-R19-T19-V19</f>
        <v>170000000</v>
      </c>
      <c r="X19" s="93"/>
    </row>
    <row r="20" spans="1:24">
      <c r="A20" s="81">
        <v>18</v>
      </c>
      <c r="B20" s="98">
        <v>44979</v>
      </c>
      <c r="C20" s="81" t="s">
        <v>112</v>
      </c>
      <c r="D20" s="81">
        <v>1</v>
      </c>
      <c r="E20" s="82">
        <v>254200000</v>
      </c>
      <c r="F20" s="83">
        <f t="shared" si="4"/>
        <v>254200000</v>
      </c>
      <c r="G20" s="83">
        <f>F20*10%</f>
        <v>25420000</v>
      </c>
      <c r="H20" s="84">
        <f t="shared" ref="H20:H22" si="5">F20+G20</f>
        <v>279620000</v>
      </c>
      <c r="I20" s="81" t="s">
        <v>79</v>
      </c>
      <c r="J20" s="81">
        <v>22</v>
      </c>
      <c r="K20" s="100">
        <v>44977</v>
      </c>
      <c r="L20" s="86">
        <v>100000000</v>
      </c>
      <c r="M20" s="108">
        <v>45054</v>
      </c>
      <c r="N20" s="109">
        <v>79620000</v>
      </c>
      <c r="O20" s="101">
        <v>45072</v>
      </c>
      <c r="P20" s="86">
        <v>25000000</v>
      </c>
      <c r="Q20" s="101">
        <v>45079</v>
      </c>
      <c r="R20" s="86">
        <v>25000000</v>
      </c>
      <c r="S20" s="101">
        <v>45087</v>
      </c>
      <c r="T20" s="86">
        <f>R20</f>
        <v>25000000</v>
      </c>
      <c r="U20" s="110">
        <v>45110</v>
      </c>
      <c r="V20" s="109">
        <v>25000000</v>
      </c>
      <c r="W20" s="84">
        <f t="shared" si="2"/>
        <v>0</v>
      </c>
      <c r="X20" s="93"/>
    </row>
    <row r="21" spans="1:24">
      <c r="A21" s="81">
        <v>19</v>
      </c>
      <c r="B21" s="81"/>
      <c r="C21" s="81" t="s">
        <v>113</v>
      </c>
      <c r="D21" s="81">
        <v>1</v>
      </c>
      <c r="E21" s="82">
        <v>38460000</v>
      </c>
      <c r="F21" s="83">
        <f t="shared" si="4"/>
        <v>38460000</v>
      </c>
      <c r="G21" s="83">
        <f>F21*8%</f>
        <v>3076800</v>
      </c>
      <c r="H21" s="84">
        <f t="shared" si="5"/>
        <v>41536800</v>
      </c>
      <c r="I21" s="81"/>
      <c r="J21" s="81"/>
      <c r="K21" s="100"/>
      <c r="L21" s="86"/>
      <c r="M21" s="100"/>
      <c r="N21" s="86"/>
      <c r="O21" s="95"/>
      <c r="P21" s="82"/>
      <c r="Q21" s="101"/>
      <c r="R21" s="82"/>
      <c r="S21" s="95"/>
      <c r="T21" s="82"/>
      <c r="U21" s="91"/>
      <c r="V21" s="92"/>
      <c r="W21" s="84">
        <f t="shared" si="2"/>
        <v>41536800</v>
      </c>
      <c r="X21" s="93"/>
    </row>
    <row r="22" spans="1:24">
      <c r="A22" s="81">
        <v>20</v>
      </c>
      <c r="B22" s="81"/>
      <c r="C22" s="81" t="s">
        <v>114</v>
      </c>
      <c r="D22" s="81">
        <v>1</v>
      </c>
      <c r="E22" s="82">
        <v>55085000</v>
      </c>
      <c r="F22" s="83">
        <f t="shared" si="4"/>
        <v>55085000</v>
      </c>
      <c r="G22" s="83">
        <f>F22*8%</f>
        <v>4406800</v>
      </c>
      <c r="H22" s="84">
        <f t="shared" si="5"/>
        <v>59491800</v>
      </c>
      <c r="I22" s="81"/>
      <c r="J22" s="81"/>
      <c r="K22" s="100">
        <v>45145</v>
      </c>
      <c r="L22" s="86">
        <v>50000000</v>
      </c>
      <c r="M22" s="100"/>
      <c r="N22" s="86"/>
      <c r="O22" s="95"/>
      <c r="P22" s="82"/>
      <c r="Q22" s="101"/>
      <c r="R22" s="82"/>
      <c r="S22" s="95"/>
      <c r="T22" s="82"/>
      <c r="U22" s="91"/>
      <c r="V22" s="92"/>
      <c r="W22" s="84">
        <f t="shared" si="2"/>
        <v>9491800</v>
      </c>
      <c r="X22" s="93"/>
    </row>
    <row r="23" spans="1:24">
      <c r="A23" s="111" t="s">
        <v>9</v>
      </c>
      <c r="B23" s="111"/>
      <c r="C23" s="111"/>
      <c r="D23" s="111"/>
      <c r="E23" s="112"/>
      <c r="F23" s="113"/>
      <c r="G23" s="113"/>
      <c r="H23" s="84">
        <f>SUM(H3:H22)</f>
        <v>1652299960</v>
      </c>
      <c r="I23" s="113"/>
      <c r="J23" s="113"/>
      <c r="K23" s="113"/>
      <c r="L23" s="114">
        <f>SUM(L3:L22)</f>
        <v>653343124</v>
      </c>
      <c r="M23" s="113"/>
      <c r="N23" s="115">
        <f>SUM(N3:N22)</f>
        <v>412052724</v>
      </c>
      <c r="O23" s="115"/>
      <c r="P23" s="115">
        <f>SUM(P3:P22)</f>
        <v>127228166</v>
      </c>
      <c r="Q23" s="116"/>
      <c r="R23" s="115">
        <f>SUM(R3:R21)</f>
        <v>87971846</v>
      </c>
      <c r="S23" s="116"/>
      <c r="T23" s="115"/>
      <c r="U23" s="117"/>
      <c r="V23" s="112"/>
      <c r="W23" s="118">
        <f>H23-L23-N23-P23-R23</f>
        <v>371704100</v>
      </c>
      <c r="X23" s="93"/>
    </row>
    <row r="24" spans="1:24">
      <c r="W24" s="121">
        <f>SUM(W3:W22)</f>
        <v>321704100</v>
      </c>
    </row>
    <row r="25" spans="1:24">
      <c r="J25" s="122"/>
      <c r="W25" s="119"/>
    </row>
    <row r="26" spans="1:24">
      <c r="H26" s="122"/>
      <c r="W26" s="122"/>
    </row>
    <row r="27" spans="1:24">
      <c r="W27" s="122"/>
    </row>
  </sheetData>
  <mergeCells count="4">
    <mergeCell ref="A1:W1"/>
    <mergeCell ref="X12:X14"/>
    <mergeCell ref="J13:J14"/>
    <mergeCell ref="A23:D2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2D78C-7F65-4883-925F-F3323FEA3E70}">
  <dimension ref="A1:Q24"/>
  <sheetViews>
    <sheetView workbookViewId="0">
      <selection activeCell="H10" sqref="H10"/>
    </sheetView>
  </sheetViews>
  <sheetFormatPr defaultColWidth="9.109375" defaultRowHeight="13.8"/>
  <cols>
    <col min="1" max="1" width="7.21875" style="126" customWidth="1"/>
    <col min="2" max="2" width="16.5546875" style="126" customWidth="1"/>
    <col min="3" max="3" width="25.44140625" style="126" customWidth="1"/>
    <col min="4" max="4" width="35.44140625" style="126" customWidth="1"/>
    <col min="5" max="5" width="25.21875" style="126" customWidth="1"/>
    <col min="6" max="6" width="26" style="187" customWidth="1"/>
    <col min="7" max="7" width="20.77734375" style="187" customWidth="1"/>
    <col min="8" max="8" width="22.21875" style="188" customWidth="1"/>
    <col min="9" max="9" width="26.109375" style="126" customWidth="1"/>
    <col min="10" max="10" width="28.109375" style="126" customWidth="1"/>
    <col min="11" max="16384" width="9.109375" style="126"/>
  </cols>
  <sheetData>
    <row r="1" spans="1:17" ht="27.6">
      <c r="A1" s="123" t="s">
        <v>146</v>
      </c>
      <c r="B1" s="124"/>
      <c r="C1" s="124"/>
      <c r="D1" s="124"/>
      <c r="E1" s="124"/>
      <c r="F1" s="124"/>
      <c r="G1" s="124"/>
      <c r="H1" s="124"/>
      <c r="I1" s="124"/>
      <c r="J1" s="125"/>
    </row>
    <row r="2" spans="1:17" ht="16.8">
      <c r="A2" s="127" t="s">
        <v>115</v>
      </c>
      <c r="B2" s="127"/>
      <c r="C2" s="127"/>
      <c r="D2" s="128"/>
      <c r="E2" s="127" t="s">
        <v>116</v>
      </c>
      <c r="F2" s="127"/>
      <c r="G2" s="127"/>
      <c r="H2" s="129"/>
      <c r="I2" s="129"/>
      <c r="J2" s="129"/>
    </row>
    <row r="3" spans="1:17" ht="16.8">
      <c r="A3" s="127" t="s">
        <v>117</v>
      </c>
      <c r="B3" s="127"/>
      <c r="C3" s="127"/>
      <c r="D3" s="128"/>
      <c r="E3" s="127" t="s">
        <v>118</v>
      </c>
      <c r="F3" s="127"/>
      <c r="G3" s="127"/>
      <c r="H3" s="129"/>
      <c r="I3" s="129"/>
      <c r="J3" s="129"/>
    </row>
    <row r="4" spans="1:17" ht="16.8">
      <c r="A4" s="127" t="s">
        <v>119</v>
      </c>
      <c r="B4" s="127"/>
      <c r="C4" s="127"/>
      <c r="D4" s="128"/>
      <c r="E4" s="127" t="s">
        <v>120</v>
      </c>
      <c r="F4" s="127"/>
      <c r="G4" s="127"/>
      <c r="H4" s="129"/>
      <c r="I4" s="129"/>
      <c r="J4" s="129"/>
    </row>
    <row r="5" spans="1:17" ht="16.8">
      <c r="A5" s="130" t="s">
        <v>0</v>
      </c>
      <c r="B5" s="131" t="s">
        <v>121</v>
      </c>
      <c r="C5" s="132"/>
      <c r="D5" s="132"/>
      <c r="E5" s="132"/>
      <c r="F5" s="132"/>
      <c r="G5" s="133"/>
      <c r="H5" s="131" t="s">
        <v>122</v>
      </c>
      <c r="I5" s="134"/>
      <c r="J5" s="135"/>
    </row>
    <row r="6" spans="1:17" ht="50.4">
      <c r="A6" s="136"/>
      <c r="B6" s="137" t="s">
        <v>123</v>
      </c>
      <c r="C6" s="138" t="s">
        <v>124</v>
      </c>
      <c r="D6" s="137" t="s">
        <v>125</v>
      </c>
      <c r="E6" s="139" t="s">
        <v>126</v>
      </c>
      <c r="F6" s="139" t="s">
        <v>127</v>
      </c>
      <c r="G6" s="137" t="s">
        <v>128</v>
      </c>
      <c r="H6" s="137" t="s">
        <v>129</v>
      </c>
      <c r="I6" s="137" t="s">
        <v>130</v>
      </c>
      <c r="J6" s="140" t="s">
        <v>131</v>
      </c>
    </row>
    <row r="7" spans="1:17" ht="16.8">
      <c r="A7" s="137">
        <v>1</v>
      </c>
      <c r="B7" s="141"/>
      <c r="C7" s="137"/>
      <c r="D7" s="137"/>
      <c r="E7" s="139"/>
      <c r="F7" s="139"/>
      <c r="G7" s="142"/>
      <c r="H7" s="143"/>
      <c r="I7" s="28"/>
      <c r="J7" s="144"/>
    </row>
    <row r="8" spans="1:17" ht="16.8">
      <c r="A8" s="137">
        <v>2</v>
      </c>
      <c r="B8" s="141"/>
      <c r="C8" s="137"/>
      <c r="D8" s="137"/>
      <c r="E8" s="139"/>
      <c r="F8" s="139"/>
      <c r="G8" s="142"/>
      <c r="H8" s="143"/>
      <c r="I8" s="28"/>
      <c r="J8" s="144"/>
    </row>
    <row r="9" spans="1:17" ht="16.8">
      <c r="A9" s="137">
        <v>3</v>
      </c>
      <c r="B9" s="141"/>
      <c r="C9" s="137"/>
      <c r="D9" s="137"/>
      <c r="E9" s="139"/>
      <c r="F9" s="139"/>
      <c r="G9" s="142"/>
      <c r="H9" s="143"/>
      <c r="I9" s="28"/>
      <c r="J9" s="144"/>
    </row>
    <row r="10" spans="1:17" ht="16.8">
      <c r="A10" s="145" t="s">
        <v>132</v>
      </c>
      <c r="B10" s="145"/>
      <c r="C10" s="145"/>
      <c r="D10" s="145"/>
      <c r="E10" s="145"/>
      <c r="F10" s="145"/>
      <c r="G10" s="146">
        <f>SUM(G7:G9)</f>
        <v>0</v>
      </c>
      <c r="H10" s="126"/>
      <c r="I10" s="144"/>
      <c r="J10" s="28"/>
    </row>
    <row r="11" spans="1:17" ht="16.8">
      <c r="A11" s="147" t="s">
        <v>133</v>
      </c>
      <c r="B11" s="147"/>
      <c r="C11" s="147"/>
      <c r="D11" s="147"/>
      <c r="E11" s="147"/>
      <c r="F11" s="147"/>
      <c r="G11" s="148"/>
      <c r="H11" s="149"/>
      <c r="I11" s="144"/>
      <c r="J11" s="144"/>
    </row>
    <row r="12" spans="1:17" ht="16.8">
      <c r="A12" s="150" t="s">
        <v>134</v>
      </c>
      <c r="B12" s="151"/>
      <c r="C12" s="151"/>
      <c r="D12" s="151"/>
      <c r="E12" s="151"/>
      <c r="F12" s="151"/>
      <c r="G12" s="152"/>
      <c r="H12" s="153"/>
      <c r="I12" s="144"/>
      <c r="J12" s="144"/>
    </row>
    <row r="13" spans="1:17" s="157" customFormat="1" ht="16.8">
      <c r="A13" s="154"/>
      <c r="B13" s="154"/>
      <c r="C13" s="154"/>
      <c r="D13" s="154"/>
      <c r="E13" s="154"/>
      <c r="F13" s="154"/>
      <c r="G13" s="155"/>
      <c r="H13" s="154"/>
      <c r="I13" s="156"/>
      <c r="J13" s="156"/>
    </row>
    <row r="14" spans="1:17" ht="16.8">
      <c r="A14" s="158" t="s">
        <v>135</v>
      </c>
      <c r="B14" s="159"/>
      <c r="C14" s="159"/>
      <c r="D14" s="160"/>
      <c r="E14" s="161" t="s">
        <v>136</v>
      </c>
      <c r="F14" s="162"/>
      <c r="G14" s="163" t="s">
        <v>137</v>
      </c>
      <c r="H14" s="164" t="s">
        <v>135</v>
      </c>
      <c r="I14" s="164"/>
      <c r="J14" s="164"/>
      <c r="L14" s="165"/>
      <c r="M14" s="165"/>
      <c r="N14" s="165"/>
      <c r="O14" s="165"/>
      <c r="P14" s="165"/>
      <c r="Q14" s="166"/>
    </row>
    <row r="15" spans="1:17" ht="16.8">
      <c r="A15" s="127" t="s">
        <v>138</v>
      </c>
      <c r="B15" s="127"/>
      <c r="C15" s="167" t="s">
        <v>139</v>
      </c>
      <c r="D15" s="168" t="s">
        <v>140</v>
      </c>
      <c r="E15" s="169"/>
      <c r="F15" s="170"/>
      <c r="G15" s="171"/>
      <c r="H15" s="168" t="s">
        <v>141</v>
      </c>
      <c r="I15" s="172" t="s">
        <v>142</v>
      </c>
      <c r="J15" s="172"/>
    </row>
    <row r="16" spans="1:17">
      <c r="A16" s="173"/>
      <c r="B16" s="173"/>
      <c r="C16" s="173"/>
      <c r="D16" s="174"/>
      <c r="E16" s="175"/>
      <c r="F16" s="176"/>
      <c r="G16" s="177"/>
      <c r="H16" s="178"/>
      <c r="I16" s="173"/>
      <c r="J16" s="173"/>
    </row>
    <row r="17" spans="1:10">
      <c r="A17" s="173"/>
      <c r="B17" s="173"/>
      <c r="C17" s="173"/>
      <c r="D17" s="179"/>
      <c r="E17" s="180"/>
      <c r="F17" s="181"/>
      <c r="G17" s="182"/>
      <c r="H17" s="178"/>
      <c r="I17" s="173"/>
      <c r="J17" s="173"/>
    </row>
    <row r="18" spans="1:10">
      <c r="A18" s="173"/>
      <c r="B18" s="173"/>
      <c r="C18" s="173"/>
      <c r="D18" s="179"/>
      <c r="E18" s="180"/>
      <c r="F18" s="181"/>
      <c r="G18" s="182"/>
      <c r="H18" s="178"/>
      <c r="I18" s="173"/>
      <c r="J18" s="173"/>
    </row>
    <row r="19" spans="1:10">
      <c r="A19" s="173"/>
      <c r="B19" s="173"/>
      <c r="C19" s="173"/>
      <c r="D19" s="179"/>
      <c r="E19" s="180"/>
      <c r="F19" s="181"/>
      <c r="G19" s="182"/>
      <c r="H19" s="178"/>
      <c r="I19" s="173"/>
      <c r="J19" s="173"/>
    </row>
    <row r="20" spans="1:10">
      <c r="A20" s="173"/>
      <c r="B20" s="173"/>
      <c r="C20" s="173"/>
      <c r="D20" s="179"/>
      <c r="E20" s="180"/>
      <c r="F20" s="181"/>
      <c r="G20" s="182"/>
      <c r="H20" s="178"/>
      <c r="I20" s="173"/>
      <c r="J20" s="173"/>
    </row>
    <row r="21" spans="1:10">
      <c r="A21" s="173"/>
      <c r="B21" s="173"/>
      <c r="C21" s="173"/>
      <c r="D21" s="179"/>
      <c r="E21" s="180"/>
      <c r="F21" s="181"/>
      <c r="G21" s="182"/>
      <c r="H21" s="178"/>
      <c r="I21" s="173"/>
      <c r="J21" s="173"/>
    </row>
    <row r="22" spans="1:10">
      <c r="A22" s="173"/>
      <c r="B22" s="173"/>
      <c r="C22" s="173"/>
      <c r="D22" s="179"/>
      <c r="E22" s="180"/>
      <c r="F22" s="181"/>
      <c r="G22" s="182"/>
      <c r="H22" s="178"/>
      <c r="I22" s="173"/>
      <c r="J22" s="173"/>
    </row>
    <row r="23" spans="1:10">
      <c r="A23" s="173"/>
      <c r="B23" s="173"/>
      <c r="C23" s="173"/>
      <c r="D23" s="179"/>
      <c r="E23" s="180"/>
      <c r="F23" s="181"/>
      <c r="G23" s="182"/>
      <c r="H23" s="178"/>
      <c r="I23" s="173"/>
      <c r="J23" s="173"/>
    </row>
    <row r="24" spans="1:10">
      <c r="A24" s="173"/>
      <c r="B24" s="173"/>
      <c r="C24" s="173"/>
      <c r="D24" s="183"/>
      <c r="E24" s="184"/>
      <c r="F24" s="185"/>
      <c r="G24" s="186"/>
      <c r="H24" s="178"/>
      <c r="I24" s="173"/>
      <c r="J24" s="173"/>
    </row>
  </sheetData>
  <mergeCells count="30">
    <mergeCell ref="I16:J24"/>
    <mergeCell ref="A16:B24"/>
    <mergeCell ref="C16:C24"/>
    <mergeCell ref="D16:D24"/>
    <mergeCell ref="E16:F24"/>
    <mergeCell ref="G16:G24"/>
    <mergeCell ref="H16:H24"/>
    <mergeCell ref="A12:F12"/>
    <mergeCell ref="A14:D14"/>
    <mergeCell ref="E14:F15"/>
    <mergeCell ref="G14:G15"/>
    <mergeCell ref="H14:J14"/>
    <mergeCell ref="A15:B15"/>
    <mergeCell ref="I15:J15"/>
    <mergeCell ref="H4:I4"/>
    <mergeCell ref="A5:A6"/>
    <mergeCell ref="B5:G5"/>
    <mergeCell ref="H5:J5"/>
    <mergeCell ref="A10:F10"/>
    <mergeCell ref="A11:F11"/>
    <mergeCell ref="A1:J1"/>
    <mergeCell ref="A2:C2"/>
    <mergeCell ref="E2:G2"/>
    <mergeCell ref="H2:I2"/>
    <mergeCell ref="J2:J4"/>
    <mergeCell ref="A3:C3"/>
    <mergeCell ref="E3:G3"/>
    <mergeCell ref="H3:I3"/>
    <mergeCell ref="A4:C4"/>
    <mergeCell ref="E4:G4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FFA2-289C-4CE2-8C5B-AAF11519A13F}">
  <dimension ref="A1:Q25"/>
  <sheetViews>
    <sheetView tabSelected="1" topLeftCell="A4" workbookViewId="0">
      <selection activeCell="I6" sqref="I6"/>
    </sheetView>
  </sheetViews>
  <sheetFormatPr defaultColWidth="9.109375" defaultRowHeight="13.8"/>
  <cols>
    <col min="1" max="1" width="7.21875" style="126" customWidth="1"/>
    <col min="2" max="2" width="9.109375" style="126"/>
    <col min="3" max="3" width="25.44140625" style="126" customWidth="1"/>
    <col min="4" max="4" width="35.88671875" style="126" customWidth="1"/>
    <col min="5" max="5" width="18.5546875" style="126" customWidth="1"/>
    <col min="6" max="6" width="18.109375" style="187" customWidth="1"/>
    <col min="7" max="7" width="23.88671875" style="187" customWidth="1"/>
    <col min="8" max="8" width="22.21875" style="188" customWidth="1"/>
    <col min="9" max="9" width="22" style="126" customWidth="1"/>
    <col min="10" max="10" width="23.5546875" style="126" customWidth="1"/>
    <col min="11" max="16384" width="9.109375" style="126"/>
  </cols>
  <sheetData>
    <row r="1" spans="1:17" ht="27.6">
      <c r="A1" s="123" t="s">
        <v>145</v>
      </c>
      <c r="B1" s="124"/>
      <c r="C1" s="124"/>
      <c r="D1" s="124"/>
      <c r="E1" s="124"/>
      <c r="F1" s="124"/>
      <c r="G1" s="124"/>
      <c r="H1" s="124"/>
      <c r="I1" s="124"/>
      <c r="J1" s="125"/>
    </row>
    <row r="2" spans="1:17" ht="16.8">
      <c r="A2" s="189" t="s">
        <v>115</v>
      </c>
      <c r="B2" s="132"/>
      <c r="C2" s="133"/>
      <c r="D2" s="128"/>
      <c r="E2" s="189" t="s">
        <v>116</v>
      </c>
      <c r="F2" s="132"/>
      <c r="G2" s="133"/>
      <c r="H2" s="131"/>
      <c r="I2" s="135"/>
      <c r="J2" s="190"/>
    </row>
    <row r="3" spans="1:17" ht="16.8">
      <c r="A3" s="189" t="s">
        <v>117</v>
      </c>
      <c r="B3" s="132"/>
      <c r="C3" s="133"/>
      <c r="D3" s="128"/>
      <c r="E3" s="189" t="s">
        <v>118</v>
      </c>
      <c r="F3" s="132"/>
      <c r="G3" s="133"/>
      <c r="H3" s="131"/>
      <c r="I3" s="135"/>
      <c r="J3" s="191"/>
    </row>
    <row r="4" spans="1:17" ht="16.8">
      <c r="A4" s="189" t="s">
        <v>119</v>
      </c>
      <c r="B4" s="132"/>
      <c r="C4" s="133"/>
      <c r="D4" s="128"/>
      <c r="E4" s="189" t="s">
        <v>120</v>
      </c>
      <c r="F4" s="132"/>
      <c r="G4" s="133"/>
      <c r="H4" s="131"/>
      <c r="I4" s="135"/>
      <c r="J4" s="192"/>
    </row>
    <row r="5" spans="1:17" ht="16.8">
      <c r="A5" s="130" t="s">
        <v>0</v>
      </c>
      <c r="B5" s="131" t="s">
        <v>121</v>
      </c>
      <c r="C5" s="134"/>
      <c r="D5" s="134"/>
      <c r="E5" s="134"/>
      <c r="F5" s="134"/>
      <c r="G5" s="135"/>
      <c r="H5" s="131" t="s">
        <v>122</v>
      </c>
      <c r="I5" s="134"/>
      <c r="J5" s="135"/>
    </row>
    <row r="6" spans="1:17" ht="50.4">
      <c r="A6" s="136"/>
      <c r="B6" s="137" t="s">
        <v>123</v>
      </c>
      <c r="C6" s="138" t="s">
        <v>124</v>
      </c>
      <c r="D6" s="137" t="s">
        <v>125</v>
      </c>
      <c r="E6" s="139" t="s">
        <v>126</v>
      </c>
      <c r="F6" s="139" t="s">
        <v>127</v>
      </c>
      <c r="G6" s="137" t="s">
        <v>128</v>
      </c>
      <c r="H6" s="137" t="s">
        <v>129</v>
      </c>
      <c r="I6" s="137" t="s">
        <v>130</v>
      </c>
      <c r="J6" s="140" t="s">
        <v>131</v>
      </c>
    </row>
    <row r="7" spans="1:17" ht="16.8">
      <c r="A7" s="137">
        <v>1</v>
      </c>
      <c r="B7" s="141"/>
      <c r="C7" s="137"/>
      <c r="D7" s="137"/>
      <c r="E7" s="139"/>
      <c r="F7" s="139"/>
      <c r="G7" s="142"/>
      <c r="H7" s="143"/>
      <c r="I7" s="28"/>
      <c r="J7" s="144"/>
    </row>
    <row r="8" spans="1:17" ht="16.8">
      <c r="A8" s="137">
        <v>2</v>
      </c>
      <c r="B8" s="141"/>
      <c r="C8" s="137"/>
      <c r="D8" s="137"/>
      <c r="E8" s="139"/>
      <c r="F8" s="139"/>
      <c r="G8" s="142"/>
      <c r="H8" s="143"/>
      <c r="I8" s="28"/>
      <c r="J8" s="144"/>
    </row>
    <row r="9" spans="1:17" ht="16.8">
      <c r="A9" s="137">
        <v>3</v>
      </c>
      <c r="B9" s="141"/>
      <c r="C9" s="137"/>
      <c r="D9" s="137"/>
      <c r="E9" s="139"/>
      <c r="F9" s="139"/>
      <c r="G9" s="142"/>
      <c r="H9" s="143"/>
      <c r="I9" s="28"/>
      <c r="J9" s="144"/>
    </row>
    <row r="10" spans="1:17" ht="16.8">
      <c r="A10" s="193" t="s">
        <v>132</v>
      </c>
      <c r="B10" s="194"/>
      <c r="C10" s="194"/>
      <c r="D10" s="194"/>
      <c r="E10" s="194"/>
      <c r="F10" s="195"/>
      <c r="G10" s="146">
        <f>SUM(G7:G9)</f>
        <v>0</v>
      </c>
      <c r="H10" s="126"/>
      <c r="I10" s="144"/>
      <c r="J10" s="144"/>
    </row>
    <row r="11" spans="1:17" ht="16.8">
      <c r="A11" s="196" t="s">
        <v>143</v>
      </c>
      <c r="B11" s="197"/>
      <c r="C11" s="197"/>
      <c r="D11" s="197"/>
      <c r="E11" s="197"/>
      <c r="F11" s="198"/>
      <c r="G11" s="199"/>
      <c r="H11" s="143"/>
      <c r="I11" s="144"/>
      <c r="J11" s="144"/>
    </row>
    <row r="12" spans="1:17" ht="16.8">
      <c r="A12" s="200" t="s">
        <v>144</v>
      </c>
      <c r="B12" s="201"/>
      <c r="C12" s="201"/>
      <c r="D12" s="201"/>
      <c r="E12" s="201"/>
      <c r="F12" s="202"/>
      <c r="G12" s="148"/>
      <c r="H12" s="149"/>
      <c r="I12" s="144"/>
      <c r="J12" s="144"/>
    </row>
    <row r="13" spans="1:17" ht="16.8">
      <c r="A13" s="150" t="s">
        <v>134</v>
      </c>
      <c r="B13" s="151"/>
      <c r="C13" s="151"/>
      <c r="D13" s="151"/>
      <c r="E13" s="151"/>
      <c r="F13" s="151"/>
      <c r="G13" s="152"/>
      <c r="H13" s="153"/>
      <c r="I13" s="144"/>
      <c r="J13" s="144"/>
    </row>
    <row r="14" spans="1:17" s="157" customFormat="1" ht="16.8">
      <c r="A14" s="154"/>
      <c r="B14" s="154"/>
      <c r="C14" s="154"/>
      <c r="D14" s="154"/>
      <c r="E14" s="154"/>
      <c r="F14" s="154"/>
      <c r="G14" s="155"/>
      <c r="H14" s="154"/>
      <c r="I14" s="156"/>
      <c r="J14" s="156"/>
    </row>
    <row r="15" spans="1:17" ht="16.8">
      <c r="A15" s="158" t="s">
        <v>135</v>
      </c>
      <c r="B15" s="159"/>
      <c r="C15" s="159"/>
      <c r="D15" s="160"/>
      <c r="E15" s="203" t="s">
        <v>136</v>
      </c>
      <c r="F15" s="204"/>
      <c r="G15" s="205" t="s">
        <v>137</v>
      </c>
      <c r="H15" s="206" t="s">
        <v>135</v>
      </c>
      <c r="I15" s="207"/>
      <c r="J15" s="208"/>
      <c r="L15" s="165"/>
      <c r="M15" s="165"/>
      <c r="N15" s="165"/>
      <c r="O15" s="165"/>
      <c r="P15" s="165"/>
      <c r="Q15" s="209"/>
    </row>
    <row r="16" spans="1:17" ht="16.8">
      <c r="A16" s="189" t="s">
        <v>138</v>
      </c>
      <c r="B16" s="133"/>
      <c r="C16" s="167" t="s">
        <v>139</v>
      </c>
      <c r="D16" s="168" t="s">
        <v>140</v>
      </c>
      <c r="E16" s="210"/>
      <c r="F16" s="211"/>
      <c r="G16" s="212"/>
      <c r="H16" s="168" t="s">
        <v>141</v>
      </c>
      <c r="I16" s="213" t="s">
        <v>142</v>
      </c>
      <c r="J16" s="214"/>
    </row>
    <row r="17" spans="1:10">
      <c r="A17" s="175"/>
      <c r="B17" s="176"/>
      <c r="C17" s="174"/>
      <c r="D17" s="174"/>
      <c r="E17" s="175"/>
      <c r="F17" s="176"/>
      <c r="G17" s="177"/>
      <c r="H17" s="215"/>
      <c r="I17" s="175"/>
      <c r="J17" s="176"/>
    </row>
    <row r="18" spans="1:10">
      <c r="A18" s="180"/>
      <c r="B18" s="181"/>
      <c r="C18" s="179"/>
      <c r="D18" s="179"/>
      <c r="E18" s="180"/>
      <c r="F18" s="181"/>
      <c r="G18" s="182"/>
      <c r="H18" s="216"/>
      <c r="I18" s="180"/>
      <c r="J18" s="181"/>
    </row>
    <row r="19" spans="1:10">
      <c r="A19" s="180"/>
      <c r="B19" s="181"/>
      <c r="C19" s="179"/>
      <c r="D19" s="179"/>
      <c r="E19" s="180"/>
      <c r="F19" s="181"/>
      <c r="G19" s="182"/>
      <c r="H19" s="216"/>
      <c r="I19" s="180"/>
      <c r="J19" s="181"/>
    </row>
    <row r="20" spans="1:10">
      <c r="A20" s="180"/>
      <c r="B20" s="181"/>
      <c r="C20" s="179"/>
      <c r="D20" s="179"/>
      <c r="E20" s="180"/>
      <c r="F20" s="181"/>
      <c r="G20" s="182"/>
      <c r="H20" s="216"/>
      <c r="I20" s="180"/>
      <c r="J20" s="181"/>
    </row>
    <row r="21" spans="1:10">
      <c r="A21" s="180"/>
      <c r="B21" s="181"/>
      <c r="C21" s="179"/>
      <c r="D21" s="179"/>
      <c r="E21" s="180"/>
      <c r="F21" s="181"/>
      <c r="G21" s="182"/>
      <c r="H21" s="216"/>
      <c r="I21" s="180"/>
      <c r="J21" s="181"/>
    </row>
    <row r="22" spans="1:10">
      <c r="A22" s="180"/>
      <c r="B22" s="181"/>
      <c r="C22" s="179"/>
      <c r="D22" s="179"/>
      <c r="E22" s="180"/>
      <c r="F22" s="181"/>
      <c r="G22" s="182"/>
      <c r="H22" s="216"/>
      <c r="I22" s="180"/>
      <c r="J22" s="181"/>
    </row>
    <row r="23" spans="1:10">
      <c r="A23" s="180"/>
      <c r="B23" s="181"/>
      <c r="C23" s="179"/>
      <c r="D23" s="179"/>
      <c r="E23" s="180"/>
      <c r="F23" s="181"/>
      <c r="G23" s="182"/>
      <c r="H23" s="216"/>
      <c r="I23" s="180"/>
      <c r="J23" s="181"/>
    </row>
    <row r="24" spans="1:10">
      <c r="A24" s="180"/>
      <c r="B24" s="181"/>
      <c r="C24" s="179"/>
      <c r="D24" s="179"/>
      <c r="E24" s="180"/>
      <c r="F24" s="181"/>
      <c r="G24" s="182"/>
      <c r="H24" s="216"/>
      <c r="I24" s="180"/>
      <c r="J24" s="181"/>
    </row>
    <row r="25" spans="1:10">
      <c r="A25" s="184"/>
      <c r="B25" s="185"/>
      <c r="C25" s="183"/>
      <c r="D25" s="183"/>
      <c r="E25" s="184"/>
      <c r="F25" s="185"/>
      <c r="G25" s="186"/>
      <c r="H25" s="217"/>
      <c r="I25" s="184"/>
      <c r="J25" s="185"/>
    </row>
  </sheetData>
  <mergeCells count="31">
    <mergeCell ref="I17:J25"/>
    <mergeCell ref="A17:B25"/>
    <mergeCell ref="C17:C25"/>
    <mergeCell ref="D17:D25"/>
    <mergeCell ref="E17:F25"/>
    <mergeCell ref="G17:G25"/>
    <mergeCell ref="H17:H25"/>
    <mergeCell ref="A12:F12"/>
    <mergeCell ref="A13:F13"/>
    <mergeCell ref="A15:D15"/>
    <mergeCell ref="E15:F16"/>
    <mergeCell ref="G15:G16"/>
    <mergeCell ref="H15:J15"/>
    <mergeCell ref="A16:B16"/>
    <mergeCell ref="I16:J16"/>
    <mergeCell ref="H4:I4"/>
    <mergeCell ref="A5:A6"/>
    <mergeCell ref="B5:G5"/>
    <mergeCell ref="H5:J5"/>
    <mergeCell ref="A10:F10"/>
    <mergeCell ref="A11:F11"/>
    <mergeCell ref="A1:J1"/>
    <mergeCell ref="A2:C2"/>
    <mergeCell ref="E2:G2"/>
    <mergeCell ref="H2:I2"/>
    <mergeCell ref="J2:J4"/>
    <mergeCell ref="A3:C3"/>
    <mergeCell ref="E3:G3"/>
    <mergeCell ref="H3:I3"/>
    <mergeCell ref="A4:C4"/>
    <mergeCell ref="E4:G4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công nợ khách hàng </vt:lpstr>
      <vt:lpstr>syn </vt:lpstr>
      <vt:lpstr>công nợ ncc </vt:lpstr>
      <vt:lpstr>đề xuất thanh toán lần 1</vt:lpstr>
      <vt:lpstr>đề xuất thanh toán lần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 Creative</dc:creator>
  <cp:lastModifiedBy>HD Creative</cp:lastModifiedBy>
  <dcterms:created xsi:type="dcterms:W3CDTF">2023-10-11T03:46:33Z</dcterms:created>
  <dcterms:modified xsi:type="dcterms:W3CDTF">2023-10-11T04:20:19Z</dcterms:modified>
</cp:coreProperties>
</file>