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- 2\003.- PTY4614 - CAPSTONE\FASE 3 - 002D\Grupo (4)\"/>
    </mc:Choice>
  </mc:AlternateContent>
  <xr:revisionPtr revIDLastSave="0" documentId="13_ncr:1_{DCC33F0E-C411-486E-8207-C73DB19AEE07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" l="1"/>
  <c r="E71" i="1"/>
  <c r="G70" i="1"/>
  <c r="E70" i="1"/>
  <c r="G69" i="1"/>
  <c r="E69" i="1"/>
  <c r="G68" i="1"/>
  <c r="E68" i="1"/>
  <c r="G67" i="1"/>
  <c r="E67" i="1"/>
  <c r="G66" i="1"/>
  <c r="E66" i="1"/>
  <c r="F65" i="1"/>
  <c r="G65" i="1" s="1"/>
  <c r="D65" i="1"/>
  <c r="E65" i="1" s="1"/>
  <c r="G58" i="1"/>
  <c r="E58" i="1"/>
  <c r="G57" i="1"/>
  <c r="E57" i="1"/>
  <c r="G56" i="1"/>
  <c r="E56" i="1"/>
  <c r="G55" i="1"/>
  <c r="E55" i="1"/>
  <c r="G54" i="1"/>
  <c r="E54" i="1"/>
  <c r="G53" i="1"/>
  <c r="E53" i="1"/>
  <c r="F52" i="1"/>
  <c r="G52" i="1" s="1"/>
  <c r="D52" i="1"/>
  <c r="E52" i="1" s="1"/>
  <c r="G32" i="1"/>
  <c r="E32" i="1"/>
  <c r="G31" i="1"/>
  <c r="E31" i="1"/>
  <c r="G30" i="1"/>
  <c r="E30" i="1"/>
  <c r="G29" i="1"/>
  <c r="E29" i="1"/>
  <c r="G28" i="1"/>
  <c r="E28" i="1"/>
  <c r="G27" i="1"/>
  <c r="E27" i="1"/>
  <c r="F26" i="1"/>
  <c r="G26" i="1" s="1"/>
  <c r="D26" i="1"/>
  <c r="E26" i="1" s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J83" i="1"/>
  <c r="K83" i="1" s="1"/>
  <c r="H83" i="1"/>
  <c r="I83" i="1" s="1"/>
  <c r="J82" i="1"/>
  <c r="K82" i="1" s="1"/>
  <c r="H82" i="1"/>
  <c r="I82" i="1" s="1"/>
  <c r="J81" i="1"/>
  <c r="K81" i="1" s="1"/>
  <c r="H81" i="1"/>
  <c r="I81" i="1" s="1"/>
  <c r="J80" i="1"/>
  <c r="K80" i="1" s="1"/>
  <c r="H80" i="1"/>
  <c r="I80" i="1" s="1"/>
  <c r="J79" i="1"/>
  <c r="K79" i="1" s="1"/>
  <c r="H79" i="1"/>
  <c r="I79" i="1" s="1"/>
  <c r="J78" i="1"/>
  <c r="K78" i="1" s="1"/>
  <c r="I78" i="1"/>
  <c r="H78" i="1"/>
  <c r="J71" i="1"/>
  <c r="K71" i="1" s="1"/>
  <c r="H71" i="1"/>
  <c r="I71" i="1" s="1"/>
  <c r="J70" i="1"/>
  <c r="K70" i="1" s="1"/>
  <c r="H70" i="1"/>
  <c r="I70" i="1" s="1"/>
  <c r="J69" i="1"/>
  <c r="K69" i="1" s="1"/>
  <c r="I69" i="1"/>
  <c r="H69" i="1"/>
  <c r="J68" i="1"/>
  <c r="K68" i="1" s="1"/>
  <c r="H68" i="1"/>
  <c r="I68" i="1" s="1"/>
  <c r="K67" i="1"/>
  <c r="J67" i="1"/>
  <c r="H67" i="1"/>
  <c r="I67" i="1" s="1"/>
  <c r="J66" i="1"/>
  <c r="K66" i="1" s="1"/>
  <c r="H66" i="1"/>
  <c r="I66" i="1" s="1"/>
  <c r="J65" i="1"/>
  <c r="K65" i="1" s="1"/>
  <c r="H65" i="1"/>
  <c r="I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J57" i="1"/>
  <c r="K57" i="1" s="1"/>
  <c r="H57" i="1"/>
  <c r="I57" i="1" s="1"/>
  <c r="J56" i="1"/>
  <c r="K56" i="1" s="1"/>
  <c r="H56" i="1"/>
  <c r="I56" i="1" s="1"/>
  <c r="J55" i="1"/>
  <c r="K55" i="1" s="1"/>
  <c r="H55" i="1"/>
  <c r="I55" i="1" s="1"/>
  <c r="J54" i="1"/>
  <c r="K54" i="1" s="1"/>
  <c r="H54" i="1"/>
  <c r="I54" i="1" s="1"/>
  <c r="J53" i="1"/>
  <c r="K53" i="1" s="1"/>
  <c r="H53" i="1"/>
  <c r="I53" i="1" s="1"/>
  <c r="J52" i="1"/>
  <c r="K52" i="1" s="1"/>
  <c r="I52" i="1"/>
  <c r="H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K44" i="1"/>
  <c r="J44" i="1"/>
  <c r="I44" i="1"/>
  <c r="H44" i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72" i="1"/>
  <c r="C73" i="1" s="1"/>
  <c r="D5" i="1" s="1"/>
  <c r="C59" i="1"/>
  <c r="C60" i="1" s="1"/>
  <c r="D4" i="1" s="1"/>
  <c r="C85" i="1"/>
  <c r="B14" i="1" l="1"/>
  <c r="B15" i="1"/>
  <c r="B16" i="1"/>
  <c r="B17" i="1"/>
  <c r="B18" i="1"/>
  <c r="B19" i="1"/>
  <c r="D13" i="1" l="1"/>
  <c r="E13" i="1" s="1"/>
  <c r="E14" i="1"/>
  <c r="E15" i="1"/>
  <c r="E16" i="1"/>
  <c r="E17" i="1"/>
  <c r="E18" i="1"/>
  <c r="E19" i="1"/>
  <c r="G17" i="1" l="1"/>
  <c r="H17" i="1"/>
  <c r="I17" i="1" s="1"/>
  <c r="J17" i="1"/>
  <c r="K17" i="1" s="1"/>
  <c r="J19" i="1"/>
  <c r="K19" i="1" s="1"/>
  <c r="H19" i="1"/>
  <c r="I19" i="1" s="1"/>
  <c r="G19" i="1"/>
  <c r="J18" i="1"/>
  <c r="K18" i="1" s="1"/>
  <c r="H18" i="1"/>
  <c r="I18" i="1" s="1"/>
  <c r="G18" i="1"/>
  <c r="J16" i="1"/>
  <c r="K16" i="1" s="1"/>
  <c r="H16" i="1"/>
  <c r="I16" i="1" s="1"/>
  <c r="G16" i="1"/>
  <c r="J15" i="1"/>
  <c r="K15" i="1" s="1"/>
  <c r="H15" i="1"/>
  <c r="I15" i="1" s="1"/>
  <c r="G15" i="1"/>
  <c r="J14" i="1"/>
  <c r="H14" i="1"/>
  <c r="I14" i="1" s="1"/>
  <c r="G14" i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<sst xmlns="http://schemas.openxmlformats.org/spreadsheetml/2006/main" count="187" uniqueCount="66">
  <si>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</si>
  <si>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</si>
  <si>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</si>
  <si>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</si>
  <si>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</si>
  <si>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</si>
  <si>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</si>
  <si>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</si>
  <si>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</si>
  <si>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</si>
  <si>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</si>
  <si>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</si>
  <si>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</si>
  <si>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</si>
  <si>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</si>
  <si>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</si>
  <si>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</si>
  <si>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</si>
  <si>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</si>
  <si>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</si>
  <si>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</si>
  <si>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</si>
  <si>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</si>
  <si>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</si>
  <si>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</si>
  <si>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</si>
  <si>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</si>
  <si>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</si>
  <si>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</si>
  <si>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</si>
  <si>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</si>
  <si>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</si>
  <si>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</si>
  <si>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</si>
  <si>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</si>
  <si>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</si>
  <si>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</si>
  <si>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</si>
  <si>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</si>
  <si>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</si>
  <si>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</si>
  <si>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</si>
  <si>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</si>
  <si>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</si>
  <si>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</si>
  <si>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</si>
  <si>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</si>
  <si>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</si>
  <si>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</si>
  <si>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</si>
  <si>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</si>
  <si>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</si>
  <si>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</si>
  <si>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</si>
  <si>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</si>
  <si>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</si>
  <si>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</si>
  <si>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</si>
  <si>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</si>
  <si>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</si>
  <si>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</si>
  <si>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</si>
  <si>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</si>
  <si>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ACUNA FERNANDEZ DANIEL GIOVANI</t>
  </si>
  <si>
    <t>PAREDES SUAREZ CAMILA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</si>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</sst>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/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9">
        <v>0.7</v>
      </c>
      <c r="D2" s="32">
        <v>0.3</v>
      </c>
      <c r="E2" s="33">
        <v>1</v>
      </c>
    </row>
    <row r="3" spans="1:11" ht="30" x14ac:dyDescent="0.25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25">
      <c r="A4" s="3">
        <v>1</v>
      </c>
      <c r="B4" s="16" t="s">
        <v>63</v>
      </c>
      <c r="C4" s="31">
        <f>C21</f>
        <v>6</v>
      </c>
      <c r="D4" s="37">
        <f>C60</f>
        <v>6</v>
      </c>
      <c r="E4" s="36">
        <f>C4*C$2+D4*D$2</f>
        <v>5.9999999999999991</v>
      </c>
    </row>
    <row r="5" spans="1:11" x14ac:dyDescent="0.25">
      <c r="A5" s="3">
        <v>2</v>
      </c>
      <c r="B5" s="16" t="s">
        <v>64</v>
      </c>
      <c r="C5" s="31">
        <f>C34</f>
        <v>6</v>
      </c>
      <c r="D5" s="37">
        <f>C73</f>
        <v>6</v>
      </c>
      <c r="E5" s="36">
        <f t="shared" ref="E5:E6" si="0">C5*C$2+D5*D$2</f>
        <v>5.9999999999999991</v>
      </c>
    </row>
    <row r="6" spans="1:11" x14ac:dyDescent="0.25">
      <c r="A6" s="3">
        <v>3</v>
      </c>
      <c r="B6" s="16"/>
      <c r="C6" s="31"/>
      <c r="D6" s="37"/>
      <c r="E6" s="36"/>
    </row>
    <row r="11" spans="1:11" ht="18.75" outlineLevel="1" x14ac:dyDescent="0.25">
      <c r="A11" s="48" t="s">
        <v>4</v>
      </c>
      <c r="B11" s="11" t="str">
        <f>B4</f>
        <v>ACUNA FERNANDEZ DANIEL GIOVANI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25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 x14ac:dyDescent="0.25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/>
      <c r="E14" s="12" t="str">
        <f>IF(D14="X",100*0.25,"")</f>
        <v/>
      </c>
      <c r="F14" s="12" t="s">
        <v>65</v>
      </c>
      <c r="G14" s="12">
        <f>IF(F14="X",60*0.25,"")</f>
        <v>15</v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25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">
        <v>65</v>
      </c>
      <c r="E15" s="12">
        <f>IF(D15="X",100*0.2,"")</f>
        <v>20</v>
      </c>
      <c r="F15" s="12"/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25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/>
      <c r="E16" s="12" t="str">
        <f>IF(D16="X",100*0.05,"")</f>
        <v/>
      </c>
      <c r="F16" s="12" t="s">
        <v>65</v>
      </c>
      <c r="G16" s="12">
        <f>IF(F16="X",60*0.05,"")</f>
        <v>3</v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25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/>
      <c r="E17" s="12" t="str">
        <f>IF(D17="X",100*0.05,"")</f>
        <v/>
      </c>
      <c r="F17" s="12" t="s">
        <v>65</v>
      </c>
      <c r="G17" s="12">
        <f>IF(F17="X",60*0.05,"")</f>
        <v>3</v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36" outlineLevel="1" x14ac:dyDescent="0.25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">
        <v>65</v>
      </c>
      <c r="E18" s="12">
        <f>IF(D18="X",100*0.2,"")</f>
        <v>20</v>
      </c>
      <c r="F18" s="12"/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">
        <v>65</v>
      </c>
      <c r="E19" s="12">
        <f>IF(D19="X",100*0.1,"")</f>
        <v>10</v>
      </c>
      <c r="F19" s="12"/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0"/>
      <c r="B20" s="18" t="s">
        <v>12</v>
      </c>
      <c r="C20" s="22">
        <f>E20+G20+I20+K20</f>
        <v>86</v>
      </c>
      <c r="D20" s="13"/>
      <c r="E20" s="13">
        <f>SUM(E13:E19)</f>
        <v>65</v>
      </c>
      <c r="F20" s="13"/>
      <c r="G20" s="13">
        <f>SUM(G13:G19)</f>
        <v>21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2"/>
      <c r="B21" s="21" t="s">
        <v>13</v>
      </c>
      <c r="C21" s="14">
        <f>VLOOKUP(C20,ESCALA_IEP!A2:B202,2,FALSE)</f>
        <v>6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8" t="s">
        <v>4</v>
      </c>
      <c r="B24" s="11" t="str">
        <f>B5</f>
        <v>PAREDES SUAREZ CAMILA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5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5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/>
      <c r="E27" s="12" t="str">
        <f>IF(D27="X",100*0.25,"")</f>
        <v/>
      </c>
      <c r="F27" s="12" t="s">
        <v>65</v>
      </c>
      <c r="G27" s="12">
        <f>IF(F27="X",60*0.25,"")</f>
        <v>15</v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5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">
        <v>65</v>
      </c>
      <c r="E28" s="12">
        <f>IF(D28="X",100*0.2,"")</f>
        <v>20</v>
      </c>
      <c r="F28" s="12"/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5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/>
      <c r="E29" s="12" t="str">
        <f>IF(D29="X",100*0.05,"")</f>
        <v/>
      </c>
      <c r="F29" s="12" t="s">
        <v>65</v>
      </c>
      <c r="G29" s="12">
        <f>IF(F29="X",60*0.05,"")</f>
        <v>3</v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5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/>
      <c r="E30" s="12" t="str">
        <f>IF(D30="X",100*0.05,"")</f>
        <v/>
      </c>
      <c r="F30" s="12" t="s">
        <v>65</v>
      </c>
      <c r="G30" s="12">
        <f>IF(F30="X",60*0.05,"")</f>
        <v>3</v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5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">
        <v>65</v>
      </c>
      <c r="E31" s="12">
        <f>IF(D31="X",100*0.2,"")</f>
        <v>20</v>
      </c>
      <c r="F31" s="12"/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5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">
        <v>65</v>
      </c>
      <c r="E32" s="12">
        <f>IF(D32="X",100*0.1,"")</f>
        <v>10</v>
      </c>
      <c r="F32" s="12"/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">
      <c r="A33" s="40"/>
      <c r="B33" s="18" t="s">
        <v>12</v>
      </c>
      <c r="C33" s="22">
        <f>E33+G33+I33+K33</f>
        <v>86</v>
      </c>
      <c r="D33" s="13"/>
      <c r="E33" s="13">
        <f>SUM(E26:E32)</f>
        <v>65</v>
      </c>
      <c r="F33" s="13"/>
      <c r="G33" s="13">
        <f>SUM(G26:G32)</f>
        <v>21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2"/>
      <c r="B34" s="21" t="s">
        <v>13</v>
      </c>
      <c r="C34" s="14">
        <f>VLOOKUP(C33,ESCALA_IEP!A15:B215,2,FALSE)</f>
        <v>6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8" t="s">
        <v>4</v>
      </c>
      <c r="B37" s="11">
        <f>B6</f>
        <v>0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5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/>
      <c r="E39" s="12"/>
      <c r="F39" s="12"/>
      <c r="G39" s="12"/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25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/>
      <c r="E40" s="12"/>
      <c r="F40" s="12"/>
      <c r="G40" s="12"/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25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/>
      <c r="E41" s="12"/>
      <c r="F41" s="12"/>
      <c r="G41" s="12"/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25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/>
      <c r="E42" s="12"/>
      <c r="F42" s="12"/>
      <c r="G42" s="12"/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25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/>
      <c r="E43" s="12"/>
      <c r="F43" s="12"/>
      <c r="G43" s="12"/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25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/>
      <c r="E44" s="12"/>
      <c r="F44" s="12"/>
      <c r="G44" s="12"/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25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/>
      <c r="E45" s="12"/>
      <c r="F45" s="12"/>
      <c r="G45" s="12"/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">
      <c r="A46" s="40"/>
      <c r="B46" s="18" t="s">
        <v>12</v>
      </c>
      <c r="C46" s="22">
        <f>E46+G46+I46+K46</f>
        <v>0</v>
      </c>
      <c r="D46" s="13"/>
      <c r="E46" s="13">
        <f>SUM(E39:E45)</f>
        <v>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2"/>
      <c r="B47" s="21" t="s">
        <v>13</v>
      </c>
      <c r="C47" s="14"/>
    </row>
    <row r="48" spans="1:11" ht="15.75" customHeight="1" x14ac:dyDescent="0.25"/>
    <row r="49" spans="1:11" ht="15.75" customHeight="1" x14ac:dyDescent="0.25"/>
    <row r="50" spans="1:11" ht="24" customHeight="1" x14ac:dyDescent="0.25">
      <c r="A50" s="39" t="s">
        <v>14</v>
      </c>
      <c r="B50" s="11" t="str">
        <f>B4</f>
        <v>ACUNA FERNANDEZ DANIEL GIOVANI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5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tr">
        <f t="shared" ref="D52:D56" si="15">IF($C52=CL,"X","")</f>
        <v>X</v>
      </c>
      <c r="E52" s="12">
        <f>IF(D52="X",100*0.15,"")</f>
        <v>15</v>
      </c>
      <c r="F52" s="12" t="str">
        <f t="shared" ref="F52:F56" si="16">IF($C52=L,"X","")</f>
        <v/>
      </c>
      <c r="G52" s="12" t="str">
        <f>IF(F52="X",60*0.15,"")</f>
        <v/>
      </c>
      <c r="H52" s="12" t="str">
        <f t="shared" ref="H52:H56" si="17">IF($C52=ML,"X","")</f>
        <v/>
      </c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25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/>
      <c r="E53" s="12" t="str">
        <f>IF(D53="X",100*0.25,"")</f>
        <v/>
      </c>
      <c r="F53" s="12" t="s">
        <v>65</v>
      </c>
      <c r="G53" s="12">
        <f>IF(F53="X",60*0.25,"")</f>
        <v>15</v>
      </c>
      <c r="H53" s="12" t="str">
        <f t="shared" si="17"/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25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">
        <v>65</v>
      </c>
      <c r="E54" s="12">
        <f>IF(D54="X",100*0.2,"")</f>
        <v>20</v>
      </c>
      <c r="F54" s="12"/>
      <c r="G54" s="12" t="str">
        <f>IF(F54="X",60*0.2,"")</f>
        <v/>
      </c>
      <c r="H54" s="12" t="str">
        <f t="shared" si="17"/>
        <v/>
      </c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25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/>
      <c r="E55" s="12" t="str">
        <f>IF(D55="X",100*0.05,"")</f>
        <v/>
      </c>
      <c r="F55" s="12" t="s">
        <v>65</v>
      </c>
      <c r="G55" s="12">
        <f>IF(F55="X",60*0.05,"")</f>
        <v>3</v>
      </c>
      <c r="H55" s="12" t="str">
        <f t="shared" si="17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25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/>
      <c r="E56" s="12" t="str">
        <f>IF(D56="X",100*0.05,"")</f>
        <v/>
      </c>
      <c r="F56" s="12" t="s">
        <v>65</v>
      </c>
      <c r="G56" s="12">
        <f>IF(F56="X",60*0.05,"")</f>
        <v>3</v>
      </c>
      <c r="H56" s="12" t="str">
        <f t="shared" si="17"/>
        <v/>
      </c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25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">
        <v>65</v>
      </c>
      <c r="E57" s="12">
        <f>IF(D57="X",100*0.2,"")</f>
        <v>20</v>
      </c>
      <c r="F57" s="12"/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25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">
        <v>65</v>
      </c>
      <c r="E58" s="12">
        <f>IF(D58="X",100*0.1,"")</f>
        <v>10</v>
      </c>
      <c r="F58" s="12"/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3">
      <c r="A59" s="40"/>
      <c r="B59" s="18" t="s">
        <v>12</v>
      </c>
      <c r="C59" s="22">
        <f>E59+G59+I59+K59</f>
        <v>86</v>
      </c>
      <c r="D59" s="13"/>
      <c r="E59" s="13">
        <f>SUM(E52:E58)</f>
        <v>65</v>
      </c>
      <c r="F59" s="13"/>
      <c r="G59" s="13">
        <f>SUM(G52:G58)</f>
        <v>21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2"/>
      <c r="B60" s="21" t="s">
        <v>13</v>
      </c>
      <c r="C60" s="14">
        <f>VLOOKUP(C59,ESCALA_IEP!A41:B241,2,FALSE)</f>
        <v>6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39" t="s">
        <v>15</v>
      </c>
      <c r="B63" s="11" t="str">
        <f>B5</f>
        <v>PAREDES SUAREZ CAMILA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5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0">IF($C65=CL,"X","")</f>
        <v>X</v>
      </c>
      <c r="E65" s="12">
        <f>IF(D65="X",100*0.15,"")</f>
        <v>15</v>
      </c>
      <c r="F65" s="12" t="str">
        <f t="shared" ref="F65:F69" si="21">IF($C65=L,"X","")</f>
        <v/>
      </c>
      <c r="G65" s="12" t="str">
        <f>IF(F65="X",60*0.15,"")</f>
        <v/>
      </c>
      <c r="H65" s="12" t="str">
        <f t="shared" ref="H65:H69" si="22">IF($C65=ML,"X","")</f>
        <v/>
      </c>
      <c r="I65" s="12" t="str">
        <f>IF(H65="X",30*0.15,"")</f>
        <v/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 x14ac:dyDescent="0.25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/>
      <c r="E66" s="12" t="str">
        <f>IF(D66="X",100*0.25,"")</f>
        <v/>
      </c>
      <c r="F66" s="12" t="s">
        <v>65</v>
      </c>
      <c r="G66" s="12">
        <f>IF(F66="X",60*0.25,"")</f>
        <v>15</v>
      </c>
      <c r="H66" s="12" t="str">
        <f t="shared" si="22"/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25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">
        <v>65</v>
      </c>
      <c r="E67" s="12">
        <f>IF(D67="X",100*0.2,"")</f>
        <v>20</v>
      </c>
      <c r="F67" s="12"/>
      <c r="G67" s="12" t="str">
        <f>IF(F67="X",60*0.2,"")</f>
        <v/>
      </c>
      <c r="H67" s="12" t="str">
        <f t="shared" si="22"/>
        <v/>
      </c>
      <c r="I67" s="12" t="str">
        <f>IF(H67="X",30*0.2,"")</f>
        <v/>
      </c>
      <c r="J67" s="12" t="str">
        <f t="shared" si="23"/>
        <v/>
      </c>
      <c r="K67" s="12" t="str">
        <f t="shared" si="24"/>
        <v/>
      </c>
    </row>
    <row r="68" spans="1:11" ht="24" customHeight="1" x14ac:dyDescent="0.25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/>
      <c r="E68" s="12" t="str">
        <f>IF(D68="X",100*0.05,"")</f>
        <v/>
      </c>
      <c r="F68" s="12" t="s">
        <v>65</v>
      </c>
      <c r="G68" s="12">
        <f>IF(F68="X",60*0.05,"")</f>
        <v>3</v>
      </c>
      <c r="H68" s="12" t="str">
        <f t="shared" si="22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25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/>
      <c r="E69" s="12" t="str">
        <f>IF(D69="X",100*0.05,"")</f>
        <v/>
      </c>
      <c r="F69" s="12" t="s">
        <v>65</v>
      </c>
      <c r="G69" s="12">
        <f>IF(F69="X",60*0.05,"")</f>
        <v>3</v>
      </c>
      <c r="H69" s="12" t="str">
        <f t="shared" si="22"/>
        <v/>
      </c>
      <c r="I69" s="12" t="str">
        <f>IF(H69="X",30*0.05,"")</f>
        <v/>
      </c>
      <c r="J69" s="12" t="str">
        <f t="shared" si="23"/>
        <v/>
      </c>
      <c r="K69" s="12" t="str">
        <f t="shared" si="24"/>
        <v/>
      </c>
    </row>
    <row r="70" spans="1:11" ht="24" customHeight="1" x14ac:dyDescent="0.25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">
        <v>65</v>
      </c>
      <c r="E70" s="12">
        <f>IF(D70="X",100*0.2,"")</f>
        <v>20</v>
      </c>
      <c r="F70" s="12"/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25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">
        <v>65</v>
      </c>
      <c r="E71" s="12">
        <f>IF(D71="X",100*0.1,"")</f>
        <v>10</v>
      </c>
      <c r="F71" s="12"/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4"/>
        <v/>
      </c>
    </row>
    <row r="72" spans="1:11" ht="24" customHeight="1" x14ac:dyDescent="0.3">
      <c r="A72" s="40"/>
      <c r="B72" s="18" t="s">
        <v>12</v>
      </c>
      <c r="C72" s="22">
        <f>E72+G72+I72+K72</f>
        <v>86</v>
      </c>
      <c r="D72" s="13"/>
      <c r="E72" s="13">
        <f>SUM(E65:E71)</f>
        <v>65</v>
      </c>
      <c r="F72" s="13"/>
      <c r="G72" s="13">
        <f>SUM(G65:G71)</f>
        <v>21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2"/>
      <c r="B73" s="21" t="s">
        <v>13</v>
      </c>
      <c r="C73" s="14">
        <f>VLOOKUP(C72,ESCALA_IEP!A54:B254,2,FALSE)</f>
        <v>6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39" t="s">
        <v>16</v>
      </c>
      <c r="B76" s="11">
        <f>B6</f>
        <v>0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5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/>
      <c r="E78" s="12"/>
      <c r="F78" s="12"/>
      <c r="G78" s="12"/>
      <c r="H78" s="12" t="str">
        <f t="shared" ref="H78:H82" si="25">IF($C78=ML,"X","")</f>
        <v/>
      </c>
      <c r="I78" s="12" t="str">
        <f>IF(H78="X",30*0.15,"")</f>
        <v/>
      </c>
      <c r="J78" s="12" t="str">
        <f t="shared" ref="J78:J82" si="26">IF($C78=NL,"X","")</f>
        <v/>
      </c>
      <c r="K78" s="12" t="str">
        <f t="shared" ref="K78:K84" si="27">IF($J78="X",0,"")</f>
        <v/>
      </c>
    </row>
    <row r="79" spans="1:11" ht="24" customHeight="1" x14ac:dyDescent="0.25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/>
      <c r="E79" s="12"/>
      <c r="F79" s="12"/>
      <c r="G79" s="12"/>
      <c r="H79" s="12" t="str">
        <f t="shared" si="25"/>
        <v/>
      </c>
      <c r="I79" s="12" t="str">
        <f>IF(H79="X",30*0.25,"")</f>
        <v/>
      </c>
      <c r="J79" s="12" t="str">
        <f t="shared" si="26"/>
        <v/>
      </c>
      <c r="K79" s="12" t="str">
        <f t="shared" si="27"/>
        <v/>
      </c>
    </row>
    <row r="80" spans="1:11" ht="24" customHeight="1" x14ac:dyDescent="0.25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/>
      <c r="E80" s="12"/>
      <c r="F80" s="12"/>
      <c r="G80" s="12"/>
      <c r="H80" s="12" t="str">
        <f t="shared" si="25"/>
        <v/>
      </c>
      <c r="I80" s="12" t="str">
        <f>IF(H80="X",30*0.2,"")</f>
        <v/>
      </c>
      <c r="J80" s="12" t="str">
        <f t="shared" si="26"/>
        <v/>
      </c>
      <c r="K80" s="12" t="str">
        <f t="shared" si="27"/>
        <v/>
      </c>
    </row>
    <row r="81" spans="1:11" ht="24" customHeight="1" x14ac:dyDescent="0.25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/>
      <c r="E81" s="12"/>
      <c r="F81" s="12"/>
      <c r="G81" s="12"/>
      <c r="H81" s="12" t="str">
        <f t="shared" si="25"/>
        <v/>
      </c>
      <c r="I81" s="12" t="str">
        <f>IF(H81="X",30*0.05,"")</f>
        <v/>
      </c>
      <c r="J81" s="12" t="str">
        <f t="shared" si="26"/>
        <v/>
      </c>
      <c r="K81" s="12" t="str">
        <f t="shared" si="27"/>
        <v/>
      </c>
    </row>
    <row r="82" spans="1:11" ht="24" customHeight="1" x14ac:dyDescent="0.25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/>
      <c r="E82" s="12"/>
      <c r="F82" s="12"/>
      <c r="G82" s="12"/>
      <c r="H82" s="12" t="str">
        <f t="shared" si="25"/>
        <v/>
      </c>
      <c r="I82" s="12" t="str">
        <f>IF(H82="X",30*0.05,"")</f>
        <v/>
      </c>
      <c r="J82" s="12" t="str">
        <f t="shared" si="26"/>
        <v/>
      </c>
      <c r="K82" s="12" t="str">
        <f t="shared" si="27"/>
        <v/>
      </c>
    </row>
    <row r="83" spans="1:11" ht="24" customHeight="1" x14ac:dyDescent="0.25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/>
      <c r="E83" s="12"/>
      <c r="F83" s="12"/>
      <c r="G83" s="12"/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7"/>
        <v/>
      </c>
    </row>
    <row r="84" spans="1:11" ht="24" customHeight="1" x14ac:dyDescent="0.25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/>
      <c r="E84" s="12"/>
      <c r="F84" s="12"/>
      <c r="G84" s="12"/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7"/>
        <v/>
      </c>
    </row>
    <row r="85" spans="1:11" ht="24" customHeight="1" x14ac:dyDescent="0.3">
      <c r="A85" s="40"/>
      <c r="B85" s="18" t="s">
        <v>12</v>
      </c>
      <c r="C85" s="22">
        <f>E85+G85+I85+K85</f>
        <v>0</v>
      </c>
      <c r="D85" s="13"/>
      <c r="E85" s="13">
        <f>SUM(E78:E84)</f>
        <v>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2"/>
      <c r="B86" s="21" t="s">
        <v>13</v>
      </c>
      <c r="C86" s="14"/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5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25">
      <c r="A3" s="50"/>
      <c r="B3" s="55"/>
      <c r="C3" s="55"/>
      <c r="D3" s="27">
        <v>0.3</v>
      </c>
      <c r="E3" s="27">
        <v>0</v>
      </c>
      <c r="F3" s="50"/>
    </row>
    <row r="4" spans="1:6" ht="102" x14ac:dyDescent="0.25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" customHeight="1" x14ac:dyDescent="0.25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25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89.25" x14ac:dyDescent="0.2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89.25" x14ac:dyDescent="0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89.25" x14ac:dyDescent="0.2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25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60</v>
      </c>
      <c r="B1" s="4" t="s">
        <v>12</v>
      </c>
      <c r="C1" s="5"/>
      <c r="D1" s="5"/>
      <c r="E1" s="6"/>
    </row>
    <row r="2" spans="1:5" ht="45.75" thickBot="1" x14ac:dyDescent="0.3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Fabian Alejandro Alvarez Montenegro</cp:lastModifiedBy>
  <cp:revision/>
  <dcterms:created xsi:type="dcterms:W3CDTF">2023-08-07T04:08:01Z</dcterms:created>
  <dcterms:modified xsi:type="dcterms:W3CDTF">2024-12-08T02:33:22Z</dcterms:modified>
  <cp:category/>
  <cp:contentStatus/>
</cp:coreProperties>
</file>