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DBDDB2BA-86D2-BB42-AF9B-8C2540005827}" xr6:coauthVersionLast="45" xr6:coauthVersionMax="45" xr10:uidLastSave="{00000000-0000-0000-0000-000000000000}"/>
  <bookViews>
    <workbookView xWindow="10460" yWindow="2680" windowWidth="28800" windowHeight="1800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12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W3" i="4"/>
  <c r="F3" i="4"/>
  <c r="P3" i="4"/>
  <c r="J3" i="4"/>
  <c r="M3" i="4"/>
  <c r="AC3" i="4"/>
  <c r="H3" i="4"/>
  <c r="U3" i="4"/>
  <c r="O3" i="4"/>
  <c r="V3" i="4"/>
  <c r="T3" i="4"/>
  <c r="Z3" i="4"/>
  <c r="AB3" i="4"/>
  <c r="R3" i="4"/>
  <c r="AA3" i="4"/>
  <c r="X3" i="4"/>
  <c r="K3" i="4"/>
  <c r="G3" i="4"/>
  <c r="L3" i="4"/>
  <c r="I3" i="4"/>
  <c r="E3" i="4"/>
  <c r="Q3" i="4"/>
  <c r="N3" i="4"/>
  <c r="S3" i="4"/>
  <c r="B43" i="14" a="1"/>
  <c r="B43" i="14" s="1"/>
  <c r="C43" i="14" a="1"/>
  <c r="C43" i="14" s="1"/>
  <c r="D43" i="14" a="1"/>
  <c r="D43" i="14" s="1"/>
  <c r="E43" i="14" a="1"/>
  <c r="E43" i="14" s="1"/>
  <c r="F43" i="14" a="1"/>
  <c r="F43" i="14" s="1"/>
  <c r="B44" i="14" a="1"/>
  <c r="B44" i="14" s="1"/>
  <c r="C44" i="14" a="1"/>
  <c r="C44" i="14" s="1"/>
  <c r="D44" i="14" a="1"/>
  <c r="D44" i="14" s="1"/>
  <c r="E44" i="14" a="1"/>
  <c r="E44" i="14" s="1"/>
  <c r="F44" i="14" a="1"/>
  <c r="F44" i="14" s="1"/>
  <c r="B45" i="14" a="1"/>
  <c r="B45" i="14" s="1"/>
  <c r="C45" i="14" a="1"/>
  <c r="C45" i="14" s="1"/>
  <c r="D45" i="14" a="1"/>
  <c r="D45" i="14" s="1"/>
  <c r="E45" i="14" a="1"/>
  <c r="E45" i="14" s="1"/>
  <c r="F45" i="14" a="1"/>
  <c r="F45" i="14" s="1"/>
  <c r="B46" i="14" a="1"/>
  <c r="B46" i="14" s="1"/>
  <c r="C46" i="14" a="1"/>
  <c r="C46" i="14" s="1"/>
  <c r="D46" i="14" a="1"/>
  <c r="D46" i="14" s="1"/>
  <c r="E46" i="14" a="1"/>
  <c r="E46" i="14" s="1"/>
  <c r="F46" i="14" a="1"/>
  <c r="F46" i="14" s="1"/>
  <c r="B47" i="14" a="1"/>
  <c r="B47" i="14" s="1"/>
  <c r="C47" i="14" a="1"/>
  <c r="C47" i="14" s="1"/>
  <c r="D47" i="14" a="1"/>
  <c r="D47" i="14" s="1"/>
  <c r="E47" i="14" a="1"/>
  <c r="E47" i="14" s="1"/>
  <c r="F47" i="14" a="1"/>
  <c r="F47" i="14" s="1"/>
  <c r="B48" i="14" a="1"/>
  <c r="B48" i="14" s="1"/>
  <c r="C48" i="14" a="1"/>
  <c r="C48" i="14" s="1"/>
  <c r="D48" i="14" a="1"/>
  <c r="D48" i="14" s="1"/>
  <c r="E48" i="14" a="1"/>
  <c r="E48" i="14" s="1"/>
  <c r="F48" i="14" a="1"/>
  <c r="F48" i="14" s="1"/>
  <c r="K43" i="14" a="1"/>
  <c r="K43" i="14" s="1"/>
  <c r="L43" i="14" a="1"/>
  <c r="L43" i="14" s="1"/>
  <c r="M43" i="14" a="1"/>
  <c r="M43" i="14" s="1"/>
  <c r="N43" i="14" a="1"/>
  <c r="N43" i="14" s="1"/>
  <c r="O43" i="14" a="1"/>
  <c r="O43" i="14" s="1"/>
  <c r="K44" i="14" a="1"/>
  <c r="K44" i="14" s="1"/>
  <c r="L44" i="14" a="1"/>
  <c r="L44" i="14" s="1"/>
  <c r="M44" i="14" a="1"/>
  <c r="M44" i="14" s="1"/>
  <c r="N44" i="14" a="1"/>
  <c r="N44" i="14" s="1"/>
  <c r="O44" i="14" a="1"/>
  <c r="O44" i="14" s="1"/>
  <c r="K45" i="14" a="1"/>
  <c r="K45" i="14" s="1"/>
  <c r="L45" i="14" a="1"/>
  <c r="L45" i="14" s="1"/>
  <c r="M45" i="14" a="1"/>
  <c r="M45" i="14" s="1"/>
  <c r="N45" i="14" a="1"/>
  <c r="N45" i="14" s="1"/>
  <c r="O45" i="14" a="1"/>
  <c r="O45" i="14" s="1"/>
  <c r="K46" i="14" a="1"/>
  <c r="K46" i="14" s="1"/>
  <c r="L46" i="14" a="1"/>
  <c r="L46" i="14" s="1"/>
  <c r="M46" i="14" a="1"/>
  <c r="M46" i="14" s="1"/>
  <c r="N46" i="14" a="1"/>
  <c r="N46" i="14" s="1"/>
  <c r="O46" i="14" a="1"/>
  <c r="O46" i="14" s="1"/>
  <c r="K47" i="14" a="1"/>
  <c r="K47" i="14" s="1"/>
  <c r="L47" i="14" a="1"/>
  <c r="L47" i="14" s="1"/>
  <c r="M47" i="14" a="1"/>
  <c r="M47" i="14" s="1"/>
  <c r="N47" i="14" a="1"/>
  <c r="N47" i="14" s="1"/>
  <c r="O47" i="14" a="1"/>
  <c r="O47" i="14" s="1"/>
  <c r="K48" i="14" a="1"/>
  <c r="K48" i="14" s="1"/>
  <c r="L48" i="14" a="1"/>
  <c r="L48" i="14" s="1"/>
  <c r="M48" i="14" a="1"/>
  <c r="M48" i="14" s="1"/>
  <c r="N48" i="14" a="1"/>
  <c r="N48" i="14" s="1"/>
  <c r="O48" i="14" a="1"/>
  <c r="O48" i="14" s="1"/>
  <c r="H760" i="1"/>
  <c r="H759" i="1"/>
  <c r="H758" i="1"/>
  <c r="H757" i="1"/>
  <c r="H756" i="1"/>
  <c r="H754" i="1"/>
  <c r="H755" i="1"/>
  <c r="H753" i="1"/>
  <c r="H752" i="1"/>
  <c r="H751" i="1"/>
  <c r="H749" i="1"/>
  <c r="H750" i="1"/>
  <c r="H748" i="1"/>
  <c r="H747" i="1"/>
  <c r="H746" i="1"/>
  <c r="H745" i="1"/>
  <c r="A754" i="1"/>
  <c r="A756" i="1"/>
  <c r="A757" i="1"/>
  <c r="A758" i="1"/>
  <c r="A759" i="1"/>
  <c r="A760" i="1"/>
  <c r="B754" i="1"/>
  <c r="B756" i="1"/>
  <c r="B757" i="1"/>
  <c r="B758" i="1"/>
  <c r="B759" i="1"/>
  <c r="B760" i="1"/>
  <c r="C754" i="1"/>
  <c r="C756" i="1"/>
  <c r="C757" i="1"/>
  <c r="C758" i="1"/>
  <c r="C759" i="1"/>
  <c r="C760" i="1"/>
  <c r="D754" i="1"/>
  <c r="D756" i="1"/>
  <c r="D757" i="1"/>
  <c r="D758" i="1"/>
  <c r="D759" i="1"/>
  <c r="D760" i="1"/>
  <c r="A745" i="1"/>
  <c r="A746" i="1"/>
  <c r="A747" i="1"/>
  <c r="A748" i="1"/>
  <c r="A750" i="1"/>
  <c r="A749" i="1"/>
  <c r="A751" i="1"/>
  <c r="A752" i="1"/>
  <c r="A753" i="1"/>
  <c r="A755" i="1"/>
  <c r="B745" i="1"/>
  <c r="B746" i="1"/>
  <c r="B747" i="1"/>
  <c r="B748" i="1"/>
  <c r="B750" i="1"/>
  <c r="B749" i="1"/>
  <c r="B751" i="1"/>
  <c r="B752" i="1"/>
  <c r="B753" i="1"/>
  <c r="B755" i="1"/>
  <c r="C745" i="1"/>
  <c r="C746" i="1"/>
  <c r="C747" i="1"/>
  <c r="C748" i="1"/>
  <c r="C750" i="1"/>
  <c r="C749" i="1"/>
  <c r="C751" i="1"/>
  <c r="C752" i="1"/>
  <c r="C753" i="1"/>
  <c r="C755" i="1"/>
  <c r="D745" i="1"/>
  <c r="D746" i="1"/>
  <c r="D747" i="1"/>
  <c r="D748" i="1"/>
  <c r="D750" i="1"/>
  <c r="D749" i="1"/>
  <c r="D751" i="1"/>
  <c r="D752" i="1"/>
  <c r="D753" i="1"/>
  <c r="D755" i="1"/>
  <c r="G43" i="14" l="1"/>
  <c r="H43" i="14"/>
  <c r="G47" i="14"/>
  <c r="H47" i="14"/>
  <c r="G45" i="14"/>
  <c r="H45" i="14"/>
  <c r="G46" i="14"/>
  <c r="H46" i="14"/>
  <c r="G48" i="14"/>
  <c r="H48" i="14"/>
  <c r="G44" i="14"/>
  <c r="H44" i="14"/>
  <c r="P48" i="14"/>
  <c r="Q48" i="14"/>
  <c r="P43" i="14"/>
  <c r="Q43" i="14"/>
  <c r="P45" i="14"/>
  <c r="Q45" i="14"/>
  <c r="P46" i="14"/>
  <c r="Q46" i="14"/>
  <c r="P47" i="14"/>
  <c r="Q47" i="14"/>
  <c r="P44" i="14"/>
  <c r="Q44" i="14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2" i="1"/>
  <c r="H724" i="1"/>
  <c r="H723" i="1"/>
  <c r="H721" i="1"/>
  <c r="A734" i="1"/>
  <c r="A735" i="1"/>
  <c r="A736" i="1"/>
  <c r="A737" i="1"/>
  <c r="A738" i="1"/>
  <c r="A739" i="1"/>
  <c r="A740" i="1"/>
  <c r="A741" i="1"/>
  <c r="A742" i="1"/>
  <c r="A743" i="1"/>
  <c r="A744" i="1"/>
  <c r="B734" i="1"/>
  <c r="B735" i="1"/>
  <c r="B736" i="1"/>
  <c r="B737" i="1"/>
  <c r="B738" i="1"/>
  <c r="B739" i="1"/>
  <c r="B740" i="1"/>
  <c r="B741" i="1"/>
  <c r="B742" i="1"/>
  <c r="B743" i="1"/>
  <c r="B744" i="1"/>
  <c r="C734" i="1"/>
  <c r="C735" i="1"/>
  <c r="C736" i="1"/>
  <c r="C737" i="1"/>
  <c r="C738" i="1"/>
  <c r="C739" i="1"/>
  <c r="C740" i="1"/>
  <c r="C741" i="1"/>
  <c r="C742" i="1"/>
  <c r="C743" i="1"/>
  <c r="C744" i="1"/>
  <c r="D734" i="1"/>
  <c r="D735" i="1"/>
  <c r="D736" i="1"/>
  <c r="D737" i="1"/>
  <c r="D738" i="1"/>
  <c r="D739" i="1"/>
  <c r="D740" i="1"/>
  <c r="D741" i="1"/>
  <c r="D742" i="1"/>
  <c r="D743" i="1"/>
  <c r="D744" i="1"/>
  <c r="A727" i="1"/>
  <c r="A728" i="1"/>
  <c r="A729" i="1"/>
  <c r="A730" i="1"/>
  <c r="A731" i="1"/>
  <c r="A732" i="1"/>
  <c r="A733" i="1"/>
  <c r="B727" i="1"/>
  <c r="B728" i="1"/>
  <c r="B729" i="1"/>
  <c r="B730" i="1"/>
  <c r="B731" i="1"/>
  <c r="B732" i="1"/>
  <c r="B733" i="1"/>
  <c r="C727" i="1"/>
  <c r="C728" i="1"/>
  <c r="C729" i="1"/>
  <c r="C730" i="1"/>
  <c r="C731" i="1"/>
  <c r="C732" i="1"/>
  <c r="C733" i="1"/>
  <c r="D727" i="1"/>
  <c r="D728" i="1"/>
  <c r="D729" i="1"/>
  <c r="D730" i="1"/>
  <c r="D731" i="1"/>
  <c r="D732" i="1"/>
  <c r="D733" i="1"/>
  <c r="A721" i="1"/>
  <c r="A723" i="1"/>
  <c r="A724" i="1"/>
  <c r="A722" i="1"/>
  <c r="A725" i="1"/>
  <c r="A726" i="1"/>
  <c r="B721" i="1"/>
  <c r="B723" i="1"/>
  <c r="B724" i="1"/>
  <c r="B722" i="1"/>
  <c r="B725" i="1"/>
  <c r="B726" i="1"/>
  <c r="C721" i="1"/>
  <c r="C723" i="1"/>
  <c r="C724" i="1"/>
  <c r="C722" i="1"/>
  <c r="C725" i="1"/>
  <c r="C726" i="1"/>
  <c r="D721" i="1"/>
  <c r="D723" i="1"/>
  <c r="D724" i="1"/>
  <c r="D722" i="1"/>
  <c r="D725" i="1"/>
  <c r="D726" i="1"/>
  <c r="H714" i="1" l="1"/>
  <c r="H720" i="1"/>
  <c r="H719" i="1"/>
  <c r="H718" i="1"/>
  <c r="H717" i="1"/>
  <c r="H716" i="1"/>
  <c r="H715" i="1"/>
  <c r="H711" i="1"/>
  <c r="H710" i="1"/>
  <c r="H713" i="1"/>
  <c r="H712" i="1"/>
  <c r="H709" i="1"/>
  <c r="H708" i="1"/>
  <c r="H707" i="1"/>
  <c r="H706" i="1"/>
  <c r="H701" i="1"/>
  <c r="H704" i="1"/>
  <c r="H703" i="1"/>
  <c r="H699" i="1"/>
  <c r="H705" i="1"/>
  <c r="H702" i="1"/>
  <c r="H698" i="1"/>
  <c r="H700" i="1"/>
  <c r="H697" i="1"/>
  <c r="A715" i="1"/>
  <c r="A716" i="1"/>
  <c r="A717" i="1"/>
  <c r="A718" i="1"/>
  <c r="A719" i="1"/>
  <c r="A720" i="1"/>
  <c r="B715" i="1"/>
  <c r="B716" i="1"/>
  <c r="B717" i="1"/>
  <c r="B718" i="1"/>
  <c r="B719" i="1"/>
  <c r="B720" i="1"/>
  <c r="C715" i="1"/>
  <c r="C716" i="1"/>
  <c r="C717" i="1"/>
  <c r="C718" i="1"/>
  <c r="C719" i="1"/>
  <c r="C720" i="1"/>
  <c r="D715" i="1"/>
  <c r="D716" i="1"/>
  <c r="D717" i="1"/>
  <c r="D718" i="1"/>
  <c r="D719" i="1"/>
  <c r="D720" i="1"/>
  <c r="A711" i="1"/>
  <c r="B711" i="1"/>
  <c r="C711" i="1"/>
  <c r="D711" i="1"/>
  <c r="A697" i="1"/>
  <c r="A700" i="1"/>
  <c r="A698" i="1"/>
  <c r="A702" i="1"/>
  <c r="A705" i="1"/>
  <c r="A699" i="1"/>
  <c r="A703" i="1"/>
  <c r="A704" i="1"/>
  <c r="A701" i="1"/>
  <c r="A706" i="1"/>
  <c r="A707" i="1"/>
  <c r="A708" i="1"/>
  <c r="A709" i="1"/>
  <c r="A714" i="1"/>
  <c r="A712" i="1"/>
  <c r="A713" i="1"/>
  <c r="A710" i="1"/>
  <c r="B697" i="1"/>
  <c r="B700" i="1"/>
  <c r="B698" i="1"/>
  <c r="B702" i="1"/>
  <c r="B705" i="1"/>
  <c r="B699" i="1"/>
  <c r="B703" i="1"/>
  <c r="B704" i="1"/>
  <c r="B701" i="1"/>
  <c r="B706" i="1"/>
  <c r="B707" i="1"/>
  <c r="B708" i="1"/>
  <c r="B709" i="1"/>
  <c r="B714" i="1"/>
  <c r="B712" i="1"/>
  <c r="B713" i="1"/>
  <c r="B710" i="1"/>
  <c r="C697" i="1"/>
  <c r="C700" i="1"/>
  <c r="C698" i="1"/>
  <c r="C702" i="1"/>
  <c r="C705" i="1"/>
  <c r="C699" i="1"/>
  <c r="C703" i="1"/>
  <c r="C704" i="1"/>
  <c r="C701" i="1"/>
  <c r="C706" i="1"/>
  <c r="C707" i="1"/>
  <c r="C708" i="1"/>
  <c r="C709" i="1"/>
  <c r="C714" i="1"/>
  <c r="C712" i="1"/>
  <c r="C713" i="1"/>
  <c r="C710" i="1"/>
  <c r="D697" i="1"/>
  <c r="D700" i="1"/>
  <c r="D698" i="1"/>
  <c r="D702" i="1"/>
  <c r="D705" i="1"/>
  <c r="D699" i="1"/>
  <c r="D703" i="1"/>
  <c r="D704" i="1"/>
  <c r="D701" i="1"/>
  <c r="D706" i="1"/>
  <c r="D707" i="1"/>
  <c r="D708" i="1"/>
  <c r="D709" i="1"/>
  <c r="D714" i="1"/>
  <c r="D712" i="1"/>
  <c r="D713" i="1"/>
  <c r="D710" i="1"/>
  <c r="H689" i="1" l="1"/>
  <c r="H696" i="1"/>
  <c r="H695" i="1"/>
  <c r="H694" i="1"/>
  <c r="H693" i="1"/>
  <c r="H692" i="1"/>
  <c r="H688" i="1"/>
  <c r="H687" i="1"/>
  <c r="H685" i="1"/>
  <c r="H684" i="1"/>
  <c r="H683" i="1"/>
  <c r="H681" i="1"/>
  <c r="H678" i="1"/>
  <c r="H677" i="1"/>
  <c r="H675" i="1"/>
  <c r="H674" i="1"/>
  <c r="H673" i="1"/>
  <c r="A696" i="1"/>
  <c r="A689" i="1"/>
  <c r="A676" i="1"/>
  <c r="A679" i="1"/>
  <c r="A680" i="1"/>
  <c r="A682" i="1"/>
  <c r="A686" i="1"/>
  <c r="A690" i="1"/>
  <c r="A691" i="1"/>
  <c r="B696" i="1"/>
  <c r="B689" i="1"/>
  <c r="B676" i="1"/>
  <c r="B679" i="1"/>
  <c r="B680" i="1"/>
  <c r="B682" i="1"/>
  <c r="B686" i="1"/>
  <c r="B690" i="1"/>
  <c r="B691" i="1"/>
  <c r="C696" i="1"/>
  <c r="C689" i="1"/>
  <c r="C676" i="1"/>
  <c r="C679" i="1"/>
  <c r="C680" i="1"/>
  <c r="C682" i="1"/>
  <c r="C686" i="1"/>
  <c r="C690" i="1"/>
  <c r="C691" i="1"/>
  <c r="D696" i="1"/>
  <c r="D689" i="1"/>
  <c r="D676" i="1"/>
  <c r="D679" i="1"/>
  <c r="D680" i="1"/>
  <c r="D682" i="1"/>
  <c r="D686" i="1"/>
  <c r="D690" i="1"/>
  <c r="D691" i="1"/>
  <c r="H676" i="1"/>
  <c r="H679" i="1"/>
  <c r="H680" i="1"/>
  <c r="H682" i="1"/>
  <c r="H686" i="1"/>
  <c r="H690" i="1"/>
  <c r="H691" i="1"/>
  <c r="A673" i="1"/>
  <c r="A674" i="1"/>
  <c r="A675" i="1"/>
  <c r="A677" i="1"/>
  <c r="A678" i="1"/>
  <c r="A681" i="1"/>
  <c r="A683" i="1"/>
  <c r="A684" i="1"/>
  <c r="A685" i="1"/>
  <c r="A687" i="1"/>
  <c r="A688" i="1"/>
  <c r="A692" i="1"/>
  <c r="A693" i="1"/>
  <c r="A694" i="1"/>
  <c r="A695" i="1"/>
  <c r="B673" i="1"/>
  <c r="B674" i="1"/>
  <c r="B675" i="1"/>
  <c r="B677" i="1"/>
  <c r="B678" i="1"/>
  <c r="B681" i="1"/>
  <c r="B683" i="1"/>
  <c r="B684" i="1"/>
  <c r="B685" i="1"/>
  <c r="B687" i="1"/>
  <c r="B688" i="1"/>
  <c r="B692" i="1"/>
  <c r="B693" i="1"/>
  <c r="B694" i="1"/>
  <c r="B695" i="1"/>
  <c r="C673" i="1"/>
  <c r="C674" i="1"/>
  <c r="C675" i="1"/>
  <c r="C677" i="1"/>
  <c r="C678" i="1"/>
  <c r="C681" i="1"/>
  <c r="C683" i="1"/>
  <c r="C684" i="1"/>
  <c r="C685" i="1"/>
  <c r="C687" i="1"/>
  <c r="C688" i="1"/>
  <c r="C692" i="1"/>
  <c r="C693" i="1"/>
  <c r="C694" i="1"/>
  <c r="C695" i="1"/>
  <c r="D673" i="1"/>
  <c r="D674" i="1"/>
  <c r="D675" i="1"/>
  <c r="D677" i="1"/>
  <c r="D678" i="1"/>
  <c r="D681" i="1"/>
  <c r="D683" i="1"/>
  <c r="D684" i="1"/>
  <c r="D685" i="1"/>
  <c r="D687" i="1"/>
  <c r="D688" i="1"/>
  <c r="D692" i="1"/>
  <c r="D693" i="1"/>
  <c r="D694" i="1"/>
  <c r="D695" i="1"/>
  <c r="H671" i="1" l="1"/>
  <c r="H670" i="1"/>
  <c r="H669" i="1"/>
  <c r="H668" i="1"/>
  <c r="H667" i="1"/>
  <c r="H672" i="1"/>
  <c r="H665" i="1"/>
  <c r="H664" i="1"/>
  <c r="H663" i="1"/>
  <c r="H662" i="1"/>
  <c r="H661" i="1"/>
  <c r="H666" i="1"/>
  <c r="H660" i="1"/>
  <c r="H659" i="1"/>
  <c r="H658" i="1"/>
  <c r="H657" i="1"/>
  <c r="H656" i="1"/>
  <c r="H655" i="1"/>
  <c r="H654" i="1"/>
  <c r="A665" i="1"/>
  <c r="A672" i="1"/>
  <c r="A667" i="1"/>
  <c r="A668" i="1"/>
  <c r="A669" i="1"/>
  <c r="A670" i="1"/>
  <c r="A671" i="1"/>
  <c r="B665" i="1"/>
  <c r="B672" i="1"/>
  <c r="B667" i="1"/>
  <c r="B668" i="1"/>
  <c r="B669" i="1"/>
  <c r="B670" i="1"/>
  <c r="B671" i="1"/>
  <c r="C665" i="1"/>
  <c r="C672" i="1"/>
  <c r="C667" i="1"/>
  <c r="C668" i="1"/>
  <c r="C669" i="1"/>
  <c r="C670" i="1"/>
  <c r="C671" i="1"/>
  <c r="D665" i="1"/>
  <c r="D672" i="1"/>
  <c r="D667" i="1"/>
  <c r="D668" i="1"/>
  <c r="D669" i="1"/>
  <c r="D670" i="1"/>
  <c r="D671" i="1"/>
  <c r="A664" i="1"/>
  <c r="B664" i="1"/>
  <c r="C664" i="1"/>
  <c r="D664" i="1"/>
  <c r="H629" i="1"/>
  <c r="H653" i="1"/>
  <c r="H652" i="1"/>
  <c r="H651" i="1"/>
  <c r="H650" i="1"/>
  <c r="H649" i="1"/>
  <c r="H648" i="1"/>
  <c r="H647" i="1"/>
  <c r="H646" i="1"/>
  <c r="H645" i="1"/>
  <c r="H644" i="1"/>
  <c r="H641" i="1"/>
  <c r="H640" i="1"/>
  <c r="H639" i="1"/>
  <c r="H638" i="1"/>
  <c r="H636" i="1"/>
  <c r="H635" i="1"/>
  <c r="H632" i="1"/>
  <c r="H634" i="1"/>
  <c r="H637" i="1"/>
  <c r="H643" i="1"/>
  <c r="H642" i="1"/>
  <c r="H633" i="1"/>
  <c r="H631" i="1"/>
  <c r="H630" i="1"/>
  <c r="A647" i="1"/>
  <c r="A648" i="1"/>
  <c r="A649" i="1"/>
  <c r="A650" i="1"/>
  <c r="A651" i="1"/>
  <c r="A652" i="1"/>
  <c r="A653" i="1"/>
  <c r="A629" i="1"/>
  <c r="A654" i="1"/>
  <c r="A655" i="1"/>
  <c r="A656" i="1"/>
  <c r="A657" i="1"/>
  <c r="A658" i="1"/>
  <c r="A659" i="1"/>
  <c r="A660" i="1"/>
  <c r="A666" i="1"/>
  <c r="A661" i="1"/>
  <c r="A662" i="1"/>
  <c r="A663" i="1"/>
  <c r="B647" i="1"/>
  <c r="B648" i="1"/>
  <c r="B649" i="1"/>
  <c r="B650" i="1"/>
  <c r="B651" i="1"/>
  <c r="B652" i="1"/>
  <c r="B653" i="1"/>
  <c r="B629" i="1"/>
  <c r="B654" i="1"/>
  <c r="B655" i="1"/>
  <c r="B656" i="1"/>
  <c r="B657" i="1"/>
  <c r="B658" i="1"/>
  <c r="B659" i="1"/>
  <c r="B660" i="1"/>
  <c r="B666" i="1"/>
  <c r="B661" i="1"/>
  <c r="B662" i="1"/>
  <c r="B663" i="1"/>
  <c r="C647" i="1"/>
  <c r="C648" i="1"/>
  <c r="C649" i="1"/>
  <c r="C650" i="1"/>
  <c r="C651" i="1"/>
  <c r="C652" i="1"/>
  <c r="C653" i="1"/>
  <c r="C629" i="1"/>
  <c r="C654" i="1"/>
  <c r="C655" i="1"/>
  <c r="C656" i="1"/>
  <c r="C657" i="1"/>
  <c r="C658" i="1"/>
  <c r="C659" i="1"/>
  <c r="C660" i="1"/>
  <c r="C666" i="1"/>
  <c r="C661" i="1"/>
  <c r="C662" i="1"/>
  <c r="C663" i="1"/>
  <c r="D647" i="1"/>
  <c r="D648" i="1"/>
  <c r="D649" i="1"/>
  <c r="D650" i="1"/>
  <c r="D651" i="1"/>
  <c r="D652" i="1"/>
  <c r="D653" i="1"/>
  <c r="D629" i="1"/>
  <c r="D654" i="1"/>
  <c r="D655" i="1"/>
  <c r="D656" i="1"/>
  <c r="D657" i="1"/>
  <c r="D658" i="1"/>
  <c r="D659" i="1"/>
  <c r="D660" i="1"/>
  <c r="D666" i="1"/>
  <c r="D661" i="1"/>
  <c r="D662" i="1"/>
  <c r="D663" i="1"/>
  <c r="A642" i="1"/>
  <c r="A643" i="1"/>
  <c r="A637" i="1"/>
  <c r="A634" i="1"/>
  <c r="A632" i="1"/>
  <c r="A635" i="1"/>
  <c r="A636" i="1"/>
  <c r="A638" i="1"/>
  <c r="A639" i="1"/>
  <c r="A640" i="1"/>
  <c r="A641" i="1"/>
  <c r="A644" i="1"/>
  <c r="A645" i="1"/>
  <c r="A646" i="1"/>
  <c r="B642" i="1"/>
  <c r="B643" i="1"/>
  <c r="B637" i="1"/>
  <c r="B634" i="1"/>
  <c r="B632" i="1"/>
  <c r="B635" i="1"/>
  <c r="B636" i="1"/>
  <c r="B638" i="1"/>
  <c r="B639" i="1"/>
  <c r="B640" i="1"/>
  <c r="B641" i="1"/>
  <c r="B644" i="1"/>
  <c r="B645" i="1"/>
  <c r="B646" i="1"/>
  <c r="C642" i="1"/>
  <c r="C643" i="1"/>
  <c r="C637" i="1"/>
  <c r="C634" i="1"/>
  <c r="C632" i="1"/>
  <c r="C635" i="1"/>
  <c r="C636" i="1"/>
  <c r="C638" i="1"/>
  <c r="C639" i="1"/>
  <c r="C640" i="1"/>
  <c r="C641" i="1"/>
  <c r="C644" i="1"/>
  <c r="C645" i="1"/>
  <c r="C646" i="1"/>
  <c r="D642" i="1"/>
  <c r="D643" i="1"/>
  <c r="D637" i="1"/>
  <c r="D634" i="1"/>
  <c r="D632" i="1"/>
  <c r="D635" i="1"/>
  <c r="D636" i="1"/>
  <c r="D638" i="1"/>
  <c r="D639" i="1"/>
  <c r="D640" i="1"/>
  <c r="D641" i="1"/>
  <c r="D644" i="1"/>
  <c r="D645" i="1"/>
  <c r="D646" i="1"/>
  <c r="A630" i="1"/>
  <c r="A631" i="1"/>
  <c r="A633" i="1"/>
  <c r="B630" i="1"/>
  <c r="B631" i="1"/>
  <c r="B633" i="1"/>
  <c r="C630" i="1"/>
  <c r="C631" i="1"/>
  <c r="C633" i="1"/>
  <c r="D630" i="1"/>
  <c r="D631" i="1"/>
  <c r="D633" i="1"/>
  <c r="H628" i="1" l="1"/>
  <c r="H627" i="1"/>
  <c r="H626" i="1"/>
  <c r="H625" i="1"/>
  <c r="H624" i="1"/>
  <c r="H623" i="1"/>
  <c r="H621" i="1"/>
  <c r="H620" i="1"/>
  <c r="H622" i="1"/>
  <c r="H619" i="1"/>
  <c r="H617" i="1"/>
  <c r="H616" i="1"/>
  <c r="H615" i="1"/>
  <c r="H614" i="1"/>
  <c r="H613" i="1"/>
  <c r="H618" i="1"/>
  <c r="H612" i="1"/>
  <c r="H609" i="1"/>
  <c r="H611" i="1"/>
  <c r="H610" i="1"/>
  <c r="H608" i="1"/>
  <c r="H606" i="1"/>
  <c r="H605" i="1"/>
  <c r="H607" i="1"/>
  <c r="H604" i="1"/>
  <c r="A616" i="1"/>
  <c r="A617" i="1"/>
  <c r="A619" i="1"/>
  <c r="A622" i="1"/>
  <c r="A620" i="1"/>
  <c r="A621" i="1"/>
  <c r="A623" i="1"/>
  <c r="A624" i="1"/>
  <c r="A625" i="1"/>
  <c r="A626" i="1"/>
  <c r="A627" i="1"/>
  <c r="A628" i="1"/>
  <c r="B616" i="1"/>
  <c r="B617" i="1"/>
  <c r="B619" i="1"/>
  <c r="B622" i="1"/>
  <c r="B620" i="1"/>
  <c r="B621" i="1"/>
  <c r="B623" i="1"/>
  <c r="B624" i="1"/>
  <c r="B625" i="1"/>
  <c r="B626" i="1"/>
  <c r="B627" i="1"/>
  <c r="B628" i="1"/>
  <c r="C616" i="1"/>
  <c r="C617" i="1"/>
  <c r="C619" i="1"/>
  <c r="C622" i="1"/>
  <c r="C620" i="1"/>
  <c r="C621" i="1"/>
  <c r="C623" i="1"/>
  <c r="C624" i="1"/>
  <c r="C625" i="1"/>
  <c r="C626" i="1"/>
  <c r="C627" i="1"/>
  <c r="C628" i="1"/>
  <c r="D616" i="1"/>
  <c r="D617" i="1"/>
  <c r="D619" i="1"/>
  <c r="D622" i="1"/>
  <c r="D620" i="1"/>
  <c r="D621" i="1"/>
  <c r="D623" i="1"/>
  <c r="D624" i="1"/>
  <c r="D625" i="1"/>
  <c r="D626" i="1"/>
  <c r="D627" i="1"/>
  <c r="D628" i="1"/>
  <c r="A612" i="1"/>
  <c r="A618" i="1"/>
  <c r="A613" i="1"/>
  <c r="A614" i="1"/>
  <c r="A615" i="1"/>
  <c r="B612" i="1"/>
  <c r="B618" i="1"/>
  <c r="B613" i="1"/>
  <c r="B614" i="1"/>
  <c r="B615" i="1"/>
  <c r="C612" i="1"/>
  <c r="C618" i="1"/>
  <c r="C613" i="1"/>
  <c r="C614" i="1"/>
  <c r="C615" i="1"/>
  <c r="D612" i="1"/>
  <c r="D618" i="1"/>
  <c r="D613" i="1"/>
  <c r="D614" i="1"/>
  <c r="D615" i="1"/>
  <c r="A604" i="1"/>
  <c r="A607" i="1"/>
  <c r="A605" i="1"/>
  <c r="A606" i="1"/>
  <c r="A608" i="1"/>
  <c r="A610" i="1"/>
  <c r="A611" i="1"/>
  <c r="A609" i="1"/>
  <c r="B604" i="1"/>
  <c r="B607" i="1"/>
  <c r="B605" i="1"/>
  <c r="B606" i="1"/>
  <c r="B608" i="1"/>
  <c r="B610" i="1"/>
  <c r="B611" i="1"/>
  <c r="B609" i="1"/>
  <c r="C604" i="1"/>
  <c r="C607" i="1"/>
  <c r="C605" i="1"/>
  <c r="C606" i="1"/>
  <c r="C608" i="1"/>
  <c r="C610" i="1"/>
  <c r="C611" i="1"/>
  <c r="C609" i="1"/>
  <c r="D604" i="1"/>
  <c r="D607" i="1"/>
  <c r="D605" i="1"/>
  <c r="D606" i="1"/>
  <c r="D608" i="1"/>
  <c r="D610" i="1"/>
  <c r="D611" i="1"/>
  <c r="D609" i="1"/>
  <c r="H603" i="1" l="1"/>
  <c r="H602" i="1"/>
  <c r="H601" i="1"/>
  <c r="H600" i="1"/>
  <c r="H599" i="1"/>
  <c r="H598" i="1"/>
  <c r="H597" i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H46" i="15"/>
  <c r="G38" i="15"/>
  <c r="G41" i="15"/>
  <c r="H33" i="15"/>
  <c r="H34" i="15" s="1"/>
  <c r="H35" i="15"/>
  <c r="G44" i="15"/>
  <c r="H44" i="15"/>
  <c r="H36" i="15"/>
  <c r="H37" i="15" s="1"/>
  <c r="H38" i="15" s="1"/>
  <c r="G37" i="15"/>
  <c r="G47" i="15"/>
  <c r="H47" i="15"/>
  <c r="G39" i="15"/>
  <c r="H39" i="15"/>
  <c r="H40" i="15" s="1"/>
  <c r="H41" i="15" s="1"/>
  <c r="H42" i="15" s="1"/>
  <c r="G45" i="15"/>
  <c r="H45" i="15"/>
  <c r="G40" i="15"/>
  <c r="G43" i="15"/>
  <c r="H43" i="15"/>
  <c r="G42" i="15"/>
  <c r="G34" i="15"/>
  <c r="G35" i="15" s="1"/>
  <c r="G36" i="15" s="1"/>
  <c r="P38" i="15"/>
  <c r="P39" i="15"/>
  <c r="Q39" i="15"/>
  <c r="Q40" i="15" s="1"/>
  <c r="Q41" i="15" s="1"/>
  <c r="P34" i="15"/>
  <c r="P35" i="15" s="1"/>
  <c r="P36" i="15" s="1"/>
  <c r="P45" i="15"/>
  <c r="Q45" i="15"/>
  <c r="P37" i="15"/>
  <c r="P43" i="15"/>
  <c r="Q43" i="15"/>
  <c r="Q35" i="15"/>
  <c r="P46" i="15"/>
  <c r="Q46" i="15"/>
  <c r="P44" i="15"/>
  <c r="Q44" i="15"/>
  <c r="Q36" i="15"/>
  <c r="Q37" i="15" s="1"/>
  <c r="Q38" i="15" s="1"/>
  <c r="P47" i="15"/>
  <c r="Q47" i="15"/>
  <c r="P42" i="15"/>
  <c r="Q42" i="15"/>
  <c r="P40" i="15"/>
  <c r="P41" i="15" s="1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H44" i="19"/>
  <c r="H36" i="19"/>
  <c r="G43" i="19"/>
  <c r="H43" i="19"/>
  <c r="H35" i="19"/>
  <c r="H49" i="19"/>
  <c r="G49" i="19"/>
  <c r="H33" i="19"/>
  <c r="G48" i="19"/>
  <c r="H48" i="19"/>
  <c r="H40" i="19"/>
  <c r="H41" i="19" s="1"/>
  <c r="H42" i="19" s="1"/>
  <c r="G47" i="19"/>
  <c r="H47" i="19"/>
  <c r="G46" i="19"/>
  <c r="H46" i="19"/>
  <c r="G50" i="19"/>
  <c r="H50" i="19"/>
  <c r="H45" i="19"/>
  <c r="G45" i="19"/>
  <c r="H37" i="19"/>
  <c r="H38" i="19" s="1"/>
  <c r="H39" i="19" s="1"/>
  <c r="H526" i="1"/>
  <c r="H525" i="1"/>
  <c r="H524" i="1"/>
  <c r="H523" i="1"/>
  <c r="H522" i="1"/>
  <c r="H520" i="1"/>
  <c r="H519" i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O42" i="14" a="1"/>
  <c r="O42" i="14" s="1"/>
  <c r="H502" i="1"/>
  <c r="H501" i="1"/>
  <c r="H500" i="1"/>
  <c r="H499" i="1"/>
  <c r="H496" i="1"/>
  <c r="H498" i="1"/>
  <c r="H497" i="1"/>
  <c r="H495" i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G33" i="14"/>
  <c r="H33" i="14"/>
  <c r="H39" i="14"/>
  <c r="H32" i="14"/>
  <c r="G35" i="14"/>
  <c r="G36" i="14" s="1"/>
  <c r="G37" i="14" s="1"/>
  <c r="G38" i="14" s="1"/>
  <c r="G39" i="14" s="1"/>
  <c r="H35" i="14"/>
  <c r="H36" i="14"/>
  <c r="G42" i="14"/>
  <c r="G34" i="14"/>
  <c r="H34" i="14"/>
  <c r="H37" i="14"/>
  <c r="G40" i="14"/>
  <c r="H40" i="14"/>
  <c r="H41" i="14" s="1"/>
  <c r="H42" i="14" s="1"/>
  <c r="H38" i="14"/>
  <c r="Q39" i="14"/>
  <c r="Q32" i="14"/>
  <c r="Q42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Q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K30" i="23" a="1"/>
  <c r="K30" i="23" s="1"/>
  <c r="L30" i="23" a="1"/>
  <c r="L30" i="23" s="1"/>
  <c r="M30" i="23" a="1"/>
  <c r="M30" i="23" s="1"/>
  <c r="N30" i="23" a="1"/>
  <c r="N30" i="23" s="1"/>
  <c r="O30" i="23" a="1"/>
  <c r="O30" i="23" s="1"/>
  <c r="K31" i="23" a="1"/>
  <c r="K31" i="23" s="1"/>
  <c r="L31" i="23" a="1"/>
  <c r="L31" i="23" s="1"/>
  <c r="M31" i="23" a="1"/>
  <c r="M31" i="23" s="1"/>
  <c r="N31" i="23" a="1"/>
  <c r="N31" i="23" s="1"/>
  <c r="Q31" i="23" s="1"/>
  <c r="O31" i="23" a="1"/>
  <c r="O31" i="23" s="1"/>
  <c r="K32" i="23" a="1"/>
  <c r="K32" i="23" s="1"/>
  <c r="L32" i="23" a="1"/>
  <c r="L32" i="23" s="1"/>
  <c r="M32" i="23" a="1"/>
  <c r="M32" i="23" s="1"/>
  <c r="N32" i="23" a="1"/>
  <c r="N32" i="23" s="1"/>
  <c r="O32" i="23" a="1"/>
  <c r="O32" i="23" s="1"/>
  <c r="K33" i="23" a="1"/>
  <c r="K33" i="23" s="1"/>
  <c r="L33" i="23" a="1"/>
  <c r="L33" i="23" s="1"/>
  <c r="M33" i="23" a="1"/>
  <c r="M33" i="23" s="1"/>
  <c r="N33" i="23" a="1"/>
  <c r="N33" i="23" s="1"/>
  <c r="P33" i="23" s="1"/>
  <c r="O33" i="23" a="1"/>
  <c r="O33" i="23" s="1"/>
  <c r="K34" i="23" a="1"/>
  <c r="K34" i="23" s="1"/>
  <c r="L34" i="23" a="1"/>
  <c r="L34" i="23" s="1"/>
  <c r="M34" i="23" a="1"/>
  <c r="M34" i="23" s="1"/>
  <c r="N34" i="23" a="1"/>
  <c r="N34" i="23" s="1"/>
  <c r="O34" i="23" a="1"/>
  <c r="O34" i="23" s="1"/>
  <c r="K35" i="23" a="1"/>
  <c r="K35" i="23" s="1"/>
  <c r="L35" i="23" a="1"/>
  <c r="L35" i="23" s="1"/>
  <c r="M35" i="23" a="1"/>
  <c r="M35" i="23" s="1"/>
  <c r="N35" i="23" a="1"/>
  <c r="N35" i="23" s="1"/>
  <c r="O35" i="23" a="1"/>
  <c r="O35" i="23" s="1"/>
  <c r="K36" i="23" a="1"/>
  <c r="K36" i="23" s="1"/>
  <c r="L36" i="23" a="1"/>
  <c r="L36" i="23" s="1"/>
  <c r="M36" i="23" a="1"/>
  <c r="M36" i="23" s="1"/>
  <c r="N36" i="23" a="1"/>
  <c r="N36" i="23" s="1"/>
  <c r="O36" i="23" a="1"/>
  <c r="O36" i="23" s="1"/>
  <c r="K37" i="23" a="1"/>
  <c r="K37" i="23" s="1"/>
  <c r="L37" i="23" a="1"/>
  <c r="L37" i="23" s="1"/>
  <c r="M37" i="23" a="1"/>
  <c r="M37" i="23" s="1"/>
  <c r="N37" i="23" a="1"/>
  <c r="N37" i="23" s="1"/>
  <c r="O37" i="23" a="1"/>
  <c r="O37" i="23" s="1"/>
  <c r="K38" i="23" a="1"/>
  <c r="K38" i="23" s="1"/>
  <c r="L38" i="23" a="1"/>
  <c r="L38" i="23" s="1"/>
  <c r="M38" i="23" a="1"/>
  <c r="M38" i="23" s="1"/>
  <c r="N38" i="23" a="1"/>
  <c r="N38" i="23" s="1"/>
  <c r="O38" i="23" a="1"/>
  <c r="O38" i="23" s="1"/>
  <c r="K39" i="23" a="1"/>
  <c r="K39" i="23" s="1"/>
  <c r="L39" i="23" a="1"/>
  <c r="L39" i="23" s="1"/>
  <c r="M39" i="23" a="1"/>
  <c r="M39" i="23" s="1"/>
  <c r="N39" i="23" a="1"/>
  <c r="N39" i="23" s="1"/>
  <c r="O39" i="23" a="1"/>
  <c r="O39" i="23" s="1"/>
  <c r="K40" i="23" a="1"/>
  <c r="K40" i="23" s="1"/>
  <c r="L40" i="23" a="1"/>
  <c r="L40" i="23" s="1"/>
  <c r="M40" i="23" a="1"/>
  <c r="M40" i="23" s="1"/>
  <c r="N40" i="23" a="1"/>
  <c r="N40" i="23" s="1"/>
  <c r="Q40" i="23" s="1"/>
  <c r="O40" i="23" a="1"/>
  <c r="O40" i="23" s="1"/>
  <c r="K41" i="23" a="1"/>
  <c r="K41" i="23" s="1"/>
  <c r="L41" i="23" a="1"/>
  <c r="L41" i="23" s="1"/>
  <c r="M41" i="23" a="1"/>
  <c r="M41" i="23" s="1"/>
  <c r="N41" i="23" a="1"/>
  <c r="N41" i="23" s="1"/>
  <c r="O41" i="23" a="1"/>
  <c r="O41" i="23" s="1"/>
  <c r="K42" i="23" a="1"/>
  <c r="K42" i="23" s="1"/>
  <c r="L42" i="23" a="1"/>
  <c r="L42" i="23" s="1"/>
  <c r="M42" i="23" a="1"/>
  <c r="M42" i="23" s="1"/>
  <c r="N42" i="23" a="1"/>
  <c r="N42" i="23" s="1"/>
  <c r="Q42" i="23" s="1"/>
  <c r="O42" i="23" a="1"/>
  <c r="O42" i="23" s="1"/>
  <c r="K43" i="23" a="1"/>
  <c r="K43" i="23" s="1"/>
  <c r="L43" i="23" a="1"/>
  <c r="L43" i="23" s="1"/>
  <c r="M43" i="23" a="1"/>
  <c r="M43" i="23" s="1"/>
  <c r="N43" i="23" a="1"/>
  <c r="N43" i="23" s="1"/>
  <c r="Q43" i="23" s="1"/>
  <c r="O43" i="23" a="1"/>
  <c r="O43" i="23" s="1"/>
  <c r="K44" i="23" a="1"/>
  <c r="K44" i="23" s="1"/>
  <c r="L44" i="23" a="1"/>
  <c r="L44" i="23" s="1"/>
  <c r="M44" i="23" a="1"/>
  <c r="M44" i="23" s="1"/>
  <c r="N44" i="23" a="1"/>
  <c r="N44" i="23" s="1"/>
  <c r="Q44" i="23" s="1"/>
  <c r="O44" i="23" a="1"/>
  <c r="O44" i="23" s="1"/>
  <c r="K45" i="23" a="1"/>
  <c r="K45" i="23" s="1"/>
  <c r="L45" i="23" a="1"/>
  <c r="L45" i="23" s="1"/>
  <c r="M45" i="23" a="1"/>
  <c r="M45" i="23" s="1"/>
  <c r="N45" i="23" a="1"/>
  <c r="N45" i="23" s="1"/>
  <c r="P45" i="23" s="1"/>
  <c r="O45" i="23" a="1"/>
  <c r="O45" i="23" s="1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P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P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P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P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G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46" i="22" a="1"/>
  <c r="B46" i="22" s="1"/>
  <c r="C46" i="22" a="1"/>
  <c r="C46" i="22" s="1"/>
  <c r="D46" i="22" a="1"/>
  <c r="D46" i="22" s="1"/>
  <c r="E46" i="22" a="1"/>
  <c r="E46" i="22" s="1"/>
  <c r="G46" i="22" s="1"/>
  <c r="F46" i="22" a="1"/>
  <c r="F46" i="22" s="1"/>
  <c r="B47" i="22" a="1"/>
  <c r="B47" i="22" s="1"/>
  <c r="C47" i="22" a="1"/>
  <c r="C47" i="22" s="1"/>
  <c r="D47" i="22" a="1"/>
  <c r="D47" i="22" s="1"/>
  <c r="E47" i="22" a="1"/>
  <c r="E47" i="22" s="1"/>
  <c r="G47" i="22" s="1"/>
  <c r="F47" i="22" a="1"/>
  <c r="F47" i="22" s="1"/>
  <c r="B48" i="22" a="1"/>
  <c r="B48" i="22" s="1"/>
  <c r="C48" i="22" a="1"/>
  <c r="C48" i="22" s="1"/>
  <c r="D48" i="22" a="1"/>
  <c r="D48" i="22" s="1"/>
  <c r="E48" i="22" a="1"/>
  <c r="E48" i="22" s="1"/>
  <c r="H48" i="22" s="1"/>
  <c r="F48" i="22" a="1"/>
  <c r="F48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P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P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P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P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P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P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P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H48" i="21" s="1" a="1"/>
  <c r="H48" i="21" s="1"/>
  <c r="F48" i="21" a="1"/>
  <c r="F48" i="21" s="1"/>
  <c r="C49" i="21" a="1"/>
  <c r="C49" i="21" s="1"/>
  <c r="D49" i="21" a="1"/>
  <c r="D49" i="21" s="1"/>
  <c r="E49" i="21" a="1"/>
  <c r="E49" i="21" s="1"/>
  <c r="G49" i="21" s="1"/>
  <c r="F49" i="21" a="1"/>
  <c r="F49" i="21" s="1"/>
  <c r="C50" i="21" a="1"/>
  <c r="C50" i="21" s="1"/>
  <c r="D50" i="21" a="1"/>
  <c r="D50" i="21" s="1"/>
  <c r="E50" i="21" a="1"/>
  <c r="E50" i="21" s="1"/>
  <c r="G50" i="21" s="1"/>
  <c r="F50" i="21" a="1"/>
  <c r="F50" i="21" s="1"/>
  <c r="C51" i="21" a="1"/>
  <c r="C51" i="21" s="1"/>
  <c r="D51" i="21" a="1"/>
  <c r="D51" i="21" s="1"/>
  <c r="E51" i="21" a="1"/>
  <c r="E51" i="21" s="1"/>
  <c r="G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36" i="20" l="1"/>
  <c r="P36" i="20"/>
  <c r="G35" i="20"/>
  <c r="G36" i="20" s="1"/>
  <c r="P33" i="20"/>
  <c r="P34" i="23"/>
  <c r="P35" i="23" s="1"/>
  <c r="P36" i="23" s="1"/>
  <c r="P37" i="23" s="1"/>
  <c r="P38" i="23" s="1"/>
  <c r="P39" i="23" s="1"/>
  <c r="P40" i="23" s="1"/>
  <c r="P41" i="23" s="1"/>
  <c r="P42" i="23" s="1"/>
  <c r="P43" i="23" s="1"/>
  <c r="G34" i="23"/>
  <c r="G35" i="23" s="1"/>
  <c r="G36" i="23" s="1"/>
  <c r="G37" i="23" s="1"/>
  <c r="G38" i="23" s="1"/>
  <c r="G39" i="23" s="1"/>
  <c r="G40" i="23" s="1"/>
  <c r="G41" i="23" s="1"/>
  <c r="G42" i="23" s="1"/>
  <c r="G43" i="23" s="1"/>
  <c r="Y29" i="20"/>
  <c r="Y30" i="20" s="1"/>
  <c r="Y31" i="20" s="1"/>
  <c r="P29" i="20"/>
  <c r="P30" i="20" s="1"/>
  <c r="P31" i="20" s="1"/>
  <c r="G29" i="20"/>
  <c r="G30" i="20" s="1"/>
  <c r="G31" i="20" s="1"/>
  <c r="Z43" i="20"/>
  <c r="G41" i="20"/>
  <c r="Q33" i="20"/>
  <c r="Q34" i="20" s="1"/>
  <c r="Q35" i="20" s="1"/>
  <c r="Q36" i="20" s="1"/>
  <c r="Q37" i="20" s="1"/>
  <c r="Q38" i="20" s="1"/>
  <c r="Q39" i="20" s="1"/>
  <c r="Q40" i="20" s="1"/>
  <c r="Q41" i="20" s="1"/>
  <c r="G44" i="23"/>
  <c r="H43" i="20"/>
  <c r="G33" i="20"/>
  <c r="P40" i="20"/>
  <c r="Y33" i="20"/>
  <c r="Z34" i="20"/>
  <c r="Z35" i="20" s="1"/>
  <c r="H34" i="20"/>
  <c r="H35" i="20" s="1"/>
  <c r="Q42" i="20"/>
  <c r="Y41" i="20"/>
  <c r="Z44" i="20"/>
  <c r="Z36" i="20"/>
  <c r="Z37" i="20" s="1"/>
  <c r="Z38" i="20" s="1"/>
  <c r="Z39" i="20" s="1"/>
  <c r="Z40" i="20" s="1"/>
  <c r="Z41" i="20" s="1"/>
  <c r="Z42" i="20" s="1"/>
  <c r="Z29" i="20"/>
  <c r="Z30" i="20" s="1"/>
  <c r="Z31" i="20"/>
  <c r="Z32" i="20" s="1"/>
  <c r="Q44" i="20"/>
  <c r="P43" i="20"/>
  <c r="Q29" i="20"/>
  <c r="Q30" i="20" s="1"/>
  <c r="Q31" i="20"/>
  <c r="Q32" i="20" s="1"/>
  <c r="H44" i="20"/>
  <c r="H36" i="20"/>
  <c r="H37" i="20" s="1"/>
  <c r="H38" i="20" s="1"/>
  <c r="H29" i="20"/>
  <c r="H30" i="20" s="1"/>
  <c r="H39" i="20"/>
  <c r="H40" i="20" s="1"/>
  <c r="H41" i="20" s="1"/>
  <c r="H42" i="20" s="1"/>
  <c r="H31" i="20"/>
  <c r="H32" i="20" s="1"/>
  <c r="Q32" i="23"/>
  <c r="Q33" i="23" s="1"/>
  <c r="Q36" i="23"/>
  <c r="Q37" i="23"/>
  <c r="H45" i="23"/>
  <c r="P44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P48" i="22"/>
  <c r="Q47" i="22"/>
  <c r="Q39" i="22"/>
  <c r="Q40" i="22" s="1"/>
  <c r="Q31" i="22"/>
  <c r="Q32" i="22"/>
  <c r="Q41" i="22"/>
  <c r="Q33" i="22"/>
  <c r="Q42" i="22"/>
  <c r="Q34" i="22"/>
  <c r="G48" i="22"/>
  <c r="H46" i="22"/>
  <c r="H38" i="22"/>
  <c r="H30" i="22"/>
  <c r="H47" i="22"/>
  <c r="H39" i="22"/>
  <c r="H31" i="22"/>
  <c r="H40" i="22"/>
  <c r="H32" i="22"/>
  <c r="H41" i="22"/>
  <c r="H33" i="22"/>
  <c r="H42" i="22"/>
  <c r="H34" i="22"/>
  <c r="H50" i="21" a="1"/>
  <c r="H50" i="21" s="1"/>
  <c r="G48" i="21"/>
  <c r="Q44" i="21"/>
  <c r="G38" i="21"/>
  <c r="G47" i="21"/>
  <c r="H47" i="21" a="1"/>
  <c r="H47" i="21" s="1"/>
  <c r="G37" i="21"/>
  <c r="H45" i="21" a="1"/>
  <c r="H45" i="21" s="1"/>
  <c r="H46" i="21" a="1"/>
  <c r="H46" i="21" s="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40" i="21" s="1"/>
  <c r="Q31" i="21"/>
  <c r="Q51" i="21"/>
  <c r="P50" i="21"/>
  <c r="Q48" i="21"/>
  <c r="Q32" i="21"/>
  <c r="Q49" i="21"/>
  <c r="Q41" i="21"/>
  <c r="Q33" i="21"/>
  <c r="Q34" i="21"/>
  <c r="G39" i="21"/>
  <c r="H51" i="21" a="1"/>
  <c r="H51" i="21" s="1"/>
  <c r="H49" i="21" a="1"/>
  <c r="H49" i="21" s="1"/>
  <c r="H44" i="21" a="1"/>
  <c r="H44" i="21" s="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K22" i="23" l="1" a="1"/>
  <c r="K22" i="23" s="1"/>
  <c r="L22" i="23" a="1"/>
  <c r="L22" i="23" s="1"/>
  <c r="M22" i="23" a="1"/>
  <c r="M22" i="23" s="1"/>
  <c r="N22" i="23" a="1"/>
  <c r="N22" i="23" s="1"/>
  <c r="O22" i="23" a="1"/>
  <c r="O22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L21" i="23" a="1"/>
  <c r="L21" i="23" s="1"/>
  <c r="K21" i="23" a="1"/>
  <c r="K21" i="23" s="1"/>
  <c r="N18" i="23" a="1"/>
  <c r="N18" i="23" s="1"/>
  <c r="P18" i="23" s="1"/>
  <c r="N19" i="23" a="1"/>
  <c r="N19" i="23" s="1"/>
  <c r="Q19" i="23" s="1"/>
  <c r="N20" i="23" a="1"/>
  <c r="N20" i="23" s="1"/>
  <c r="Q20" i="23" s="1"/>
  <c r="N21" i="23" a="1"/>
  <c r="N21" i="23" s="1"/>
  <c r="Q21" i="23" s="1"/>
  <c r="N17" i="23" a="1"/>
  <c r="N17" i="23" s="1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H215" i="1"/>
  <c r="M21" i="23" s="1" a="1"/>
  <c r="M21" i="23" s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O17" i="23" a="1"/>
  <c r="O17" i="23" s="1"/>
  <c r="O18" i="23" a="1"/>
  <c r="O18" i="23" s="1"/>
  <c r="O19" i="23" a="1"/>
  <c r="O19" i="23" s="1"/>
  <c r="O20" i="23" a="1"/>
  <c r="O20" i="23" s="1"/>
  <c r="O21" i="23" a="1"/>
  <c r="O21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M20" i="23" s="1" a="1"/>
  <c r="M20" i="23" s="1"/>
  <c r="H190" i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M19" i="23" s="1" a="1"/>
  <c r="M19" i="23" s="1"/>
  <c r="H163" i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G43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M18" i="23" s="1" a="1"/>
  <c r="M18" i="23" s="1"/>
  <c r="H138" i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H37" i="21" s="1" a="1"/>
  <c r="H37" i="21" s="1"/>
  <c r="H38" i="21" s="1" a="1"/>
  <c r="H38" i="21" s="1"/>
  <c r="H39" i="21" s="1" a="1"/>
  <c r="H39" i="21" s="1"/>
  <c r="H40" i="21" s="1" a="1"/>
  <c r="H40" i="21" s="1"/>
  <c r="H41" i="21" s="1" a="1"/>
  <c r="H41" i="21" s="1"/>
  <c r="H42" i="21" s="1" a="1"/>
  <c r="H42" i="21" s="1"/>
  <c r="H43" i="21" s="1" a="1"/>
  <c r="H43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M17" i="23" s="1" a="1"/>
  <c r="M17" i="23" s="1"/>
  <c r="H113" i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<sst xmlns="http://schemas.openxmlformats.org/spreadsheetml/2006/main" count="1688" uniqueCount="325">
  <si>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</si>
  <si>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</si>
  <si>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</si>
  <si>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</si>
  <si>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</si>
  <si>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</si>
  <si>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</si>
  <si>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</si>
  <si>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</si>
  <si>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</si>
  <si>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</si>
  <si>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</si>
  <si>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</si>
  <si>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</si>
  <si>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</si>
  <si>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</si>
  <si>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</si>
  <si>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</si>
  <si>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</si>
  <si>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</si>
  <si>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</si>
  <si>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</si>
  <si>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</si>
  <si>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</si>
  <si>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</si>
  <si>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</si>
  <si>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</si>
  <si>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</si>
  <si>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</si>
  <si>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</si>
  <si>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</si>
  <si>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</si>
  <si>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</si>
  <si>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</si>
  <si>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</si>
  <si>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</si>
  <si>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</si>
  <si>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</si>
  <si>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</si>
  <si>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</si>
  <si>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</si>
  <si>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</si>
  <si>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</si>
  <si>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</si>
  <si>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</si>
  <si>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</si>
  <si>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</si>
  <si>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</si>
  <si>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</si>
  <si>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</si>
  <si>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</si>
  <si>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</si>
  <si>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</si>
  <si>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</si>
  <si>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</si>
  <si>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</si>
  <si>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</si>
  <si>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</si>
  <si>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</si>
  <si>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</si>
  <si>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</si>
  <si>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</si>
  <si>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</si>
  <si>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</si>
  <si>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</si>
  <si>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</si>
  <si>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</si>
  <si>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</si>
  <si>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</si>
  <si>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</si>
  <si>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</si>
  <si>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</si>
  <si>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</si>
  <si>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</si>
  <si>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</si>
  <si>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</si>
  <si>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</si>
  <si>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</si>
  <si>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</si>
  <si>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</si>
  <si>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</si>
  <si>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</si>
  <si>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</si>
  <si>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</si>
  <si>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</si>
  <si>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</si>
  <si>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</si>
  <si>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</si>
  <si>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</si>
  <si>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</si>
  <si>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</si>
  <si>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</si>
  <si>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</si>
  <si>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</si>
  <si>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</si>
  <si>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</si>
  <si>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</si>
  <si>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</si>
  <si>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</si>
  <si>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</si>
  <si>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</si>
  <si>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</si>
  <si>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</si>
  <si>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</si>
  <si>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</si>
  <si>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</si>
  <si>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</si>
  <si>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</si>
  <si>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</si>
  <si>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</si>
  <si>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</si>
  <si>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</si>
  <si>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</si>
  <si>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</si>
  <si>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</si>
  <si>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</si>
  <si>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</si>
  <si>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</si>
  <si>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</si>
  <si>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</si>
  <si>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</si>
  <si>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</si>
  <si>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</si>
  <si>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</si>
  <si>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</si>
  <si>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</si>
  <si>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</si>
  <si>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</si>
  <si>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</si>
  <si>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</si>
  <si>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</si>
  <si>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</si>
  <si>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</si>
  <si>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</si>
  <si>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</si>
  <si>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</si>
  <si>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</si>
  <si>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</si>
  <si>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</si>
  <si>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</si>
  <si>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</si>
  <si>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</si>
  <si>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</si>
  <si>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</si>
  <si>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</si>
  <si>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</si>
  <si>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</si>
  <si>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</si>
  <si>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</si>
  <si>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</si>
  <si>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</si>
  <si>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</si>
  <si>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</si>
  <si>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</si>
  <si>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</si>
  <si>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</si>
  <si>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</si>
  <si>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</si>
  <si>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</si>
  <si>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</si>
  <si>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</si>
  <si>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</si>
  <si>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</si>
  <si>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</si>
  <si>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</si>
  <si>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</si>
  <si>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</si>
  <si>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</si>
  <si>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</si>
  <si>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</si>
  <si>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</si>
  <si>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</si>
  <si>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</si>
  <si>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</si>
  <si>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</si>
  <si>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</si>
  <si>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</si>
  <si>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</si>
  <si>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</si>
  <si>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</si>
  <si>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</si>
  <si>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</si>
  <si>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</si>
  <si>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</si>
  <si>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</si>
  <si>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</si>
  <si>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</si>
  <si>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</si>
  <si>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</si>
  <si>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</si>
  <si>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</si>
  <si>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</si>
  <si>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</si>
  <si>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</si>
  <si>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</si>
  <si>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</si>
  <si>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</si>
  <si>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</si>
  <si>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</si>
  <si>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</si>
  <si>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</si>
  <si>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</si>
  <si>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</si>
  <si>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</si>
  <si>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</si>
  <si>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</si>
  <si>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</si>
  <si>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</si>
  <si>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</si>
  <si>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</si>
  <si>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</si>
  <si>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</si>
  <si>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</si>
  <si>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</si>
  <si>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</si>
  <si>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</si>
  <si>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</si>
  <si>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</si>
  <si>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</si>
  <si>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</si>
  <si>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</si>
  <si>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</si>
  <si>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</si>
  <si>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</si>
  <si>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</si>
  <si>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</si>
  <si>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</si>
  <si>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</si>
  <si>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</si>
  <si>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</si>
  <si>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</si>
  <si>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</si>
  <si>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</si>
  <si>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</si>
  <si>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</si>
  <si>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</si>
  <si>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</si>
  <si>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</si>
  <si>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</si>
  <si>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</si>
  <si>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</si>
  <si>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</si>
  <si>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</si>
  <si>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</si>
  <si>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</si>
  <si>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</si>
  <si>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</si>
  <si>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</si>
  <si>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</si>
  <si>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</si>
  <si>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</si>
  <si>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</si>
  <si>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</si>
  <si>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</si>
  <si>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</si>
  <si>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</si>
  <si>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</si>
  <si>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</si>
  <si>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</si>
  <si>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</si>
  <si>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</si>
  <si>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</si>
  <si>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</si>
  <si>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</si>
  <si>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</si>
  <si>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</si>
  <si>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</si>
  <si>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</si>
  <si>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</si>
  <si>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</si>
  <si>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</si>
  <si>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</si>
  <si>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</si>
  <si>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</si>
  <si>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</si>
  <si>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</si>
  <si>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</si>
  <si>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</si>
  <si>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</si>
  <si>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</si>
  <si>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</si>
  <si>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</si>
  <si>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</si>
  <si>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</si>
  <si>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</si>
  <si>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</si>
  <si>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</si>
  <si>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</si>
  <si>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</si>
  <si>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</si>
  <si>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</si>
  <si>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</si>
  <si>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</si>
  <si>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</si>
  <si>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</si>
  <si>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</si>
  <si>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</si>
  <si>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</si>
  <si>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</si>
  <si>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</si>
  <si>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</si>
  <si>
    <t>租房事宜</t>
    <phoneticPr fontId="1" type="noConversion"/>
  </si>
  <si>
    <t>韩剧+王牌</t>
    <phoneticPr fontId="1" type="noConversion"/>
  </si>
  <si>
    <t>完成度：100%, 已连续3天，增加0.1；已连续一周，增加0.2</t>
    <phoneticPr fontId="1" type="noConversion"/>
  </si>
  <si>
    <t>豆瓣发租房贴</t>
    <phoneticPr fontId="1" type="noConversion"/>
  </si>
  <si>
    <t>家具拍照</t>
    <phoneticPr fontId="1" type="noConversion"/>
  </si>
  <si>
    <t>咸鱼发家具兜售帖</t>
    <phoneticPr fontId="1" type="noConversion"/>
  </si>
  <si>
    <t>打扫房屋</t>
    <phoneticPr fontId="1" type="noConversion"/>
  </si>
  <si>
    <t>完成度=1050/2400=43.75%</t>
    <phoneticPr fontId="1" type="noConversion"/>
  </si>
  <si>
    <t>完成度：100%, 已连续3天，增加0.1</t>
    <phoneticPr fontId="1" type="noConversion"/>
  </si>
  <si>
    <t>完成度：100%，陈祖广给买的包子</t>
    <phoneticPr fontId="1" type="noConversion"/>
  </si>
  <si>
    <t>Score.xlsx 文件变卡顿了，适当将数据迁移到数据库中</t>
    <phoneticPr fontId="1" type="noConversion"/>
  </si>
  <si>
    <t>完成度：50%</t>
    <phoneticPr fontId="1" type="noConversion"/>
  </si>
  <si>
    <t>Porn Video</t>
    <phoneticPr fontId="1" type="noConversion"/>
  </si>
  <si>
    <t>完成度=650/1600=40.625%</t>
    <phoneticPr fontId="1" type="noConversion"/>
  </si>
  <si>
    <t>前、昨日日程评分</t>
    <phoneticPr fontId="1" type="noConversion"/>
  </si>
  <si>
    <t>前、昨日日程评分归档</t>
    <phoneticPr fontId="1" type="noConversion"/>
  </si>
  <si>
    <t>打扫房间</t>
    <phoneticPr fontId="1" type="noConversion"/>
  </si>
  <si>
    <t>理发+染发</t>
    <phoneticPr fontId="1" type="noConversion"/>
  </si>
  <si>
    <t>完成度=1450/2300=63.04347826%</t>
    <phoneticPr fontId="1" type="noConversion"/>
  </si>
  <si>
    <t>完成度=1250/2300=54.34782609%</t>
    <phoneticPr fontId="1" type="noConversion"/>
  </si>
  <si>
    <t>打扫卧室</t>
    <phoneticPr fontId="1" type="noConversion"/>
  </si>
  <si>
    <t>寻找克制看娱乐视频的方法</t>
    <phoneticPr fontId="1" type="noConversion"/>
  </si>
  <si>
    <t>完成度=700/1400=50%</t>
    <phoneticPr fontId="1" type="noConversion"/>
  </si>
  <si>
    <t>完成度：100%，已连续3天，增加0.1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</si>
</sst>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50800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50800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114300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7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876300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685800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685800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博 李" refreshedDate="43918.496057638891" createdVersion="6" refreshedVersion="6" minRefreshableVersion="3" recordCount="756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3">
        <s v="2 月"/>
        <s v="3 月"/>
        <m u="1"/>
      </sharedItems>
    </cacheField>
    <cacheField name="周次" numFmtId="0">
      <sharedItems containsBlank="1" count="7">
        <s v="第 8 周"/>
        <s v="第 9 周"/>
        <s v="第 10 周"/>
        <s v="第 11 周"/>
        <s v="第 12 周"/>
        <s v="第 13 周"/>
        <m u="1"/>
      </sharedItems>
    </cacheField>
    <cacheField name="日期" numFmtId="14">
      <sharedItems containsSemiMixedTypes="0" containsNonDate="0" containsDate="1" containsString="0" minDate="2020-02-23T00:00:00" maxDate="2020-03-28T00:00:00" count="34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</sharedItems>
    </cacheField>
    <cacheField name="开始时刻" numFmtId="0">
      <sharedItems containsSemiMixedTypes="0" containsNonDate="0" containsDate="1" containsString="0" minDate="1899-12-30T00:00:00" maxDate="1899-12-30T23:59:00" count="69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  <d v="1899-12-30T06:55:00"/>
        <d v="1899-12-30T07:25:00"/>
        <d v="1899-12-30T06:30:00"/>
        <d v="1899-12-30T23:00:00"/>
        <d v="1899-12-30T07:20:00"/>
        <d v="1899-12-30T20:30:00"/>
      </sharedItems>
    </cacheField>
    <cacheField name="结束时刻" numFmtId="0">
      <sharedItems containsSemiMixedTypes="0" containsNonDate="0" containsDate="1" containsString="0" minDate="1899-12-30T06:00:00" maxDate="1899-12-30T23:59:00" count="79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  <d v="1899-12-30T06:55:00"/>
        <d v="1899-12-30T06:30:00"/>
        <d v="1899-12-30T20:30:00"/>
      </sharedItems>
    </cacheField>
    <cacheField name="持续时间" numFmtId="20">
      <sharedItems containsSemiMixedTypes="0" containsNonDate="0" containsDate="1" containsString="0" minDate="1899-12-30T00:00:00" maxDate="1899-12-31T00:00:00" count="3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  <d v="1899-12-30T13:59:00"/>
        <d v="1899-12-30T08:00:00"/>
        <d v="1899-12-30T05:29:00"/>
        <d v="1899-12-30T00:59:00"/>
      </sharedItems>
    </cacheField>
    <cacheField name="名称" numFmtId="0">
      <sharedItems containsBlank="1" count="138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s v="租房事宜"/>
        <s v="韩剧+王牌"/>
        <s v="豆瓣发租房贴"/>
        <s v="家具拍照"/>
        <s v="咸鱼发家具兜售帖"/>
        <s v="打扫房屋"/>
        <s v="Porn Video"/>
        <s v="Score.xlsx 文件变卡顿了，适当将数据迁移到数据库中"/>
        <s v="前、昨日日程评分"/>
        <s v="前、昨日日程评分归档"/>
        <s v="打扫房间"/>
        <s v="理发+染发"/>
        <s v="打扫卧室"/>
        <s v="寻找克制看娱乐视频的方法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3.2" maxValue="1.9"/>
    </cacheField>
    <cacheField name="备注" numFmtId="0">
      <sharedItems containsBlank="1" containsMixedTypes="1" containsNumber="1" minValue="0.57369999999999999" maxValue="0.85880000000000001" count="70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  <s v="完成度：100%, 已连续3天，增加0.1；已连续一周，增加0.2"/>
        <s v="完成度=1050/2400=43.75%"/>
        <s v="完成度：100%, 已连续3天，增加0.1"/>
        <s v="完成度：100%，陈祖广给买的包子"/>
        <s v="完成度=650/1600=40.625%"/>
        <s v="完成度：50%"/>
        <s v="完成度=1450/2300=63.04347826%"/>
        <s v="完成度=1250/2300=54.34782609%"/>
        <s v="完成度=700/1400=50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6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  <r>
    <x v="0"/>
    <x v="1"/>
    <x v="1"/>
    <x v="4"/>
    <x v="27"/>
    <x v="8"/>
    <x v="9"/>
    <x v="6"/>
    <x v="18"/>
    <n v="9.375E-2"/>
    <x v="52"/>
  </r>
  <r>
    <x v="0"/>
    <x v="1"/>
    <x v="1"/>
    <x v="4"/>
    <x v="27"/>
    <x v="63"/>
    <x v="76"/>
    <x v="0"/>
    <x v="0"/>
    <n v="0.3"/>
    <x v="57"/>
  </r>
  <r>
    <x v="0"/>
    <x v="1"/>
    <x v="1"/>
    <x v="4"/>
    <x v="27"/>
    <x v="63"/>
    <x v="57"/>
    <x v="10"/>
    <x v="1"/>
    <n v="0.7"/>
    <x v="57"/>
  </r>
  <r>
    <x v="0"/>
    <x v="1"/>
    <x v="1"/>
    <x v="4"/>
    <x v="27"/>
    <x v="29"/>
    <x v="46"/>
    <x v="3"/>
    <x v="3"/>
    <n v="0"/>
    <x v="28"/>
  </r>
  <r>
    <x v="0"/>
    <x v="1"/>
    <x v="1"/>
    <x v="4"/>
    <x v="27"/>
    <x v="2"/>
    <x v="58"/>
    <x v="15"/>
    <x v="65"/>
    <n v="0.1"/>
    <x v="57"/>
  </r>
  <r>
    <x v="0"/>
    <x v="1"/>
    <x v="1"/>
    <x v="4"/>
    <x v="27"/>
    <x v="64"/>
    <x v="46"/>
    <x v="4"/>
    <x v="67"/>
    <n v="0.1"/>
    <x v="57"/>
  </r>
  <r>
    <x v="0"/>
    <x v="1"/>
    <x v="1"/>
    <x v="4"/>
    <x v="27"/>
    <x v="41"/>
    <x v="59"/>
    <x v="4"/>
    <x v="66"/>
    <n v="0.1"/>
    <x v="57"/>
  </r>
  <r>
    <x v="0"/>
    <x v="1"/>
    <x v="1"/>
    <x v="4"/>
    <x v="27"/>
    <x v="3"/>
    <x v="4"/>
    <x v="4"/>
    <x v="4"/>
    <n v="8.4375000000000006E-3"/>
    <x v="55"/>
  </r>
  <r>
    <x v="0"/>
    <x v="1"/>
    <x v="1"/>
    <x v="4"/>
    <x v="27"/>
    <x v="9"/>
    <x v="10"/>
    <x v="5"/>
    <x v="2"/>
    <n v="0.6"/>
    <x v="61"/>
  </r>
  <r>
    <x v="0"/>
    <x v="1"/>
    <x v="1"/>
    <x v="4"/>
    <x v="27"/>
    <x v="10"/>
    <x v="21"/>
    <x v="5"/>
    <x v="113"/>
    <n v="0.1"/>
    <x v="57"/>
  </r>
  <r>
    <x v="0"/>
    <x v="1"/>
    <x v="1"/>
    <x v="4"/>
    <x v="27"/>
    <x v="17"/>
    <x v="22"/>
    <x v="5"/>
    <x v="98"/>
    <n v="0.1"/>
    <x v="57"/>
  </r>
  <r>
    <x v="0"/>
    <x v="1"/>
    <x v="1"/>
    <x v="4"/>
    <x v="27"/>
    <x v="18"/>
    <x v="37"/>
    <x v="5"/>
    <x v="34"/>
    <n v="1.7"/>
    <x v="61"/>
  </r>
  <r>
    <x v="0"/>
    <x v="1"/>
    <x v="1"/>
    <x v="4"/>
    <x v="27"/>
    <x v="20"/>
    <x v="14"/>
    <x v="3"/>
    <x v="35"/>
    <n v="1.7"/>
    <x v="61"/>
  </r>
  <r>
    <x v="0"/>
    <x v="1"/>
    <x v="1"/>
    <x v="4"/>
    <x v="27"/>
    <x v="20"/>
    <x v="14"/>
    <x v="3"/>
    <x v="36"/>
    <n v="0.1"/>
    <x v="57"/>
  </r>
  <r>
    <x v="0"/>
    <x v="1"/>
    <x v="1"/>
    <x v="4"/>
    <x v="27"/>
    <x v="15"/>
    <x v="25"/>
    <x v="16"/>
    <x v="114"/>
    <n v="0.1"/>
    <x v="57"/>
  </r>
  <r>
    <x v="0"/>
    <x v="1"/>
    <x v="1"/>
    <x v="4"/>
    <x v="27"/>
    <x v="22"/>
    <x v="28"/>
    <x v="23"/>
    <x v="99"/>
    <n v="0.1"/>
    <x v="57"/>
  </r>
  <r>
    <x v="0"/>
    <x v="1"/>
    <x v="1"/>
    <x v="4"/>
    <x v="27"/>
    <x v="25"/>
    <x v="29"/>
    <x v="5"/>
    <x v="41"/>
    <n v="1.3"/>
    <x v="57"/>
  </r>
  <r>
    <x v="0"/>
    <x v="1"/>
    <x v="1"/>
    <x v="4"/>
    <x v="27"/>
    <x v="26"/>
    <x v="12"/>
    <x v="3"/>
    <x v="42"/>
    <n v="1.3"/>
    <x v="57"/>
  </r>
  <r>
    <x v="0"/>
    <x v="1"/>
    <x v="1"/>
    <x v="4"/>
    <x v="27"/>
    <x v="12"/>
    <x v="17"/>
    <x v="16"/>
    <x v="99"/>
    <n v="0.1"/>
    <x v="57"/>
  </r>
  <r>
    <x v="0"/>
    <x v="1"/>
    <x v="1"/>
    <x v="4"/>
    <x v="27"/>
    <x v="27"/>
    <x v="31"/>
    <x v="5"/>
    <x v="2"/>
    <n v="0.1"/>
    <x v="57"/>
  </r>
  <r>
    <x v="0"/>
    <x v="1"/>
    <x v="1"/>
    <x v="4"/>
    <x v="27"/>
    <x v="4"/>
    <x v="5"/>
    <x v="5"/>
    <x v="5"/>
    <n v="0.7"/>
    <x v="57"/>
  </r>
  <r>
    <x v="0"/>
    <x v="1"/>
    <x v="1"/>
    <x v="4"/>
    <x v="27"/>
    <x v="5"/>
    <x v="6"/>
    <x v="3"/>
    <x v="6"/>
    <n v="0.7"/>
    <x v="57"/>
  </r>
  <r>
    <x v="0"/>
    <x v="1"/>
    <x v="1"/>
    <x v="4"/>
    <x v="27"/>
    <x v="6"/>
    <x v="44"/>
    <x v="15"/>
    <x v="43"/>
    <n v="0.7"/>
    <x v="57"/>
  </r>
  <r>
    <x v="0"/>
    <x v="1"/>
    <x v="1"/>
    <x v="4"/>
    <x v="27"/>
    <x v="38"/>
    <x v="19"/>
    <x v="15"/>
    <x v="8"/>
    <n v="0.7"/>
    <x v="57"/>
  </r>
  <r>
    <x v="0"/>
    <x v="1"/>
    <x v="1"/>
    <x v="4"/>
    <x v="27"/>
    <x v="39"/>
    <x v="8"/>
    <x v="15"/>
    <x v="64"/>
    <n v="0.7"/>
    <x v="57"/>
  </r>
  <r>
    <x v="0"/>
    <x v="1"/>
    <x v="1"/>
    <x v="4"/>
    <x v="28"/>
    <x v="8"/>
    <x v="9"/>
    <x v="6"/>
    <x v="18"/>
    <n v="4.3749999999999997E-2"/>
    <x v="62"/>
  </r>
  <r>
    <x v="0"/>
    <x v="1"/>
    <x v="1"/>
    <x v="4"/>
    <x v="28"/>
    <x v="65"/>
    <x v="77"/>
    <x v="0"/>
    <x v="0"/>
    <n v="0.3"/>
    <x v="57"/>
  </r>
  <r>
    <x v="0"/>
    <x v="1"/>
    <x v="1"/>
    <x v="4"/>
    <x v="28"/>
    <x v="65"/>
    <x v="65"/>
    <x v="4"/>
    <x v="1"/>
    <n v="0.8"/>
    <x v="63"/>
  </r>
  <r>
    <x v="0"/>
    <x v="1"/>
    <x v="1"/>
    <x v="4"/>
    <x v="28"/>
    <x v="53"/>
    <x v="4"/>
    <x v="5"/>
    <x v="2"/>
    <n v="0.6"/>
    <x v="57"/>
  </r>
  <r>
    <x v="0"/>
    <x v="1"/>
    <x v="1"/>
    <x v="4"/>
    <x v="28"/>
    <x v="29"/>
    <x v="46"/>
    <x v="3"/>
    <x v="3"/>
    <n v="0"/>
    <x v="28"/>
  </r>
  <r>
    <x v="0"/>
    <x v="1"/>
    <x v="1"/>
    <x v="4"/>
    <x v="28"/>
    <x v="3"/>
    <x v="4"/>
    <x v="4"/>
    <x v="4"/>
    <n v="1.6875000000000001E-2"/>
    <x v="64"/>
  </r>
  <r>
    <x v="0"/>
    <x v="1"/>
    <x v="1"/>
    <x v="4"/>
    <x v="28"/>
    <x v="9"/>
    <x v="67"/>
    <x v="16"/>
    <x v="115"/>
    <n v="0.1"/>
    <x v="57"/>
  </r>
  <r>
    <x v="0"/>
    <x v="1"/>
    <x v="1"/>
    <x v="4"/>
    <x v="28"/>
    <x v="33"/>
    <x v="22"/>
    <x v="16"/>
    <x v="116"/>
    <n v="0"/>
    <x v="28"/>
  </r>
  <r>
    <x v="0"/>
    <x v="1"/>
    <x v="1"/>
    <x v="4"/>
    <x v="28"/>
    <x v="17"/>
    <x v="9"/>
    <x v="30"/>
    <x v="88"/>
    <n v="0"/>
    <x v="0"/>
  </r>
  <r>
    <x v="0"/>
    <x v="1"/>
    <x v="1"/>
    <x v="4"/>
    <x v="28"/>
    <x v="18"/>
    <x v="37"/>
    <x v="5"/>
    <x v="34"/>
    <n v="1.7"/>
    <x v="57"/>
  </r>
  <r>
    <x v="0"/>
    <x v="1"/>
    <x v="1"/>
    <x v="4"/>
    <x v="28"/>
    <x v="20"/>
    <x v="14"/>
    <x v="3"/>
    <x v="35"/>
    <n v="1.7"/>
    <x v="57"/>
  </r>
  <r>
    <x v="0"/>
    <x v="1"/>
    <x v="1"/>
    <x v="4"/>
    <x v="28"/>
    <x v="20"/>
    <x v="14"/>
    <x v="3"/>
    <x v="36"/>
    <n v="0.1"/>
    <x v="57"/>
  </r>
  <r>
    <x v="0"/>
    <x v="1"/>
    <x v="1"/>
    <x v="4"/>
    <x v="28"/>
    <x v="15"/>
    <x v="25"/>
    <x v="16"/>
    <x v="93"/>
    <n v="0.1"/>
    <x v="57"/>
  </r>
  <r>
    <x v="0"/>
    <x v="1"/>
    <x v="1"/>
    <x v="4"/>
    <x v="28"/>
    <x v="22"/>
    <x v="26"/>
    <x v="5"/>
    <x v="117"/>
    <n v="0"/>
    <x v="28"/>
  </r>
  <r>
    <x v="0"/>
    <x v="1"/>
    <x v="1"/>
    <x v="4"/>
    <x v="28"/>
    <x v="23"/>
    <x v="27"/>
    <x v="5"/>
    <x v="118"/>
    <n v="0"/>
    <x v="28"/>
  </r>
  <r>
    <x v="0"/>
    <x v="1"/>
    <x v="1"/>
    <x v="4"/>
    <x v="28"/>
    <x v="24"/>
    <x v="28"/>
    <x v="5"/>
    <x v="99"/>
    <n v="0"/>
    <x v="28"/>
  </r>
  <r>
    <x v="0"/>
    <x v="1"/>
    <x v="1"/>
    <x v="4"/>
    <x v="28"/>
    <x v="25"/>
    <x v="29"/>
    <x v="5"/>
    <x v="41"/>
    <n v="1.4"/>
    <x v="63"/>
  </r>
  <r>
    <x v="0"/>
    <x v="1"/>
    <x v="1"/>
    <x v="4"/>
    <x v="28"/>
    <x v="26"/>
    <x v="12"/>
    <x v="3"/>
    <x v="42"/>
    <n v="1.4"/>
    <x v="63"/>
  </r>
  <r>
    <x v="0"/>
    <x v="1"/>
    <x v="1"/>
    <x v="4"/>
    <x v="28"/>
    <x v="12"/>
    <x v="17"/>
    <x v="16"/>
    <x v="99"/>
    <n v="0"/>
    <x v="28"/>
  </r>
  <r>
    <x v="0"/>
    <x v="1"/>
    <x v="1"/>
    <x v="4"/>
    <x v="28"/>
    <x v="27"/>
    <x v="31"/>
    <x v="5"/>
    <x v="2"/>
    <n v="0"/>
    <x v="28"/>
  </r>
  <r>
    <x v="0"/>
    <x v="1"/>
    <x v="1"/>
    <x v="4"/>
    <x v="28"/>
    <x v="4"/>
    <x v="5"/>
    <x v="5"/>
    <x v="5"/>
    <n v="-0.7"/>
    <x v="28"/>
  </r>
  <r>
    <x v="0"/>
    <x v="1"/>
    <x v="1"/>
    <x v="4"/>
    <x v="28"/>
    <x v="5"/>
    <x v="6"/>
    <x v="3"/>
    <x v="6"/>
    <n v="-0.7"/>
    <x v="28"/>
  </r>
  <r>
    <x v="0"/>
    <x v="1"/>
    <x v="1"/>
    <x v="4"/>
    <x v="28"/>
    <x v="6"/>
    <x v="44"/>
    <x v="15"/>
    <x v="43"/>
    <n v="-0.7"/>
    <x v="28"/>
  </r>
  <r>
    <x v="0"/>
    <x v="1"/>
    <x v="1"/>
    <x v="4"/>
    <x v="28"/>
    <x v="38"/>
    <x v="19"/>
    <x v="15"/>
    <x v="8"/>
    <n v="-0.7"/>
    <x v="28"/>
  </r>
  <r>
    <x v="0"/>
    <x v="1"/>
    <x v="1"/>
    <x v="4"/>
    <x v="28"/>
    <x v="39"/>
    <x v="8"/>
    <x v="15"/>
    <x v="64"/>
    <n v="-0.7"/>
    <x v="28"/>
  </r>
  <r>
    <x v="0"/>
    <x v="1"/>
    <x v="1"/>
    <x v="5"/>
    <x v="29"/>
    <x v="8"/>
    <x v="9"/>
    <x v="6"/>
    <x v="18"/>
    <n v="4.0625000000000001E-2"/>
    <x v="65"/>
  </r>
  <r>
    <x v="0"/>
    <x v="1"/>
    <x v="1"/>
    <x v="5"/>
    <x v="29"/>
    <x v="65"/>
    <x v="77"/>
    <x v="0"/>
    <x v="0"/>
    <n v="0"/>
    <x v="28"/>
  </r>
  <r>
    <x v="0"/>
    <x v="1"/>
    <x v="1"/>
    <x v="5"/>
    <x v="29"/>
    <x v="65"/>
    <x v="65"/>
    <x v="4"/>
    <x v="1"/>
    <n v="0.8"/>
    <x v="57"/>
  </r>
  <r>
    <x v="0"/>
    <x v="1"/>
    <x v="1"/>
    <x v="5"/>
    <x v="29"/>
    <x v="53"/>
    <x v="4"/>
    <x v="5"/>
    <x v="2"/>
    <n v="-0.6"/>
    <x v="28"/>
  </r>
  <r>
    <x v="0"/>
    <x v="1"/>
    <x v="1"/>
    <x v="5"/>
    <x v="29"/>
    <x v="29"/>
    <x v="46"/>
    <x v="3"/>
    <x v="3"/>
    <n v="0"/>
    <x v="28"/>
  </r>
  <r>
    <x v="0"/>
    <x v="1"/>
    <x v="1"/>
    <x v="5"/>
    <x v="29"/>
    <x v="3"/>
    <x v="4"/>
    <x v="4"/>
    <x v="4"/>
    <n v="8.4375000000000006E-3"/>
    <x v="55"/>
  </r>
  <r>
    <x v="0"/>
    <x v="1"/>
    <x v="1"/>
    <x v="5"/>
    <x v="29"/>
    <x v="10"/>
    <x v="28"/>
    <x v="31"/>
    <x v="118"/>
    <n v="0.05"/>
    <x v="66"/>
  </r>
  <r>
    <x v="0"/>
    <x v="1"/>
    <x v="1"/>
    <x v="5"/>
    <x v="29"/>
    <x v="18"/>
    <x v="37"/>
    <x v="5"/>
    <x v="34"/>
    <n v="1.8"/>
    <x v="63"/>
  </r>
  <r>
    <x v="0"/>
    <x v="1"/>
    <x v="1"/>
    <x v="5"/>
    <x v="29"/>
    <x v="20"/>
    <x v="14"/>
    <x v="3"/>
    <x v="35"/>
    <n v="1.8"/>
    <x v="63"/>
  </r>
  <r>
    <x v="0"/>
    <x v="1"/>
    <x v="1"/>
    <x v="5"/>
    <x v="29"/>
    <x v="20"/>
    <x v="14"/>
    <x v="3"/>
    <x v="36"/>
    <n v="0.1"/>
    <x v="57"/>
  </r>
  <r>
    <x v="0"/>
    <x v="1"/>
    <x v="1"/>
    <x v="5"/>
    <x v="29"/>
    <x v="25"/>
    <x v="29"/>
    <x v="5"/>
    <x v="41"/>
    <n v="1.4"/>
    <x v="57"/>
  </r>
  <r>
    <x v="0"/>
    <x v="1"/>
    <x v="1"/>
    <x v="5"/>
    <x v="29"/>
    <x v="26"/>
    <x v="12"/>
    <x v="3"/>
    <x v="42"/>
    <n v="1.4"/>
    <x v="57"/>
  </r>
  <r>
    <x v="0"/>
    <x v="1"/>
    <x v="1"/>
    <x v="5"/>
    <x v="29"/>
    <x v="12"/>
    <x v="9"/>
    <x v="32"/>
    <x v="119"/>
    <n v="0"/>
    <x v="0"/>
  </r>
  <r>
    <x v="0"/>
    <x v="1"/>
    <x v="1"/>
    <x v="5"/>
    <x v="29"/>
    <x v="4"/>
    <x v="5"/>
    <x v="5"/>
    <x v="5"/>
    <n v="-1.4"/>
    <x v="28"/>
  </r>
  <r>
    <x v="0"/>
    <x v="1"/>
    <x v="1"/>
    <x v="5"/>
    <x v="29"/>
    <x v="5"/>
    <x v="6"/>
    <x v="3"/>
    <x v="6"/>
    <n v="-1.4"/>
    <x v="28"/>
  </r>
  <r>
    <x v="0"/>
    <x v="1"/>
    <x v="1"/>
    <x v="5"/>
    <x v="29"/>
    <x v="6"/>
    <x v="44"/>
    <x v="15"/>
    <x v="43"/>
    <n v="-1.4"/>
    <x v="28"/>
  </r>
  <r>
    <x v="0"/>
    <x v="1"/>
    <x v="1"/>
    <x v="5"/>
    <x v="29"/>
    <x v="38"/>
    <x v="19"/>
    <x v="15"/>
    <x v="8"/>
    <n v="-1.4"/>
    <x v="28"/>
  </r>
  <r>
    <x v="0"/>
    <x v="1"/>
    <x v="1"/>
    <x v="5"/>
    <x v="29"/>
    <x v="39"/>
    <x v="8"/>
    <x v="15"/>
    <x v="64"/>
    <n v="-1.4"/>
    <x v="28"/>
  </r>
  <r>
    <x v="0"/>
    <x v="1"/>
    <x v="1"/>
    <x v="5"/>
    <x v="29"/>
    <x v="66"/>
    <x v="9"/>
    <x v="33"/>
    <x v="120"/>
    <n v="0"/>
    <x v="28"/>
  </r>
  <r>
    <x v="0"/>
    <x v="1"/>
    <x v="1"/>
    <x v="5"/>
    <x v="30"/>
    <x v="8"/>
    <x v="9"/>
    <x v="6"/>
    <x v="18"/>
    <n v="4.3749999999999997E-2"/>
    <x v="62"/>
  </r>
  <r>
    <x v="0"/>
    <x v="1"/>
    <x v="1"/>
    <x v="5"/>
    <x v="30"/>
    <x v="65"/>
    <x v="77"/>
    <x v="0"/>
    <x v="0"/>
    <n v="0.3"/>
    <x v="57"/>
  </r>
  <r>
    <x v="0"/>
    <x v="1"/>
    <x v="1"/>
    <x v="5"/>
    <x v="30"/>
    <x v="65"/>
    <x v="65"/>
    <x v="4"/>
    <x v="1"/>
    <n v="0.8"/>
    <x v="57"/>
  </r>
  <r>
    <x v="0"/>
    <x v="1"/>
    <x v="1"/>
    <x v="5"/>
    <x v="30"/>
    <x v="53"/>
    <x v="57"/>
    <x v="4"/>
    <x v="121"/>
    <n v="0.1"/>
    <x v="57"/>
  </r>
  <r>
    <x v="0"/>
    <x v="1"/>
    <x v="1"/>
    <x v="5"/>
    <x v="30"/>
    <x v="53"/>
    <x v="4"/>
    <x v="5"/>
    <x v="2"/>
    <n v="0.6"/>
    <x v="57"/>
  </r>
  <r>
    <x v="0"/>
    <x v="1"/>
    <x v="1"/>
    <x v="5"/>
    <x v="30"/>
    <x v="29"/>
    <x v="46"/>
    <x v="3"/>
    <x v="3"/>
    <n v="0"/>
    <x v="28"/>
  </r>
  <r>
    <x v="0"/>
    <x v="1"/>
    <x v="1"/>
    <x v="5"/>
    <x v="30"/>
    <x v="2"/>
    <x v="56"/>
    <x v="4"/>
    <x v="66"/>
    <n v="0.1"/>
    <x v="57"/>
  </r>
  <r>
    <x v="0"/>
    <x v="1"/>
    <x v="1"/>
    <x v="5"/>
    <x v="30"/>
    <x v="54"/>
    <x v="4"/>
    <x v="3"/>
    <x v="122"/>
    <n v="0.1"/>
    <x v="57"/>
  </r>
  <r>
    <x v="0"/>
    <x v="1"/>
    <x v="1"/>
    <x v="5"/>
    <x v="30"/>
    <x v="3"/>
    <x v="4"/>
    <x v="4"/>
    <x v="4"/>
    <n v="-8.4375000000000006E-3"/>
    <x v="28"/>
  </r>
  <r>
    <x v="0"/>
    <x v="1"/>
    <x v="1"/>
    <x v="5"/>
    <x v="30"/>
    <x v="10"/>
    <x v="22"/>
    <x v="11"/>
    <x v="123"/>
    <n v="0.1"/>
    <x v="57"/>
  </r>
  <r>
    <x v="0"/>
    <x v="1"/>
    <x v="1"/>
    <x v="5"/>
    <x v="30"/>
    <x v="18"/>
    <x v="37"/>
    <x v="5"/>
    <x v="34"/>
    <n v="0"/>
    <x v="28"/>
  </r>
  <r>
    <x v="0"/>
    <x v="1"/>
    <x v="1"/>
    <x v="5"/>
    <x v="30"/>
    <x v="20"/>
    <x v="14"/>
    <x v="3"/>
    <x v="35"/>
    <n v="-1.8"/>
    <x v="28"/>
  </r>
  <r>
    <x v="0"/>
    <x v="1"/>
    <x v="1"/>
    <x v="5"/>
    <x v="30"/>
    <x v="20"/>
    <x v="14"/>
    <x v="3"/>
    <x v="36"/>
    <n v="0.1"/>
    <x v="57"/>
  </r>
  <r>
    <x v="0"/>
    <x v="1"/>
    <x v="1"/>
    <x v="5"/>
    <x v="30"/>
    <x v="23"/>
    <x v="28"/>
    <x v="11"/>
    <x v="124"/>
    <n v="0.1"/>
    <x v="57"/>
  </r>
  <r>
    <x v="0"/>
    <x v="1"/>
    <x v="1"/>
    <x v="5"/>
    <x v="30"/>
    <x v="25"/>
    <x v="29"/>
    <x v="5"/>
    <x v="41"/>
    <n v="0"/>
    <x v="28"/>
  </r>
  <r>
    <x v="0"/>
    <x v="1"/>
    <x v="1"/>
    <x v="5"/>
    <x v="30"/>
    <x v="26"/>
    <x v="12"/>
    <x v="3"/>
    <x v="42"/>
    <n v="1.4"/>
    <x v="57"/>
  </r>
  <r>
    <x v="0"/>
    <x v="1"/>
    <x v="1"/>
    <x v="5"/>
    <x v="30"/>
    <x v="12"/>
    <x v="30"/>
    <x v="3"/>
    <x v="120"/>
    <n v="0"/>
    <x v="28"/>
  </r>
  <r>
    <x v="0"/>
    <x v="1"/>
    <x v="1"/>
    <x v="5"/>
    <x v="30"/>
    <x v="46"/>
    <x v="17"/>
    <x v="5"/>
    <x v="99"/>
    <n v="0"/>
    <x v="28"/>
  </r>
  <r>
    <x v="0"/>
    <x v="1"/>
    <x v="1"/>
    <x v="5"/>
    <x v="30"/>
    <x v="27"/>
    <x v="31"/>
    <x v="5"/>
    <x v="2"/>
    <n v="0"/>
    <x v="28"/>
  </r>
  <r>
    <x v="0"/>
    <x v="1"/>
    <x v="1"/>
    <x v="5"/>
    <x v="30"/>
    <x v="4"/>
    <x v="5"/>
    <x v="5"/>
    <x v="5"/>
    <n v="0"/>
    <x v="28"/>
  </r>
  <r>
    <x v="0"/>
    <x v="1"/>
    <x v="1"/>
    <x v="5"/>
    <x v="30"/>
    <x v="5"/>
    <x v="6"/>
    <x v="3"/>
    <x v="6"/>
    <n v="0"/>
    <x v="28"/>
  </r>
  <r>
    <x v="0"/>
    <x v="1"/>
    <x v="1"/>
    <x v="5"/>
    <x v="30"/>
    <x v="6"/>
    <x v="44"/>
    <x v="15"/>
    <x v="43"/>
    <n v="0"/>
    <x v="28"/>
  </r>
  <r>
    <x v="0"/>
    <x v="1"/>
    <x v="1"/>
    <x v="5"/>
    <x v="30"/>
    <x v="38"/>
    <x v="19"/>
    <x v="15"/>
    <x v="8"/>
    <n v="0"/>
    <x v="28"/>
  </r>
  <r>
    <x v="0"/>
    <x v="1"/>
    <x v="1"/>
    <x v="5"/>
    <x v="30"/>
    <x v="39"/>
    <x v="8"/>
    <x v="15"/>
    <x v="64"/>
    <n v="0"/>
    <x v="28"/>
  </r>
  <r>
    <x v="0"/>
    <x v="1"/>
    <x v="1"/>
    <x v="5"/>
    <x v="31"/>
    <x v="8"/>
    <x v="9"/>
    <x v="6"/>
    <x v="18"/>
    <n v="6.3043478259999994E-2"/>
    <x v="67"/>
  </r>
  <r>
    <x v="0"/>
    <x v="1"/>
    <x v="1"/>
    <x v="5"/>
    <x v="31"/>
    <x v="65"/>
    <x v="65"/>
    <x v="4"/>
    <x v="1"/>
    <n v="0.9"/>
    <x v="58"/>
  </r>
  <r>
    <x v="0"/>
    <x v="1"/>
    <x v="1"/>
    <x v="5"/>
    <x v="31"/>
    <x v="29"/>
    <x v="46"/>
    <x v="3"/>
    <x v="3"/>
    <n v="0"/>
    <x v="28"/>
  </r>
  <r>
    <x v="0"/>
    <x v="1"/>
    <x v="1"/>
    <x v="5"/>
    <x v="31"/>
    <x v="67"/>
    <x v="13"/>
    <x v="0"/>
    <x v="0"/>
    <n v="0"/>
    <x v="28"/>
  </r>
  <r>
    <x v="0"/>
    <x v="1"/>
    <x v="1"/>
    <x v="5"/>
    <x v="31"/>
    <x v="3"/>
    <x v="4"/>
    <x v="4"/>
    <x v="4"/>
    <n v="4.2187500000000003E-3"/>
    <x v="55"/>
  </r>
  <r>
    <x v="0"/>
    <x v="1"/>
    <x v="1"/>
    <x v="5"/>
    <x v="31"/>
    <x v="9"/>
    <x v="53"/>
    <x v="4"/>
    <x v="65"/>
    <n v="0.1"/>
    <x v="57"/>
  </r>
  <r>
    <x v="0"/>
    <x v="1"/>
    <x v="1"/>
    <x v="5"/>
    <x v="31"/>
    <x v="47"/>
    <x v="47"/>
    <x v="4"/>
    <x v="66"/>
    <n v="0.1"/>
    <x v="57"/>
  </r>
  <r>
    <x v="0"/>
    <x v="1"/>
    <x v="1"/>
    <x v="5"/>
    <x v="31"/>
    <x v="14"/>
    <x v="35"/>
    <x v="4"/>
    <x v="67"/>
    <n v="0.1"/>
    <x v="57"/>
  </r>
  <r>
    <x v="0"/>
    <x v="1"/>
    <x v="1"/>
    <x v="5"/>
    <x v="31"/>
    <x v="10"/>
    <x v="21"/>
    <x v="5"/>
    <x v="2"/>
    <n v="0.6"/>
    <x v="57"/>
  </r>
  <r>
    <x v="0"/>
    <x v="1"/>
    <x v="1"/>
    <x v="5"/>
    <x v="31"/>
    <x v="17"/>
    <x v="22"/>
    <x v="5"/>
    <x v="123"/>
    <n v="0.1"/>
    <x v="57"/>
  </r>
  <r>
    <x v="0"/>
    <x v="1"/>
    <x v="1"/>
    <x v="5"/>
    <x v="31"/>
    <x v="18"/>
    <x v="37"/>
    <x v="5"/>
    <x v="34"/>
    <n v="1.8"/>
    <x v="57"/>
  </r>
  <r>
    <x v="0"/>
    <x v="1"/>
    <x v="1"/>
    <x v="5"/>
    <x v="31"/>
    <x v="20"/>
    <x v="14"/>
    <x v="3"/>
    <x v="35"/>
    <n v="1.8"/>
    <x v="57"/>
  </r>
  <r>
    <x v="0"/>
    <x v="1"/>
    <x v="1"/>
    <x v="5"/>
    <x v="31"/>
    <x v="20"/>
    <x v="14"/>
    <x v="3"/>
    <x v="36"/>
    <n v="0.1"/>
    <x v="57"/>
  </r>
  <r>
    <x v="0"/>
    <x v="1"/>
    <x v="1"/>
    <x v="5"/>
    <x v="31"/>
    <x v="48"/>
    <x v="26"/>
    <x v="11"/>
    <x v="120"/>
    <n v="0.1"/>
    <x v="57"/>
  </r>
  <r>
    <x v="0"/>
    <x v="1"/>
    <x v="1"/>
    <x v="5"/>
    <x v="31"/>
    <x v="23"/>
    <x v="28"/>
    <x v="11"/>
    <x v="99"/>
    <n v="0.1"/>
    <x v="57"/>
  </r>
  <r>
    <x v="0"/>
    <x v="1"/>
    <x v="1"/>
    <x v="5"/>
    <x v="31"/>
    <x v="25"/>
    <x v="29"/>
    <x v="5"/>
    <x v="41"/>
    <n v="1.4"/>
    <x v="57"/>
  </r>
  <r>
    <x v="0"/>
    <x v="1"/>
    <x v="1"/>
    <x v="5"/>
    <x v="31"/>
    <x v="26"/>
    <x v="12"/>
    <x v="3"/>
    <x v="42"/>
    <n v="1.4"/>
    <x v="57"/>
  </r>
  <r>
    <x v="0"/>
    <x v="1"/>
    <x v="1"/>
    <x v="5"/>
    <x v="31"/>
    <x v="12"/>
    <x v="17"/>
    <x v="16"/>
    <x v="99"/>
    <n v="0"/>
    <x v="28"/>
  </r>
  <r>
    <x v="0"/>
    <x v="1"/>
    <x v="1"/>
    <x v="5"/>
    <x v="31"/>
    <x v="27"/>
    <x v="31"/>
    <x v="5"/>
    <x v="2"/>
    <n v="-1.4"/>
    <x v="28"/>
  </r>
  <r>
    <x v="0"/>
    <x v="1"/>
    <x v="1"/>
    <x v="5"/>
    <x v="31"/>
    <x v="4"/>
    <x v="5"/>
    <x v="5"/>
    <x v="5"/>
    <n v="-1.4"/>
    <x v="28"/>
  </r>
  <r>
    <x v="0"/>
    <x v="1"/>
    <x v="1"/>
    <x v="5"/>
    <x v="31"/>
    <x v="5"/>
    <x v="6"/>
    <x v="3"/>
    <x v="6"/>
    <n v="-1.4"/>
    <x v="28"/>
  </r>
  <r>
    <x v="0"/>
    <x v="1"/>
    <x v="1"/>
    <x v="5"/>
    <x v="31"/>
    <x v="6"/>
    <x v="44"/>
    <x v="15"/>
    <x v="43"/>
    <n v="-1.4"/>
    <x v="28"/>
  </r>
  <r>
    <x v="0"/>
    <x v="1"/>
    <x v="1"/>
    <x v="5"/>
    <x v="31"/>
    <x v="38"/>
    <x v="19"/>
    <x v="15"/>
    <x v="8"/>
    <n v="-1.4"/>
    <x v="28"/>
  </r>
  <r>
    <x v="0"/>
    <x v="1"/>
    <x v="1"/>
    <x v="5"/>
    <x v="31"/>
    <x v="39"/>
    <x v="8"/>
    <x v="15"/>
    <x v="64"/>
    <n v="-1.4"/>
    <x v="28"/>
  </r>
  <r>
    <x v="0"/>
    <x v="1"/>
    <x v="1"/>
    <x v="5"/>
    <x v="32"/>
    <x v="8"/>
    <x v="9"/>
    <x v="6"/>
    <x v="18"/>
    <n v="5.4347826090000002E-2"/>
    <x v="68"/>
  </r>
  <r>
    <x v="0"/>
    <x v="1"/>
    <x v="1"/>
    <x v="5"/>
    <x v="32"/>
    <x v="29"/>
    <x v="46"/>
    <x v="3"/>
    <x v="3"/>
    <n v="0"/>
    <x v="28"/>
  </r>
  <r>
    <x v="0"/>
    <x v="1"/>
    <x v="1"/>
    <x v="5"/>
    <x v="32"/>
    <x v="3"/>
    <x v="3"/>
    <x v="0"/>
    <x v="0"/>
    <n v="-0.3"/>
    <x v="28"/>
  </r>
  <r>
    <x v="0"/>
    <x v="1"/>
    <x v="1"/>
    <x v="5"/>
    <x v="32"/>
    <x v="3"/>
    <x v="4"/>
    <x v="4"/>
    <x v="1"/>
    <n v="0.9"/>
    <x v="57"/>
  </r>
  <r>
    <x v="0"/>
    <x v="1"/>
    <x v="1"/>
    <x v="5"/>
    <x v="32"/>
    <x v="3"/>
    <x v="4"/>
    <x v="4"/>
    <x v="4"/>
    <n v="2E-3"/>
    <x v="55"/>
  </r>
  <r>
    <x v="0"/>
    <x v="1"/>
    <x v="1"/>
    <x v="5"/>
    <x v="32"/>
    <x v="9"/>
    <x v="53"/>
    <x v="4"/>
    <x v="65"/>
    <n v="0.1"/>
    <x v="57"/>
  </r>
  <r>
    <x v="0"/>
    <x v="1"/>
    <x v="1"/>
    <x v="5"/>
    <x v="32"/>
    <x v="47"/>
    <x v="47"/>
    <x v="4"/>
    <x v="66"/>
    <n v="0.1"/>
    <x v="57"/>
  </r>
  <r>
    <x v="0"/>
    <x v="1"/>
    <x v="1"/>
    <x v="5"/>
    <x v="32"/>
    <x v="14"/>
    <x v="35"/>
    <x v="4"/>
    <x v="67"/>
    <n v="0.1"/>
    <x v="57"/>
  </r>
  <r>
    <x v="0"/>
    <x v="1"/>
    <x v="1"/>
    <x v="5"/>
    <x v="32"/>
    <x v="10"/>
    <x v="21"/>
    <x v="5"/>
    <x v="2"/>
    <n v="0.7"/>
    <x v="58"/>
  </r>
  <r>
    <x v="0"/>
    <x v="1"/>
    <x v="1"/>
    <x v="5"/>
    <x v="32"/>
    <x v="17"/>
    <x v="22"/>
    <x v="5"/>
    <x v="125"/>
    <n v="0.1"/>
    <x v="57"/>
  </r>
  <r>
    <x v="0"/>
    <x v="1"/>
    <x v="1"/>
    <x v="5"/>
    <x v="32"/>
    <x v="18"/>
    <x v="37"/>
    <x v="5"/>
    <x v="34"/>
    <n v="1.8"/>
    <x v="57"/>
  </r>
  <r>
    <x v="0"/>
    <x v="1"/>
    <x v="1"/>
    <x v="5"/>
    <x v="32"/>
    <x v="20"/>
    <x v="14"/>
    <x v="3"/>
    <x v="35"/>
    <n v="1.8"/>
    <x v="57"/>
  </r>
  <r>
    <x v="0"/>
    <x v="1"/>
    <x v="1"/>
    <x v="5"/>
    <x v="32"/>
    <x v="20"/>
    <x v="14"/>
    <x v="3"/>
    <x v="36"/>
    <n v="0.1"/>
    <x v="57"/>
  </r>
  <r>
    <x v="0"/>
    <x v="1"/>
    <x v="1"/>
    <x v="5"/>
    <x v="32"/>
    <x v="48"/>
    <x v="27"/>
    <x v="23"/>
    <x v="99"/>
    <n v="0.1"/>
    <x v="57"/>
  </r>
  <r>
    <x v="0"/>
    <x v="1"/>
    <x v="1"/>
    <x v="5"/>
    <x v="32"/>
    <x v="24"/>
    <x v="28"/>
    <x v="5"/>
    <x v="126"/>
    <n v="0"/>
    <x v="28"/>
  </r>
  <r>
    <x v="0"/>
    <x v="1"/>
    <x v="1"/>
    <x v="5"/>
    <x v="32"/>
    <x v="25"/>
    <x v="29"/>
    <x v="5"/>
    <x v="41"/>
    <n v="1.4"/>
    <x v="57"/>
  </r>
  <r>
    <x v="0"/>
    <x v="1"/>
    <x v="1"/>
    <x v="5"/>
    <x v="32"/>
    <x v="26"/>
    <x v="12"/>
    <x v="3"/>
    <x v="42"/>
    <n v="1.4"/>
    <x v="57"/>
  </r>
  <r>
    <x v="0"/>
    <x v="1"/>
    <x v="1"/>
    <x v="5"/>
    <x v="32"/>
    <x v="12"/>
    <x v="17"/>
    <x v="16"/>
    <x v="99"/>
    <n v="0"/>
    <x v="28"/>
  </r>
  <r>
    <x v="0"/>
    <x v="1"/>
    <x v="1"/>
    <x v="5"/>
    <x v="32"/>
    <x v="27"/>
    <x v="31"/>
    <x v="5"/>
    <x v="2"/>
    <n v="0"/>
    <x v="28"/>
  </r>
  <r>
    <x v="0"/>
    <x v="1"/>
    <x v="1"/>
    <x v="5"/>
    <x v="32"/>
    <x v="4"/>
    <x v="5"/>
    <x v="5"/>
    <x v="5"/>
    <n v="0"/>
    <x v="28"/>
  </r>
  <r>
    <x v="0"/>
    <x v="1"/>
    <x v="1"/>
    <x v="5"/>
    <x v="32"/>
    <x v="5"/>
    <x v="6"/>
    <x v="3"/>
    <x v="6"/>
    <n v="1.4"/>
    <x v="57"/>
  </r>
  <r>
    <x v="0"/>
    <x v="1"/>
    <x v="1"/>
    <x v="5"/>
    <x v="32"/>
    <x v="6"/>
    <x v="44"/>
    <x v="15"/>
    <x v="43"/>
    <n v="-1.4"/>
    <x v="28"/>
  </r>
  <r>
    <x v="0"/>
    <x v="1"/>
    <x v="1"/>
    <x v="5"/>
    <x v="32"/>
    <x v="38"/>
    <x v="19"/>
    <x v="15"/>
    <x v="8"/>
    <n v="-1.4"/>
    <x v="28"/>
  </r>
  <r>
    <x v="0"/>
    <x v="1"/>
    <x v="1"/>
    <x v="5"/>
    <x v="32"/>
    <x v="39"/>
    <x v="8"/>
    <x v="15"/>
    <x v="64"/>
    <n v="-1.4"/>
    <x v="28"/>
  </r>
  <r>
    <x v="0"/>
    <x v="1"/>
    <x v="1"/>
    <x v="5"/>
    <x v="33"/>
    <x v="8"/>
    <x v="9"/>
    <x v="6"/>
    <x v="18"/>
    <n v="0.05"/>
    <x v="69"/>
  </r>
  <r>
    <x v="0"/>
    <x v="1"/>
    <x v="1"/>
    <x v="5"/>
    <x v="33"/>
    <x v="29"/>
    <x v="46"/>
    <x v="3"/>
    <x v="3"/>
    <n v="0"/>
    <x v="28"/>
  </r>
  <r>
    <x v="0"/>
    <x v="1"/>
    <x v="1"/>
    <x v="5"/>
    <x v="33"/>
    <x v="67"/>
    <x v="13"/>
    <x v="0"/>
    <x v="0"/>
    <n v="-0.3"/>
    <x v="28"/>
  </r>
  <r>
    <x v="0"/>
    <x v="1"/>
    <x v="1"/>
    <x v="5"/>
    <x v="33"/>
    <x v="67"/>
    <x v="46"/>
    <x v="10"/>
    <x v="1"/>
    <n v="0.9"/>
    <x v="57"/>
  </r>
  <r>
    <x v="0"/>
    <x v="1"/>
    <x v="1"/>
    <x v="5"/>
    <x v="33"/>
    <x v="10"/>
    <x v="21"/>
    <x v="5"/>
    <x v="2"/>
    <n v="-0.7"/>
    <x v="28"/>
  </r>
  <r>
    <x v="0"/>
    <x v="1"/>
    <x v="1"/>
    <x v="5"/>
    <x v="33"/>
    <x v="17"/>
    <x v="11"/>
    <x v="3"/>
    <x v="4"/>
    <n v="2E-3"/>
    <x v="57"/>
  </r>
  <r>
    <x v="0"/>
    <x v="1"/>
    <x v="1"/>
    <x v="5"/>
    <x v="33"/>
    <x v="15"/>
    <x v="48"/>
    <x v="3"/>
    <x v="35"/>
    <n v="1.9"/>
    <x v="58"/>
  </r>
  <r>
    <x v="0"/>
    <x v="1"/>
    <x v="1"/>
    <x v="5"/>
    <x v="33"/>
    <x v="48"/>
    <x v="38"/>
    <x v="3"/>
    <x v="36"/>
    <n v="0.1"/>
    <x v="57"/>
  </r>
  <r>
    <x v="0"/>
    <x v="1"/>
    <x v="1"/>
    <x v="5"/>
    <x v="33"/>
    <x v="46"/>
    <x v="78"/>
    <x v="16"/>
    <x v="41"/>
    <n v="1.5"/>
    <x v="58"/>
  </r>
  <r>
    <x v="0"/>
    <x v="1"/>
    <x v="1"/>
    <x v="5"/>
    <x v="33"/>
    <x v="27"/>
    <x v="31"/>
    <x v="5"/>
    <x v="2"/>
    <n v="0"/>
    <x v="28"/>
  </r>
  <r>
    <x v="0"/>
    <x v="1"/>
    <x v="1"/>
    <x v="5"/>
    <x v="33"/>
    <x v="68"/>
    <x v="31"/>
    <x v="3"/>
    <x v="42"/>
    <n v="1.5"/>
    <x v="58"/>
  </r>
  <r>
    <x v="0"/>
    <x v="1"/>
    <x v="1"/>
    <x v="5"/>
    <x v="33"/>
    <x v="4"/>
    <x v="5"/>
    <x v="5"/>
    <x v="5"/>
    <n v="-1.4"/>
    <x v="28"/>
  </r>
  <r>
    <x v="0"/>
    <x v="1"/>
    <x v="1"/>
    <x v="5"/>
    <x v="33"/>
    <x v="5"/>
    <x v="6"/>
    <x v="3"/>
    <x v="6"/>
    <n v="-1.4"/>
    <x v="28"/>
  </r>
  <r>
    <x v="0"/>
    <x v="1"/>
    <x v="1"/>
    <x v="5"/>
    <x v="33"/>
    <x v="6"/>
    <x v="44"/>
    <x v="15"/>
    <x v="43"/>
    <n v="-1.4"/>
    <x v="28"/>
  </r>
  <r>
    <x v="0"/>
    <x v="1"/>
    <x v="1"/>
    <x v="5"/>
    <x v="33"/>
    <x v="38"/>
    <x v="19"/>
    <x v="15"/>
    <x v="8"/>
    <n v="-1.4"/>
    <x v="28"/>
  </r>
  <r>
    <x v="0"/>
    <x v="1"/>
    <x v="1"/>
    <x v="5"/>
    <x v="33"/>
    <x v="39"/>
    <x v="8"/>
    <x v="15"/>
    <x v="64"/>
    <n v="-1.4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S65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8">
        <item x="2"/>
        <item x="3"/>
        <item x="4"/>
        <item x="5"/>
        <item x="0"/>
        <item x="1"/>
        <item m="1" x="6"/>
        <item t="default"/>
      </items>
    </pivotField>
    <pivotField axis="axisRow" compact="0" numFmtId="14" outline="0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开始分" axis="axisCol" compact="0" numFmtId="20" outline="0" showAll="0">
      <items count="7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t="default" sd="0"/>
      </items>
    </pivotField>
    <pivotField name="结束分" axis="axisCol" compact="0" numFmtId="20" outline="0" showAll="0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compact="0" numFmtId="20" outline="0" showAll="0">
      <items count="3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3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32"/>
        <item x="24"/>
        <item x="29"/>
        <item x="31"/>
        <item x="9"/>
        <item x="30"/>
        <item x="6"/>
        <item t="default"/>
      </items>
    </pivotField>
    <pivotField compact="0" outline="0" showAll="0">
      <items count="139">
        <item x="24"/>
        <item x="99"/>
        <item x="119"/>
        <item x="88"/>
        <item x="72"/>
        <item x="71"/>
        <item x="120"/>
        <item x="25"/>
        <item x="92"/>
        <item x="89"/>
        <item x="29"/>
        <item x="90"/>
        <item x="105"/>
        <item x="42"/>
        <item m="1" x="129"/>
        <item x="35"/>
        <item m="1" x="130"/>
        <item m="1" x="128"/>
        <item m="1" x="134"/>
        <item x="4"/>
        <item x="123"/>
        <item x="118"/>
        <item x="125"/>
        <item x="14"/>
        <item x="115"/>
        <item x="69"/>
        <item x="62"/>
        <item x="5"/>
        <item x="84"/>
        <item x="106"/>
        <item x="104"/>
        <item x="112"/>
        <item x="91"/>
        <item x="37"/>
        <item x="52"/>
        <item x="93"/>
        <item x="114"/>
        <item x="28"/>
        <item x="79"/>
        <item x="19"/>
        <item x="116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24"/>
        <item x="11"/>
        <item x="15"/>
        <item x="13"/>
        <item x="94"/>
        <item m="1" x="132"/>
        <item x="10"/>
        <item x="8"/>
        <item x="38"/>
        <item x="17"/>
        <item x="121"/>
        <item x="122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35"/>
        <item x="36"/>
        <item x="33"/>
        <item x="30"/>
        <item x="6"/>
        <item x="61"/>
        <item x="117"/>
        <item x="107"/>
        <item x="46"/>
        <item x="22"/>
        <item x="57"/>
        <item x="53"/>
        <item x="87"/>
        <item x="68"/>
        <item x="126"/>
        <item x="97"/>
        <item x="2"/>
        <item x="0"/>
        <item x="96"/>
        <item x="103"/>
        <item x="12"/>
        <item m="1" x="131"/>
        <item x="98"/>
        <item x="59"/>
        <item m="1" x="133"/>
        <item x="58"/>
        <item x="9"/>
        <item x="60"/>
        <item x="27"/>
        <item x="21"/>
        <item x="26"/>
        <item x="20"/>
        <item x="40"/>
        <item x="18"/>
        <item x="113"/>
        <item x="49"/>
        <item x="50"/>
        <item x="65"/>
        <item x="67"/>
        <item x="41"/>
        <item m="1" x="137"/>
        <item x="34"/>
        <item m="1" x="136"/>
        <item x="3"/>
        <item m="1" x="127"/>
        <item t="default"/>
      </items>
    </pivotField>
    <pivotField dataField="1" compact="0" outline="0" showAll="0"/>
    <pivotField compact="0" outline="0" showAll="0">
      <items count="71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63"/>
        <item x="61"/>
        <item x="64"/>
        <item x="16"/>
        <item x="58"/>
        <item x="22"/>
        <item x="26"/>
        <item x="25"/>
        <item x="66"/>
        <item x="59"/>
        <item x="55"/>
        <item x="36"/>
        <item x="27"/>
        <item x="33"/>
        <item x="62"/>
        <item x="42"/>
        <item x="48"/>
        <item x="68"/>
        <item x="56"/>
        <item x="67"/>
        <item x="47"/>
        <item x="51"/>
        <item x="35"/>
        <item x="60"/>
        <item x="44"/>
        <item x="41"/>
        <item x="49"/>
        <item x="54"/>
        <item x="52"/>
        <item x="31"/>
        <item x="40"/>
        <item x="65"/>
        <item x="69"/>
        <item x="5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5"/>
    <field x="6"/>
  </colFields>
  <col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3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32" s="1"/>
        <i x="24" s="1"/>
        <i x="29" s="1"/>
        <i x="31" s="1"/>
        <i x="9" s="1"/>
        <i x="30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7">
        <i x="2" s="1"/>
        <i x="3" s="1"/>
        <i x="4" s="1"/>
        <i x="5" s="1"/>
        <i x="0" s="1"/>
        <i x="1" s="1"/>
        <i x="6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34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69">
        <i x="8" s="1"/>
        <i x="0" s="1"/>
        <i x="1" s="1"/>
        <i x="40" s="1"/>
        <i x="65" s="1"/>
        <i x="55" s="1"/>
        <i x="63" s="1"/>
        <i x="53" s="1"/>
        <i x="28" s="1"/>
        <i x="29" s="1"/>
        <i x="2" s="1"/>
        <i x="67" s="1"/>
        <i x="64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68" s="1"/>
        <i x="4" s="1"/>
        <i x="61" s="1"/>
        <i x="62" s="1"/>
        <i x="60" s="1"/>
        <i x="5" s="1"/>
        <i x="6" s="1"/>
        <i x="38" s="1"/>
        <i x="7" s="1"/>
        <i x="39" s="1"/>
        <i x="66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79">
        <i x="0" s="1"/>
        <i x="1" s="1"/>
        <i x="45" s="1"/>
        <i x="62" s="1"/>
        <i x="77" s="1"/>
        <i x="65" s="1"/>
        <i x="76" s="1"/>
        <i x="66" s="1"/>
        <i x="32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78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38">
        <i x="24" s="1"/>
        <i x="99" s="1"/>
        <i x="119" s="1"/>
        <i x="88" s="1"/>
        <i x="72" s="1"/>
        <i x="71" s="1"/>
        <i x="120" s="1"/>
        <i x="25" s="1"/>
        <i x="92" s="1"/>
        <i x="89" s="1"/>
        <i x="29" s="1"/>
        <i x="90" s="1"/>
        <i x="105" s="1"/>
        <i x="42" s="1"/>
        <i x="35" s="1"/>
        <i x="4" s="1"/>
        <i x="123" s="1"/>
        <i x="118" s="1"/>
        <i x="125" s="1"/>
        <i x="14" s="1"/>
        <i x="115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114" s="1"/>
        <i x="28" s="1"/>
        <i x="79" s="1"/>
        <i x="19" s="1"/>
        <i x="116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24" s="1"/>
        <i x="11" s="1"/>
        <i x="15" s="1"/>
        <i x="13" s="1"/>
        <i x="94" s="1"/>
        <i x="10" s="1"/>
        <i x="8" s="1"/>
        <i x="38" s="1"/>
        <i x="17" s="1"/>
        <i x="121" s="1"/>
        <i x="122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17" s="1"/>
        <i x="107" s="1"/>
        <i x="46" s="1"/>
        <i x="22" s="1"/>
        <i x="57" s="1"/>
        <i x="53" s="1"/>
        <i x="87" s="1"/>
        <i x="68" s="1"/>
        <i x="126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113" s="1"/>
        <i x="49" s="1"/>
        <i x="50" s="1"/>
        <i x="65" s="1"/>
        <i x="67" s="1"/>
        <i x="41" s="1"/>
        <i x="34" s="1"/>
        <i x="3" s="1"/>
        <i x="129" s="1" nd="1"/>
        <i x="130" s="1" nd="1"/>
        <i x="128" s="1" nd="1"/>
        <i x="134" s="1" nd="1"/>
        <i x="132" s="1" nd="1"/>
        <i x="135" s="1" nd="1"/>
        <i x="131" s="1" nd="1"/>
        <i x="133" s="1" nd="1"/>
        <i x="137" s="1" nd="1"/>
        <i x="136" s="1" nd="1"/>
        <i x="127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70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63" s="1"/>
        <i x="61" s="1"/>
        <i x="64" s="1"/>
        <i x="16" s="1"/>
        <i x="58" s="1"/>
        <i x="22" s="1"/>
        <i x="26" s="1"/>
        <i x="25" s="1"/>
        <i x="66" s="1"/>
        <i x="59" s="1"/>
        <i x="55" s="1"/>
        <i x="36" s="1"/>
        <i x="27" s="1"/>
        <i x="33" s="1"/>
        <i x="62" s="1"/>
        <i x="42" s="1"/>
        <i x="48" s="1"/>
        <i x="68" s="1"/>
        <i x="56" s="1"/>
        <i x="67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65" s="1"/>
        <i x="69" s="1"/>
        <i x="5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760" totalsRowShown="0" headerRowDxfId="267" dataDxfId="266">
  <autoFilter ref="A4:K760" xr:uid="{B97808FE-FDC5-9849-A57E-25C657A820BF}"/>
  <sortState ref="A5:K760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48" totalsRowShown="0">
  <autoFilter ref="A8:H48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48" totalsRowShown="0">
  <autoFilter ref="J8:Q48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0" totalsRowShown="0">
  <autoFilter ref="A8:H50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51" totalsRowShown="0">
  <autoFilter ref="A9:H51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51" totalsRowShown="0">
  <autoFilter ref="J9:Q51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48" totalsRowShown="0">
  <autoFilter ref="A9:H48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48" totalsRowShown="0">
  <autoFilter ref="J9:Q48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45" totalsRowShown="0" headerRowDxfId="43" dataDxfId="41" headerRowBorderDxfId="42" tableBorderDxfId="40">
  <autoFilter ref="A9:H45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45" totalsRowShown="0" headerRowDxfId="31" dataDxfId="29" headerRowBorderDxfId="30" tableBorderDxfId="28">
  <autoFilter ref="J9:Q45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Row],[日期]]&amp;"做晚餐",records[日期]&amp;records[名称],0))&amp;"","")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47" totalsRowShown="0">
  <autoFilter ref="A8:H47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47" totalsRowShown="0">
  <autoFilter ref="J8:Q47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44" totalsRowShown="0">
  <autoFilter ref="A8:H44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44" totalsRowShown="0">
  <autoFilter ref="J8:Q44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44" totalsRowShown="0">
  <autoFilter ref="S8:Z44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776"/>
  <sheetViews>
    <sheetView topLeftCell="A741" zoomScale="101" workbookViewId="0">
      <selection activeCell="K746" sqref="K746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5" ht="2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5" ht="23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5" ht="18">
      <c r="A4" s="10" t="s">
        <v>112</v>
      </c>
      <c r="B4" s="10" t="s">
        <v>113</v>
      </c>
      <c r="C4" s="10" t="s">
        <v>114</v>
      </c>
      <c r="D4" s="10" t="s">
        <v>63</v>
      </c>
      <c r="E4" s="10" t="s">
        <v>0</v>
      </c>
      <c r="F4" s="10" t="s">
        <v>105</v>
      </c>
      <c r="G4" s="10" t="s">
        <v>104</v>
      </c>
      <c r="H4" s="10" t="s">
        <v>103</v>
      </c>
      <c r="I4" s="10" t="s">
        <v>4</v>
      </c>
      <c r="J4" s="10" t="s">
        <v>1</v>
      </c>
      <c r="K4" s="10" t="s">
        <v>2</v>
      </c>
      <c r="M4" s="3"/>
      <c r="N4" s="4"/>
      <c r="O4" s="4"/>
    </row>
    <row r="5" spans="1:15">
      <c r="A5" s="9" t="str">
        <f>YEAR(records[[#This Row],[日期]])&amp;" 年"</f>
        <v>2020 年</v>
      </c>
      <c r="B5" s="9" t="str">
        <f>"第 "&amp;INT(MONTH(records[[#This Row],[日期]])/3+1)&amp;" 季度"</f>
        <v>第 1 季度</v>
      </c>
      <c r="C5" s="9" t="str">
        <f>MONTH(records[[#This Row],[日期]])&amp;" 月"</f>
        <v>2 月</v>
      </c>
      <c r="D5" s="9" t="str">
        <f>"第 "&amp;WEEKNUM(records[[#This Row],[日期]],2)&amp;" 周"</f>
        <v>第 8 周</v>
      </c>
      <c r="E5" s="7">
        <v>43884</v>
      </c>
      <c r="F5" s="8">
        <v>0.25</v>
      </c>
      <c r="G5" s="8">
        <v>0.25</v>
      </c>
      <c r="H5" s="8">
        <f>records[[#This Row],[结束时刻]]-records[[#This Row],[开始时刻]]</f>
        <v>0</v>
      </c>
      <c r="I5" s="7" t="s">
        <v>6</v>
      </c>
      <c r="J5" s="24">
        <v>-0.1</v>
      </c>
      <c r="K5" s="9"/>
      <c r="M5" s="4"/>
      <c r="N5" s="4"/>
      <c r="O5" s="4"/>
    </row>
    <row r="6" spans="1:15">
      <c r="A6" s="9" t="str">
        <f>YEAR(records[[#This Row],[日期]])&amp;" 年"</f>
        <v>2020 年</v>
      </c>
      <c r="B6" s="9" t="str">
        <f>"第 "&amp;INT(MONTH(records[[#This Row],[日期]])/3+1)&amp;" 季度"</f>
        <v>第 1 季度</v>
      </c>
      <c r="C6" s="9" t="str">
        <f>MONTH(records[[#This Row],[日期]])&amp;" 月"</f>
        <v>2 月</v>
      </c>
      <c r="D6" s="9" t="str">
        <f>"第 "&amp;WEEKNUM(records[[#This Row],[日期]],2)&amp;" 周"</f>
        <v>第 8 周</v>
      </c>
      <c r="E6" s="7">
        <v>43884</v>
      </c>
      <c r="F6" s="8">
        <v>0.25</v>
      </c>
      <c r="G6" s="8">
        <v>0.25347222222222221</v>
      </c>
      <c r="H6" s="8">
        <f>records[[#This Row],[结束时刻]]-records[[#This Row],[开始时刻]]</f>
        <v>3.4722222222222099E-3</v>
      </c>
      <c r="I6" s="7" t="s">
        <v>97</v>
      </c>
      <c r="J6" s="24">
        <v>-0.1</v>
      </c>
      <c r="K6" s="9"/>
      <c r="M6" s="4"/>
      <c r="N6" s="4"/>
      <c r="O6" s="4"/>
    </row>
    <row r="7" spans="1:15">
      <c r="A7" s="9" t="str">
        <f>YEAR(records[[#This Row],[日期]])&amp;" 年"</f>
        <v>2020 年</v>
      </c>
      <c r="B7" s="9" t="str">
        <f>"第 "&amp;INT(MONTH(records[[#This Row],[日期]])/3+1)&amp;" 季度"</f>
        <v>第 1 季度</v>
      </c>
      <c r="C7" s="9" t="str">
        <f>MONTH(records[[#This Row],[日期]])&amp;" 月"</f>
        <v>2 月</v>
      </c>
      <c r="D7" s="9" t="str">
        <f>"第 "&amp;WEEKNUM(records[[#This Row],[日期]],2)&amp;" 周"</f>
        <v>第 8 周</v>
      </c>
      <c r="E7" s="7">
        <v>43884</v>
      </c>
      <c r="F7" s="8">
        <v>0.25347222222222221</v>
      </c>
      <c r="G7" s="8">
        <v>0.29722222222222222</v>
      </c>
      <c r="H7" s="8">
        <f>records[[#This Row],[结束时刻]]-records[[#This Row],[开始时刻]]</f>
        <v>4.3750000000000011E-2</v>
      </c>
      <c r="I7" s="7" t="s">
        <v>11</v>
      </c>
      <c r="J7" s="24">
        <v>-0.1</v>
      </c>
      <c r="K7" s="9"/>
      <c r="M7" s="2"/>
      <c r="N7" s="4"/>
      <c r="O7" s="4"/>
    </row>
    <row r="8" spans="1:15">
      <c r="A8" s="9" t="str">
        <f>YEAR(records[[#This Row],[日期]])&amp;" 年"</f>
        <v>2020 年</v>
      </c>
      <c r="B8" s="9" t="str">
        <f>"第 "&amp;INT(MONTH(records[[#This Row],[日期]])/3+1)&amp;" 季度"</f>
        <v>第 1 季度</v>
      </c>
      <c r="C8" s="9" t="str">
        <f>MONTH(records[[#This Row],[日期]])&amp;" 月"</f>
        <v>2 月</v>
      </c>
      <c r="D8" s="9" t="str">
        <f>"第 "&amp;WEEKNUM(records[[#This Row],[日期]],2)&amp;" 周"</f>
        <v>第 8 周</v>
      </c>
      <c r="E8" s="7">
        <v>43884</v>
      </c>
      <c r="F8" s="8">
        <v>0.30208333333333331</v>
      </c>
      <c r="G8" s="8">
        <v>0.32291666666666669</v>
      </c>
      <c r="H8" s="8">
        <f>records[[#This Row],[结束时刻]]-records[[#This Row],[开始时刻]]</f>
        <v>2.083333333333337E-2</v>
      </c>
      <c r="I8" s="7" t="s">
        <v>20</v>
      </c>
      <c r="J8" s="24">
        <v>-0.1</v>
      </c>
      <c r="K8" s="9"/>
      <c r="M8" s="4"/>
      <c r="N8" s="4"/>
      <c r="O8" s="4"/>
    </row>
    <row r="9" spans="1:15">
      <c r="A9" s="9" t="str">
        <f>YEAR(records[[#This Row],[日期]])&amp;" 年"</f>
        <v>2020 年</v>
      </c>
      <c r="B9" s="7" t="str">
        <f>"第 "&amp;INT(MONTH(records[[#This Row],[日期]])/3+1)&amp;" 季度"</f>
        <v>第 1 季度</v>
      </c>
      <c r="C9" s="7" t="str">
        <f>MONTH(records[[#This Row],[日期]])&amp;" 月"</f>
        <v>2 月</v>
      </c>
      <c r="D9" s="7" t="str">
        <f>"第 "&amp;WEEKNUM(records[[#This Row],[日期]],2)&amp;" 周"</f>
        <v>第 8 周</v>
      </c>
      <c r="E9" s="7">
        <v>43884</v>
      </c>
      <c r="F9" s="8">
        <v>0.32291666666666669</v>
      </c>
      <c r="G9" s="8">
        <v>0.33333333333333331</v>
      </c>
      <c r="H9" s="8">
        <f>records[[#This Row],[结束时刻]]-records[[#This Row],[开始时刻]]</f>
        <v>1.041666666666663E-2</v>
      </c>
      <c r="I9" s="7" t="s">
        <v>134</v>
      </c>
      <c r="J9" s="24">
        <v>-0.1</v>
      </c>
      <c r="K9" s="9"/>
      <c r="M9" s="4"/>
      <c r="N9" s="4"/>
      <c r="O9" s="3"/>
    </row>
    <row r="10" spans="1:15">
      <c r="A10" s="9" t="str">
        <f>YEAR(records[[#This Row],[日期]])&amp;" 年"</f>
        <v>2020 年</v>
      </c>
      <c r="B10" s="9" t="str">
        <f>"第 "&amp;INT(MONTH(records[[#This Row],[日期]])/3+1)&amp;" 季度"</f>
        <v>第 1 季度</v>
      </c>
      <c r="C10" s="9" t="str">
        <f>MONTH(records[[#This Row],[日期]])&amp;" 月"</f>
        <v>2 月</v>
      </c>
      <c r="D10" s="9" t="str">
        <f>"第 "&amp;WEEKNUM(records[[#This Row],[日期]],2)&amp;" 周"</f>
        <v>第 8 周</v>
      </c>
      <c r="E10" s="7">
        <v>43884</v>
      </c>
      <c r="F10" s="8">
        <v>0.875</v>
      </c>
      <c r="G10" s="8">
        <v>0.91666666666666663</v>
      </c>
      <c r="H10" s="8">
        <f>records[[#This Row],[结束时刻]]-records[[#This Row],[开始时刻]]</f>
        <v>4.166666666666663E-2</v>
      </c>
      <c r="I10" s="7" t="s">
        <v>12</v>
      </c>
      <c r="J10" s="24">
        <v>0.1</v>
      </c>
      <c r="K10" s="9"/>
      <c r="M10" s="4"/>
      <c r="N10" s="4"/>
      <c r="O10" s="4"/>
    </row>
    <row r="11" spans="1:15">
      <c r="A11" s="9" t="str">
        <f>YEAR(records[[#This Row],[日期]])&amp;" 年"</f>
        <v>2020 年</v>
      </c>
      <c r="B11" s="9" t="str">
        <f>"第 "&amp;INT(MONTH(records[[#This Row],[日期]])/3+1)&amp;" 季度"</f>
        <v>第 1 季度</v>
      </c>
      <c r="C11" s="9" t="str">
        <f>MONTH(records[[#This Row],[日期]])&amp;" 月"</f>
        <v>2 月</v>
      </c>
      <c r="D11" s="9" t="str">
        <f>"第 "&amp;WEEKNUM(records[[#This Row],[日期]],2)&amp;" 周"</f>
        <v>第 8 周</v>
      </c>
      <c r="E11" s="7">
        <v>43884</v>
      </c>
      <c r="F11" s="8">
        <v>0.91666666666666663</v>
      </c>
      <c r="G11" s="8">
        <v>0.9375</v>
      </c>
      <c r="H11" s="8">
        <f>records[[#This Row],[结束时刻]]-records[[#This Row],[开始时刻]]</f>
        <v>2.083333333333337E-2</v>
      </c>
      <c r="I11" s="7" t="s">
        <v>23</v>
      </c>
      <c r="J11" s="24">
        <v>-0.1</v>
      </c>
      <c r="K11" s="9"/>
      <c r="M11" s="4"/>
      <c r="N11" s="2"/>
      <c r="O11" s="4"/>
    </row>
    <row r="12" spans="1:15">
      <c r="A12" s="9" t="str">
        <f>YEAR(records[[#This Row],[日期]])&amp;" 年"</f>
        <v>2020 年</v>
      </c>
      <c r="B12" s="9" t="str">
        <f>"第 "&amp;INT(MONTH(records[[#This Row],[日期]])/3+1)&amp;" 季度"</f>
        <v>第 1 季度</v>
      </c>
      <c r="C12" s="9" t="str">
        <f>MONTH(records[[#This Row],[日期]])&amp;" 月"</f>
        <v>2 月</v>
      </c>
      <c r="D12" s="9" t="str">
        <f>"第 "&amp;WEEKNUM(records[[#This Row],[日期]],2)&amp;" 周"</f>
        <v>第 8 周</v>
      </c>
      <c r="E12" s="7">
        <v>43884</v>
      </c>
      <c r="F12" s="8">
        <v>0.9375</v>
      </c>
      <c r="G12" s="8">
        <v>0.94791666666666663</v>
      </c>
      <c r="H12" s="8">
        <f>records[[#This Row],[结束时刻]]-records[[#This Row],[开始时刻]]</f>
        <v>1.041666666666663E-2</v>
      </c>
      <c r="I12" s="7" t="s">
        <v>13</v>
      </c>
      <c r="J12" s="24">
        <v>0.1</v>
      </c>
      <c r="K12" s="9"/>
      <c r="M12" s="4"/>
      <c r="N12" s="2"/>
      <c r="O12" s="4"/>
    </row>
    <row r="13" spans="1:15">
      <c r="A13" s="9" t="str">
        <f>YEAR(records[[#This Row],[日期]])&amp;" 年"</f>
        <v>2020 年</v>
      </c>
      <c r="B13" s="9" t="str">
        <f>"第 "&amp;INT(MONTH(records[[#This Row],[日期]])/3+1)&amp;" 季度"</f>
        <v>第 1 季度</v>
      </c>
      <c r="C13" s="9" t="str">
        <f>MONTH(records[[#This Row],[日期]])&amp;" 月"</f>
        <v>2 月</v>
      </c>
      <c r="D13" s="9" t="str">
        <f>"第 "&amp;WEEKNUM(records[[#This Row],[日期]],2)&amp;" 周"</f>
        <v>第 8 周</v>
      </c>
      <c r="E13" s="7">
        <v>43884</v>
      </c>
      <c r="F13" s="8">
        <v>0.94791666666666663</v>
      </c>
      <c r="G13" s="8">
        <v>0.95833333333333337</v>
      </c>
      <c r="H13" s="8">
        <f>records[[#This Row],[结束时刻]]-records[[#This Row],[开始时刻]]</f>
        <v>1.0416666666666741E-2</v>
      </c>
      <c r="I13" s="7" t="s">
        <v>54</v>
      </c>
      <c r="J13" s="24">
        <v>0.08</v>
      </c>
      <c r="K13" s="9"/>
      <c r="M13" s="4"/>
      <c r="N13" s="4"/>
      <c r="O13" s="4"/>
    </row>
    <row r="14" spans="1:15">
      <c r="A14" s="9" t="str">
        <f>YEAR(records[[#This Row],[日期]])&amp;" 年"</f>
        <v>2020 年</v>
      </c>
      <c r="B14" s="9" t="str">
        <f>"第 "&amp;INT(MONTH(records[[#This Row],[日期]])/3+1)&amp;" 季度"</f>
        <v>第 1 季度</v>
      </c>
      <c r="C14" s="9" t="str">
        <f>MONTH(records[[#This Row],[日期]])&amp;" 月"</f>
        <v>2 月</v>
      </c>
      <c r="D14" s="9" t="str">
        <f>"第 "&amp;WEEKNUM(records[[#This Row],[日期]],2)&amp;" 周"</f>
        <v>第 9 周</v>
      </c>
      <c r="E14" s="7">
        <v>43885</v>
      </c>
      <c r="F14" s="8">
        <v>0</v>
      </c>
      <c r="G14" s="8">
        <v>0.99930555555555556</v>
      </c>
      <c r="H14" s="8">
        <f>records[[#This Row],[结束时刻]]-records[[#This Row],[开始时刻]]</f>
        <v>0.99930555555555556</v>
      </c>
      <c r="I14" s="7" t="s">
        <v>17</v>
      </c>
      <c r="J14" s="24">
        <v>0.09</v>
      </c>
      <c r="K14" s="9" t="s">
        <v>18</v>
      </c>
      <c r="M14" s="4"/>
      <c r="N14" s="2"/>
      <c r="O14" s="4"/>
    </row>
    <row r="15" spans="1:15">
      <c r="A15" s="9" t="str">
        <f>YEAR(records[[#This Row],[日期]])&amp;" 年"</f>
        <v>2020 年</v>
      </c>
      <c r="B15" s="9" t="str">
        <f>"第 "&amp;INT(MONTH(records[[#This Row],[日期]])/3+1)&amp;" 季度"</f>
        <v>第 1 季度</v>
      </c>
      <c r="C15" s="9" t="str">
        <f>MONTH(records[[#This Row],[日期]])&amp;" 月"</f>
        <v>2 月</v>
      </c>
      <c r="D15" s="9" t="str">
        <f>"第 "&amp;WEEKNUM(records[[#This Row],[日期]],2)&amp;" 周"</f>
        <v>第 9 周</v>
      </c>
      <c r="E15" s="7">
        <v>43885</v>
      </c>
      <c r="F15" s="8">
        <v>0</v>
      </c>
      <c r="G15" s="8">
        <v>0.99930555555555556</v>
      </c>
      <c r="H15" s="8">
        <f>records[[#This Row],[结束时刻]]-records[[#This Row],[开始时刻]]</f>
        <v>0.99930555555555556</v>
      </c>
      <c r="I15" s="7" t="s">
        <v>15</v>
      </c>
      <c r="J15" s="24">
        <v>0.04</v>
      </c>
      <c r="K15" s="9" t="s">
        <v>16</v>
      </c>
      <c r="M15" s="4"/>
      <c r="N15" s="2"/>
      <c r="O15" s="4"/>
    </row>
    <row r="16" spans="1:15">
      <c r="A16" s="9" t="str">
        <f>YEAR(records[[#This Row],[日期]])&amp;" 年"</f>
        <v>2020 年</v>
      </c>
      <c r="B16" s="9" t="str">
        <f>"第 "&amp;INT(MONTH(records[[#This Row],[日期]])/3+1)&amp;" 季度"</f>
        <v>第 1 季度</v>
      </c>
      <c r="C16" s="9" t="str">
        <f>MONTH(records[[#This Row],[日期]])&amp;" 月"</f>
        <v>2 月</v>
      </c>
      <c r="D16" s="9" t="str">
        <f>"第 "&amp;WEEKNUM(records[[#This Row],[日期]],2)&amp;" 周"</f>
        <v>第 9 周</v>
      </c>
      <c r="E16" s="7">
        <v>43885</v>
      </c>
      <c r="F16" s="8">
        <v>0</v>
      </c>
      <c r="G16" s="8">
        <v>0.99930555555555556</v>
      </c>
      <c r="H16" s="8">
        <f>records[[#This Row],[结束时刻]]-records[[#This Row],[开始时刻]]</f>
        <v>0.99930555555555556</v>
      </c>
      <c r="I16" s="7" t="s">
        <v>19</v>
      </c>
      <c r="J16" s="24">
        <v>0.05</v>
      </c>
      <c r="K16" s="9" t="s">
        <v>14</v>
      </c>
    </row>
    <row r="17" spans="1:11">
      <c r="A17" s="9" t="str">
        <f>YEAR(records[[#This Row],[日期]])&amp;" 年"</f>
        <v>2020 年</v>
      </c>
      <c r="B17" s="9" t="str">
        <f>"第 "&amp;INT(MONTH(records[[#This Row],[日期]])/3+1)&amp;" 季度"</f>
        <v>第 1 季度</v>
      </c>
      <c r="C17" s="9" t="str">
        <f>MONTH(records[[#This Row],[日期]])&amp;" 月"</f>
        <v>2 月</v>
      </c>
      <c r="D17" s="9" t="str">
        <f>"第 "&amp;WEEKNUM(records[[#This Row],[日期]],2)&amp;" 周"</f>
        <v>第 9 周</v>
      </c>
      <c r="E17" s="7">
        <v>43885</v>
      </c>
      <c r="F17" s="8">
        <v>0.25</v>
      </c>
      <c r="G17" s="8">
        <v>0.25</v>
      </c>
      <c r="H17" s="8">
        <f>records[[#This Row],[结束时刻]]-records[[#This Row],[开始时刻]]</f>
        <v>0</v>
      </c>
      <c r="I17" s="7" t="s">
        <v>6</v>
      </c>
      <c r="J17" s="24">
        <v>-0.2</v>
      </c>
      <c r="K17" s="9"/>
    </row>
    <row r="18" spans="1:11">
      <c r="A18" s="9" t="str">
        <f>YEAR(records[[#This Row],[日期]])&amp;" 年"</f>
        <v>2020 年</v>
      </c>
      <c r="B18" s="9" t="str">
        <f>"第 "&amp;INT(MONTH(records[[#This Row],[日期]])/3+1)&amp;" 季度"</f>
        <v>第 1 季度</v>
      </c>
      <c r="C18" s="9" t="str">
        <f>MONTH(records[[#This Row],[日期]])&amp;" 月"</f>
        <v>2 月</v>
      </c>
      <c r="D18" s="9" t="str">
        <f>"第 "&amp;WEEKNUM(records[[#This Row],[日期]],2)&amp;" 周"</f>
        <v>第 9 周</v>
      </c>
      <c r="E18" s="7">
        <v>43885</v>
      </c>
      <c r="F18" s="8">
        <v>0.25</v>
      </c>
      <c r="G18" s="8">
        <v>0.25347222222222221</v>
      </c>
      <c r="H18" s="8">
        <f>records[[#This Row],[结束时刻]]-records[[#This Row],[开始时刻]]</f>
        <v>3.4722222222222099E-3</v>
      </c>
      <c r="I18" s="7" t="s">
        <v>97</v>
      </c>
      <c r="J18" s="24">
        <v>-0.1</v>
      </c>
      <c r="K18" s="9"/>
    </row>
    <row r="19" spans="1:11">
      <c r="A19" s="9" t="str">
        <f>YEAR(records[[#This Row],[日期]])&amp;" 年"</f>
        <v>2020 年</v>
      </c>
      <c r="B19" s="9" t="str">
        <f>"第 "&amp;INT(MONTH(records[[#This Row],[日期]])/3+1)&amp;" 季度"</f>
        <v>第 1 季度</v>
      </c>
      <c r="C19" s="9" t="str">
        <f>MONTH(records[[#This Row],[日期]])&amp;" 月"</f>
        <v>2 月</v>
      </c>
      <c r="D19" s="9" t="str">
        <f>"第 "&amp;WEEKNUM(records[[#This Row],[日期]],2)&amp;" 周"</f>
        <v>第 9 周</v>
      </c>
      <c r="E19" s="7">
        <v>43885</v>
      </c>
      <c r="F19" s="8">
        <v>0.25347222222222221</v>
      </c>
      <c r="G19" s="8">
        <v>0.29722222222222222</v>
      </c>
      <c r="H19" s="8">
        <f>records[[#This Row],[结束时刻]]-records[[#This Row],[开始时刻]]</f>
        <v>4.3750000000000011E-2</v>
      </c>
      <c r="I19" s="7" t="s">
        <v>11</v>
      </c>
      <c r="J19" s="24">
        <v>-0.2</v>
      </c>
      <c r="K19" s="9"/>
    </row>
    <row r="20" spans="1:11">
      <c r="A20" s="9" t="str">
        <f>YEAR(records[[#This Row],[日期]])&amp;" 年"</f>
        <v>2020 年</v>
      </c>
      <c r="B20" s="9" t="str">
        <f>"第 "&amp;INT(MONTH(records[[#This Row],[日期]])/3+1)&amp;" 季度"</f>
        <v>第 1 季度</v>
      </c>
      <c r="C20" s="9" t="str">
        <f>MONTH(records[[#This Row],[日期]])&amp;" 月"</f>
        <v>2 月</v>
      </c>
      <c r="D20" s="9" t="str">
        <f>"第 "&amp;WEEKNUM(records[[#This Row],[日期]],2)&amp;" 周"</f>
        <v>第 9 周</v>
      </c>
      <c r="E20" s="7">
        <v>43885</v>
      </c>
      <c r="F20" s="8">
        <v>0.30208333333333331</v>
      </c>
      <c r="G20" s="8">
        <v>0.32291666666666669</v>
      </c>
      <c r="H20" s="8">
        <f>records[[#This Row],[结束时刻]]-records[[#This Row],[开始时刻]]</f>
        <v>2.083333333333337E-2</v>
      </c>
      <c r="I20" s="7" t="s">
        <v>20</v>
      </c>
      <c r="J20" s="24">
        <v>-0.2</v>
      </c>
      <c r="K20" s="9"/>
    </row>
    <row r="21" spans="1:11">
      <c r="A21" s="9" t="str">
        <f>YEAR(records[[#This Row],[日期]])&amp;" 年"</f>
        <v>2020 年</v>
      </c>
      <c r="B21" s="7" t="str">
        <f>"第 "&amp;INT(MONTH(records[[#This Row],[日期]])/3+1)&amp;" 季度"</f>
        <v>第 1 季度</v>
      </c>
      <c r="C21" s="7" t="str">
        <f>MONTH(records[[#This Row],[日期]])&amp;" 月"</f>
        <v>2 月</v>
      </c>
      <c r="D21" s="7" t="str">
        <f>"第 "&amp;WEEKNUM(records[[#This Row],[日期]],2)&amp;" 周"</f>
        <v>第 9 周</v>
      </c>
      <c r="E21" s="7">
        <v>43885</v>
      </c>
      <c r="F21" s="8">
        <v>0.32291666666666669</v>
      </c>
      <c r="G21" s="8">
        <v>0.33333333333333331</v>
      </c>
      <c r="H21" s="8">
        <f>records[[#This Row],[结束时刻]]-records[[#This Row],[开始时刻]]</f>
        <v>1.041666666666663E-2</v>
      </c>
      <c r="I21" s="7" t="s">
        <v>134</v>
      </c>
      <c r="J21" s="24">
        <v>-0.2</v>
      </c>
      <c r="K21" s="9"/>
    </row>
    <row r="22" spans="1:11">
      <c r="A22" s="9" t="str">
        <f>YEAR(records[[#This Row],[日期]])&amp;" 年"</f>
        <v>2020 年</v>
      </c>
      <c r="B22" s="9" t="str">
        <f>"第 "&amp;INT(MONTH(records[[#This Row],[日期]])/3+1)&amp;" 季度"</f>
        <v>第 1 季度</v>
      </c>
      <c r="C22" s="9" t="str">
        <f>MONTH(records[[#This Row],[日期]])&amp;" 月"</f>
        <v>2 月</v>
      </c>
      <c r="D22" s="9" t="str">
        <f>"第 "&amp;WEEKNUM(records[[#This Row],[日期]],2)&amp;" 周"</f>
        <v>第 9 周</v>
      </c>
      <c r="E22" s="7">
        <v>43885</v>
      </c>
      <c r="F22" s="8">
        <v>0.875</v>
      </c>
      <c r="G22" s="8">
        <v>0.91666666666666663</v>
      </c>
      <c r="H22" s="8">
        <f>records[[#This Row],[结束时刻]]-records[[#This Row],[开始时刻]]</f>
        <v>4.166666666666663E-2</v>
      </c>
      <c r="I22" s="7" t="s">
        <v>12</v>
      </c>
      <c r="J22" s="24">
        <v>0.1</v>
      </c>
      <c r="K22" s="9"/>
    </row>
    <row r="23" spans="1:11">
      <c r="A23" s="9" t="str">
        <f>YEAR(records[[#This Row],[日期]])&amp;" 年"</f>
        <v>2020 年</v>
      </c>
      <c r="B23" s="9" t="str">
        <f>"第 "&amp;INT(MONTH(records[[#This Row],[日期]])/3+1)&amp;" 季度"</f>
        <v>第 1 季度</v>
      </c>
      <c r="C23" s="9" t="str">
        <f>MONTH(records[[#This Row],[日期]])&amp;" 月"</f>
        <v>2 月</v>
      </c>
      <c r="D23" s="9" t="str">
        <f>"第 "&amp;WEEKNUM(records[[#This Row],[日期]],2)&amp;" 周"</f>
        <v>第 9 周</v>
      </c>
      <c r="E23" s="7">
        <v>43885</v>
      </c>
      <c r="F23" s="8">
        <v>0.91666666666666663</v>
      </c>
      <c r="G23" s="8">
        <v>0.9375</v>
      </c>
      <c r="H23" s="8">
        <f>records[[#This Row],[结束时刻]]-records[[#This Row],[开始时刻]]</f>
        <v>2.083333333333337E-2</v>
      </c>
      <c r="I23" s="7" t="s">
        <v>23</v>
      </c>
      <c r="J23" s="24">
        <v>-0.2</v>
      </c>
      <c r="K23" s="9"/>
    </row>
    <row r="24" spans="1:11">
      <c r="A24" s="9" t="str">
        <f>YEAR(records[[#This Row],[日期]])&amp;" 年"</f>
        <v>2020 年</v>
      </c>
      <c r="B24" s="9" t="str">
        <f>"第 "&amp;INT(MONTH(records[[#This Row],[日期]])/3+1)&amp;" 季度"</f>
        <v>第 1 季度</v>
      </c>
      <c r="C24" s="9" t="str">
        <f>MONTH(records[[#This Row],[日期]])&amp;" 月"</f>
        <v>2 月</v>
      </c>
      <c r="D24" s="9" t="str">
        <f>"第 "&amp;WEEKNUM(records[[#This Row],[日期]],2)&amp;" 周"</f>
        <v>第 9 周</v>
      </c>
      <c r="E24" s="7">
        <v>43885</v>
      </c>
      <c r="F24" s="8">
        <v>0.9375</v>
      </c>
      <c r="G24" s="8">
        <v>0.94791666666666663</v>
      </c>
      <c r="H24" s="8">
        <f>records[[#This Row],[结束时刻]]-records[[#This Row],[开始时刻]]</f>
        <v>1.041666666666663E-2</v>
      </c>
      <c r="I24" s="7" t="s">
        <v>13</v>
      </c>
      <c r="J24" s="24">
        <v>0.1</v>
      </c>
      <c r="K24" s="9"/>
    </row>
    <row r="25" spans="1:11">
      <c r="A25" s="9" t="str">
        <f>YEAR(records[[#This Row],[日期]])&amp;" 年"</f>
        <v>2020 年</v>
      </c>
      <c r="B25" s="9" t="str">
        <f>"第 "&amp;INT(MONTH(records[[#This Row],[日期]])/3+1)&amp;" 季度"</f>
        <v>第 1 季度</v>
      </c>
      <c r="C25" s="9" t="str">
        <f>MONTH(records[[#This Row],[日期]])&amp;" 月"</f>
        <v>2 月</v>
      </c>
      <c r="D25" s="9" t="str">
        <f>"第 "&amp;WEEKNUM(records[[#This Row],[日期]],2)&amp;" 周"</f>
        <v>第 9 周</v>
      </c>
      <c r="E25" s="7">
        <v>43885</v>
      </c>
      <c r="F25" s="8">
        <v>0.94791666666666663</v>
      </c>
      <c r="G25" s="8">
        <v>0.95833333333333337</v>
      </c>
      <c r="H25" s="8">
        <f>records[[#This Row],[结束时刻]]-records[[#This Row],[开始时刻]]</f>
        <v>1.0416666666666741E-2</v>
      </c>
      <c r="I25" s="7" t="s">
        <v>54</v>
      </c>
      <c r="J25" s="24">
        <v>0.1</v>
      </c>
      <c r="K25" s="9"/>
    </row>
    <row r="26" spans="1:11">
      <c r="A26" s="9" t="str">
        <f>YEAR(records[[#This Row],[日期]])&amp;" 年"</f>
        <v>2020 年</v>
      </c>
      <c r="B26" s="9" t="str">
        <f>"第 "&amp;INT(MONTH(records[[#This Row],[日期]])/3+1)&amp;" 季度"</f>
        <v>第 1 季度</v>
      </c>
      <c r="C26" s="9" t="str">
        <f>MONTH(records[[#This Row],[日期]])&amp;" 月"</f>
        <v>2 月</v>
      </c>
      <c r="D26" s="9" t="str">
        <f>"第 "&amp;WEEKNUM(records[[#This Row],[日期]],2)&amp;" 周"</f>
        <v>第 9 周</v>
      </c>
      <c r="E26" s="7">
        <v>43886</v>
      </c>
      <c r="F26" s="8">
        <v>0.25</v>
      </c>
      <c r="G26" s="8">
        <v>0.25</v>
      </c>
      <c r="H26" s="8">
        <f>records[[#This Row],[结束时刻]]-records[[#This Row],[开始时刻]]</f>
        <v>0</v>
      </c>
      <c r="I26" s="7" t="s">
        <v>6</v>
      </c>
      <c r="J26" s="24">
        <v>0.1</v>
      </c>
      <c r="K26" s="9"/>
    </row>
    <row r="27" spans="1:11">
      <c r="A27" s="9" t="str">
        <f>YEAR(records[[#This Row],[日期]])&amp;" 年"</f>
        <v>2020 年</v>
      </c>
      <c r="B27" s="9" t="str">
        <f>"第 "&amp;INT(MONTH(records[[#This Row],[日期]])/3+1)&amp;" 季度"</f>
        <v>第 1 季度</v>
      </c>
      <c r="C27" s="9" t="str">
        <f>MONTH(records[[#This Row],[日期]])&amp;" 月"</f>
        <v>2 月</v>
      </c>
      <c r="D27" s="9" t="str">
        <f>"第 "&amp;WEEKNUM(records[[#This Row],[日期]],2)&amp;" 周"</f>
        <v>第 9 周</v>
      </c>
      <c r="E27" s="7">
        <v>43886</v>
      </c>
      <c r="F27" s="8">
        <v>0.25</v>
      </c>
      <c r="G27" s="8">
        <v>0.25347222222222221</v>
      </c>
      <c r="H27" s="8">
        <f>records[[#This Row],[结束时刻]]-records[[#This Row],[开始时刻]]</f>
        <v>3.4722222222222099E-3</v>
      </c>
      <c r="I27" s="7" t="s">
        <v>97</v>
      </c>
      <c r="J27" s="24">
        <v>0.1</v>
      </c>
      <c r="K27" s="9"/>
    </row>
    <row r="28" spans="1:11">
      <c r="A28" s="9" t="str">
        <f>YEAR(records[[#This Row],[日期]])&amp;" 年"</f>
        <v>2020 年</v>
      </c>
      <c r="B28" s="9" t="str">
        <f>"第 "&amp;INT(MONTH(records[[#This Row],[日期]])/3+1)&amp;" 季度"</f>
        <v>第 1 季度</v>
      </c>
      <c r="C28" s="9" t="str">
        <f>MONTH(records[[#This Row],[日期]])&amp;" 月"</f>
        <v>2 月</v>
      </c>
      <c r="D28" s="9" t="str">
        <f>"第 "&amp;WEEKNUM(records[[#This Row],[日期]],2)&amp;" 周"</f>
        <v>第 9 周</v>
      </c>
      <c r="E28" s="7">
        <v>43886</v>
      </c>
      <c r="F28" s="8">
        <v>0.25347222222222221</v>
      </c>
      <c r="G28" s="8">
        <v>0.29722222222222222</v>
      </c>
      <c r="H28" s="8">
        <f>records[[#This Row],[结束时刻]]-records[[#This Row],[开始时刻]]</f>
        <v>4.3750000000000011E-2</v>
      </c>
      <c r="I28" s="7" t="s">
        <v>11</v>
      </c>
      <c r="J28" s="24">
        <v>0.1</v>
      </c>
      <c r="K28" s="9"/>
    </row>
    <row r="29" spans="1:11">
      <c r="A29" s="9" t="str">
        <f>YEAR(records[[#This Row],[日期]])&amp;" 年"</f>
        <v>2020 年</v>
      </c>
      <c r="B29" s="9" t="str">
        <f>"第 "&amp;INT(MONTH(records[[#This Row],[日期]])/3+1)&amp;" 季度"</f>
        <v>第 1 季度</v>
      </c>
      <c r="C29" s="9" t="str">
        <f>MONTH(records[[#This Row],[日期]])&amp;" 月"</f>
        <v>2 月</v>
      </c>
      <c r="D29" s="9" t="str">
        <f>"第 "&amp;WEEKNUM(records[[#This Row],[日期]],2)&amp;" 周"</f>
        <v>第 9 周</v>
      </c>
      <c r="E29" s="7">
        <v>43886</v>
      </c>
      <c r="F29" s="8">
        <v>0.30208333333333331</v>
      </c>
      <c r="G29" s="8">
        <v>0.32291666666666669</v>
      </c>
      <c r="H29" s="8">
        <f>records[[#This Row],[结束时刻]]-records[[#This Row],[开始时刻]]</f>
        <v>2.083333333333337E-2</v>
      </c>
      <c r="I29" s="7" t="s">
        <v>20</v>
      </c>
      <c r="J29" s="24">
        <v>0.1</v>
      </c>
      <c r="K29" s="9"/>
    </row>
    <row r="30" spans="1:11">
      <c r="A30" s="9" t="str">
        <f>YEAR(records[[#This Row],[日期]])&amp;" 年"</f>
        <v>2020 年</v>
      </c>
      <c r="B30" s="7" t="str">
        <f>"第 "&amp;INT(MONTH(records[[#This Row],[日期]])/3+1)&amp;" 季度"</f>
        <v>第 1 季度</v>
      </c>
      <c r="C30" s="7" t="str">
        <f>MONTH(records[[#This Row],[日期]])&amp;" 月"</f>
        <v>2 月</v>
      </c>
      <c r="D30" s="7" t="str">
        <f>"第 "&amp;WEEKNUM(records[[#This Row],[日期]],2)&amp;" 周"</f>
        <v>第 9 周</v>
      </c>
      <c r="E30" s="7">
        <v>43886</v>
      </c>
      <c r="F30" s="8">
        <v>0.32291666666666669</v>
      </c>
      <c r="G30" s="8">
        <v>0.33333333333333331</v>
      </c>
      <c r="H30" s="8">
        <f>records[[#This Row],[结束时刻]]-records[[#This Row],[开始时刻]]</f>
        <v>1.041666666666663E-2</v>
      </c>
      <c r="I30" s="7" t="s">
        <v>134</v>
      </c>
      <c r="J30" s="24">
        <v>0.1</v>
      </c>
      <c r="K30" s="9"/>
    </row>
    <row r="31" spans="1:11">
      <c r="A31" s="9" t="str">
        <f>YEAR(records[[#This Row],[日期]])&amp;" 年"</f>
        <v>2020 年</v>
      </c>
      <c r="B31" s="9" t="str">
        <f>"第 "&amp;INT(MONTH(records[[#This Row],[日期]])/3+1)&amp;" 季度"</f>
        <v>第 1 季度</v>
      </c>
      <c r="C31" s="9" t="str">
        <f>MONTH(records[[#This Row],[日期]])&amp;" 月"</f>
        <v>2 月</v>
      </c>
      <c r="D31" s="9" t="str">
        <f>"第 "&amp;WEEKNUM(records[[#This Row],[日期]],2)&amp;" 周"</f>
        <v>第 9 周</v>
      </c>
      <c r="E31" s="7">
        <v>43886</v>
      </c>
      <c r="F31" s="8">
        <v>0.33333333333333331</v>
      </c>
      <c r="G31" s="8">
        <v>0.33333333333333331</v>
      </c>
      <c r="H31" s="8">
        <f>records[[#This Row],[结束时刻]]-records[[#This Row],[开始时刻]]</f>
        <v>0</v>
      </c>
      <c r="I31" s="7" t="s">
        <v>21</v>
      </c>
      <c r="J31" s="24">
        <v>0.1</v>
      </c>
      <c r="K31" s="9"/>
    </row>
    <row r="32" spans="1:11">
      <c r="A32" s="9" t="str">
        <f>YEAR(records[[#This Row],[日期]])&amp;" 年"</f>
        <v>2020 年</v>
      </c>
      <c r="B32" s="9" t="str">
        <f>"第 "&amp;INT(MONTH(records[[#This Row],[日期]])/3+1)&amp;" 季度"</f>
        <v>第 1 季度</v>
      </c>
      <c r="C32" s="9" t="str">
        <f>MONTH(records[[#This Row],[日期]])&amp;" 月"</f>
        <v>2 月</v>
      </c>
      <c r="D32" s="9" t="str">
        <f>"第 "&amp;WEEKNUM(records[[#This Row],[日期]],2)&amp;" 周"</f>
        <v>第 9 周</v>
      </c>
      <c r="E32" s="7">
        <v>43886</v>
      </c>
      <c r="F32" s="8">
        <v>0.375</v>
      </c>
      <c r="G32" s="8">
        <v>0.375</v>
      </c>
      <c r="H32" s="8">
        <f>records[[#This Row],[结束时刻]]-records[[#This Row],[开始时刻]]</f>
        <v>0</v>
      </c>
      <c r="I32" s="7" t="s">
        <v>22</v>
      </c>
      <c r="J32" s="24">
        <v>0.1</v>
      </c>
      <c r="K32" s="9"/>
    </row>
    <row r="33" spans="1:11">
      <c r="A33" s="9" t="str">
        <f>YEAR(records[[#This Row],[日期]])&amp;" 年"</f>
        <v>2020 年</v>
      </c>
      <c r="B33" s="9" t="str">
        <f>"第 "&amp;INT(MONTH(records[[#This Row],[日期]])/3+1)&amp;" 季度"</f>
        <v>第 1 季度</v>
      </c>
      <c r="C33" s="9" t="str">
        <f>MONTH(records[[#This Row],[日期]])&amp;" 月"</f>
        <v>2 月</v>
      </c>
      <c r="D33" s="9" t="str">
        <f>"第 "&amp;WEEKNUM(records[[#This Row],[日期]],2)&amp;" 周"</f>
        <v>第 9 周</v>
      </c>
      <c r="E33" s="7">
        <v>43886</v>
      </c>
      <c r="F33" s="8">
        <v>0.375</v>
      </c>
      <c r="G33" s="8">
        <v>0.375</v>
      </c>
      <c r="H33" s="8">
        <f>records[[#This Row],[结束时刻]]-records[[#This Row],[开始时刻]]</f>
        <v>0</v>
      </c>
      <c r="I33" s="7" t="s">
        <v>24</v>
      </c>
      <c r="J33" s="24">
        <v>0.1</v>
      </c>
      <c r="K33" s="9"/>
    </row>
    <row r="34" spans="1:11">
      <c r="A34" s="9" t="str">
        <f>YEAR(records[[#This Row],[日期]])&amp;" 年"</f>
        <v>2020 年</v>
      </c>
      <c r="B34" s="9" t="str">
        <f>"第 "&amp;INT(MONTH(records[[#This Row],[日期]])/3+1)&amp;" 季度"</f>
        <v>第 1 季度</v>
      </c>
      <c r="C34" s="9" t="str">
        <f>MONTH(records[[#This Row],[日期]])&amp;" 月"</f>
        <v>2 月</v>
      </c>
      <c r="D34" s="9" t="str">
        <f>"第 "&amp;WEEKNUM(records[[#This Row],[日期]],2)&amp;" 周"</f>
        <v>第 9 周</v>
      </c>
      <c r="E34" s="7">
        <v>43886</v>
      </c>
      <c r="F34" s="8">
        <v>0.4375</v>
      </c>
      <c r="G34" s="8">
        <v>0.4375</v>
      </c>
      <c r="H34" s="8">
        <f>records[[#This Row],[结束时刻]]-records[[#This Row],[开始时刻]]</f>
        <v>0</v>
      </c>
      <c r="I34" s="7" t="s">
        <v>25</v>
      </c>
      <c r="J34" s="24">
        <v>0.1</v>
      </c>
      <c r="K34" s="9"/>
    </row>
    <row r="35" spans="1:11">
      <c r="A35" s="9" t="str">
        <f>YEAR(records[[#This Row],[日期]])&amp;" 年"</f>
        <v>2020 年</v>
      </c>
      <c r="B35" s="9" t="str">
        <f>"第 "&amp;INT(MONTH(records[[#This Row],[日期]])/3+1)&amp;" 季度"</f>
        <v>第 1 季度</v>
      </c>
      <c r="C35" s="9" t="str">
        <f>MONTH(records[[#This Row],[日期]])&amp;" 月"</f>
        <v>2 月</v>
      </c>
      <c r="D35" s="9" t="str">
        <f>"第 "&amp;WEEKNUM(records[[#This Row],[日期]],2)&amp;" 周"</f>
        <v>第 9 周</v>
      </c>
      <c r="E35" s="7">
        <v>43886</v>
      </c>
      <c r="F35" s="8">
        <v>0.77083333333333337</v>
      </c>
      <c r="G35" s="8">
        <v>0.77083333333333337</v>
      </c>
      <c r="H35" s="8">
        <f>records[[#This Row],[结束时刻]]-records[[#This Row],[开始时刻]]</f>
        <v>0</v>
      </c>
      <c r="I35" s="7" t="s">
        <v>26</v>
      </c>
      <c r="J35" s="24">
        <v>0.1</v>
      </c>
      <c r="K35" s="9"/>
    </row>
    <row r="36" spans="1:11">
      <c r="A36" s="9" t="str">
        <f>YEAR(records[[#This Row],[日期]])&amp;" 年"</f>
        <v>2020 年</v>
      </c>
      <c r="B36" s="9" t="str">
        <f>"第 "&amp;INT(MONTH(records[[#This Row],[日期]])/3+1)&amp;" 季度"</f>
        <v>第 1 季度</v>
      </c>
      <c r="C36" s="9" t="str">
        <f>MONTH(records[[#This Row],[日期]])&amp;" 月"</f>
        <v>2 月</v>
      </c>
      <c r="D36" s="9" t="str">
        <f>"第 "&amp;WEEKNUM(records[[#This Row],[日期]],2)&amp;" 周"</f>
        <v>第 9 周</v>
      </c>
      <c r="E36" s="7">
        <v>43886</v>
      </c>
      <c r="F36" s="8">
        <v>0.875</v>
      </c>
      <c r="G36" s="8">
        <v>0.91666666666666663</v>
      </c>
      <c r="H36" s="8">
        <f>records[[#This Row],[结束时刻]]-records[[#This Row],[开始时刻]]</f>
        <v>4.166666666666663E-2</v>
      </c>
      <c r="I36" s="7" t="s">
        <v>12</v>
      </c>
      <c r="J36" s="24">
        <v>0.2</v>
      </c>
      <c r="K36" s="9" t="s">
        <v>72</v>
      </c>
    </row>
    <row r="37" spans="1:11">
      <c r="A37" s="9" t="str">
        <f>YEAR(records[[#This Row],[日期]])&amp;" 年"</f>
        <v>2020 年</v>
      </c>
      <c r="B37" s="9" t="str">
        <f>"第 "&amp;INT(MONTH(records[[#This Row],[日期]])/3+1)&amp;" 季度"</f>
        <v>第 1 季度</v>
      </c>
      <c r="C37" s="9" t="str">
        <f>MONTH(records[[#This Row],[日期]])&amp;" 月"</f>
        <v>2 月</v>
      </c>
      <c r="D37" s="9" t="str">
        <f>"第 "&amp;WEEKNUM(records[[#This Row],[日期]],2)&amp;" 周"</f>
        <v>第 9 周</v>
      </c>
      <c r="E37" s="7">
        <v>43886</v>
      </c>
      <c r="F37" s="8">
        <v>0.91666666666666663</v>
      </c>
      <c r="G37" s="8">
        <v>0.9375</v>
      </c>
      <c r="H37" s="8">
        <f>records[[#This Row],[结束时刻]]-records[[#This Row],[开始时刻]]</f>
        <v>2.083333333333337E-2</v>
      </c>
      <c r="I37" s="7" t="s">
        <v>23</v>
      </c>
      <c r="J37" s="24">
        <v>0.1</v>
      </c>
      <c r="K37" s="9"/>
    </row>
    <row r="38" spans="1:11">
      <c r="A38" s="9" t="str">
        <f>YEAR(records[[#This Row],[日期]])&amp;" 年"</f>
        <v>2020 年</v>
      </c>
      <c r="B38" s="9" t="str">
        <f>"第 "&amp;INT(MONTH(records[[#This Row],[日期]])/3+1)&amp;" 季度"</f>
        <v>第 1 季度</v>
      </c>
      <c r="C38" s="9" t="str">
        <f>MONTH(records[[#This Row],[日期]])&amp;" 月"</f>
        <v>2 月</v>
      </c>
      <c r="D38" s="9" t="str">
        <f>"第 "&amp;WEEKNUM(records[[#This Row],[日期]],2)&amp;" 周"</f>
        <v>第 9 周</v>
      </c>
      <c r="E38" s="7">
        <v>43886</v>
      </c>
      <c r="F38" s="8">
        <v>0.9375</v>
      </c>
      <c r="G38" s="8">
        <v>0.94791666666666663</v>
      </c>
      <c r="H38" s="8">
        <f>records[[#This Row],[结束时刻]]-records[[#This Row],[开始时刻]]</f>
        <v>1.041666666666663E-2</v>
      </c>
      <c r="I38" s="7" t="s">
        <v>54</v>
      </c>
      <c r="J38" s="24">
        <v>0.2</v>
      </c>
      <c r="K38" s="9" t="s">
        <v>72</v>
      </c>
    </row>
    <row r="39" spans="1:11">
      <c r="A39" s="9" t="str">
        <f>YEAR(records[[#This Row],[日期]])&amp;" 年"</f>
        <v>2020 年</v>
      </c>
      <c r="B39" s="9" t="str">
        <f>"第 "&amp;INT(MONTH(records[[#This Row],[日期]])/3+1)&amp;" 季度"</f>
        <v>第 1 季度</v>
      </c>
      <c r="C39" s="9" t="str">
        <f>MONTH(records[[#This Row],[日期]])&amp;" 月"</f>
        <v>2 月</v>
      </c>
      <c r="D39" s="9" t="str">
        <f>"第 "&amp;WEEKNUM(records[[#This Row],[日期]],2)&amp;" 周"</f>
        <v>第 9 周</v>
      </c>
      <c r="E39" s="7">
        <v>43886</v>
      </c>
      <c r="F39" s="8">
        <v>0.94791666666666663</v>
      </c>
      <c r="G39" s="8">
        <v>0.95833333333333337</v>
      </c>
      <c r="H39" s="8">
        <f>records[[#This Row],[结束时刻]]-records[[#This Row],[开始时刻]]</f>
        <v>1.0416666666666741E-2</v>
      </c>
      <c r="I39" s="7" t="s">
        <v>13</v>
      </c>
      <c r="J39" s="24">
        <v>0.2</v>
      </c>
      <c r="K39" s="9" t="s">
        <v>72</v>
      </c>
    </row>
    <row r="40" spans="1:11">
      <c r="A40" s="9" t="str">
        <f>YEAR(records[[#This Row],[日期]])&amp;" 年"</f>
        <v>2020 年</v>
      </c>
      <c r="B40" s="9" t="str">
        <f>"第 "&amp;INT(MONTH(records[[#This Row],[日期]])/3+1)&amp;" 季度"</f>
        <v>第 1 季度</v>
      </c>
      <c r="C40" s="9" t="str">
        <f>MONTH(records[[#This Row],[日期]])&amp;" 月"</f>
        <v>2 月</v>
      </c>
      <c r="D40" s="9" t="str">
        <f>"第 "&amp;WEEKNUM(records[[#This Row],[日期]],2)&amp;" 周"</f>
        <v>第 9 周</v>
      </c>
      <c r="E40" s="7">
        <v>43887</v>
      </c>
      <c r="F40" s="8">
        <v>0</v>
      </c>
      <c r="G40" s="8">
        <v>0.99930555555555556</v>
      </c>
      <c r="H40" s="8">
        <f>records[[#This Row],[结束时刻]]-records[[#This Row],[开始时刻]]</f>
        <v>0.99930555555555556</v>
      </c>
      <c r="I40" s="13" t="s">
        <v>70</v>
      </c>
      <c r="J40" s="24">
        <v>0.9</v>
      </c>
      <c r="K40" s="9" t="s">
        <v>73</v>
      </c>
    </row>
    <row r="41" spans="1:11">
      <c r="A41" s="9" t="str">
        <f>YEAR(records[[#This Row],[日期]])&amp;" 年"</f>
        <v>2020 年</v>
      </c>
      <c r="B41" s="9" t="str">
        <f>"第 "&amp;INT(MONTH(records[[#This Row],[日期]])/3+1)&amp;" 季度"</f>
        <v>第 1 季度</v>
      </c>
      <c r="C41" s="9" t="str">
        <f>MONTH(records[[#This Row],[日期]])&amp;" 月"</f>
        <v>2 月</v>
      </c>
      <c r="D41" s="9" t="str">
        <f>"第 "&amp;WEEKNUM(records[[#This Row],[日期]],2)&amp;" 周"</f>
        <v>第 9 周</v>
      </c>
      <c r="E41" s="7">
        <v>43887</v>
      </c>
      <c r="F41" s="8">
        <v>0.25</v>
      </c>
      <c r="G41" s="8">
        <v>0.25</v>
      </c>
      <c r="H41" s="8">
        <f>records[[#This Row],[结束时刻]]-records[[#This Row],[开始时刻]]</f>
        <v>0</v>
      </c>
      <c r="I41" s="7" t="s">
        <v>6</v>
      </c>
      <c r="J41" s="24">
        <v>0.1</v>
      </c>
      <c r="K41" s="9"/>
    </row>
    <row r="42" spans="1:11">
      <c r="A42" s="9" t="str">
        <f>YEAR(records[[#This Row],[日期]])&amp;" 年"</f>
        <v>2020 年</v>
      </c>
      <c r="B42" s="9" t="str">
        <f>"第 "&amp;INT(MONTH(records[[#This Row],[日期]])/3+1)&amp;" 季度"</f>
        <v>第 1 季度</v>
      </c>
      <c r="C42" s="9" t="str">
        <f>MONTH(records[[#This Row],[日期]])&amp;" 月"</f>
        <v>2 月</v>
      </c>
      <c r="D42" s="9" t="str">
        <f>"第 "&amp;WEEKNUM(records[[#This Row],[日期]],2)&amp;" 周"</f>
        <v>第 9 周</v>
      </c>
      <c r="E42" s="7">
        <v>43887</v>
      </c>
      <c r="F42" s="8">
        <v>0.25</v>
      </c>
      <c r="G42" s="8">
        <v>0.25347222222222221</v>
      </c>
      <c r="H42" s="8">
        <f>records[[#This Row],[结束时刻]]-records[[#This Row],[开始时刻]]</f>
        <v>3.4722222222222099E-3</v>
      </c>
      <c r="I42" s="7" t="s">
        <v>97</v>
      </c>
      <c r="J42" s="24">
        <v>0.1</v>
      </c>
      <c r="K42" s="9"/>
    </row>
    <row r="43" spans="1:11">
      <c r="A43" s="9" t="str">
        <f>YEAR(records[[#This Row],[日期]])&amp;" 年"</f>
        <v>2020 年</v>
      </c>
      <c r="B43" s="9" t="str">
        <f>"第 "&amp;INT(MONTH(records[[#This Row],[日期]])/3+1)&amp;" 季度"</f>
        <v>第 1 季度</v>
      </c>
      <c r="C43" s="9" t="str">
        <f>MONTH(records[[#This Row],[日期]])&amp;" 月"</f>
        <v>2 月</v>
      </c>
      <c r="D43" s="9" t="str">
        <f>"第 "&amp;WEEKNUM(records[[#This Row],[日期]],2)&amp;" 周"</f>
        <v>第 9 周</v>
      </c>
      <c r="E43" s="7">
        <v>43887</v>
      </c>
      <c r="F43" s="8">
        <v>0.25347222222222221</v>
      </c>
      <c r="G43" s="8">
        <v>0.29722222222222222</v>
      </c>
      <c r="H43" s="8">
        <f>records[[#This Row],[结束时刻]]-records[[#This Row],[开始时刻]]</f>
        <v>4.3750000000000011E-2</v>
      </c>
      <c r="I43" s="7" t="s">
        <v>11</v>
      </c>
      <c r="J43" s="24">
        <v>0.1</v>
      </c>
      <c r="K43" s="9"/>
    </row>
    <row r="44" spans="1:11">
      <c r="A44" s="9" t="str">
        <f>YEAR(records[[#This Row],[日期]])&amp;" 年"</f>
        <v>2020 年</v>
      </c>
      <c r="B44" s="9" t="str">
        <f>"第 "&amp;INT(MONTH(records[[#This Row],[日期]])/3+1)&amp;" 季度"</f>
        <v>第 1 季度</v>
      </c>
      <c r="C44" s="9" t="str">
        <f>MONTH(records[[#This Row],[日期]])&amp;" 月"</f>
        <v>2 月</v>
      </c>
      <c r="D44" s="9" t="str">
        <f>"第 "&amp;WEEKNUM(records[[#This Row],[日期]],2)&amp;" 周"</f>
        <v>第 9 周</v>
      </c>
      <c r="E44" s="7">
        <v>43887</v>
      </c>
      <c r="F44" s="8">
        <v>0.30208333333333331</v>
      </c>
      <c r="G44" s="8">
        <v>0.32291666666666669</v>
      </c>
      <c r="H44" s="8">
        <f>records[[#This Row],[结束时刻]]-records[[#This Row],[开始时刻]]</f>
        <v>2.083333333333337E-2</v>
      </c>
      <c r="I44" s="7" t="s">
        <v>20</v>
      </c>
      <c r="J44" s="24">
        <v>0.1</v>
      </c>
      <c r="K44" s="9"/>
    </row>
    <row r="45" spans="1:11">
      <c r="A45" s="9" t="str">
        <f>YEAR(records[[#This Row],[日期]])&amp;" 年"</f>
        <v>2020 年</v>
      </c>
      <c r="B45" s="7" t="str">
        <f>"第 "&amp;INT(MONTH(records[[#This Row],[日期]])/3+1)&amp;" 季度"</f>
        <v>第 1 季度</v>
      </c>
      <c r="C45" s="7" t="str">
        <f>MONTH(records[[#This Row],[日期]])&amp;" 月"</f>
        <v>2 月</v>
      </c>
      <c r="D45" s="7" t="str">
        <f>"第 "&amp;WEEKNUM(records[[#This Row],[日期]],2)&amp;" 周"</f>
        <v>第 9 周</v>
      </c>
      <c r="E45" s="7">
        <v>43887</v>
      </c>
      <c r="F45" s="8">
        <v>0.32291666666666669</v>
      </c>
      <c r="G45" s="8">
        <v>0.33333333333333331</v>
      </c>
      <c r="H45" s="8">
        <f>records[[#This Row],[结束时刻]]-records[[#This Row],[开始时刻]]</f>
        <v>1.041666666666663E-2</v>
      </c>
      <c r="I45" s="7" t="s">
        <v>134</v>
      </c>
      <c r="J45" s="24">
        <v>0.1</v>
      </c>
      <c r="K45" s="9"/>
    </row>
    <row r="46" spans="1:11">
      <c r="A46" s="9" t="str">
        <f>YEAR(records[[#This Row],[日期]])&amp;" 年"</f>
        <v>2020 年</v>
      </c>
      <c r="B46" s="9" t="str">
        <f>"第 "&amp;INT(MONTH(records[[#This Row],[日期]])/3+1)&amp;" 季度"</f>
        <v>第 1 季度</v>
      </c>
      <c r="C46" s="9" t="str">
        <f>MONTH(records[[#This Row],[日期]])&amp;" 月"</f>
        <v>2 月</v>
      </c>
      <c r="D46" s="9" t="str">
        <f>"第 "&amp;WEEKNUM(records[[#This Row],[日期]],2)&amp;" 周"</f>
        <v>第 9 周</v>
      </c>
      <c r="E46" s="7">
        <v>43887</v>
      </c>
      <c r="F46" s="8">
        <v>0.33333333333333331</v>
      </c>
      <c r="G46" s="8">
        <v>0.33333333333333331</v>
      </c>
      <c r="H46" s="8">
        <f>records[[#This Row],[结束时刻]]-records[[#This Row],[开始时刻]]</f>
        <v>0</v>
      </c>
      <c r="I46" s="13" t="s">
        <v>70</v>
      </c>
      <c r="J46" s="24">
        <v>0.8</v>
      </c>
      <c r="K46" s="9" t="s">
        <v>71</v>
      </c>
    </row>
    <row r="47" spans="1:11">
      <c r="A47" s="9" t="str">
        <f>YEAR(records[[#This Row],[日期]])&amp;" 年"</f>
        <v>2020 年</v>
      </c>
      <c r="B47" s="9" t="str">
        <f>"第 "&amp;INT(MONTH(records[[#This Row],[日期]])/3+1)&amp;" 季度"</f>
        <v>第 1 季度</v>
      </c>
      <c r="C47" s="9" t="str">
        <f>MONTH(records[[#This Row],[日期]])&amp;" 月"</f>
        <v>2 月</v>
      </c>
      <c r="D47" s="9" t="str">
        <f>"第 "&amp;WEEKNUM(records[[#This Row],[日期]],2)&amp;" 周"</f>
        <v>第 9 周</v>
      </c>
      <c r="E47" s="7">
        <v>43887</v>
      </c>
      <c r="F47" s="8">
        <v>0.875</v>
      </c>
      <c r="G47" s="8">
        <v>0.91666666666666663</v>
      </c>
      <c r="H47" s="8">
        <f>records[[#This Row],[结束时刻]]-records[[#This Row],[开始时刻]]</f>
        <v>4.166666666666663E-2</v>
      </c>
      <c r="I47" s="7" t="s">
        <v>12</v>
      </c>
      <c r="J47" s="24">
        <v>0.2</v>
      </c>
      <c r="K47" s="9"/>
    </row>
    <row r="48" spans="1:11">
      <c r="A48" s="9" t="str">
        <f>YEAR(records[[#This Row],[日期]])&amp;" 年"</f>
        <v>2020 年</v>
      </c>
      <c r="B48" s="9" t="str">
        <f>"第 "&amp;INT(MONTH(records[[#This Row],[日期]])/3+1)&amp;" 季度"</f>
        <v>第 1 季度</v>
      </c>
      <c r="C48" s="9" t="str">
        <f>MONTH(records[[#This Row],[日期]])&amp;" 月"</f>
        <v>2 月</v>
      </c>
      <c r="D48" s="9" t="str">
        <f>"第 "&amp;WEEKNUM(records[[#This Row],[日期]],2)&amp;" 周"</f>
        <v>第 9 周</v>
      </c>
      <c r="E48" s="7">
        <v>43887</v>
      </c>
      <c r="F48" s="8">
        <v>0.91666666666666663</v>
      </c>
      <c r="G48" s="8">
        <v>0.9375</v>
      </c>
      <c r="H48" s="8">
        <f>records[[#This Row],[结束时刻]]-records[[#This Row],[开始时刻]]</f>
        <v>2.083333333333337E-2</v>
      </c>
      <c r="I48" s="7" t="s">
        <v>23</v>
      </c>
      <c r="J48" s="24">
        <v>0.1</v>
      </c>
      <c r="K48" s="9"/>
    </row>
    <row r="49" spans="1:11">
      <c r="A49" s="9" t="str">
        <f>YEAR(records[[#This Row],[日期]])&amp;" 年"</f>
        <v>2020 年</v>
      </c>
      <c r="B49" s="9" t="str">
        <f>"第 "&amp;INT(MONTH(records[[#This Row],[日期]])/3+1)&amp;" 季度"</f>
        <v>第 1 季度</v>
      </c>
      <c r="C49" s="9" t="str">
        <f>MONTH(records[[#This Row],[日期]])&amp;" 月"</f>
        <v>2 月</v>
      </c>
      <c r="D49" s="9" t="str">
        <f>"第 "&amp;WEEKNUM(records[[#This Row],[日期]],2)&amp;" 周"</f>
        <v>第 9 周</v>
      </c>
      <c r="E49" s="7">
        <v>43887</v>
      </c>
      <c r="F49" s="8">
        <v>0.9375</v>
      </c>
      <c r="G49" s="8">
        <v>0.94791666666666663</v>
      </c>
      <c r="H49" s="8">
        <f>records[[#This Row],[结束时刻]]-records[[#This Row],[开始时刻]]</f>
        <v>1.041666666666663E-2</v>
      </c>
      <c r="I49" s="7" t="s">
        <v>54</v>
      </c>
      <c r="J49" s="24">
        <v>0.2</v>
      </c>
      <c r="K49" s="9"/>
    </row>
    <row r="50" spans="1:11">
      <c r="A50" s="9" t="str">
        <f>YEAR(records[[#This Row],[日期]])&amp;" 年"</f>
        <v>2020 年</v>
      </c>
      <c r="B50" s="9" t="str">
        <f>"第 "&amp;INT(MONTH(records[[#This Row],[日期]])/3+1)&amp;" 季度"</f>
        <v>第 1 季度</v>
      </c>
      <c r="C50" s="9" t="str">
        <f>MONTH(records[[#This Row],[日期]])&amp;" 月"</f>
        <v>2 月</v>
      </c>
      <c r="D50" s="9" t="str">
        <f>"第 "&amp;WEEKNUM(records[[#This Row],[日期]],2)&amp;" 周"</f>
        <v>第 9 周</v>
      </c>
      <c r="E50" s="7">
        <v>43887</v>
      </c>
      <c r="F50" s="8">
        <v>0.94791666666666663</v>
      </c>
      <c r="G50" s="8">
        <v>0.95833333333333337</v>
      </c>
      <c r="H50" s="8">
        <f>records[[#This Row],[结束时刻]]-records[[#This Row],[开始时刻]]</f>
        <v>1.0416666666666741E-2</v>
      </c>
      <c r="I50" s="7" t="s">
        <v>13</v>
      </c>
      <c r="J50" s="24">
        <v>0.2</v>
      </c>
      <c r="K50" s="9"/>
    </row>
    <row r="51" spans="1:11">
      <c r="A51" s="9" t="str">
        <f>YEAR(records[[#This Row],[日期]])&amp;" 年"</f>
        <v>2020 年</v>
      </c>
      <c r="B51" s="9" t="str">
        <f>"第 "&amp;INT(MONTH(records[[#This Row],[日期]])/3+1)&amp;" 季度"</f>
        <v>第 1 季度</v>
      </c>
      <c r="C51" s="9" t="str">
        <f>MONTH(records[[#This Row],[日期]])&amp;" 月"</f>
        <v>2 月</v>
      </c>
      <c r="D51" s="9" t="str">
        <f>"第 "&amp;WEEKNUM(records[[#This Row],[日期]],2)&amp;" 周"</f>
        <v>第 9 周</v>
      </c>
      <c r="E51" s="7">
        <v>43888</v>
      </c>
      <c r="F51" s="8">
        <v>0</v>
      </c>
      <c r="G51" s="8">
        <v>0.99930555555555556</v>
      </c>
      <c r="H51" s="8">
        <f>records[[#This Row],[结束时刻]]-records[[#This Row],[开始时刻]]</f>
        <v>0.99930555555555556</v>
      </c>
      <c r="I51" s="9" t="s">
        <v>130</v>
      </c>
      <c r="J51" s="24">
        <v>-0.43</v>
      </c>
      <c r="K51" s="23">
        <v>0.57369999999999999</v>
      </c>
    </row>
    <row r="52" spans="1:11">
      <c r="A52" s="9" t="str">
        <f>YEAR(records[[#This Row],[日期]])&amp;" 年"</f>
        <v>2020 年</v>
      </c>
      <c r="B52" s="9" t="str">
        <f>"第 "&amp;INT(MONTH(records[[#This Row],[日期]])/3+1)&amp;" 季度"</f>
        <v>第 1 季度</v>
      </c>
      <c r="C52" s="9" t="str">
        <f>MONTH(records[[#This Row],[日期]])&amp;" 月"</f>
        <v>2 月</v>
      </c>
      <c r="D52" s="9" t="str">
        <f>"第 "&amp;WEEKNUM(records[[#This Row],[日期]],2)&amp;" 周"</f>
        <v>第 9 周</v>
      </c>
      <c r="E52" s="7">
        <v>43888</v>
      </c>
      <c r="F52" s="8">
        <v>0</v>
      </c>
      <c r="G52" s="8">
        <v>0.99930555555555556</v>
      </c>
      <c r="H52" s="8">
        <f>records[[#This Row],[结束时刻]]-records[[#This Row],[开始时刻]]</f>
        <v>0.99930555555555556</v>
      </c>
      <c r="I52" s="7" t="s">
        <v>101</v>
      </c>
      <c r="J52" s="24">
        <v>0.01</v>
      </c>
      <c r="K52" s="9" t="s">
        <v>102</v>
      </c>
    </row>
    <row r="53" spans="1:11">
      <c r="A53" s="9" t="str">
        <f>YEAR(records[[#This Row],[日期]])&amp;" 年"</f>
        <v>2020 年</v>
      </c>
      <c r="B53" s="9" t="str">
        <f>"第 "&amp;INT(MONTH(records[[#This Row],[日期]])/3+1)&amp;" 季度"</f>
        <v>第 1 季度</v>
      </c>
      <c r="C53" s="9" t="str">
        <f>MONTH(records[[#This Row],[日期]])&amp;" 月"</f>
        <v>2 月</v>
      </c>
      <c r="D53" s="9" t="str">
        <f>"第 "&amp;WEEKNUM(records[[#This Row],[日期]],2)&amp;" 周"</f>
        <v>第 9 周</v>
      </c>
      <c r="E53" s="7">
        <v>43888</v>
      </c>
      <c r="F53" s="8">
        <v>0.25</v>
      </c>
      <c r="G53" s="8">
        <v>0.25</v>
      </c>
      <c r="H53" s="8">
        <f>records[[#This Row],[结束时刻]]-records[[#This Row],[开始时刻]]</f>
        <v>0</v>
      </c>
      <c r="I53" s="7" t="s">
        <v>6</v>
      </c>
      <c r="J53" s="24">
        <v>0.2</v>
      </c>
      <c r="K53" s="9" t="s">
        <v>72</v>
      </c>
    </row>
    <row r="54" spans="1:11">
      <c r="A54" s="9" t="str">
        <f>YEAR(records[[#This Row],[日期]])&amp;" 年"</f>
        <v>2020 年</v>
      </c>
      <c r="B54" s="9" t="str">
        <f>"第 "&amp;INT(MONTH(records[[#This Row],[日期]])/3+1)&amp;" 季度"</f>
        <v>第 1 季度</v>
      </c>
      <c r="C54" s="9" t="str">
        <f>MONTH(records[[#This Row],[日期]])&amp;" 月"</f>
        <v>2 月</v>
      </c>
      <c r="D54" s="9" t="str">
        <f>"第 "&amp;WEEKNUM(records[[#This Row],[日期]],2)&amp;" 周"</f>
        <v>第 9 周</v>
      </c>
      <c r="E54" s="7">
        <v>43888</v>
      </c>
      <c r="F54" s="8">
        <v>0.25</v>
      </c>
      <c r="G54" s="8">
        <v>0.25347222222222221</v>
      </c>
      <c r="H54" s="8">
        <f>records[[#This Row],[结束时刻]]-records[[#This Row],[开始时刻]]</f>
        <v>3.4722222222222099E-3</v>
      </c>
      <c r="I54" s="13" t="s">
        <v>97</v>
      </c>
      <c r="J54" s="24">
        <v>0.2</v>
      </c>
      <c r="K54" s="9" t="s">
        <v>72</v>
      </c>
    </row>
    <row r="55" spans="1:11">
      <c r="A55" s="9" t="str">
        <f>YEAR(records[[#This Row],[日期]])&amp;" 年"</f>
        <v>2020 年</v>
      </c>
      <c r="B55" s="9" t="str">
        <f>"第 "&amp;INT(MONTH(records[[#This Row],[日期]])/3+1)&amp;" 季度"</f>
        <v>第 1 季度</v>
      </c>
      <c r="C55" s="9" t="str">
        <f>MONTH(records[[#This Row],[日期]])&amp;" 月"</f>
        <v>2 月</v>
      </c>
      <c r="D55" s="9" t="str">
        <f>"第 "&amp;WEEKNUM(records[[#This Row],[日期]],2)&amp;" 周"</f>
        <v>第 9 周</v>
      </c>
      <c r="E55" s="7">
        <v>43888</v>
      </c>
      <c r="F55" s="8">
        <v>0.25347222222222221</v>
      </c>
      <c r="G55" s="8">
        <v>0.29722222222222222</v>
      </c>
      <c r="H55" s="8">
        <f>records[[#This Row],[结束时刻]]-records[[#This Row],[开始时刻]]</f>
        <v>4.3750000000000011E-2</v>
      </c>
      <c r="I55" s="7" t="s">
        <v>11</v>
      </c>
      <c r="J55" s="24">
        <v>0.2</v>
      </c>
      <c r="K55" s="9" t="s">
        <v>72</v>
      </c>
    </row>
    <row r="56" spans="1:11">
      <c r="A56" s="9" t="str">
        <f>YEAR(records[[#This Row],[日期]])&amp;" 年"</f>
        <v>2020 年</v>
      </c>
      <c r="B56" s="9" t="str">
        <f>"第 "&amp;INT(MONTH(records[[#This Row],[日期]])/3+1)&amp;" 季度"</f>
        <v>第 1 季度</v>
      </c>
      <c r="C56" s="9" t="str">
        <f>MONTH(records[[#This Row],[日期]])&amp;" 月"</f>
        <v>2 月</v>
      </c>
      <c r="D56" s="9" t="str">
        <f>"第 "&amp;WEEKNUM(records[[#This Row],[日期]],2)&amp;" 周"</f>
        <v>第 9 周</v>
      </c>
      <c r="E56" s="7">
        <v>43888</v>
      </c>
      <c r="F56" s="8">
        <v>0.30208333333333331</v>
      </c>
      <c r="G56" s="8">
        <v>0.32291666666666669</v>
      </c>
      <c r="H56" s="8">
        <f>records[[#This Row],[结束时刻]]-records[[#This Row],[开始时刻]]</f>
        <v>2.083333333333337E-2</v>
      </c>
      <c r="I56" s="7" t="s">
        <v>20</v>
      </c>
      <c r="J56" s="24">
        <v>0.2</v>
      </c>
      <c r="K56" s="9" t="s">
        <v>72</v>
      </c>
    </row>
    <row r="57" spans="1:11">
      <c r="A57" s="9" t="str">
        <f>YEAR(records[[#This Row],[日期]])&amp;" 年"</f>
        <v>2020 年</v>
      </c>
      <c r="B57" s="7" t="str">
        <f>"第 "&amp;INT(MONTH(records[[#This Row],[日期]])/3+1)&amp;" 季度"</f>
        <v>第 1 季度</v>
      </c>
      <c r="C57" s="7" t="str">
        <f>MONTH(records[[#This Row],[日期]])&amp;" 月"</f>
        <v>2 月</v>
      </c>
      <c r="D57" s="7" t="str">
        <f>"第 "&amp;WEEKNUM(records[[#This Row],[日期]],2)&amp;" 周"</f>
        <v>第 9 周</v>
      </c>
      <c r="E57" s="7">
        <v>43888</v>
      </c>
      <c r="F57" s="8">
        <v>0.32291666666666669</v>
      </c>
      <c r="G57" s="8">
        <v>0.33333333333333331</v>
      </c>
      <c r="H57" s="8">
        <f>records[[#This Row],[结束时刻]]-records[[#This Row],[开始时刻]]</f>
        <v>1.041666666666663E-2</v>
      </c>
      <c r="I57" s="7" t="s">
        <v>134</v>
      </c>
      <c r="J57" s="24">
        <v>0.2</v>
      </c>
      <c r="K57" s="9" t="s">
        <v>72</v>
      </c>
    </row>
    <row r="58" spans="1:11">
      <c r="A58" s="9" t="str">
        <f>YEAR(records[[#This Row],[日期]])&amp;" 年"</f>
        <v>2020 年</v>
      </c>
      <c r="B58" s="9" t="str">
        <f>"第 "&amp;INT(MONTH(records[[#This Row],[日期]])/3+1)&amp;" 季度"</f>
        <v>第 1 季度</v>
      </c>
      <c r="C58" s="9" t="str">
        <f>MONTH(records[[#This Row],[日期]])&amp;" 月"</f>
        <v>2 月</v>
      </c>
      <c r="D58" s="9" t="str">
        <f>"第 "&amp;WEEKNUM(records[[#This Row],[日期]],2)&amp;" 周"</f>
        <v>第 9 周</v>
      </c>
      <c r="E58" s="7">
        <v>43888</v>
      </c>
      <c r="F58" s="8">
        <v>0.875</v>
      </c>
      <c r="G58" s="8">
        <v>0.91666666666666663</v>
      </c>
      <c r="H58" s="8">
        <f>records[[#This Row],[结束时刻]]-records[[#This Row],[开始时刻]]</f>
        <v>4.166666666666663E-2</v>
      </c>
      <c r="I58" s="7" t="s">
        <v>12</v>
      </c>
      <c r="J58" s="24">
        <v>0.2</v>
      </c>
      <c r="K58" s="9"/>
    </row>
    <row r="59" spans="1:11">
      <c r="A59" s="9" t="str">
        <f>YEAR(records[[#This Row],[日期]])&amp;" 年"</f>
        <v>2020 年</v>
      </c>
      <c r="B59" s="9" t="str">
        <f>"第 "&amp;INT(MONTH(records[[#This Row],[日期]])/3+1)&amp;" 季度"</f>
        <v>第 1 季度</v>
      </c>
      <c r="C59" s="9" t="str">
        <f>MONTH(records[[#This Row],[日期]])&amp;" 月"</f>
        <v>2 月</v>
      </c>
      <c r="D59" s="9" t="str">
        <f>"第 "&amp;WEEKNUM(records[[#This Row],[日期]],2)&amp;" 周"</f>
        <v>第 9 周</v>
      </c>
      <c r="E59" s="7">
        <v>43888</v>
      </c>
      <c r="F59" s="8">
        <v>0.91666666666666663</v>
      </c>
      <c r="G59" s="8">
        <v>0.9375</v>
      </c>
      <c r="H59" s="8">
        <f>records[[#This Row],[结束时刻]]-records[[#This Row],[开始时刻]]</f>
        <v>2.083333333333337E-2</v>
      </c>
      <c r="I59" s="7" t="s">
        <v>23</v>
      </c>
      <c r="J59" s="24">
        <v>0.2</v>
      </c>
      <c r="K59" s="9" t="s">
        <v>72</v>
      </c>
    </row>
    <row r="60" spans="1:11">
      <c r="A60" s="9" t="str">
        <f>YEAR(records[[#This Row],[日期]])&amp;" 年"</f>
        <v>2020 年</v>
      </c>
      <c r="B60" s="9" t="str">
        <f>"第 "&amp;INT(MONTH(records[[#This Row],[日期]])/3+1)&amp;" 季度"</f>
        <v>第 1 季度</v>
      </c>
      <c r="C60" s="9" t="str">
        <f>MONTH(records[[#This Row],[日期]])&amp;" 月"</f>
        <v>2 月</v>
      </c>
      <c r="D60" s="9" t="str">
        <f>"第 "&amp;WEEKNUM(records[[#This Row],[日期]],2)&amp;" 周"</f>
        <v>第 9 周</v>
      </c>
      <c r="E60" s="7">
        <v>43888</v>
      </c>
      <c r="F60" s="8">
        <v>0.9375</v>
      </c>
      <c r="G60" s="8">
        <v>0.94791666666666663</v>
      </c>
      <c r="H60" s="8">
        <f>records[[#This Row],[结束时刻]]-records[[#This Row],[开始时刻]]</f>
        <v>1.041666666666663E-2</v>
      </c>
      <c r="I60" s="7" t="s">
        <v>54</v>
      </c>
      <c r="J60" s="24">
        <v>0.2</v>
      </c>
      <c r="K60" s="9"/>
    </row>
    <row r="61" spans="1:11">
      <c r="A61" s="9" t="str">
        <f>YEAR(records[[#This Row],[日期]])&amp;" 年"</f>
        <v>2020 年</v>
      </c>
      <c r="B61" s="9" t="str">
        <f>"第 "&amp;INT(MONTH(records[[#This Row],[日期]])/3+1)&amp;" 季度"</f>
        <v>第 1 季度</v>
      </c>
      <c r="C61" s="9" t="str">
        <f>MONTH(records[[#This Row],[日期]])&amp;" 月"</f>
        <v>2 月</v>
      </c>
      <c r="D61" s="9" t="str">
        <f>"第 "&amp;WEEKNUM(records[[#This Row],[日期]],2)&amp;" 周"</f>
        <v>第 9 周</v>
      </c>
      <c r="E61" s="7">
        <v>43888</v>
      </c>
      <c r="F61" s="8">
        <v>0.94791666666666663</v>
      </c>
      <c r="G61" s="8">
        <v>0.95833333333333337</v>
      </c>
      <c r="H61" s="8">
        <f>records[[#This Row],[结束时刻]]-records[[#This Row],[开始时刻]]</f>
        <v>1.0416666666666741E-2</v>
      </c>
      <c r="I61" s="7" t="s">
        <v>13</v>
      </c>
      <c r="J61" s="24">
        <v>0.2</v>
      </c>
      <c r="K61" s="9"/>
    </row>
    <row r="62" spans="1:11">
      <c r="A62" s="9" t="str">
        <f>YEAR(records[[#This Row],[日期]])&amp;" 年"</f>
        <v>2020 年</v>
      </c>
      <c r="B62" s="9" t="str">
        <f>"第 "&amp;INT(MONTH(records[[#This Row],[日期]])/3+1)&amp;" 季度"</f>
        <v>第 1 季度</v>
      </c>
      <c r="C62" s="9" t="str">
        <f>MONTH(records[[#This Row],[日期]])&amp;" 月"</f>
        <v>2 月</v>
      </c>
      <c r="D62" s="9" t="str">
        <f>"第 "&amp;WEEKNUM(records[[#This Row],[日期]],2)&amp;" 周"</f>
        <v>第 9 周</v>
      </c>
      <c r="E62" s="7">
        <v>43888</v>
      </c>
      <c r="F62" s="8">
        <v>0.99930555555555556</v>
      </c>
      <c r="G62" s="8">
        <v>0.99930555555555556</v>
      </c>
      <c r="H62" s="8">
        <f>records[[#This Row],[结束时刻]]-records[[#This Row],[开始时刻]]</f>
        <v>0</v>
      </c>
      <c r="I62" s="7" t="s">
        <v>98</v>
      </c>
      <c r="J62" s="24">
        <v>0.09</v>
      </c>
      <c r="K62" s="9" t="s">
        <v>99</v>
      </c>
    </row>
    <row r="63" spans="1:11">
      <c r="A63" s="9" t="str">
        <f>YEAR(records[[#This Row],[日期]])&amp;" 年"</f>
        <v>2020 年</v>
      </c>
      <c r="B63" s="9" t="str">
        <f>"第 "&amp;INT(MONTH(records[[#This Row],[日期]])/3+1)&amp;" 季度"</f>
        <v>第 1 季度</v>
      </c>
      <c r="C63" s="9" t="str">
        <f>MONTH(records[[#This Row],[日期]])&amp;" 月"</f>
        <v>2 月</v>
      </c>
      <c r="D63" s="9" t="str">
        <f>"第 "&amp;WEEKNUM(records[[#This Row],[日期]],2)&amp;" 周"</f>
        <v>第 9 周</v>
      </c>
      <c r="E63" s="7">
        <v>43888</v>
      </c>
      <c r="F63" s="8">
        <v>0.99930555555555556</v>
      </c>
      <c r="G63" s="8">
        <v>0.99930555555555556</v>
      </c>
      <c r="H63" s="8">
        <f>records[[#This Row],[结束时刻]]-records[[#This Row],[开始时刻]]</f>
        <v>0</v>
      </c>
      <c r="I63" s="7" t="s">
        <v>100</v>
      </c>
      <c r="J63" s="24">
        <v>0.09</v>
      </c>
      <c r="K63" s="9" t="s">
        <v>99</v>
      </c>
    </row>
    <row r="64" spans="1:11">
      <c r="A64" s="9" t="str">
        <f>YEAR(records[[#This Row],[日期]])&amp;" 年"</f>
        <v>2020 年</v>
      </c>
      <c r="B64" s="7" t="str">
        <f>"第 "&amp;INT(MONTH(records[[#This Row],[日期]])/3+1)&amp;" 季度"</f>
        <v>第 1 季度</v>
      </c>
      <c r="C64" s="7" t="str">
        <f>MONTH(records[[#This Row],[日期]])&amp;" 月"</f>
        <v>2 月</v>
      </c>
      <c r="D64" s="7" t="str">
        <f>"第 "&amp;WEEKNUM(records[[#This Row],[日期]],2)&amp;" 周"</f>
        <v>第 9 周</v>
      </c>
      <c r="E64" s="7">
        <v>43889</v>
      </c>
      <c r="F64" s="8">
        <v>0</v>
      </c>
      <c r="G64" s="8">
        <v>0.99930555555555556</v>
      </c>
      <c r="H64" s="8">
        <f>records[[#This Row],[结束时刻]]-records[[#This Row],[开始时刻]]</f>
        <v>0.99930555555555556</v>
      </c>
      <c r="I64" s="9" t="s">
        <v>130</v>
      </c>
      <c r="J64" s="24">
        <v>-0.14000000000000001</v>
      </c>
      <c r="K64" s="23">
        <v>0.85880000000000001</v>
      </c>
    </row>
    <row r="65" spans="1:11">
      <c r="A65" s="9" t="str">
        <f>YEAR(records[[#This Row],[日期]])&amp;" 年"</f>
        <v>2020 年</v>
      </c>
      <c r="B65" s="7" t="str">
        <f>"第 "&amp;INT(MONTH(records[[#This Row],[日期]])/3+1)&amp;" 季度"</f>
        <v>第 1 季度</v>
      </c>
      <c r="C65" s="7" t="str">
        <f>MONTH(records[[#This Row],[日期]])&amp;" 月"</f>
        <v>2 月</v>
      </c>
      <c r="D65" s="7" t="str">
        <f>"第 "&amp;WEEKNUM(records[[#This Row],[日期]],2)&amp;" 周"</f>
        <v>第 9 周</v>
      </c>
      <c r="E65" s="7">
        <v>43889</v>
      </c>
      <c r="F65" s="8">
        <v>0</v>
      </c>
      <c r="G65" s="8">
        <v>0.99930555555555556</v>
      </c>
      <c r="H65" s="8">
        <f>records[[#This Row],[结束时刻]]-records[[#This Row],[开始时刻]]</f>
        <v>0.99930555555555556</v>
      </c>
      <c r="I65" s="7" t="s">
        <v>121</v>
      </c>
      <c r="J65" s="24">
        <v>0.1</v>
      </c>
      <c r="K65" s="9"/>
    </row>
    <row r="66" spans="1:11" ht="18">
      <c r="A66" s="9" t="str">
        <f>YEAR(records[[#This Row],[日期]])&amp;" 年"</f>
        <v>2020 年</v>
      </c>
      <c r="B66" s="7" t="str">
        <f>"第 "&amp;INT(MONTH(records[[#This Row],[日期]])/3+1)&amp;" 季度"</f>
        <v>第 1 季度</v>
      </c>
      <c r="C66" s="7" t="str">
        <f>MONTH(records[[#This Row],[日期]])&amp;" 月"</f>
        <v>2 月</v>
      </c>
      <c r="D66" s="7" t="str">
        <f>"第 "&amp;WEEKNUM(records[[#This Row],[日期]],2)&amp;" 周"</f>
        <v>第 9 周</v>
      </c>
      <c r="E66" s="7">
        <v>43889</v>
      </c>
      <c r="F66" s="8">
        <v>0</v>
      </c>
      <c r="G66" s="8">
        <v>0.99930555555555556</v>
      </c>
      <c r="H66" s="8">
        <f>records[[#This Row],[结束时刻]]-records[[#This Row],[开始时刻]]</f>
        <v>0.99930555555555556</v>
      </c>
      <c r="I66" s="7" t="s">
        <v>122</v>
      </c>
      <c r="J66" s="24">
        <v>0.4</v>
      </c>
      <c r="K66" s="20" t="s">
        <v>123</v>
      </c>
    </row>
    <row r="67" spans="1:11">
      <c r="A67" s="9" t="str">
        <f>YEAR(records[[#This Row],[日期]])&amp;" 年"</f>
        <v>2020 年</v>
      </c>
      <c r="B67" s="7" t="str">
        <f>"第 "&amp;INT(MONTH(records[[#This Row],[日期]])/3+1)&amp;" 季度"</f>
        <v>第 1 季度</v>
      </c>
      <c r="C67" s="7" t="str">
        <f>MONTH(records[[#This Row],[日期]])&amp;" 月"</f>
        <v>2 月</v>
      </c>
      <c r="D67" s="7" t="str">
        <f>"第 "&amp;WEEKNUM(records[[#This Row],[日期]],2)&amp;" 周"</f>
        <v>第 9 周</v>
      </c>
      <c r="E67" s="7">
        <v>43889</v>
      </c>
      <c r="F67" s="8">
        <v>0</v>
      </c>
      <c r="G67" s="8">
        <v>0.99930555555555556</v>
      </c>
      <c r="H67" s="8">
        <f>records[[#This Row],[结束时刻]]-records[[#This Row],[开始时刻]]</f>
        <v>0.99930555555555556</v>
      </c>
      <c r="I67" s="7" t="s">
        <v>126</v>
      </c>
      <c r="J67" s="24">
        <v>0.6</v>
      </c>
      <c r="K67" s="9"/>
    </row>
    <row r="68" spans="1:11" ht="18">
      <c r="A68" s="9" t="str">
        <f>YEAR(records[[#This Row],[日期]])&amp;" 年"</f>
        <v>2020 年</v>
      </c>
      <c r="B68" s="7" t="str">
        <f>"第 "&amp;INT(MONTH(records[[#This Row],[日期]])/3+1)&amp;" 季度"</f>
        <v>第 1 季度</v>
      </c>
      <c r="C68" s="7" t="str">
        <f>MONTH(records[[#This Row],[日期]])&amp;" 月"</f>
        <v>2 月</v>
      </c>
      <c r="D68" s="7" t="str">
        <f>"第 "&amp;WEEKNUM(records[[#This Row],[日期]],2)&amp;" 周"</f>
        <v>第 9 周</v>
      </c>
      <c r="E68" s="7">
        <v>43889</v>
      </c>
      <c r="F68" s="8">
        <v>0</v>
      </c>
      <c r="G68" s="8">
        <v>0.99930555555555556</v>
      </c>
      <c r="H68" s="8">
        <f>records[[#This Row],[结束时刻]]-records[[#This Row],[开始时刻]]</f>
        <v>0.99930555555555556</v>
      </c>
      <c r="I68" s="7" t="s">
        <v>124</v>
      </c>
      <c r="J68" s="24">
        <v>0.6</v>
      </c>
      <c r="K68" s="20" t="s">
        <v>125</v>
      </c>
    </row>
    <row r="69" spans="1:11">
      <c r="A69" s="9" t="str">
        <f>YEAR(records[[#This Row],[日期]])&amp;" 年"</f>
        <v>2020 年</v>
      </c>
      <c r="B69" s="7" t="str">
        <f>"第 "&amp;INT(MONTH(records[[#This Row],[日期]])/3+1)&amp;" 季度"</f>
        <v>第 1 季度</v>
      </c>
      <c r="C69" s="7" t="str">
        <f>MONTH(records[[#This Row],[日期]])&amp;" 月"</f>
        <v>2 月</v>
      </c>
      <c r="D69" s="7" t="str">
        <f>"第 "&amp;WEEKNUM(records[[#This Row],[日期]],2)&amp;" 周"</f>
        <v>第 9 周</v>
      </c>
      <c r="E69" s="7">
        <v>43889</v>
      </c>
      <c r="F69" s="8">
        <v>0.25</v>
      </c>
      <c r="G69" s="8">
        <v>0.25</v>
      </c>
      <c r="H69" s="8">
        <f>records[[#This Row],[结束时刻]]-records[[#This Row],[开始时刻]]</f>
        <v>0</v>
      </c>
      <c r="I69" s="7" t="s">
        <v>6</v>
      </c>
      <c r="J69" s="24">
        <v>0.2</v>
      </c>
      <c r="K69" s="9"/>
    </row>
    <row r="70" spans="1:11">
      <c r="A70" s="9" t="str">
        <f>YEAR(records[[#This Row],[日期]])&amp;" 年"</f>
        <v>2020 年</v>
      </c>
      <c r="B70" s="7" t="str">
        <f>"第 "&amp;INT(MONTH(records[[#This Row],[日期]])/3+1)&amp;" 季度"</f>
        <v>第 1 季度</v>
      </c>
      <c r="C70" s="7" t="str">
        <f>MONTH(records[[#This Row],[日期]])&amp;" 月"</f>
        <v>2 月</v>
      </c>
      <c r="D70" s="7" t="str">
        <f>"第 "&amp;WEEKNUM(records[[#This Row],[日期]],2)&amp;" 周"</f>
        <v>第 9 周</v>
      </c>
      <c r="E70" s="7">
        <v>43889</v>
      </c>
      <c r="F70" s="8">
        <v>0.25347222222222221</v>
      </c>
      <c r="G70" s="8">
        <v>0.29722222222222222</v>
      </c>
      <c r="H70" s="8">
        <f>records[[#This Row],[结束时刻]]-records[[#This Row],[开始时刻]]</f>
        <v>4.3750000000000011E-2</v>
      </c>
      <c r="I70" s="7" t="s">
        <v>11</v>
      </c>
      <c r="J70" s="24">
        <v>0.2</v>
      </c>
      <c r="K70" s="9"/>
    </row>
    <row r="71" spans="1:11">
      <c r="A71" s="9" t="str">
        <f>YEAR(records[[#This Row],[日期]])&amp;" 年"</f>
        <v>2020 年</v>
      </c>
      <c r="B71" s="7" t="str">
        <f>"第 "&amp;INT(MONTH(records[[#This Row],[日期]])/3+1)&amp;" 季度"</f>
        <v>第 1 季度</v>
      </c>
      <c r="C71" s="7" t="str">
        <f>MONTH(records[[#This Row],[日期]])&amp;" 月"</f>
        <v>2 月</v>
      </c>
      <c r="D71" s="7" t="str">
        <f>"第 "&amp;WEEKNUM(records[[#This Row],[日期]],2)&amp;" 周"</f>
        <v>第 9 周</v>
      </c>
      <c r="E71" s="7">
        <v>43889</v>
      </c>
      <c r="F71" s="8">
        <v>0.30208333333333331</v>
      </c>
      <c r="G71" s="8">
        <v>0.30555555555555552</v>
      </c>
      <c r="H71" s="8">
        <f>records[[#This Row],[结束时刻]]-records[[#This Row],[开始时刻]]</f>
        <v>3.4722222222222099E-3</v>
      </c>
      <c r="I71" s="13" t="s">
        <v>97</v>
      </c>
      <c r="J71" s="24">
        <v>0.18</v>
      </c>
      <c r="K71" s="9" t="s">
        <v>120</v>
      </c>
    </row>
    <row r="72" spans="1:11">
      <c r="A72" s="9" t="str">
        <f>YEAR(records[[#This Row],[日期]])&amp;" 年"</f>
        <v>2020 年</v>
      </c>
      <c r="B72" s="7" t="str">
        <f>"第 "&amp;INT(MONTH(records[[#This Row],[日期]])/3+1)&amp;" 季度"</f>
        <v>第 1 季度</v>
      </c>
      <c r="C72" s="7" t="str">
        <f>MONTH(records[[#This Row],[日期]])&amp;" 月"</f>
        <v>2 月</v>
      </c>
      <c r="D72" s="7" t="str">
        <f>"第 "&amp;WEEKNUM(records[[#This Row],[日期]],2)&amp;" 周"</f>
        <v>第 9 周</v>
      </c>
      <c r="E72" s="7">
        <v>43889</v>
      </c>
      <c r="F72" s="8">
        <v>0.30208333333333331</v>
      </c>
      <c r="G72" s="8">
        <v>0.32291666666666669</v>
      </c>
      <c r="H72" s="8">
        <f>records[[#This Row],[结束时刻]]-records[[#This Row],[开始时刻]]</f>
        <v>2.083333333333337E-2</v>
      </c>
      <c r="I72" s="7" t="s">
        <v>20</v>
      </c>
      <c r="J72" s="24">
        <v>0.2</v>
      </c>
      <c r="K72" s="9"/>
    </row>
    <row r="73" spans="1:11">
      <c r="A73" s="9" t="str">
        <f>YEAR(records[[#This Row],[日期]])&amp;" 年"</f>
        <v>2020 年</v>
      </c>
      <c r="B73" s="7" t="str">
        <f>"第 "&amp;INT(MONTH(records[[#This Row],[日期]])/3+1)&amp;" 季度"</f>
        <v>第 1 季度</v>
      </c>
      <c r="C73" s="7" t="str">
        <f>MONTH(records[[#This Row],[日期]])&amp;" 月"</f>
        <v>2 月</v>
      </c>
      <c r="D73" s="7" t="str">
        <f>"第 "&amp;WEEKNUM(records[[#This Row],[日期]],2)&amp;" 周"</f>
        <v>第 9 周</v>
      </c>
      <c r="E73" s="7">
        <v>43889</v>
      </c>
      <c r="F73" s="8">
        <v>0.32291666666666669</v>
      </c>
      <c r="G73" s="8">
        <v>0.33333333333333331</v>
      </c>
      <c r="H73" s="8">
        <f>records[[#This Row],[结束时刻]]-records[[#This Row],[开始时刻]]</f>
        <v>1.041666666666663E-2</v>
      </c>
      <c r="I73" s="7" t="s">
        <v>134</v>
      </c>
      <c r="J73" s="24">
        <v>0.2</v>
      </c>
      <c r="K73" s="9"/>
    </row>
    <row r="74" spans="1:11">
      <c r="A74" s="9" t="str">
        <f>YEAR(records[[#This Row],[日期]])&amp;" 年"</f>
        <v>2020 年</v>
      </c>
      <c r="B74" s="7" t="str">
        <f>"第 "&amp;INT(MONTH(records[[#This Row],[日期]])/3+1)&amp;" 季度"</f>
        <v>第 1 季度</v>
      </c>
      <c r="C74" s="7" t="str">
        <f>MONTH(records[[#This Row],[日期]])&amp;" 月"</f>
        <v>2 月</v>
      </c>
      <c r="D74" s="7" t="str">
        <f>"第 "&amp;WEEKNUM(records[[#This Row],[日期]],2)&amp;" 周"</f>
        <v>第 9 周</v>
      </c>
      <c r="E74" s="7">
        <v>43889</v>
      </c>
      <c r="F74" s="22">
        <v>0.35416666666666669</v>
      </c>
      <c r="G74" s="21">
        <v>0.52083333333333337</v>
      </c>
      <c r="H74" s="8">
        <f>records[[#This Row],[结束时刻]]-records[[#This Row],[开始时刻]]</f>
        <v>0.16666666666666669</v>
      </c>
      <c r="I74" s="7" t="s">
        <v>127</v>
      </c>
      <c r="J74" s="24">
        <v>0.1</v>
      </c>
      <c r="K74" s="9"/>
    </row>
    <row r="75" spans="1:11">
      <c r="A75" s="9" t="str">
        <f>YEAR(records[[#This Row],[日期]])&amp;" 年"</f>
        <v>2020 年</v>
      </c>
      <c r="B75" s="7" t="str">
        <f>"第 "&amp;INT(MONTH(records[[#This Row],[日期]])/3+1)&amp;" 季度"</f>
        <v>第 1 季度</v>
      </c>
      <c r="C75" s="7" t="str">
        <f>MONTH(records[[#This Row],[日期]])&amp;" 月"</f>
        <v>2 月</v>
      </c>
      <c r="D75" s="7" t="str">
        <f>"第 "&amp;WEEKNUM(records[[#This Row],[日期]],2)&amp;" 周"</f>
        <v>第 9 周</v>
      </c>
      <c r="E75" s="7">
        <v>43889</v>
      </c>
      <c r="F75" s="21">
        <v>0.52083333333333337</v>
      </c>
      <c r="G75" s="8">
        <v>0.5229166666666667</v>
      </c>
      <c r="H75" s="8">
        <f>records[[#This Row],[结束时刻]]-records[[#This Row],[开始时刻]]</f>
        <v>2.0833333333333259E-3</v>
      </c>
      <c r="I75" s="7" t="s">
        <v>129</v>
      </c>
      <c r="J75" s="24">
        <v>0.1</v>
      </c>
      <c r="K75" s="9"/>
    </row>
    <row r="76" spans="1:11">
      <c r="A76" s="9" t="str">
        <f>YEAR(records[[#This Row],[日期]])&amp;" 年"</f>
        <v>2020 年</v>
      </c>
      <c r="B76" s="7" t="str">
        <f>"第 "&amp;INT(MONTH(records[[#This Row],[日期]])/3+1)&amp;" 季度"</f>
        <v>第 1 季度</v>
      </c>
      <c r="C76" s="7" t="str">
        <f>MONTH(records[[#This Row],[日期]])&amp;" 月"</f>
        <v>2 月</v>
      </c>
      <c r="D76" s="7" t="str">
        <f>"第 "&amp;WEEKNUM(records[[#This Row],[日期]],2)&amp;" 周"</f>
        <v>第 9 周</v>
      </c>
      <c r="E76" s="7">
        <v>43889</v>
      </c>
      <c r="F76" s="21">
        <v>0.52083333333333337</v>
      </c>
      <c r="G76" s="21">
        <v>0.53125</v>
      </c>
      <c r="H76" s="8">
        <f>records[[#This Row],[结束时刻]]-records[[#This Row],[开始时刻]]</f>
        <v>1.041666666666663E-2</v>
      </c>
      <c r="I76" s="7" t="s">
        <v>128</v>
      </c>
      <c r="J76" s="24">
        <v>0.1</v>
      </c>
      <c r="K76" s="9"/>
    </row>
    <row r="77" spans="1:11">
      <c r="A77" s="9" t="str">
        <f>YEAR(records[[#This Row],[日期]])&amp;" 年"</f>
        <v>2020 年</v>
      </c>
      <c r="B77" s="7" t="str">
        <f>"第 "&amp;INT(MONTH(records[[#This Row],[日期]])/3+1)&amp;" 季度"</f>
        <v>第 1 季度</v>
      </c>
      <c r="C77" s="7" t="str">
        <f>MONTH(records[[#This Row],[日期]])&amp;" 月"</f>
        <v>2 月</v>
      </c>
      <c r="D77" s="7" t="str">
        <f>"第 "&amp;WEEKNUM(records[[#This Row],[日期]],2)&amp;" 周"</f>
        <v>第 9 周</v>
      </c>
      <c r="E77" s="7">
        <v>43889</v>
      </c>
      <c r="F77" s="8">
        <v>0.875</v>
      </c>
      <c r="G77" s="8">
        <v>0.91666666666666663</v>
      </c>
      <c r="H77" s="8">
        <f>records[[#This Row],[结束时刻]]-records[[#This Row],[开始时刻]]</f>
        <v>4.166666666666663E-2</v>
      </c>
      <c r="I77" s="7" t="s">
        <v>12</v>
      </c>
      <c r="J77" s="24">
        <v>0.3</v>
      </c>
      <c r="K77" s="9" t="s">
        <v>72</v>
      </c>
    </row>
    <row r="78" spans="1:11">
      <c r="A78" s="9" t="str">
        <f>YEAR(records[[#This Row],[日期]])&amp;" 年"</f>
        <v>2020 年</v>
      </c>
      <c r="B78" s="7" t="str">
        <f>"第 "&amp;INT(MONTH(records[[#This Row],[日期]])/3+1)&amp;" 季度"</f>
        <v>第 1 季度</v>
      </c>
      <c r="C78" s="7" t="str">
        <f>MONTH(records[[#This Row],[日期]])&amp;" 月"</f>
        <v>2 月</v>
      </c>
      <c r="D78" s="7" t="str">
        <f>"第 "&amp;WEEKNUM(records[[#This Row],[日期]],2)&amp;" 周"</f>
        <v>第 9 周</v>
      </c>
      <c r="E78" s="7">
        <v>43889</v>
      </c>
      <c r="F78" s="8">
        <v>0.91666666666666663</v>
      </c>
      <c r="G78" s="8">
        <v>0.9375</v>
      </c>
      <c r="H78" s="8">
        <f>records[[#This Row],[结束时刻]]-records[[#This Row],[开始时刻]]</f>
        <v>2.083333333333337E-2</v>
      </c>
      <c r="I78" s="7" t="s">
        <v>23</v>
      </c>
      <c r="J78" s="24">
        <v>0.2</v>
      </c>
      <c r="K78" s="9"/>
    </row>
    <row r="79" spans="1:11">
      <c r="A79" s="9" t="str">
        <f>YEAR(records[[#This Row],[日期]])&amp;" 年"</f>
        <v>2020 年</v>
      </c>
      <c r="B79" s="7" t="str">
        <f>"第 "&amp;INT(MONTH(records[[#This Row],[日期]])/3+1)&amp;" 季度"</f>
        <v>第 1 季度</v>
      </c>
      <c r="C79" s="7" t="str">
        <f>MONTH(records[[#This Row],[日期]])&amp;" 月"</f>
        <v>2 月</v>
      </c>
      <c r="D79" s="7" t="str">
        <f>"第 "&amp;WEEKNUM(records[[#This Row],[日期]],2)&amp;" 周"</f>
        <v>第 9 周</v>
      </c>
      <c r="E79" s="7">
        <v>43889</v>
      </c>
      <c r="F79" s="8">
        <v>0.9375</v>
      </c>
      <c r="G79" s="8">
        <v>0.94791666666666663</v>
      </c>
      <c r="H79" s="8">
        <f>records[[#This Row],[结束时刻]]-records[[#This Row],[开始时刻]]</f>
        <v>1.041666666666663E-2</v>
      </c>
      <c r="I79" s="7" t="s">
        <v>54</v>
      </c>
      <c r="J79" s="24">
        <v>0.3</v>
      </c>
      <c r="K79" s="9" t="s">
        <v>72</v>
      </c>
    </row>
    <row r="80" spans="1:11">
      <c r="A80" s="9" t="str">
        <f>YEAR(records[[#This Row],[日期]])&amp;" 年"</f>
        <v>2020 年</v>
      </c>
      <c r="B80" s="7" t="str">
        <f>"第 "&amp;INT(MONTH(records[[#This Row],[日期]])/3+1)&amp;" 季度"</f>
        <v>第 1 季度</v>
      </c>
      <c r="C80" s="7" t="str">
        <f>MONTH(records[[#This Row],[日期]])&amp;" 月"</f>
        <v>2 月</v>
      </c>
      <c r="D80" s="7" t="str">
        <f>"第 "&amp;WEEKNUM(records[[#This Row],[日期]],2)&amp;" 周"</f>
        <v>第 9 周</v>
      </c>
      <c r="E80" s="7">
        <v>43889</v>
      </c>
      <c r="F80" s="8">
        <v>0.94791666666666663</v>
      </c>
      <c r="G80" s="8">
        <v>0.95833333333333337</v>
      </c>
      <c r="H80" s="8">
        <f>records[[#This Row],[结束时刻]]-records[[#This Row],[开始时刻]]</f>
        <v>1.0416666666666741E-2</v>
      </c>
      <c r="I80" s="7" t="s">
        <v>13</v>
      </c>
      <c r="J80" s="24">
        <v>0.3</v>
      </c>
      <c r="K80" s="9" t="s">
        <v>72</v>
      </c>
    </row>
    <row r="81" spans="1:11">
      <c r="A81" s="9" t="str">
        <f>YEAR(records[[#This Row],[日期]])&amp;" 年"</f>
        <v>2020 年</v>
      </c>
      <c r="B81" s="7" t="str">
        <f>"第 "&amp;INT(MONTH(records[[#This Row],[日期]])/3+1)&amp;" 季度"</f>
        <v>第 1 季度</v>
      </c>
      <c r="C81" s="7" t="str">
        <f>MONTH(records[[#This Row],[日期]])&amp;" 月"</f>
        <v>2 月</v>
      </c>
      <c r="D81" s="7" t="str">
        <f>"第 "&amp;WEEKNUM(records[[#This Row],[日期]],2)&amp;" 周"</f>
        <v>第 9 周</v>
      </c>
      <c r="E81" s="7">
        <v>43890</v>
      </c>
      <c r="F81" s="8">
        <v>0</v>
      </c>
      <c r="G81" s="8">
        <v>0.99930555555555556</v>
      </c>
      <c r="H81" s="8">
        <f>records[[#This Row],[结束时刻]]-records[[#This Row],[开始时刻]]</f>
        <v>0.99930555555555556</v>
      </c>
      <c r="I81" s="7" t="s">
        <v>130</v>
      </c>
      <c r="J81" s="24">
        <v>0.33</v>
      </c>
      <c r="K81" s="23">
        <v>0.66790000000000005</v>
      </c>
    </row>
    <row r="82" spans="1:11">
      <c r="A82" s="9" t="str">
        <f>YEAR(records[[#This Row],[日期]])&amp;" 年"</f>
        <v>2020 年</v>
      </c>
      <c r="B82" s="7" t="str">
        <f>"第 "&amp;INT(MONTH(records[[#This Row],[日期]])/3+1)&amp;" 季度"</f>
        <v>第 1 季度</v>
      </c>
      <c r="C82" s="7" t="str">
        <f>MONTH(records[[#This Row],[日期]])&amp;" 月"</f>
        <v>2 月</v>
      </c>
      <c r="D82" s="7" t="str">
        <f>"第 "&amp;WEEKNUM(records[[#This Row],[日期]],2)&amp;" 周"</f>
        <v>第 9 周</v>
      </c>
      <c r="E82" s="7">
        <v>43890</v>
      </c>
      <c r="F82" s="8">
        <v>0</v>
      </c>
      <c r="G82" s="8">
        <v>0.99930555555555556</v>
      </c>
      <c r="H82" s="8">
        <f>records[[#This Row],[结束时刻]]-records[[#This Row],[开始时刻]]</f>
        <v>0.99930555555555556</v>
      </c>
      <c r="I82" s="7" t="s">
        <v>140</v>
      </c>
      <c r="J82" s="24">
        <v>-0.1</v>
      </c>
      <c r="K82" s="9" t="s">
        <v>137</v>
      </c>
    </row>
    <row r="83" spans="1:11">
      <c r="A83" s="9" t="str">
        <f>YEAR(records[[#This Row],[日期]])&amp;" 年"</f>
        <v>2020 年</v>
      </c>
      <c r="B83" s="7" t="str">
        <f>"第 "&amp;INT(MONTH(records[[#This Row],[日期]])/3+1)&amp;" 季度"</f>
        <v>第 1 季度</v>
      </c>
      <c r="C83" s="7" t="str">
        <f>MONTH(records[[#This Row],[日期]])&amp;" 月"</f>
        <v>2 月</v>
      </c>
      <c r="D83" s="7" t="str">
        <f>"第 "&amp;WEEKNUM(records[[#This Row],[日期]],2)&amp;" 周"</f>
        <v>第 9 周</v>
      </c>
      <c r="E83" s="7">
        <v>43890</v>
      </c>
      <c r="F83" s="8">
        <v>0.25</v>
      </c>
      <c r="G83" s="8">
        <v>0.25</v>
      </c>
      <c r="H83" s="8">
        <f>records[[#This Row],[结束时刻]]-records[[#This Row],[开始时刻]]</f>
        <v>0</v>
      </c>
      <c r="I83" s="7" t="s">
        <v>6</v>
      </c>
      <c r="J83" s="24">
        <v>0.2</v>
      </c>
      <c r="K83" s="9"/>
    </row>
    <row r="84" spans="1:11">
      <c r="A84" s="9" t="str">
        <f>YEAR(records[[#This Row],[日期]])&amp;" 年"</f>
        <v>2020 年</v>
      </c>
      <c r="B84" s="7" t="str">
        <f>"第 "&amp;INT(MONTH(records[[#This Row],[日期]])/3+1)&amp;" 季度"</f>
        <v>第 1 季度</v>
      </c>
      <c r="C84" s="7" t="str">
        <f>MONTH(records[[#This Row],[日期]])&amp;" 月"</f>
        <v>2 月</v>
      </c>
      <c r="D84" s="7" t="str">
        <f>"第 "&amp;WEEKNUM(records[[#This Row],[日期]],2)&amp;" 周"</f>
        <v>第 9 周</v>
      </c>
      <c r="E84" s="7">
        <v>43890</v>
      </c>
      <c r="F84" s="8">
        <v>0.25347222222222221</v>
      </c>
      <c r="G84" s="8">
        <v>0.29722222222222222</v>
      </c>
      <c r="H84" s="8">
        <f>records[[#This Row],[结束时刻]]-records[[#This Row],[开始时刻]]</f>
        <v>4.3750000000000011E-2</v>
      </c>
      <c r="I84" s="7" t="s">
        <v>11</v>
      </c>
      <c r="J84" s="24">
        <v>0.2</v>
      </c>
      <c r="K84" s="9"/>
    </row>
    <row r="85" spans="1:11">
      <c r="A85" s="9" t="str">
        <f>YEAR(records[[#This Row],[日期]])&amp;" 年"</f>
        <v>2020 年</v>
      </c>
      <c r="B85" s="7" t="str">
        <f>"第 "&amp;INT(MONTH(records[[#This Row],[日期]])/3+1)&amp;" 季度"</f>
        <v>第 1 季度</v>
      </c>
      <c r="C85" s="7" t="str">
        <f>MONTH(records[[#This Row],[日期]])&amp;" 月"</f>
        <v>2 月</v>
      </c>
      <c r="D85" s="7" t="str">
        <f>"第 "&amp;WEEKNUM(records[[#This Row],[日期]],2)&amp;" 周"</f>
        <v>第 9 周</v>
      </c>
      <c r="E85" s="7">
        <v>43890</v>
      </c>
      <c r="F85" s="8">
        <v>0.30208333333333331</v>
      </c>
      <c r="G85" s="8">
        <v>0.30555555555555552</v>
      </c>
      <c r="H85" s="8">
        <f>records[[#This Row],[结束时刻]]-records[[#This Row],[开始时刻]]</f>
        <v>3.4722222222222099E-3</v>
      </c>
      <c r="I85" s="13" t="s">
        <v>97</v>
      </c>
      <c r="J85" s="24">
        <v>0.2</v>
      </c>
      <c r="K85" s="9"/>
    </row>
    <row r="86" spans="1:11">
      <c r="A86" s="9" t="str">
        <f>YEAR(records[[#This Row],[日期]])&amp;" 年"</f>
        <v>2020 年</v>
      </c>
      <c r="B86" s="7" t="str">
        <f>"第 "&amp;INT(MONTH(records[[#This Row],[日期]])/3+1)&amp;" 季度"</f>
        <v>第 1 季度</v>
      </c>
      <c r="C86" s="7" t="str">
        <f>MONTH(records[[#This Row],[日期]])&amp;" 月"</f>
        <v>2 月</v>
      </c>
      <c r="D86" s="7" t="str">
        <f>"第 "&amp;WEEKNUM(records[[#This Row],[日期]],2)&amp;" 周"</f>
        <v>第 9 周</v>
      </c>
      <c r="E86" s="7">
        <v>43890</v>
      </c>
      <c r="F86" s="8">
        <v>0.30208333333333331</v>
      </c>
      <c r="G86" s="8">
        <v>0.32291666666666669</v>
      </c>
      <c r="H86" s="8">
        <f>records[[#This Row],[结束时刻]]-records[[#This Row],[开始时刻]]</f>
        <v>2.083333333333337E-2</v>
      </c>
      <c r="I86" s="7" t="s">
        <v>20</v>
      </c>
      <c r="J86" s="24">
        <v>0.2</v>
      </c>
      <c r="K86" s="9"/>
    </row>
    <row r="87" spans="1:11">
      <c r="A87" s="9" t="str">
        <f>YEAR(records[[#This Row],[日期]])&amp;" 年"</f>
        <v>2020 年</v>
      </c>
      <c r="B87" s="7" t="str">
        <f>"第 "&amp;INT(MONTH(records[[#This Row],[日期]])/3+1)&amp;" 季度"</f>
        <v>第 1 季度</v>
      </c>
      <c r="C87" s="7" t="str">
        <f>MONTH(records[[#This Row],[日期]])&amp;" 月"</f>
        <v>2 月</v>
      </c>
      <c r="D87" s="7" t="str">
        <f>"第 "&amp;WEEKNUM(records[[#This Row],[日期]],2)&amp;" 周"</f>
        <v>第 9 周</v>
      </c>
      <c r="E87" s="7">
        <v>43890</v>
      </c>
      <c r="F87" s="8">
        <v>0.32291666666666669</v>
      </c>
      <c r="G87" s="8">
        <v>0.33333333333333331</v>
      </c>
      <c r="H87" s="8">
        <f>records[[#This Row],[结束时刻]]-records[[#This Row],[开始时刻]]</f>
        <v>1.041666666666663E-2</v>
      </c>
      <c r="I87" s="7" t="s">
        <v>134</v>
      </c>
      <c r="J87" s="24">
        <v>0.2</v>
      </c>
      <c r="K87" s="9"/>
    </row>
    <row r="88" spans="1:11">
      <c r="A88" s="9" t="str">
        <f>YEAR(records[[#This Row],[日期]])&amp;" 年"</f>
        <v>2020 年</v>
      </c>
      <c r="B88" s="7" t="str">
        <f>"第 "&amp;INT(MONTH(records[[#This Row],[日期]])/3+1)&amp;" 季度"</f>
        <v>第 1 季度</v>
      </c>
      <c r="C88" s="7" t="str">
        <f>MONTH(records[[#This Row],[日期]])&amp;" 月"</f>
        <v>2 月</v>
      </c>
      <c r="D88" s="7" t="str">
        <f>"第 "&amp;WEEKNUM(records[[#This Row],[日期]],2)&amp;" 周"</f>
        <v>第 9 周</v>
      </c>
      <c r="E88" s="7">
        <v>43890</v>
      </c>
      <c r="F88" s="8">
        <v>0.4375</v>
      </c>
      <c r="G88" s="8">
        <v>0.83333333333333337</v>
      </c>
      <c r="H88" s="8">
        <f>records[[#This Row],[结束时刻]]-records[[#This Row],[开始时刻]]</f>
        <v>0.39583333333333337</v>
      </c>
      <c r="I88" s="7" t="s">
        <v>139</v>
      </c>
      <c r="J88" s="24">
        <v>0.75</v>
      </c>
      <c r="K88" s="9" t="s">
        <v>136</v>
      </c>
    </row>
    <row r="89" spans="1:11">
      <c r="A89" s="9" t="str">
        <f>YEAR(records[[#This Row],[日期]])&amp;" 年"</f>
        <v>2020 年</v>
      </c>
      <c r="B89" s="7" t="str">
        <f>"第 "&amp;INT(MONTH(records[[#This Row],[日期]])/3+1)&amp;" 季度"</f>
        <v>第 1 季度</v>
      </c>
      <c r="C89" s="7" t="str">
        <f>MONTH(records[[#This Row],[日期]])&amp;" 月"</f>
        <v>2 月</v>
      </c>
      <c r="D89" s="7" t="str">
        <f>"第 "&amp;WEEKNUM(records[[#This Row],[日期]],2)&amp;" 周"</f>
        <v>第 9 周</v>
      </c>
      <c r="E89" s="7">
        <v>43890</v>
      </c>
      <c r="F89" s="8">
        <v>0.875</v>
      </c>
      <c r="G89" s="8">
        <v>0.91666666666666663</v>
      </c>
      <c r="H89" s="8">
        <f>records[[#This Row],[结束时刻]]-records[[#This Row],[开始时刻]]</f>
        <v>4.166666666666663E-2</v>
      </c>
      <c r="I89" s="7" t="s">
        <v>12</v>
      </c>
      <c r="J89" s="24">
        <v>0.5</v>
      </c>
      <c r="K89" s="9" t="s">
        <v>152</v>
      </c>
    </row>
    <row r="90" spans="1:11" ht="18">
      <c r="A90" s="9" t="str">
        <f>YEAR(records[[#This Row],[日期]])&amp;" 年"</f>
        <v>2020 年</v>
      </c>
      <c r="B90" s="7" t="str">
        <f>"第 "&amp;INT(MONTH(records[[#This Row],[日期]])/3+1)&amp;" 季度"</f>
        <v>第 1 季度</v>
      </c>
      <c r="C90" s="7" t="str">
        <f>MONTH(records[[#This Row],[日期]])&amp;" 月"</f>
        <v>2 月</v>
      </c>
      <c r="D90" s="7" t="str">
        <f>"第 "&amp;WEEKNUM(records[[#This Row],[日期]],2)&amp;" 周"</f>
        <v>第 9 周</v>
      </c>
      <c r="E90" s="7">
        <v>43890</v>
      </c>
      <c r="F90" s="8">
        <v>0.91666666666666663</v>
      </c>
      <c r="G90" s="8">
        <v>0.92013888888888884</v>
      </c>
      <c r="H90" s="8">
        <f>records[[#This Row],[结束时刻]]-records[[#This Row],[开始时刻]]</f>
        <v>3.4722222222222099E-3</v>
      </c>
      <c r="I90" s="13" t="s">
        <v>135</v>
      </c>
      <c r="J90" s="24">
        <v>0.6</v>
      </c>
      <c r="K90" s="20" t="s">
        <v>142</v>
      </c>
    </row>
    <row r="91" spans="1:11">
      <c r="A91" s="9" t="str">
        <f>YEAR(records[[#This Row],[日期]])&amp;" 年"</f>
        <v>2020 年</v>
      </c>
      <c r="B91" s="7" t="str">
        <f>"第 "&amp;INT(MONTH(records[[#This Row],[日期]])/3+1)&amp;" 季度"</f>
        <v>第 1 季度</v>
      </c>
      <c r="C91" s="7" t="str">
        <f>MONTH(records[[#This Row],[日期]])&amp;" 月"</f>
        <v>2 月</v>
      </c>
      <c r="D91" s="7" t="str">
        <f>"第 "&amp;WEEKNUM(records[[#This Row],[日期]],2)&amp;" 周"</f>
        <v>第 9 周</v>
      </c>
      <c r="E91" s="7">
        <v>43890</v>
      </c>
      <c r="F91" s="8">
        <v>0.91666666666666663</v>
      </c>
      <c r="G91" s="8">
        <v>0.9375</v>
      </c>
      <c r="H91" s="8">
        <f>records[[#This Row],[结束时刻]]-records[[#This Row],[开始时刻]]</f>
        <v>2.083333333333337E-2</v>
      </c>
      <c r="I91" s="7" t="s">
        <v>23</v>
      </c>
      <c r="J91" s="24">
        <v>0.2</v>
      </c>
      <c r="K91" s="9"/>
    </row>
    <row r="92" spans="1:11">
      <c r="A92" s="9" t="str">
        <f>YEAR(records[[#This Row],[日期]])&amp;" 年"</f>
        <v>2020 年</v>
      </c>
      <c r="B92" s="7" t="str">
        <f>"第 "&amp;INT(MONTH(records[[#This Row],[日期]])/3+1)&amp;" 季度"</f>
        <v>第 1 季度</v>
      </c>
      <c r="C92" s="7" t="str">
        <f>MONTH(records[[#This Row],[日期]])&amp;" 月"</f>
        <v>2 月</v>
      </c>
      <c r="D92" s="7" t="str">
        <f>"第 "&amp;WEEKNUM(records[[#This Row],[日期]],2)&amp;" 周"</f>
        <v>第 9 周</v>
      </c>
      <c r="E92" s="7">
        <v>43890</v>
      </c>
      <c r="F92" s="8">
        <v>0.9375</v>
      </c>
      <c r="G92" s="8">
        <v>0.94791666666666663</v>
      </c>
      <c r="H92" s="8">
        <f>records[[#This Row],[结束时刻]]-records[[#This Row],[开始时刻]]</f>
        <v>1.041666666666663E-2</v>
      </c>
      <c r="I92" s="7" t="s">
        <v>141</v>
      </c>
      <c r="J92" s="24">
        <v>0.5</v>
      </c>
      <c r="K92" s="9" t="s">
        <v>152</v>
      </c>
    </row>
    <row r="93" spans="1:11">
      <c r="A93" s="9" t="str">
        <f>YEAR(records[[#This Row],[日期]])&amp;" 年"</f>
        <v>2020 年</v>
      </c>
      <c r="B93" s="7" t="str">
        <f>"第 "&amp;INT(MONTH(records[[#This Row],[日期]])/3+1)&amp;" 季度"</f>
        <v>第 1 季度</v>
      </c>
      <c r="C93" s="7" t="str">
        <f>MONTH(records[[#This Row],[日期]])&amp;" 月"</f>
        <v>2 月</v>
      </c>
      <c r="D93" s="7" t="str">
        <f>"第 "&amp;WEEKNUM(records[[#This Row],[日期]],2)&amp;" 周"</f>
        <v>第 9 周</v>
      </c>
      <c r="E93" s="7">
        <v>43890</v>
      </c>
      <c r="F93" s="8">
        <v>0.94791666666666663</v>
      </c>
      <c r="G93" s="8">
        <v>0.95138888888888884</v>
      </c>
      <c r="H93" s="8">
        <f>records[[#This Row],[结束时刻]]-records[[#This Row],[开始时刻]]</f>
        <v>3.4722222222222099E-3</v>
      </c>
      <c r="I93" s="7" t="s">
        <v>138</v>
      </c>
      <c r="J93" s="24">
        <v>0.1</v>
      </c>
      <c r="K93" s="9"/>
    </row>
    <row r="94" spans="1:11">
      <c r="A94" s="9" t="str">
        <f>YEAR(records[[#This Row],[日期]])&amp;" 年"</f>
        <v>2020 年</v>
      </c>
      <c r="B94" s="7" t="str">
        <f>"第 "&amp;INT(MONTH(records[[#This Row],[日期]])/3+1)&amp;" 季度"</f>
        <v>第 1 季度</v>
      </c>
      <c r="C94" s="7" t="str">
        <f>MONTH(records[[#This Row],[日期]])&amp;" 月"</f>
        <v>2 月</v>
      </c>
      <c r="D94" s="7" t="str">
        <f>"第 "&amp;WEEKNUM(records[[#This Row],[日期]],2)&amp;" 周"</f>
        <v>第 9 周</v>
      </c>
      <c r="E94" s="7">
        <v>43890</v>
      </c>
      <c r="F94" s="8">
        <v>0.97916666666666663</v>
      </c>
      <c r="G94" s="8">
        <v>0.99305555555555547</v>
      </c>
      <c r="H94" s="8">
        <f>records[[#This Row],[结束时刻]]-records[[#This Row],[开始时刻]]</f>
        <v>1.388888888888884E-2</v>
      </c>
      <c r="I94" s="7" t="s">
        <v>13</v>
      </c>
      <c r="J94" s="24">
        <v>0.3</v>
      </c>
      <c r="K94" s="9"/>
    </row>
    <row r="95" spans="1:11">
      <c r="A95" s="9" t="str">
        <f>YEAR(records[[#This Row],[日期]])&amp;" 年"</f>
        <v>2020 年</v>
      </c>
      <c r="B95" s="7" t="str">
        <f>"第 "&amp;INT(MONTH(records[[#This Row],[日期]])/3+1)&amp;" 季度"</f>
        <v>第 2 季度</v>
      </c>
      <c r="C95" s="7" t="str">
        <f>MONTH(records[[#This Row],[日期]])&amp;" 月"</f>
        <v>3 月</v>
      </c>
      <c r="D95" s="7" t="str">
        <f>"第 "&amp;WEEKNUM(records[[#This Row],[日期]],2)&amp;" 周"</f>
        <v>第 9 周</v>
      </c>
      <c r="E95" s="7">
        <v>43891</v>
      </c>
      <c r="F95" s="8">
        <v>0</v>
      </c>
      <c r="G95" s="8">
        <v>0.99930555555555556</v>
      </c>
      <c r="H95" s="8">
        <f>records[[#This Row],[结束时刻]]-records[[#This Row],[开始时刻]]</f>
        <v>0.99930555555555556</v>
      </c>
      <c r="I95" s="9" t="s">
        <v>130</v>
      </c>
      <c r="J95" s="24">
        <v>8.1000000000000003E-2</v>
      </c>
      <c r="K95" s="23">
        <v>0.81384000000000001</v>
      </c>
    </row>
    <row r="96" spans="1:11">
      <c r="A96" s="9" t="str">
        <f>YEAR(records[[#This Row],[日期]])&amp;" 年"</f>
        <v>2020 年</v>
      </c>
      <c r="B96" s="7" t="str">
        <f>"第 "&amp;INT(MONTH(records[[#This Row],[日期]])/3+1)&amp;" 季度"</f>
        <v>第 2 季度</v>
      </c>
      <c r="C96" s="7" t="str">
        <f>MONTH(records[[#This Row],[日期]])&amp;" 月"</f>
        <v>3 月</v>
      </c>
      <c r="D96" s="7" t="str">
        <f>"第 "&amp;WEEKNUM(records[[#This Row],[日期]],2)&amp;" 周"</f>
        <v>第 9 周</v>
      </c>
      <c r="E96" s="7">
        <v>43891</v>
      </c>
      <c r="F96" s="8">
        <v>0.25</v>
      </c>
      <c r="G96" s="8">
        <v>0.25</v>
      </c>
      <c r="H96" s="8">
        <f>records[[#This Row],[结束时刻]]-records[[#This Row],[开始时刻]]</f>
        <v>0</v>
      </c>
      <c r="I96" s="7" t="s">
        <v>6</v>
      </c>
      <c r="J96" s="24">
        <v>0.3</v>
      </c>
      <c r="K96" s="9" t="s">
        <v>72</v>
      </c>
    </row>
    <row r="97" spans="1:11">
      <c r="A97" s="9" t="str">
        <f>YEAR(records[[#This Row],[日期]])&amp;" 年"</f>
        <v>2020 年</v>
      </c>
      <c r="B97" s="7" t="str">
        <f>"第 "&amp;INT(MONTH(records[[#This Row],[日期]])/3+1)&amp;" 季度"</f>
        <v>第 2 季度</v>
      </c>
      <c r="C97" s="7" t="str">
        <f>MONTH(records[[#This Row],[日期]])&amp;" 月"</f>
        <v>3 月</v>
      </c>
      <c r="D97" s="7" t="str">
        <f>"第 "&amp;WEEKNUM(records[[#This Row],[日期]],2)&amp;" 周"</f>
        <v>第 9 周</v>
      </c>
      <c r="E97" s="7">
        <v>43891</v>
      </c>
      <c r="F97" s="8">
        <v>0.25347222222222221</v>
      </c>
      <c r="G97" s="8">
        <v>0.29722222222222222</v>
      </c>
      <c r="H97" s="8">
        <f>records[[#This Row],[结束时刻]]-records[[#This Row],[开始时刻]]</f>
        <v>4.3750000000000011E-2</v>
      </c>
      <c r="I97" s="7" t="s">
        <v>11</v>
      </c>
      <c r="J97" s="24">
        <v>0.3</v>
      </c>
      <c r="K97" s="9" t="s">
        <v>72</v>
      </c>
    </row>
    <row r="98" spans="1:11">
      <c r="A98" s="9" t="str">
        <f>YEAR(records[[#This Row],[日期]])&amp;" 年"</f>
        <v>2020 年</v>
      </c>
      <c r="B98" s="7" t="str">
        <f>"第 "&amp;INT(MONTH(records[[#This Row],[日期]])/3+1)&amp;" 季度"</f>
        <v>第 2 季度</v>
      </c>
      <c r="C98" s="7" t="str">
        <f>MONTH(records[[#This Row],[日期]])&amp;" 月"</f>
        <v>3 月</v>
      </c>
      <c r="D98" s="7" t="str">
        <f>"第 "&amp;WEEKNUM(records[[#This Row],[日期]],2)&amp;" 周"</f>
        <v>第 9 周</v>
      </c>
      <c r="E98" s="7">
        <v>43891</v>
      </c>
      <c r="F98" s="8">
        <v>0.30208333333333331</v>
      </c>
      <c r="G98" s="8">
        <v>0.30555555555555552</v>
      </c>
      <c r="H98" s="8">
        <f>records[[#This Row],[结束时刻]]-records[[#This Row],[开始时刻]]</f>
        <v>3.4722222222222099E-3</v>
      </c>
      <c r="I98" s="13" t="s">
        <v>97</v>
      </c>
      <c r="J98" s="24">
        <v>0.3</v>
      </c>
      <c r="K98" s="9" t="s">
        <v>72</v>
      </c>
    </row>
    <row r="99" spans="1:11">
      <c r="A99" s="9" t="str">
        <f>YEAR(records[[#This Row],[日期]])&amp;" 年"</f>
        <v>2020 年</v>
      </c>
      <c r="B99" s="7" t="str">
        <f>"第 "&amp;INT(MONTH(records[[#This Row],[日期]])/3+1)&amp;" 季度"</f>
        <v>第 2 季度</v>
      </c>
      <c r="C99" s="7" t="str">
        <f>MONTH(records[[#This Row],[日期]])&amp;" 月"</f>
        <v>3 月</v>
      </c>
      <c r="D99" s="7" t="str">
        <f>"第 "&amp;WEEKNUM(records[[#This Row],[日期]],2)&amp;" 周"</f>
        <v>第 9 周</v>
      </c>
      <c r="E99" s="7">
        <v>43891</v>
      </c>
      <c r="F99" s="8">
        <v>0.30208333333333331</v>
      </c>
      <c r="G99" s="8">
        <v>0.32291666666666669</v>
      </c>
      <c r="H99" s="8">
        <f>records[[#This Row],[结束时刻]]-records[[#This Row],[开始时刻]]</f>
        <v>2.083333333333337E-2</v>
      </c>
      <c r="I99" s="7" t="s">
        <v>20</v>
      </c>
      <c r="J99" s="24">
        <v>0.3</v>
      </c>
      <c r="K99" s="9" t="s">
        <v>72</v>
      </c>
    </row>
    <row r="100" spans="1:11">
      <c r="A100" s="9" t="str">
        <f>YEAR(records[[#This Row],[日期]])&amp;" 年"</f>
        <v>2020 年</v>
      </c>
      <c r="B100" s="7" t="str">
        <f>"第 "&amp;INT(MONTH(records[[#This Row],[日期]])/3+1)&amp;" 季度"</f>
        <v>第 2 季度</v>
      </c>
      <c r="C100" s="7" t="str">
        <f>MONTH(records[[#This Row],[日期]])&amp;" 月"</f>
        <v>3 月</v>
      </c>
      <c r="D100" s="7" t="str">
        <f>"第 "&amp;WEEKNUM(records[[#This Row],[日期]],2)&amp;" 周"</f>
        <v>第 9 周</v>
      </c>
      <c r="E100" s="7">
        <v>43891</v>
      </c>
      <c r="F100" s="8">
        <v>0.32291666666666669</v>
      </c>
      <c r="G100" s="8">
        <v>0.33333333333333331</v>
      </c>
      <c r="H100" s="8">
        <f>records[[#This Row],[结束时刻]]-records[[#This Row],[开始时刻]]</f>
        <v>1.041666666666663E-2</v>
      </c>
      <c r="I100" s="7" t="s">
        <v>134</v>
      </c>
      <c r="J100" s="24">
        <v>0.3</v>
      </c>
      <c r="K100" s="9" t="s">
        <v>72</v>
      </c>
    </row>
    <row r="101" spans="1:11">
      <c r="A101" s="9" t="str">
        <f>YEAR(records[[#This Row],[日期]])&amp;" 年"</f>
        <v>2020 年</v>
      </c>
      <c r="B101" s="7" t="str">
        <f>"第 "&amp;INT(MONTH(records[[#This Row],[日期]])/3+1)&amp;" 季度"</f>
        <v>第 2 季度</v>
      </c>
      <c r="C101" s="7" t="str">
        <f>MONTH(records[[#This Row],[日期]])&amp;" 月"</f>
        <v>3 月</v>
      </c>
      <c r="D101" s="7" t="str">
        <f>"第 "&amp;WEEKNUM(records[[#This Row],[日期]],2)&amp;" 周"</f>
        <v>第 9 周</v>
      </c>
      <c r="E101" s="7">
        <v>43891</v>
      </c>
      <c r="F101" s="8">
        <v>0.33333333333333331</v>
      </c>
      <c r="G101" s="8">
        <v>0.41666666666666669</v>
      </c>
      <c r="H101" s="8">
        <f>records[[#This Row],[结束时刻]]-records[[#This Row],[开始时刻]]</f>
        <v>8.333333333333337E-2</v>
      </c>
      <c r="I101" s="7" t="s">
        <v>144</v>
      </c>
      <c r="J101" s="24">
        <v>6.4000000000000001E-2</v>
      </c>
      <c r="K101" s="9"/>
    </row>
    <row r="102" spans="1:11">
      <c r="A102" s="9" t="str">
        <f>YEAR(records[[#This Row],[日期]])&amp;" 年"</f>
        <v>2020 年</v>
      </c>
      <c r="B102" s="7" t="str">
        <f>"第 "&amp;INT(MONTH(records[[#This Row],[日期]])/3+1)&amp;" 季度"</f>
        <v>第 2 季度</v>
      </c>
      <c r="C102" s="7" t="str">
        <f>MONTH(records[[#This Row],[日期]])&amp;" 月"</f>
        <v>3 月</v>
      </c>
      <c r="D102" s="7" t="str">
        <f>"第 "&amp;WEEKNUM(records[[#This Row],[日期]],2)&amp;" 周"</f>
        <v>第 9 周</v>
      </c>
      <c r="E102" s="7">
        <v>43891</v>
      </c>
      <c r="F102" s="8">
        <v>0.41666666666666669</v>
      </c>
      <c r="G102" s="8">
        <v>0.45833333333333331</v>
      </c>
      <c r="H102" s="8">
        <f>records[[#This Row],[结束时刻]]-records[[#This Row],[开始时刻]]</f>
        <v>4.166666666666663E-2</v>
      </c>
      <c r="I102" s="7" t="s">
        <v>140</v>
      </c>
      <c r="J102" s="24">
        <v>4.2999999999999997E-2</v>
      </c>
      <c r="K102" s="9"/>
    </row>
    <row r="103" spans="1:11">
      <c r="A103" s="9" t="str">
        <f>YEAR(records[[#This Row],[日期]])&amp;" 年"</f>
        <v>2020 年</v>
      </c>
      <c r="B103" s="7" t="str">
        <f>"第 "&amp;INT(MONTH(records[[#This Row],[日期]])/3+1)&amp;" 季度"</f>
        <v>第 2 季度</v>
      </c>
      <c r="C103" s="7" t="str">
        <f>MONTH(records[[#This Row],[日期]])&amp;" 月"</f>
        <v>3 月</v>
      </c>
      <c r="D103" s="7" t="str">
        <f>"第 "&amp;WEEKNUM(records[[#This Row],[日期]],2)&amp;" 周"</f>
        <v>第 9 周</v>
      </c>
      <c r="E103" s="7">
        <v>43891</v>
      </c>
      <c r="F103" s="8">
        <v>0.45833333333333331</v>
      </c>
      <c r="G103" s="8">
        <v>0.47916666666666669</v>
      </c>
      <c r="H103" s="8">
        <f>records[[#This Row],[结束时刻]]-records[[#This Row],[开始时刻]]</f>
        <v>2.083333333333337E-2</v>
      </c>
      <c r="I103" s="7" t="s">
        <v>143</v>
      </c>
      <c r="J103" s="24">
        <v>0.1</v>
      </c>
      <c r="K103" s="9"/>
    </row>
    <row r="104" spans="1:11">
      <c r="A104" s="9" t="str">
        <f>YEAR(records[[#This Row],[日期]])&amp;" 年"</f>
        <v>2020 年</v>
      </c>
      <c r="B104" s="7" t="str">
        <f>"第 "&amp;INT(MONTH(records[[#This Row],[日期]])/3+1)&amp;" 季度"</f>
        <v>第 2 季度</v>
      </c>
      <c r="C104" s="7" t="str">
        <f>MONTH(records[[#This Row],[日期]])&amp;" 月"</f>
        <v>3 月</v>
      </c>
      <c r="D104" s="7" t="str">
        <f>"第 "&amp;WEEKNUM(records[[#This Row],[日期]],2)&amp;" 周"</f>
        <v>第 9 周</v>
      </c>
      <c r="E104" s="7">
        <v>43891</v>
      </c>
      <c r="F104" s="8">
        <v>0.47916666666666669</v>
      </c>
      <c r="G104" s="8">
        <v>0.52083333333333337</v>
      </c>
      <c r="H104" s="8">
        <f>records[[#This Row],[结束时刻]]-records[[#This Row],[开始时刻]]</f>
        <v>4.1666666666666685E-2</v>
      </c>
      <c r="I104" s="7" t="s">
        <v>184</v>
      </c>
      <c r="J104" s="24">
        <v>0.1</v>
      </c>
      <c r="K104" s="9"/>
    </row>
    <row r="105" spans="1:11">
      <c r="A105" s="9" t="str">
        <f>YEAR(records[[#This Row],[日期]])&amp;" 年"</f>
        <v>2020 年</v>
      </c>
      <c r="B105" s="7" t="str">
        <f>"第 "&amp;INT(MONTH(records[[#This Row],[日期]])/3+1)&amp;" 季度"</f>
        <v>第 2 季度</v>
      </c>
      <c r="C105" s="7" t="str">
        <f>MONTH(records[[#This Row],[日期]])&amp;" 月"</f>
        <v>3 月</v>
      </c>
      <c r="D105" s="7" t="str">
        <f>"第 "&amp;WEEKNUM(records[[#This Row],[日期]],2)&amp;" 周"</f>
        <v>第 9 周</v>
      </c>
      <c r="E105" s="7">
        <v>43891</v>
      </c>
      <c r="F105" s="8">
        <v>0.5</v>
      </c>
      <c r="G105" s="8">
        <v>0.52083333333333337</v>
      </c>
      <c r="H105" s="8">
        <f>records[[#This Row],[结束时刻]]-records[[#This Row],[开始时刻]]</f>
        <v>2.083333333333337E-2</v>
      </c>
      <c r="I105" s="13" t="s">
        <v>230</v>
      </c>
      <c r="J105" s="24">
        <v>0.3</v>
      </c>
      <c r="K105" s="9"/>
    </row>
    <row r="106" spans="1:11">
      <c r="A106" s="9" t="str">
        <f>YEAR(records[[#This Row],[日期]])&amp;" 年"</f>
        <v>2020 年</v>
      </c>
      <c r="B106" s="7" t="str">
        <f>"第 "&amp;INT(MONTH(records[[#This Row],[日期]])/3+1)&amp;" 季度"</f>
        <v>第 2 季度</v>
      </c>
      <c r="C106" s="7" t="str">
        <f>MONTH(records[[#This Row],[日期]])&amp;" 月"</f>
        <v>3 月</v>
      </c>
      <c r="D106" s="7" t="str">
        <f>"第 "&amp;WEEKNUM(records[[#This Row],[日期]],2)&amp;" 周"</f>
        <v>第 9 周</v>
      </c>
      <c r="E106" s="7">
        <v>43891</v>
      </c>
      <c r="F106" s="8">
        <v>0.52083333333333337</v>
      </c>
      <c r="G106" s="8">
        <v>0.54861111111111105</v>
      </c>
      <c r="H106" s="8">
        <f>records[[#This Row],[结束时刻]]-records[[#This Row],[开始时刻]]</f>
        <v>2.7777777777777679E-2</v>
      </c>
      <c r="I106" s="7" t="s">
        <v>230</v>
      </c>
      <c r="J106" s="24">
        <v>0.1</v>
      </c>
      <c r="K106" s="9" t="s">
        <v>236</v>
      </c>
    </row>
    <row r="107" spans="1:11">
      <c r="A107" s="9" t="str">
        <f>YEAR(records[[#This Row],[日期]])&amp;" 年"</f>
        <v>2020 年</v>
      </c>
      <c r="B107" s="7" t="str">
        <f>"第 "&amp;INT(MONTH(records[[#This Row],[日期]])/3+1)&amp;" 季度"</f>
        <v>第 2 季度</v>
      </c>
      <c r="C107" s="7" t="str">
        <f>MONTH(records[[#This Row],[日期]])&amp;" 月"</f>
        <v>3 月</v>
      </c>
      <c r="D107" s="7" t="str">
        <f>"第 "&amp;WEEKNUM(records[[#This Row],[日期]],2)&amp;" 周"</f>
        <v>第 9 周</v>
      </c>
      <c r="E107" s="7">
        <v>43891</v>
      </c>
      <c r="F107" s="8">
        <v>0.54861111111111105</v>
      </c>
      <c r="G107" s="8">
        <v>0.58333333333333337</v>
      </c>
      <c r="H107" s="8">
        <f>records[[#This Row],[结束时刻]]-records[[#This Row],[开始时刻]]</f>
        <v>3.4722222222222321E-2</v>
      </c>
      <c r="I107" s="7" t="s">
        <v>145</v>
      </c>
      <c r="J107" s="24">
        <v>0.1</v>
      </c>
      <c r="K107" s="9"/>
    </row>
    <row r="108" spans="1:11">
      <c r="A108" s="9" t="str">
        <f>YEAR(records[[#This Row],[日期]])&amp;" 年"</f>
        <v>2020 年</v>
      </c>
      <c r="B108" s="7" t="str">
        <f>"第 "&amp;INT(MONTH(records[[#This Row],[日期]])/3+1)&amp;" 季度"</f>
        <v>第 2 季度</v>
      </c>
      <c r="C108" s="7" t="str">
        <f>MONTH(records[[#This Row],[日期]])&amp;" 月"</f>
        <v>3 月</v>
      </c>
      <c r="D108" s="7" t="str">
        <f>"第 "&amp;WEEKNUM(records[[#This Row],[日期]],2)&amp;" 周"</f>
        <v>第 9 周</v>
      </c>
      <c r="E108" s="7">
        <v>43891</v>
      </c>
      <c r="F108" s="8">
        <v>0.58333333333333337</v>
      </c>
      <c r="G108" s="8">
        <v>0.625</v>
      </c>
      <c r="H108" s="8">
        <f>records[[#This Row],[结束时刻]]-records[[#This Row],[开始时刻]]</f>
        <v>4.166666666666663E-2</v>
      </c>
      <c r="I108" s="7" t="s">
        <v>146</v>
      </c>
      <c r="J108" s="24">
        <v>0.1</v>
      </c>
      <c r="K108" s="9"/>
    </row>
    <row r="109" spans="1:11">
      <c r="A109" s="9" t="str">
        <f>YEAR(records[[#This Row],[日期]])&amp;" 年"</f>
        <v>2020 年</v>
      </c>
      <c r="B109" s="7" t="str">
        <f>"第 "&amp;INT(MONTH(records[[#This Row],[日期]])/3+1)&amp;" 季度"</f>
        <v>第 2 季度</v>
      </c>
      <c r="C109" s="7" t="str">
        <f>MONTH(records[[#This Row],[日期]])&amp;" 月"</f>
        <v>3 月</v>
      </c>
      <c r="D109" s="7" t="str">
        <f>"第 "&amp;WEEKNUM(records[[#This Row],[日期]],2)&amp;" 周"</f>
        <v>第 9 周</v>
      </c>
      <c r="E109" s="7">
        <v>43891</v>
      </c>
      <c r="F109" s="8">
        <v>0.625</v>
      </c>
      <c r="G109" s="8">
        <v>0.66666666666666663</v>
      </c>
      <c r="H109" s="8">
        <f>records[[#This Row],[结束时刻]]-records[[#This Row],[开始时刻]]</f>
        <v>4.166666666666663E-2</v>
      </c>
      <c r="I109" s="7" t="s">
        <v>147</v>
      </c>
      <c r="J109" s="24">
        <v>0.1</v>
      </c>
      <c r="K109" s="9"/>
    </row>
    <row r="110" spans="1:11">
      <c r="A110" s="9" t="str">
        <f>YEAR(records[[#This Row],[日期]])&amp;" 年"</f>
        <v>2020 年</v>
      </c>
      <c r="B110" s="7" t="str">
        <f>"第 "&amp;INT(MONTH(records[[#This Row],[日期]])/3+1)&amp;" 季度"</f>
        <v>第 2 季度</v>
      </c>
      <c r="C110" s="7" t="str">
        <f>MONTH(records[[#This Row],[日期]])&amp;" 月"</f>
        <v>3 月</v>
      </c>
      <c r="D110" s="7" t="str">
        <f>"第 "&amp;WEEKNUM(records[[#This Row],[日期]],2)&amp;" 周"</f>
        <v>第 9 周</v>
      </c>
      <c r="E110" s="7">
        <v>43891</v>
      </c>
      <c r="F110" s="8">
        <v>0.66666666666666663</v>
      </c>
      <c r="G110" s="8">
        <v>0.70833333333333337</v>
      </c>
      <c r="H110" s="8">
        <f>records[[#This Row],[结束时刻]]-records[[#This Row],[开始时刻]]</f>
        <v>4.1666666666666741E-2</v>
      </c>
      <c r="I110" s="7" t="s">
        <v>148</v>
      </c>
      <c r="J110" s="24">
        <v>0.1</v>
      </c>
      <c r="K110" s="9"/>
    </row>
    <row r="111" spans="1:11">
      <c r="A111" s="9" t="str">
        <f>YEAR(records[[#This Row],[日期]])&amp;" 年"</f>
        <v>2020 年</v>
      </c>
      <c r="B111" s="7" t="str">
        <f>"第 "&amp;INT(MONTH(records[[#This Row],[日期]])/3+1)&amp;" 季度"</f>
        <v>第 2 季度</v>
      </c>
      <c r="C111" s="7" t="str">
        <f>MONTH(records[[#This Row],[日期]])&amp;" 月"</f>
        <v>3 月</v>
      </c>
      <c r="D111" s="7" t="str">
        <f>"第 "&amp;WEEKNUM(records[[#This Row],[日期]],2)&amp;" 周"</f>
        <v>第 9 周</v>
      </c>
      <c r="E111" s="7">
        <v>43891</v>
      </c>
      <c r="F111" s="8">
        <v>0.70833333333333337</v>
      </c>
      <c r="G111" s="8">
        <v>0.75</v>
      </c>
      <c r="H111" s="8">
        <f>records[[#This Row],[结束时刻]]-records[[#This Row],[开始时刻]]</f>
        <v>4.166666666666663E-2</v>
      </c>
      <c r="I111" s="7" t="s">
        <v>149</v>
      </c>
      <c r="J111" s="24">
        <v>0.1</v>
      </c>
      <c r="K111" s="9"/>
    </row>
    <row r="112" spans="1:11">
      <c r="A112" s="9" t="str">
        <f>YEAR(records[[#This Row],[日期]])&amp;" 年"</f>
        <v>2020 年</v>
      </c>
      <c r="B112" s="7" t="str">
        <f>"第 "&amp;INT(MONTH(records[[#This Row],[日期]])/3+1)&amp;" 季度"</f>
        <v>第 2 季度</v>
      </c>
      <c r="C112" s="7" t="str">
        <f>MONTH(records[[#This Row],[日期]])&amp;" 月"</f>
        <v>3 月</v>
      </c>
      <c r="D112" s="7" t="str">
        <f>"第 "&amp;WEEKNUM(records[[#This Row],[日期]],2)&amp;" 周"</f>
        <v>第 9 周</v>
      </c>
      <c r="E112" s="7">
        <v>43891</v>
      </c>
      <c r="F112" s="8">
        <v>0.75</v>
      </c>
      <c r="G112" s="8">
        <v>0.77083333333333337</v>
      </c>
      <c r="H112" s="8">
        <f>records[[#This Row],[结束时刻]]-records[[#This Row],[开始时刻]]</f>
        <v>2.083333333333337E-2</v>
      </c>
      <c r="I112" s="7" t="s">
        <v>222</v>
      </c>
      <c r="J112" s="24">
        <v>0.1</v>
      </c>
      <c r="K112" s="9"/>
    </row>
    <row r="113" spans="1:11">
      <c r="A113" s="9" t="str">
        <f>YEAR(records[[#This Row],[日期]])&amp;" 年"</f>
        <v>2020 年</v>
      </c>
      <c r="B113" s="7" t="str">
        <f>"第 "&amp;INT(MONTH(records[[#This Row],[日期]])/3+1)&amp;" 季度"</f>
        <v>第 2 季度</v>
      </c>
      <c r="C113" s="7" t="str">
        <f>MONTH(records[[#This Row],[日期]])&amp;" 月"</f>
        <v>3 月</v>
      </c>
      <c r="D113" s="7" t="str">
        <f>"第 "&amp;WEEKNUM(records[[#This Row],[日期]],2)&amp;" 周"</f>
        <v>第 9 周</v>
      </c>
      <c r="E113" s="7">
        <v>43891</v>
      </c>
      <c r="F113" s="8">
        <v>0.77083333333333337</v>
      </c>
      <c r="G113" s="8">
        <v>0.79166666666666663</v>
      </c>
      <c r="H113" s="8">
        <f>records[[#This Row],[结束时刻]]-records[[#This Row],[开始时刻]]</f>
        <v>2.0833333333333259E-2</v>
      </c>
      <c r="I113" s="7" t="s">
        <v>223</v>
      </c>
      <c r="J113" s="24">
        <v>0.1</v>
      </c>
      <c r="K113" s="9"/>
    </row>
    <row r="114" spans="1:11">
      <c r="A114" s="9" t="str">
        <f>YEAR(records[[#This Row],[日期]])&amp;" 年"</f>
        <v>2020 年</v>
      </c>
      <c r="B114" s="7" t="str">
        <f>"第 "&amp;INT(MONTH(records[[#This Row],[日期]])/3+1)&amp;" 季度"</f>
        <v>第 2 季度</v>
      </c>
      <c r="C114" s="7" t="str">
        <f>MONTH(records[[#This Row],[日期]])&amp;" 月"</f>
        <v>3 月</v>
      </c>
      <c r="D114" s="7" t="str">
        <f>"第 "&amp;WEEKNUM(records[[#This Row],[日期]],2)&amp;" 周"</f>
        <v>第 9 周</v>
      </c>
      <c r="E114" s="7">
        <v>43891</v>
      </c>
      <c r="F114" s="8">
        <v>0.83333333333333337</v>
      </c>
      <c r="G114" s="8">
        <v>0.875</v>
      </c>
      <c r="H114" s="8">
        <f>records[[#This Row],[结束时刻]]-records[[#This Row],[开始时刻]]</f>
        <v>4.166666666666663E-2</v>
      </c>
      <c r="I114" s="7" t="s">
        <v>11</v>
      </c>
      <c r="J114" s="24">
        <v>0.1</v>
      </c>
      <c r="K114" s="9"/>
    </row>
    <row r="115" spans="1:11">
      <c r="A115" s="9" t="str">
        <f>YEAR(records[[#This Row],[日期]])&amp;" 年"</f>
        <v>2020 年</v>
      </c>
      <c r="B115" s="7" t="str">
        <f>"第 "&amp;INT(MONTH(records[[#This Row],[日期]])/3+1)&amp;" 季度"</f>
        <v>第 2 季度</v>
      </c>
      <c r="C115" s="7" t="str">
        <f>MONTH(records[[#This Row],[日期]])&amp;" 月"</f>
        <v>3 月</v>
      </c>
      <c r="D115" s="7" t="str">
        <f>"第 "&amp;WEEKNUM(records[[#This Row],[日期]],2)&amp;" 周"</f>
        <v>第 9 周</v>
      </c>
      <c r="E115" s="7">
        <v>43891</v>
      </c>
      <c r="F115" s="8">
        <v>0.875</v>
      </c>
      <c r="G115" s="8">
        <v>0.91666666666666663</v>
      </c>
      <c r="H115" s="8">
        <f>records[[#This Row],[结束时刻]]-records[[#This Row],[开始时刻]]</f>
        <v>4.166666666666663E-2</v>
      </c>
      <c r="I115" s="7" t="s">
        <v>12</v>
      </c>
      <c r="J115" s="24">
        <v>0.5</v>
      </c>
      <c r="K115" s="9"/>
    </row>
    <row r="116" spans="1:11">
      <c r="A116" s="9" t="str">
        <f>YEAR(records[[#This Row],[日期]])&amp;" 年"</f>
        <v>2020 年</v>
      </c>
      <c r="B116" s="7" t="str">
        <f>"第 "&amp;INT(MONTH(records[[#This Row],[日期]])/3+1)&amp;" 季度"</f>
        <v>第 2 季度</v>
      </c>
      <c r="C116" s="7" t="str">
        <f>MONTH(records[[#This Row],[日期]])&amp;" 月"</f>
        <v>3 月</v>
      </c>
      <c r="D116" s="7" t="str">
        <f>"第 "&amp;WEEKNUM(records[[#This Row],[日期]],2)&amp;" 周"</f>
        <v>第 9 周</v>
      </c>
      <c r="E116" s="7">
        <v>43891</v>
      </c>
      <c r="F116" s="8">
        <v>0.91666666666666663</v>
      </c>
      <c r="G116" s="8">
        <v>0.9375</v>
      </c>
      <c r="H116" s="8">
        <f>records[[#This Row],[结束时刻]]-records[[#This Row],[开始时刻]]</f>
        <v>2.083333333333337E-2</v>
      </c>
      <c r="I116" s="7" t="s">
        <v>23</v>
      </c>
      <c r="J116" s="24">
        <v>0.3</v>
      </c>
      <c r="K116" s="9" t="s">
        <v>72</v>
      </c>
    </row>
    <row r="117" spans="1:11">
      <c r="A117" s="9" t="str">
        <f>YEAR(records[[#This Row],[日期]])&amp;" 年"</f>
        <v>2020 年</v>
      </c>
      <c r="B117" s="7" t="str">
        <f>"第 "&amp;INT(MONTH(records[[#This Row],[日期]])/3+1)&amp;" 季度"</f>
        <v>第 2 季度</v>
      </c>
      <c r="C117" s="7" t="str">
        <f>MONTH(records[[#This Row],[日期]])&amp;" 月"</f>
        <v>3 月</v>
      </c>
      <c r="D117" s="7" t="str">
        <f>"第 "&amp;WEEKNUM(records[[#This Row],[日期]],2)&amp;" 周"</f>
        <v>第 9 周</v>
      </c>
      <c r="E117" s="7">
        <v>43891</v>
      </c>
      <c r="F117" s="8">
        <v>0.9375</v>
      </c>
      <c r="G117" s="8">
        <v>0.94791666666666663</v>
      </c>
      <c r="H117" s="8">
        <f>records[[#This Row],[结束时刻]]-records[[#This Row],[开始时刻]]</f>
        <v>1.041666666666663E-2</v>
      </c>
      <c r="I117" s="7" t="s">
        <v>141</v>
      </c>
      <c r="J117" s="24">
        <v>0.5</v>
      </c>
      <c r="K117" s="9"/>
    </row>
    <row r="118" spans="1:11">
      <c r="A118" s="9" t="str">
        <f>YEAR(records[[#This Row],[日期]])&amp;" 年"</f>
        <v>2020 年</v>
      </c>
      <c r="B118" s="7" t="str">
        <f>"第 "&amp;INT(MONTH(records[[#This Row],[日期]])/3+1)&amp;" 季度"</f>
        <v>第 2 季度</v>
      </c>
      <c r="C118" s="7" t="str">
        <f>MONTH(records[[#This Row],[日期]])&amp;" 月"</f>
        <v>3 月</v>
      </c>
      <c r="D118" s="7" t="str">
        <f>"第 "&amp;WEEKNUM(records[[#This Row],[日期]],2)&amp;" 周"</f>
        <v>第 9 周</v>
      </c>
      <c r="E118" s="7">
        <v>43891</v>
      </c>
      <c r="F118" s="8">
        <v>0.94791666666666663</v>
      </c>
      <c r="G118" s="8">
        <v>0.95833333333333337</v>
      </c>
      <c r="H118" s="8">
        <f>records[[#This Row],[结束时刻]]-records[[#This Row],[开始时刻]]</f>
        <v>1.0416666666666741E-2</v>
      </c>
      <c r="I118" s="7" t="s">
        <v>150</v>
      </c>
      <c r="J118" s="24">
        <v>0.1</v>
      </c>
      <c r="K118" s="9"/>
    </row>
    <row r="119" spans="1:11">
      <c r="A119" s="9" t="str">
        <f>YEAR(records[[#This Row],[日期]])&amp;" 年"</f>
        <v>2020 年</v>
      </c>
      <c r="B119" s="7" t="str">
        <f>"第 "&amp;INT(MONTH(records[[#This Row],[日期]])/3+1)&amp;" 季度"</f>
        <v>第 2 季度</v>
      </c>
      <c r="C119" s="7" t="str">
        <f>MONTH(records[[#This Row],[日期]])&amp;" 月"</f>
        <v>3 月</v>
      </c>
      <c r="D119" s="7" t="str">
        <f>"第 "&amp;WEEKNUM(records[[#This Row],[日期]],2)&amp;" 周"</f>
        <v>第 9 周</v>
      </c>
      <c r="E119" s="7">
        <v>43891</v>
      </c>
      <c r="F119" s="8">
        <v>0.97916666666666663</v>
      </c>
      <c r="G119" s="8">
        <v>0.99305555555555547</v>
      </c>
      <c r="H119" s="8">
        <f>records[[#This Row],[结束时刻]]-records[[#This Row],[开始时刻]]</f>
        <v>1.388888888888884E-2</v>
      </c>
      <c r="I119" s="7" t="s">
        <v>13</v>
      </c>
      <c r="J119" s="24">
        <v>0</v>
      </c>
      <c r="K119" s="9"/>
    </row>
    <row r="120" spans="1:11">
      <c r="A120" s="9" t="str">
        <f>YEAR(records[[#This Row],[日期]])&amp;" 年"</f>
        <v>2020 年</v>
      </c>
      <c r="B120" s="7" t="str">
        <f>"第 "&amp;INT(MONTH(records[[#This Row],[日期]])/3+1)&amp;" 季度"</f>
        <v>第 2 季度</v>
      </c>
      <c r="C120" s="7" t="str">
        <f>MONTH(records[[#This Row],[日期]])&amp;" 月"</f>
        <v>3 月</v>
      </c>
      <c r="D120" s="7" t="str">
        <f>"第 "&amp;WEEKNUM(records[[#This Row],[日期]],2)&amp;" 周"</f>
        <v>第 10 周</v>
      </c>
      <c r="E120" s="7">
        <v>43892</v>
      </c>
      <c r="F120" s="8">
        <v>0.29444444444444445</v>
      </c>
      <c r="G120" s="8">
        <v>0.29444444444444445</v>
      </c>
      <c r="H120" s="8">
        <f>records[[#This Row],[结束时刻]]-records[[#This Row],[开始时刻]]</f>
        <v>0</v>
      </c>
      <c r="I120" s="7" t="s">
        <v>6</v>
      </c>
      <c r="J120" s="24">
        <v>0.5</v>
      </c>
      <c r="K120" s="9" t="s">
        <v>152</v>
      </c>
    </row>
    <row r="121" spans="1:11">
      <c r="A121" s="9" t="str">
        <f>YEAR(records[[#This Row],[日期]])&amp;" 年"</f>
        <v>2020 年</v>
      </c>
      <c r="B121" s="7" t="str">
        <f>"第 "&amp;INT(MONTH(records[[#This Row],[日期]])/3+1)&amp;" 季度"</f>
        <v>第 2 季度</v>
      </c>
      <c r="C121" s="7" t="str">
        <f>MONTH(records[[#This Row],[日期]])&amp;" 月"</f>
        <v>3 月</v>
      </c>
      <c r="D121" s="7" t="str">
        <f>"第 "&amp;WEEKNUM(records[[#This Row],[日期]],2)&amp;" 周"</f>
        <v>第 10 周</v>
      </c>
      <c r="E121" s="7">
        <v>43892</v>
      </c>
      <c r="F121" s="8">
        <v>0.29444444444444445</v>
      </c>
      <c r="G121" s="8">
        <v>0.2986111111111111</v>
      </c>
      <c r="H121" s="8">
        <f>records[[#This Row],[结束时刻]]-records[[#This Row],[开始时刻]]</f>
        <v>4.1666666666666519E-3</v>
      </c>
      <c r="I121" s="7" t="s">
        <v>97</v>
      </c>
      <c r="J121" s="24">
        <v>0.5</v>
      </c>
      <c r="K121" s="9" t="s">
        <v>152</v>
      </c>
    </row>
    <row r="122" spans="1:11">
      <c r="A122" s="9" t="str">
        <f>YEAR(records[[#This Row],[日期]])&amp;" 年"</f>
        <v>2020 年</v>
      </c>
      <c r="B122" s="7" t="str">
        <f>"第 "&amp;INT(MONTH(records[[#This Row],[日期]])/3+1)&amp;" 季度"</f>
        <v>第 2 季度</v>
      </c>
      <c r="C122" s="7" t="str">
        <f>MONTH(records[[#This Row],[日期]])&amp;" 月"</f>
        <v>3 月</v>
      </c>
      <c r="D122" s="7" t="str">
        <f>"第 "&amp;WEEKNUM(records[[#This Row],[日期]],2)&amp;" 周"</f>
        <v>第 10 周</v>
      </c>
      <c r="E122" s="7">
        <v>43892</v>
      </c>
      <c r="F122" s="8">
        <v>0.2986111111111111</v>
      </c>
      <c r="G122" s="8">
        <v>0.33333333333333331</v>
      </c>
      <c r="H122" s="8">
        <f>records[[#This Row],[结束时刻]]-records[[#This Row],[开始时刻]]</f>
        <v>3.472222222222221E-2</v>
      </c>
      <c r="I122" s="13" t="s">
        <v>11</v>
      </c>
      <c r="J122" s="24">
        <v>0.5</v>
      </c>
      <c r="K122" s="9" t="s">
        <v>152</v>
      </c>
    </row>
    <row r="123" spans="1:11">
      <c r="A123" s="9" t="str">
        <f>YEAR(records[[#This Row],[日期]])&amp;" 年"</f>
        <v>2020 年</v>
      </c>
      <c r="B123" s="7" t="str">
        <f>"第 "&amp;INT(MONTH(records[[#This Row],[日期]])/3+1)&amp;" 季度"</f>
        <v>第 2 季度</v>
      </c>
      <c r="C123" s="7" t="str">
        <f>MONTH(records[[#This Row],[日期]])&amp;" 月"</f>
        <v>3 月</v>
      </c>
      <c r="D123" s="7" t="str">
        <f>"第 "&amp;WEEKNUM(records[[#This Row],[日期]],2)&amp;" 周"</f>
        <v>第 10 周</v>
      </c>
      <c r="E123" s="7">
        <v>43892</v>
      </c>
      <c r="F123" s="8">
        <v>0.33333333333333331</v>
      </c>
      <c r="G123" s="8">
        <v>0.3611111111111111</v>
      </c>
      <c r="H123" s="8">
        <f>records[[#This Row],[结束时刻]]-records[[#This Row],[开始时刻]]</f>
        <v>2.777777777777779E-2</v>
      </c>
      <c r="I123" s="13" t="s">
        <v>20</v>
      </c>
      <c r="J123" s="24">
        <v>0.5</v>
      </c>
      <c r="K123" s="9" t="s">
        <v>152</v>
      </c>
    </row>
    <row r="124" spans="1:11">
      <c r="A124" s="9" t="str">
        <f>YEAR(records[[#This Row],[日期]])&amp;" 年"</f>
        <v>2020 年</v>
      </c>
      <c r="B124" s="7" t="str">
        <f>"第 "&amp;INT(MONTH(records[[#This Row],[日期]])/3+1)&amp;" 季度"</f>
        <v>第 2 季度</v>
      </c>
      <c r="C124" s="7" t="str">
        <f>MONTH(records[[#This Row],[日期]])&amp;" 月"</f>
        <v>3 月</v>
      </c>
      <c r="D124" s="7" t="str">
        <f>"第 "&amp;WEEKNUM(records[[#This Row],[日期]],2)&amp;" 周"</f>
        <v>第 10 周</v>
      </c>
      <c r="E124" s="7">
        <v>43892</v>
      </c>
      <c r="F124" s="8">
        <v>0.3611111111111111</v>
      </c>
      <c r="G124" s="8">
        <v>0.36458333333333331</v>
      </c>
      <c r="H124" s="8">
        <f>records[[#This Row],[结束时刻]]-records[[#This Row],[开始时刻]]</f>
        <v>3.4722222222222099E-3</v>
      </c>
      <c r="I124" s="13" t="s">
        <v>156</v>
      </c>
      <c r="J124" s="24">
        <v>0.1</v>
      </c>
      <c r="K124" s="9"/>
    </row>
    <row r="125" spans="1:11">
      <c r="A125" s="9" t="str">
        <f>YEAR(records[[#This Row],[日期]])&amp;" 年"</f>
        <v>2020 年</v>
      </c>
      <c r="B125" s="7" t="str">
        <f>"第 "&amp;INT(MONTH(records[[#This Row],[日期]])/3+1)&amp;" 季度"</f>
        <v>第 2 季度</v>
      </c>
      <c r="C125" s="7" t="str">
        <f>MONTH(records[[#This Row],[日期]])&amp;" 月"</f>
        <v>3 月</v>
      </c>
      <c r="D125" s="7" t="str">
        <f>"第 "&amp;WEEKNUM(records[[#This Row],[日期]],2)&amp;" 周"</f>
        <v>第 10 周</v>
      </c>
      <c r="E125" s="7">
        <v>43892</v>
      </c>
      <c r="F125" s="8">
        <v>0.3611111111111111</v>
      </c>
      <c r="G125" s="8">
        <v>0.375</v>
      </c>
      <c r="H125" s="8">
        <f>records[[#This Row],[结束时刻]]-records[[#This Row],[开始时刻]]</f>
        <v>1.3888888888888895E-2</v>
      </c>
      <c r="I125" s="13" t="s">
        <v>134</v>
      </c>
      <c r="J125" s="24">
        <v>0.5</v>
      </c>
      <c r="K125" s="9" t="s">
        <v>152</v>
      </c>
    </row>
    <row r="126" spans="1:11">
      <c r="A126" s="9" t="str">
        <f>YEAR(records[[#This Row],[日期]])&amp;" 年"</f>
        <v>2020 年</v>
      </c>
      <c r="B126" s="7" t="str">
        <f>"第 "&amp;INT(MONTH(records[[#This Row],[日期]])/3+1)&amp;" 季度"</f>
        <v>第 2 季度</v>
      </c>
      <c r="C126" s="7" t="str">
        <f>MONTH(records[[#This Row],[日期]])&amp;" 月"</f>
        <v>3 月</v>
      </c>
      <c r="D126" s="7" t="str">
        <f>"第 "&amp;WEEKNUM(records[[#This Row],[日期]],2)&amp;" 周"</f>
        <v>第 10 周</v>
      </c>
      <c r="E126" s="7">
        <v>43892</v>
      </c>
      <c r="F126" s="8">
        <v>0.36458333333333331</v>
      </c>
      <c r="G126" s="8">
        <v>0.36805555555555558</v>
      </c>
      <c r="H126" s="8">
        <f>records[[#This Row],[结束时刻]]-records[[#This Row],[开始时刻]]</f>
        <v>3.4722222222222654E-3</v>
      </c>
      <c r="I126" s="13" t="s">
        <v>157</v>
      </c>
      <c r="J126" s="24">
        <v>0.1</v>
      </c>
      <c r="K126" s="9"/>
    </row>
    <row r="127" spans="1:11">
      <c r="A127" s="9" t="str">
        <f>YEAR(records[[#This Row],[日期]])&amp;" 年"</f>
        <v>2020 年</v>
      </c>
      <c r="B127" s="7" t="str">
        <f>"第 "&amp;INT(MONTH(records[[#This Row],[日期]])/3+1)&amp;" 季度"</f>
        <v>第 2 季度</v>
      </c>
      <c r="C127" s="7" t="str">
        <f>MONTH(records[[#This Row],[日期]])&amp;" 月"</f>
        <v>3 月</v>
      </c>
      <c r="D127" s="7" t="str">
        <f>"第 "&amp;WEEKNUM(records[[#This Row],[日期]],2)&amp;" 周"</f>
        <v>第 10 周</v>
      </c>
      <c r="E127" s="7">
        <v>43892</v>
      </c>
      <c r="F127" s="8">
        <v>0.36805555555555558</v>
      </c>
      <c r="G127" s="8">
        <v>0.375</v>
      </c>
      <c r="H127" s="8">
        <f>records[[#This Row],[结束时刻]]-records[[#This Row],[开始时刻]]</f>
        <v>6.9444444444444198E-3</v>
      </c>
      <c r="I127" s="13" t="s">
        <v>158</v>
      </c>
      <c r="J127" s="24">
        <v>0.1</v>
      </c>
      <c r="K127" s="9"/>
    </row>
    <row r="128" spans="1:11">
      <c r="A128" s="9" t="str">
        <f>YEAR(records[[#This Row],[日期]])&amp;" 年"</f>
        <v>2020 年</v>
      </c>
      <c r="B128" s="7" t="str">
        <f>"第 "&amp;INT(MONTH(records[[#This Row],[日期]])/3+1)&amp;" 季度"</f>
        <v>第 2 季度</v>
      </c>
      <c r="C128" s="7" t="str">
        <f>MONTH(records[[#This Row],[日期]])&amp;" 月"</f>
        <v>3 月</v>
      </c>
      <c r="D128" s="7" t="str">
        <f>"第 "&amp;WEEKNUM(records[[#This Row],[日期]],2)&amp;" 周"</f>
        <v>第 10 周</v>
      </c>
      <c r="E128" s="7">
        <v>43892</v>
      </c>
      <c r="F128" s="8">
        <v>0.39583333333333331</v>
      </c>
      <c r="G128" s="8">
        <v>0.41666666666666669</v>
      </c>
      <c r="H128" s="8">
        <f>records[[#This Row],[结束时刻]]-records[[#This Row],[开始时刻]]</f>
        <v>2.083333333333337E-2</v>
      </c>
      <c r="I128" s="13" t="s">
        <v>159</v>
      </c>
      <c r="J128" s="24">
        <v>0</v>
      </c>
      <c r="K128" s="9" t="s">
        <v>170</v>
      </c>
    </row>
    <row r="129" spans="1:11">
      <c r="A129" s="9" t="str">
        <f>YEAR(records[[#This Row],[日期]])&amp;" 年"</f>
        <v>2020 年</v>
      </c>
      <c r="B129" s="7" t="str">
        <f>"第 "&amp;INT(MONTH(records[[#This Row],[日期]])/3+1)&amp;" 季度"</f>
        <v>第 2 季度</v>
      </c>
      <c r="C129" s="7" t="str">
        <f>MONTH(records[[#This Row],[日期]])&amp;" 月"</f>
        <v>3 月</v>
      </c>
      <c r="D129" s="7" t="str">
        <f>"第 "&amp;WEEKNUM(records[[#This Row],[日期]],2)&amp;" 周"</f>
        <v>第 10 周</v>
      </c>
      <c r="E129" s="7">
        <v>43892</v>
      </c>
      <c r="F129" s="8">
        <v>0.4375</v>
      </c>
      <c r="G129" s="8">
        <v>0.45833333333333331</v>
      </c>
      <c r="H129" s="8">
        <f>records[[#This Row],[结束时刻]]-records[[#This Row],[开始时刻]]</f>
        <v>2.0833333333333315E-2</v>
      </c>
      <c r="I129" s="13" t="s">
        <v>160</v>
      </c>
      <c r="J129" s="24">
        <v>0.03</v>
      </c>
      <c r="K129" s="9" t="s">
        <v>167</v>
      </c>
    </row>
    <row r="130" spans="1:11">
      <c r="A130" s="9" t="str">
        <f>YEAR(records[[#This Row],[日期]])&amp;" 年"</f>
        <v>2020 年</v>
      </c>
      <c r="B130" s="7" t="str">
        <f>"第 "&amp;INT(MONTH(records[[#This Row],[日期]])/3+1)&amp;" 季度"</f>
        <v>第 2 季度</v>
      </c>
      <c r="C130" s="7" t="str">
        <f>MONTH(records[[#This Row],[日期]])&amp;" 月"</f>
        <v>3 月</v>
      </c>
      <c r="D130" s="7" t="str">
        <f>"第 "&amp;WEEKNUM(records[[#This Row],[日期]],2)&amp;" 周"</f>
        <v>第 10 周</v>
      </c>
      <c r="E130" s="7">
        <v>43892</v>
      </c>
      <c r="F130" s="8">
        <v>0.45833333333333331</v>
      </c>
      <c r="G130" s="8">
        <v>0.47916666666666669</v>
      </c>
      <c r="H130" s="8">
        <f>records[[#This Row],[结束时刻]]-records[[#This Row],[开始时刻]]</f>
        <v>2.083333333333337E-2</v>
      </c>
      <c r="I130" s="13" t="s">
        <v>161</v>
      </c>
      <c r="J130" s="24">
        <v>0.1</v>
      </c>
      <c r="K130" s="9"/>
    </row>
    <row r="131" spans="1:11">
      <c r="A131" s="9" t="str">
        <f>YEAR(records[[#This Row],[日期]])&amp;" 年"</f>
        <v>2020 年</v>
      </c>
      <c r="B131" s="7" t="str">
        <f>"第 "&amp;INT(MONTH(records[[#This Row],[日期]])/3+1)&amp;" 季度"</f>
        <v>第 2 季度</v>
      </c>
      <c r="C131" s="7" t="str">
        <f>MONTH(records[[#This Row],[日期]])&amp;" 月"</f>
        <v>3 月</v>
      </c>
      <c r="D131" s="7" t="str">
        <f>"第 "&amp;WEEKNUM(records[[#This Row],[日期]],2)&amp;" 周"</f>
        <v>第 10 周</v>
      </c>
      <c r="E131" s="7">
        <v>43892</v>
      </c>
      <c r="F131" s="8">
        <v>0.47916666666666669</v>
      </c>
      <c r="G131" s="8">
        <v>0.5</v>
      </c>
      <c r="H131" s="8">
        <f>records[[#This Row],[结束时刻]]-records[[#This Row],[开始时刻]]</f>
        <v>2.0833333333333315E-2</v>
      </c>
      <c r="I131" s="13" t="s">
        <v>184</v>
      </c>
      <c r="J131" s="24">
        <v>0.1</v>
      </c>
      <c r="K131" s="9"/>
    </row>
    <row r="132" spans="1:11">
      <c r="A132" s="9" t="str">
        <f>YEAR(records[[#This Row],[日期]])&amp;" 年"</f>
        <v>2020 年</v>
      </c>
      <c r="B132" s="7" t="str">
        <f>"第 "&amp;INT(MONTH(records[[#This Row],[日期]])/3+1)&amp;" 季度"</f>
        <v>第 2 季度</v>
      </c>
      <c r="C132" s="7" t="str">
        <f>MONTH(records[[#This Row],[日期]])&amp;" 月"</f>
        <v>3 月</v>
      </c>
      <c r="D132" s="7" t="str">
        <f>"第 "&amp;WEEKNUM(records[[#This Row],[日期]],2)&amp;" 周"</f>
        <v>第 10 周</v>
      </c>
      <c r="E132" s="7">
        <v>43892</v>
      </c>
      <c r="F132" s="8">
        <v>0.5</v>
      </c>
      <c r="G132" s="8">
        <v>0.5625</v>
      </c>
      <c r="H132" s="8">
        <f>records[[#This Row],[结束时刻]]-records[[#This Row],[开始时刻]]</f>
        <v>6.25E-2</v>
      </c>
      <c r="I132" s="13" t="s">
        <v>183</v>
      </c>
      <c r="J132" s="24">
        <v>0.1</v>
      </c>
      <c r="K132" s="9" t="s">
        <v>168</v>
      </c>
    </row>
    <row r="133" spans="1:11">
      <c r="A133" s="9" t="str">
        <f>YEAR(records[[#This Row],[日期]])&amp;" 年"</f>
        <v>2020 年</v>
      </c>
      <c r="B133" s="7" t="str">
        <f>"第 "&amp;INT(MONTH(records[[#This Row],[日期]])/3+1)&amp;" 季度"</f>
        <v>第 2 季度</v>
      </c>
      <c r="C133" s="7" t="str">
        <f>MONTH(records[[#This Row],[日期]])&amp;" 月"</f>
        <v>3 月</v>
      </c>
      <c r="D133" s="7" t="str">
        <f>"第 "&amp;WEEKNUM(records[[#This Row],[日期]],2)&amp;" 周"</f>
        <v>第 10 周</v>
      </c>
      <c r="E133" s="7">
        <v>43892</v>
      </c>
      <c r="F133" s="8">
        <v>0.5625</v>
      </c>
      <c r="G133" s="8">
        <v>0.59375</v>
      </c>
      <c r="H133" s="8">
        <f>records[[#This Row],[结束时刻]]-records[[#This Row],[开始时刻]]</f>
        <v>3.125E-2</v>
      </c>
      <c r="I133" s="13" t="s">
        <v>145</v>
      </c>
      <c r="J133" s="24">
        <v>0.1</v>
      </c>
      <c r="K133" s="9"/>
    </row>
    <row r="134" spans="1:11">
      <c r="A134" s="9" t="str">
        <f>YEAR(records[[#This Row],[日期]])&amp;" 年"</f>
        <v>2020 年</v>
      </c>
      <c r="B134" s="7" t="str">
        <f>"第 "&amp;INT(MONTH(records[[#This Row],[日期]])/3+1)&amp;" 季度"</f>
        <v>第 2 季度</v>
      </c>
      <c r="C134" s="7" t="str">
        <f>MONTH(records[[#This Row],[日期]])&amp;" 月"</f>
        <v>3 月</v>
      </c>
      <c r="D134" s="7" t="str">
        <f>"第 "&amp;WEEKNUM(records[[#This Row],[日期]],2)&amp;" 周"</f>
        <v>第 10 周</v>
      </c>
      <c r="E134" s="7">
        <v>43892</v>
      </c>
      <c r="F134" s="8">
        <v>0.60416666666666663</v>
      </c>
      <c r="G134" s="8">
        <v>0.625</v>
      </c>
      <c r="H134" s="8">
        <f>records[[#This Row],[结束时刻]]-records[[#This Row],[开始时刻]]</f>
        <v>2.083333333333337E-2</v>
      </c>
      <c r="I134" s="13" t="s">
        <v>162</v>
      </c>
      <c r="J134" s="24">
        <v>0.1</v>
      </c>
      <c r="K134" s="9"/>
    </row>
    <row r="135" spans="1:11">
      <c r="A135" s="9" t="str">
        <f>YEAR(records[[#This Row],[日期]])&amp;" 年"</f>
        <v>2020 年</v>
      </c>
      <c r="B135" s="7" t="str">
        <f>"第 "&amp;INT(MONTH(records[[#This Row],[日期]])/3+1)&amp;" 季度"</f>
        <v>第 2 季度</v>
      </c>
      <c r="C135" s="7" t="str">
        <f>MONTH(records[[#This Row],[日期]])&amp;" 月"</f>
        <v>3 月</v>
      </c>
      <c r="D135" s="7" t="str">
        <f>"第 "&amp;WEEKNUM(records[[#This Row],[日期]],2)&amp;" 周"</f>
        <v>第 10 周</v>
      </c>
      <c r="E135" s="7">
        <v>43892</v>
      </c>
      <c r="F135" s="8">
        <v>0.625</v>
      </c>
      <c r="G135" s="8">
        <v>0.65625</v>
      </c>
      <c r="H135" s="8">
        <f>records[[#This Row],[结束时刻]]-records[[#This Row],[开始时刻]]</f>
        <v>3.125E-2</v>
      </c>
      <c r="I135" s="13" t="s">
        <v>163</v>
      </c>
      <c r="J135" s="24">
        <v>0.02</v>
      </c>
      <c r="K135" s="9" t="s">
        <v>153</v>
      </c>
    </row>
    <row r="136" spans="1:11">
      <c r="A136" s="9" t="str">
        <f>YEAR(records[[#This Row],[日期]])&amp;" 年"</f>
        <v>2020 年</v>
      </c>
      <c r="B136" s="7" t="str">
        <f>"第 "&amp;INT(MONTH(records[[#This Row],[日期]])/3+1)&amp;" 季度"</f>
        <v>第 2 季度</v>
      </c>
      <c r="C136" s="7" t="str">
        <f>MONTH(records[[#This Row],[日期]])&amp;" 月"</f>
        <v>3 月</v>
      </c>
      <c r="D136" s="7" t="str">
        <f>"第 "&amp;WEEKNUM(records[[#This Row],[日期]],2)&amp;" 周"</f>
        <v>第 10 周</v>
      </c>
      <c r="E136" s="7">
        <v>43892</v>
      </c>
      <c r="F136" s="8">
        <v>0.65277777777777779</v>
      </c>
      <c r="G136" s="8">
        <v>0.6875</v>
      </c>
      <c r="H136" s="8">
        <f>records[[#This Row],[结束时刻]]-records[[#This Row],[开始时刻]]</f>
        <v>3.472222222222221E-2</v>
      </c>
      <c r="I136" s="13" t="s">
        <v>164</v>
      </c>
      <c r="J136" s="24">
        <v>0.04</v>
      </c>
      <c r="K136" s="9" t="s">
        <v>169</v>
      </c>
    </row>
    <row r="137" spans="1:11">
      <c r="A137" s="9" t="str">
        <f>YEAR(records[[#This Row],[日期]])&amp;" 年"</f>
        <v>2020 年</v>
      </c>
      <c r="B137" s="7" t="str">
        <f>"第 "&amp;INT(MONTH(records[[#This Row],[日期]])/3+1)&amp;" 季度"</f>
        <v>第 2 季度</v>
      </c>
      <c r="C137" s="7" t="str">
        <f>MONTH(records[[#This Row],[日期]])&amp;" 月"</f>
        <v>3 月</v>
      </c>
      <c r="D137" s="7" t="str">
        <f>"第 "&amp;WEEKNUM(records[[#This Row],[日期]],2)&amp;" 周"</f>
        <v>第 10 周</v>
      </c>
      <c r="E137" s="7">
        <v>43892</v>
      </c>
      <c r="F137" s="8">
        <v>0.70833333333333337</v>
      </c>
      <c r="G137" s="8">
        <v>0.75</v>
      </c>
      <c r="H137" s="8">
        <f>records[[#This Row],[结束时刻]]-records[[#This Row],[开始时刻]]</f>
        <v>4.166666666666663E-2</v>
      </c>
      <c r="I137" s="13" t="s">
        <v>222</v>
      </c>
      <c r="J137" s="24">
        <v>0.1</v>
      </c>
      <c r="K137" s="9"/>
    </row>
    <row r="138" spans="1:11">
      <c r="A138" s="9" t="str">
        <f>YEAR(records[[#This Row],[日期]])&amp;" 年"</f>
        <v>2020 年</v>
      </c>
      <c r="B138" s="7" t="str">
        <f>"第 "&amp;INT(MONTH(records[[#This Row],[日期]])/3+1)&amp;" 季度"</f>
        <v>第 2 季度</v>
      </c>
      <c r="C138" s="7" t="str">
        <f>MONTH(records[[#This Row],[日期]])&amp;" 月"</f>
        <v>3 月</v>
      </c>
      <c r="D138" s="7" t="str">
        <f>"第 "&amp;WEEKNUM(records[[#This Row],[日期]],2)&amp;" 周"</f>
        <v>第 10 周</v>
      </c>
      <c r="E138" s="7">
        <v>43892</v>
      </c>
      <c r="F138" s="8">
        <v>0.75</v>
      </c>
      <c r="G138" s="8">
        <v>0.76041666666666663</v>
      </c>
      <c r="H138" s="8">
        <f>records[[#This Row],[结束时刻]]-records[[#This Row],[开始时刻]]</f>
        <v>1.041666666666663E-2</v>
      </c>
      <c r="I138" s="13" t="s">
        <v>223</v>
      </c>
      <c r="J138" s="24">
        <v>0.1</v>
      </c>
      <c r="K138" s="9"/>
    </row>
    <row r="139" spans="1:11">
      <c r="A139" s="9" t="str">
        <f>YEAR(records[[#This Row],[日期]])&amp;" 年"</f>
        <v>2020 年</v>
      </c>
      <c r="B139" s="7" t="str">
        <f>"第 "&amp;INT(MONTH(records[[#This Row],[日期]])/3+1)&amp;" 季度"</f>
        <v>第 2 季度</v>
      </c>
      <c r="C139" s="7" t="str">
        <f>MONTH(records[[#This Row],[日期]])&amp;" 月"</f>
        <v>3 月</v>
      </c>
      <c r="D139" s="7" t="str">
        <f>"第 "&amp;WEEKNUM(records[[#This Row],[日期]],2)&amp;" 周"</f>
        <v>第 10 周</v>
      </c>
      <c r="E139" s="7">
        <v>43892</v>
      </c>
      <c r="F139" s="8">
        <v>0.77083333333333337</v>
      </c>
      <c r="G139" s="8">
        <v>0.8125</v>
      </c>
      <c r="H139" s="8">
        <f>records[[#This Row],[结束时刻]]-records[[#This Row],[开始时刻]]</f>
        <v>4.166666666666663E-2</v>
      </c>
      <c r="I139" s="13" t="s">
        <v>165</v>
      </c>
      <c r="J139" s="24">
        <v>1.4999999999999999E-2</v>
      </c>
      <c r="K139" s="9" t="s">
        <v>154</v>
      </c>
    </row>
    <row r="140" spans="1:11">
      <c r="A140" s="9" t="str">
        <f>YEAR(records[[#This Row],[日期]])&amp;" 年"</f>
        <v>2020 年</v>
      </c>
      <c r="B140" s="7" t="str">
        <f>"第 "&amp;INT(MONTH(records[[#This Row],[日期]])/3+1)&amp;" 季度"</f>
        <v>第 2 季度</v>
      </c>
      <c r="C140" s="7" t="str">
        <f>MONTH(records[[#This Row],[日期]])&amp;" 月"</f>
        <v>3 月</v>
      </c>
      <c r="D140" s="7" t="str">
        <f>"第 "&amp;WEEKNUM(records[[#This Row],[日期]],2)&amp;" 周"</f>
        <v>第 10 周</v>
      </c>
      <c r="E140" s="7">
        <v>43892</v>
      </c>
      <c r="F140" s="8">
        <v>0.8125</v>
      </c>
      <c r="G140" s="8">
        <v>0.83333333333333337</v>
      </c>
      <c r="H140" s="8">
        <f>records[[#This Row],[结束时刻]]-records[[#This Row],[开始时刻]]</f>
        <v>2.083333333333337E-2</v>
      </c>
      <c r="I140" s="13" t="s">
        <v>166</v>
      </c>
      <c r="J140" s="24">
        <v>0.1</v>
      </c>
      <c r="K140" s="9"/>
    </row>
    <row r="141" spans="1:11">
      <c r="A141" s="9" t="str">
        <f>YEAR(records[[#This Row],[日期]])&amp;" 年"</f>
        <v>2020 年</v>
      </c>
      <c r="B141" s="7" t="str">
        <f>"第 "&amp;INT(MONTH(records[[#This Row],[日期]])/3+1)&amp;" 季度"</f>
        <v>第 2 季度</v>
      </c>
      <c r="C141" s="7" t="str">
        <f>MONTH(records[[#This Row],[日期]])&amp;" 月"</f>
        <v>3 月</v>
      </c>
      <c r="D141" s="7" t="str">
        <f>"第 "&amp;WEEKNUM(records[[#This Row],[日期]],2)&amp;" 周"</f>
        <v>第 10 周</v>
      </c>
      <c r="E141" s="7">
        <v>43892</v>
      </c>
      <c r="F141" s="8">
        <v>0.83333333333333337</v>
      </c>
      <c r="G141" s="8">
        <v>0.875</v>
      </c>
      <c r="H141" s="8">
        <f>records[[#This Row],[结束时刻]]-records[[#This Row],[开始时刻]]</f>
        <v>4.166666666666663E-2</v>
      </c>
      <c r="I141" s="13" t="s">
        <v>11</v>
      </c>
      <c r="J141" s="24">
        <v>0.1</v>
      </c>
      <c r="K141" s="9"/>
    </row>
    <row r="142" spans="1:11">
      <c r="A142" s="9" t="str">
        <f>YEAR(records[[#This Row],[日期]])&amp;" 年"</f>
        <v>2020 年</v>
      </c>
      <c r="B142" s="7" t="str">
        <f>"第 "&amp;INT(MONTH(records[[#This Row],[日期]])/3+1)&amp;" 季度"</f>
        <v>第 2 季度</v>
      </c>
      <c r="C142" s="7" t="str">
        <f>MONTH(records[[#This Row],[日期]])&amp;" 月"</f>
        <v>3 月</v>
      </c>
      <c r="D142" s="7" t="str">
        <f>"第 "&amp;WEEKNUM(records[[#This Row],[日期]],2)&amp;" 周"</f>
        <v>第 10 周</v>
      </c>
      <c r="E142" s="7">
        <v>43892</v>
      </c>
      <c r="F142" s="8">
        <v>0.875</v>
      </c>
      <c r="G142" s="8">
        <v>0.91666666666666663</v>
      </c>
      <c r="H142" s="8">
        <f>records[[#This Row],[结束时刻]]-records[[#This Row],[开始时刻]]</f>
        <v>4.166666666666663E-2</v>
      </c>
      <c r="I142" s="13" t="s">
        <v>12</v>
      </c>
      <c r="J142" s="24">
        <v>0.6</v>
      </c>
      <c r="K142" s="9" t="s">
        <v>72</v>
      </c>
    </row>
    <row r="143" spans="1:11">
      <c r="A143" s="9" t="str">
        <f>YEAR(records[[#This Row],[日期]])&amp;" 年"</f>
        <v>2020 年</v>
      </c>
      <c r="B143" s="7" t="str">
        <f>"第 "&amp;INT(MONTH(records[[#This Row],[日期]])/3+1)&amp;" 季度"</f>
        <v>第 2 季度</v>
      </c>
      <c r="C143" s="7" t="str">
        <f>MONTH(records[[#This Row],[日期]])&amp;" 月"</f>
        <v>3 月</v>
      </c>
      <c r="D143" s="7" t="str">
        <f>"第 "&amp;WEEKNUM(records[[#This Row],[日期]],2)&amp;" 周"</f>
        <v>第 10 周</v>
      </c>
      <c r="E143" s="7">
        <v>43892</v>
      </c>
      <c r="F143" s="8">
        <v>0.91666666666666663</v>
      </c>
      <c r="G143" s="8">
        <v>0.9375</v>
      </c>
      <c r="H143" s="8">
        <f>records[[#This Row],[结束时刻]]-records[[#This Row],[开始时刻]]</f>
        <v>2.083333333333337E-2</v>
      </c>
      <c r="I143" s="13" t="s">
        <v>23</v>
      </c>
      <c r="J143" s="24">
        <v>0.5</v>
      </c>
      <c r="K143" s="9" t="s">
        <v>152</v>
      </c>
    </row>
    <row r="144" spans="1:11">
      <c r="A144" s="9" t="str">
        <f>YEAR(records[[#This Row],[日期]])&amp;" 年"</f>
        <v>2020 年</v>
      </c>
      <c r="B144" s="7" t="str">
        <f>"第 "&amp;INT(MONTH(records[[#This Row],[日期]])/3+1)&amp;" 季度"</f>
        <v>第 2 季度</v>
      </c>
      <c r="C144" s="7" t="str">
        <f>MONTH(records[[#This Row],[日期]])&amp;" 月"</f>
        <v>3 月</v>
      </c>
      <c r="D144" s="7" t="str">
        <f>"第 "&amp;WEEKNUM(records[[#This Row],[日期]],2)&amp;" 周"</f>
        <v>第 10 周</v>
      </c>
      <c r="E144" s="7">
        <v>43892</v>
      </c>
      <c r="F144" s="8">
        <v>0.9375</v>
      </c>
      <c r="G144" s="8">
        <v>0.94444444444444453</v>
      </c>
      <c r="H144" s="8">
        <f>records[[#This Row],[结束时刻]]-records[[#This Row],[开始时刻]]</f>
        <v>6.9444444444445308E-3</v>
      </c>
      <c r="I144" s="13" t="s">
        <v>150</v>
      </c>
      <c r="J144" s="24">
        <v>0.1</v>
      </c>
      <c r="K144" s="9" t="s">
        <v>72</v>
      </c>
    </row>
    <row r="145" spans="1:11">
      <c r="A145" s="9" t="str">
        <f>YEAR(records[[#This Row],[日期]])&amp;" 年"</f>
        <v>2020 年</v>
      </c>
      <c r="B145" s="7" t="str">
        <f>"第 "&amp;INT(MONTH(records[[#This Row],[日期]])/3+1)&amp;" 季度"</f>
        <v>第 2 季度</v>
      </c>
      <c r="C145" s="7" t="str">
        <f>MONTH(records[[#This Row],[日期]])&amp;" 月"</f>
        <v>3 月</v>
      </c>
      <c r="D145" s="7" t="str">
        <f>"第 "&amp;WEEKNUM(records[[#This Row],[日期]],2)&amp;" 周"</f>
        <v>第 10 周</v>
      </c>
      <c r="E145" s="7">
        <v>43892</v>
      </c>
      <c r="F145" s="8">
        <v>0.94444444444444453</v>
      </c>
      <c r="G145" s="8">
        <v>0.95138888888888884</v>
      </c>
      <c r="H145" s="8">
        <f>records[[#This Row],[结束时刻]]-records[[#This Row],[开始时刻]]</f>
        <v>6.9444444444443088E-3</v>
      </c>
      <c r="I145" s="13" t="s">
        <v>141</v>
      </c>
      <c r="J145" s="24">
        <v>0.6</v>
      </c>
      <c r="K145" s="9" t="s">
        <v>72</v>
      </c>
    </row>
    <row r="146" spans="1:11">
      <c r="A146" s="9" t="str">
        <f>YEAR(records[[#This Row],[日期]])&amp;" 年"</f>
        <v>2020 年</v>
      </c>
      <c r="B146" s="7" t="str">
        <f>"第 "&amp;INT(MONTH(records[[#This Row],[日期]])/3+1)&amp;" 季度"</f>
        <v>第 2 季度</v>
      </c>
      <c r="C146" s="7" t="str">
        <f>MONTH(records[[#This Row],[日期]])&amp;" 月"</f>
        <v>3 月</v>
      </c>
      <c r="D146" s="7" t="str">
        <f>"第 "&amp;WEEKNUM(records[[#This Row],[日期]],2)&amp;" 周"</f>
        <v>第 10 周</v>
      </c>
      <c r="E146" s="7">
        <v>43892</v>
      </c>
      <c r="F146" s="8">
        <v>0.95138888888888884</v>
      </c>
      <c r="G146" s="8">
        <v>0.95833333333333337</v>
      </c>
      <c r="H146" s="8">
        <f>records[[#This Row],[结束时刻]]-records[[#This Row],[开始时刻]]</f>
        <v>6.9444444444445308E-3</v>
      </c>
      <c r="I146" s="13" t="s">
        <v>155</v>
      </c>
      <c r="J146" s="24">
        <v>0.1</v>
      </c>
      <c r="K146" s="9"/>
    </row>
    <row r="147" spans="1:11">
      <c r="A147" s="9" t="str">
        <f>YEAR(records[[#This Row],[日期]])&amp;" 年"</f>
        <v>2020 年</v>
      </c>
      <c r="B147" s="7" t="str">
        <f>"第 "&amp;INT(MONTH(records[[#This Row],[日期]])/3+1)&amp;" 季度"</f>
        <v>第 2 季度</v>
      </c>
      <c r="C147" s="7" t="str">
        <f>MONTH(records[[#This Row],[日期]])&amp;" 月"</f>
        <v>3 月</v>
      </c>
      <c r="D147" s="7" t="str">
        <f>"第 "&amp;WEEKNUM(records[[#This Row],[日期]],2)&amp;" 周"</f>
        <v>第 10 周</v>
      </c>
      <c r="E147" s="7">
        <v>43893</v>
      </c>
      <c r="F147" s="8">
        <v>0.25</v>
      </c>
      <c r="G147" s="8">
        <v>0.25</v>
      </c>
      <c r="H147" s="8">
        <f>records[[#This Row],[结束时刻]]-records[[#This Row],[开始时刻]]</f>
        <v>0</v>
      </c>
      <c r="I147" s="13" t="s">
        <v>6</v>
      </c>
      <c r="J147" s="24">
        <v>0.5</v>
      </c>
      <c r="K147" s="9"/>
    </row>
    <row r="148" spans="1:11">
      <c r="A148" s="9" t="str">
        <f>YEAR(records[[#This Row],[日期]])&amp;" 年"</f>
        <v>2020 年</v>
      </c>
      <c r="B148" s="7" t="str">
        <f>"第 "&amp;INT(MONTH(records[[#This Row],[日期]])/3+1)&amp;" 季度"</f>
        <v>第 2 季度</v>
      </c>
      <c r="C148" s="7" t="str">
        <f>MONTH(records[[#This Row],[日期]])&amp;" 月"</f>
        <v>3 月</v>
      </c>
      <c r="D148" s="7" t="str">
        <f>"第 "&amp;WEEKNUM(records[[#This Row],[日期]],2)&amp;" 周"</f>
        <v>第 10 周</v>
      </c>
      <c r="E148" s="7">
        <v>43893</v>
      </c>
      <c r="F148" s="8">
        <v>0.25</v>
      </c>
      <c r="G148" s="8">
        <v>0.25694444444444448</v>
      </c>
      <c r="H148" s="8">
        <f>records[[#This Row],[结束时刻]]-records[[#This Row],[开始时刻]]</f>
        <v>6.9444444444444753E-3</v>
      </c>
      <c r="I148" s="7" t="s">
        <v>97</v>
      </c>
      <c r="J148" s="24">
        <v>0.5</v>
      </c>
      <c r="K148" s="9"/>
    </row>
    <row r="149" spans="1:11">
      <c r="A149" s="9" t="str">
        <f>YEAR(records[[#This Row],[日期]])&amp;" 年"</f>
        <v>2020 年</v>
      </c>
      <c r="B149" s="7" t="str">
        <f>"第 "&amp;INT(MONTH(records[[#This Row],[日期]])/3+1)&amp;" 季度"</f>
        <v>第 2 季度</v>
      </c>
      <c r="C149" s="7" t="str">
        <f>MONTH(records[[#This Row],[日期]])&amp;" 月"</f>
        <v>3 月</v>
      </c>
      <c r="D149" s="7" t="str">
        <f>"第 "&amp;WEEKNUM(records[[#This Row],[日期]],2)&amp;" 周"</f>
        <v>第 10 周</v>
      </c>
      <c r="E149" s="7">
        <v>43893</v>
      </c>
      <c r="F149" s="8">
        <v>0.25694444444444448</v>
      </c>
      <c r="G149" s="8">
        <v>0.2986111111111111</v>
      </c>
      <c r="H149" s="8">
        <f>records[[#This Row],[结束时刻]]-records[[#This Row],[开始时刻]]</f>
        <v>4.166666666666663E-2</v>
      </c>
      <c r="I149" s="13" t="s">
        <v>11</v>
      </c>
      <c r="J149" s="24">
        <v>0.5</v>
      </c>
      <c r="K149" s="9"/>
    </row>
    <row r="150" spans="1:11">
      <c r="A150" s="9" t="str">
        <f>YEAR(records[[#This Row],[日期]])&amp;" 年"</f>
        <v>2020 年</v>
      </c>
      <c r="B150" s="7" t="str">
        <f>"第 "&amp;INT(MONTH(records[[#This Row],[日期]])/3+1)&amp;" 季度"</f>
        <v>第 2 季度</v>
      </c>
      <c r="C150" s="7" t="str">
        <f>MONTH(records[[#This Row],[日期]])&amp;" 月"</f>
        <v>3 月</v>
      </c>
      <c r="D150" s="7" t="str">
        <f>"第 "&amp;WEEKNUM(records[[#This Row],[日期]],2)&amp;" 周"</f>
        <v>第 10 周</v>
      </c>
      <c r="E150" s="7">
        <v>43893</v>
      </c>
      <c r="F150" s="8">
        <v>0.2986111111111111</v>
      </c>
      <c r="G150" s="8">
        <v>0.31944444444444448</v>
      </c>
      <c r="H150" s="8">
        <f>records[[#This Row],[结束时刻]]-records[[#This Row],[开始时刻]]</f>
        <v>2.083333333333337E-2</v>
      </c>
      <c r="I150" s="13" t="s">
        <v>20</v>
      </c>
      <c r="J150" s="24">
        <v>0.5</v>
      </c>
      <c r="K150" s="9"/>
    </row>
    <row r="151" spans="1:11">
      <c r="A151" s="9" t="str">
        <f>YEAR(records[[#This Row],[日期]])&amp;" 年"</f>
        <v>2020 年</v>
      </c>
      <c r="B151" s="7" t="str">
        <f>"第 "&amp;INT(MONTH(records[[#This Row],[日期]])/3+1)&amp;" 季度"</f>
        <v>第 2 季度</v>
      </c>
      <c r="C151" s="7" t="str">
        <f>MONTH(records[[#This Row],[日期]])&amp;" 月"</f>
        <v>3 月</v>
      </c>
      <c r="D151" s="7" t="str">
        <f>"第 "&amp;WEEKNUM(records[[#This Row],[日期]],2)&amp;" 周"</f>
        <v>第 10 周</v>
      </c>
      <c r="E151" s="7">
        <v>43893</v>
      </c>
      <c r="F151" s="8">
        <v>0.31944444444444448</v>
      </c>
      <c r="G151" s="8">
        <v>0.33333333333333331</v>
      </c>
      <c r="H151" s="8">
        <f>records[[#This Row],[结束时刻]]-records[[#This Row],[开始时刻]]</f>
        <v>1.388888888888884E-2</v>
      </c>
      <c r="I151" s="13" t="s">
        <v>134</v>
      </c>
      <c r="J151" s="24">
        <v>0.5</v>
      </c>
      <c r="K151" s="9"/>
    </row>
    <row r="152" spans="1:11">
      <c r="A152" s="9" t="str">
        <f>YEAR(records[[#This Row],[日期]])&amp;" 年"</f>
        <v>2020 年</v>
      </c>
      <c r="B152" s="7" t="str">
        <f>"第 "&amp;INT(MONTH(records[[#This Row],[日期]])/3+1)&amp;" 季度"</f>
        <v>第 2 季度</v>
      </c>
      <c r="C152" s="7" t="str">
        <f>MONTH(records[[#This Row],[日期]])&amp;" 月"</f>
        <v>3 月</v>
      </c>
      <c r="D152" s="7" t="str">
        <f>"第 "&amp;WEEKNUM(records[[#This Row],[日期]],2)&amp;" 周"</f>
        <v>第 10 周</v>
      </c>
      <c r="E152" s="7">
        <v>43893</v>
      </c>
      <c r="F152" s="8">
        <v>0.33333333333333331</v>
      </c>
      <c r="G152" s="8">
        <v>0.35416666666666669</v>
      </c>
      <c r="H152" s="8">
        <f>records[[#This Row],[结束时刻]]-records[[#This Row],[开始时刻]]</f>
        <v>2.083333333333337E-2</v>
      </c>
      <c r="I152" s="13" t="s">
        <v>180</v>
      </c>
      <c r="J152" s="24">
        <v>0.04</v>
      </c>
      <c r="K152" s="9" t="s">
        <v>169</v>
      </c>
    </row>
    <row r="153" spans="1:11">
      <c r="A153" s="9" t="str">
        <f>YEAR(records[[#This Row],[日期]])&amp;" 年"</f>
        <v>2020 年</v>
      </c>
      <c r="B153" s="7" t="str">
        <f>"第 "&amp;INT(MONTH(records[[#This Row],[日期]])/3+1)&amp;" 季度"</f>
        <v>第 2 季度</v>
      </c>
      <c r="C153" s="7" t="str">
        <f>MONTH(records[[#This Row],[日期]])&amp;" 月"</f>
        <v>3 月</v>
      </c>
      <c r="D153" s="7" t="str">
        <f>"第 "&amp;WEEKNUM(records[[#This Row],[日期]],2)&amp;" 周"</f>
        <v>第 10 周</v>
      </c>
      <c r="E153" s="7">
        <v>43893</v>
      </c>
      <c r="F153" s="8">
        <v>0.3611111111111111</v>
      </c>
      <c r="G153" s="8">
        <v>0.45833333333333331</v>
      </c>
      <c r="H153" s="8">
        <f>records[[#This Row],[结束时刻]]-records[[#This Row],[开始时刻]]</f>
        <v>9.722222222222221E-2</v>
      </c>
      <c r="I153" s="13" t="s">
        <v>172</v>
      </c>
      <c r="J153" s="24">
        <v>0.08</v>
      </c>
      <c r="K153" s="9" t="s">
        <v>171</v>
      </c>
    </row>
    <row r="154" spans="1:11">
      <c r="A154" s="9" t="str">
        <f>YEAR(records[[#This Row],[日期]])&amp;" 年"</f>
        <v>2020 年</v>
      </c>
      <c r="B154" s="7" t="str">
        <f>"第 "&amp;INT(MONTH(records[[#This Row],[日期]])/3+1)&amp;" 季度"</f>
        <v>第 2 季度</v>
      </c>
      <c r="C154" s="7" t="str">
        <f>MONTH(records[[#This Row],[日期]])&amp;" 月"</f>
        <v>3 月</v>
      </c>
      <c r="D154" s="7" t="str">
        <f>"第 "&amp;WEEKNUM(records[[#This Row],[日期]],2)&amp;" 周"</f>
        <v>第 10 周</v>
      </c>
      <c r="E154" s="7">
        <v>43893</v>
      </c>
      <c r="F154" s="8">
        <v>0.45833333333333331</v>
      </c>
      <c r="G154" s="8">
        <v>0.5</v>
      </c>
      <c r="H154" s="8">
        <f>records[[#This Row],[结束时刻]]-records[[#This Row],[开始时刻]]</f>
        <v>4.1666666666666685E-2</v>
      </c>
      <c r="I154" s="13" t="s">
        <v>184</v>
      </c>
      <c r="J154" s="24">
        <v>0.2</v>
      </c>
      <c r="K154" s="9" t="s">
        <v>72</v>
      </c>
    </row>
    <row r="155" spans="1:11">
      <c r="A155" s="9" t="str">
        <f>YEAR(records[[#This Row],[日期]])&amp;" 年"</f>
        <v>2020 年</v>
      </c>
      <c r="B155" s="7" t="str">
        <f>"第 "&amp;INT(MONTH(records[[#This Row],[日期]])/3+1)&amp;" 季度"</f>
        <v>第 2 季度</v>
      </c>
      <c r="C155" s="7" t="str">
        <f>MONTH(records[[#This Row],[日期]])&amp;" 月"</f>
        <v>3 月</v>
      </c>
      <c r="D155" s="7" t="str">
        <f>"第 "&amp;WEEKNUM(records[[#This Row],[日期]],2)&amp;" 周"</f>
        <v>第 10 周</v>
      </c>
      <c r="E155" s="7">
        <v>43893</v>
      </c>
      <c r="F155" s="8">
        <v>0.5</v>
      </c>
      <c r="G155" s="8">
        <v>0.52083333333333337</v>
      </c>
      <c r="H155" s="8">
        <f>records[[#This Row],[结束时刻]]-records[[#This Row],[开始时刻]]</f>
        <v>2.083333333333337E-2</v>
      </c>
      <c r="I155" s="13" t="s">
        <v>183</v>
      </c>
      <c r="J155" s="24">
        <v>0.2</v>
      </c>
      <c r="K155" s="9" t="s">
        <v>72</v>
      </c>
    </row>
    <row r="156" spans="1:11">
      <c r="A156" s="9" t="str">
        <f>YEAR(records[[#This Row],[日期]])&amp;" 年"</f>
        <v>2020 年</v>
      </c>
      <c r="B156" s="7" t="str">
        <f>"第 "&amp;INT(MONTH(records[[#This Row],[日期]])/3+1)&amp;" 季度"</f>
        <v>第 2 季度</v>
      </c>
      <c r="C156" s="7" t="str">
        <f>MONTH(records[[#This Row],[日期]])&amp;" 月"</f>
        <v>3 月</v>
      </c>
      <c r="D156" s="7" t="str">
        <f>"第 "&amp;WEEKNUM(records[[#This Row],[日期]],2)&amp;" 周"</f>
        <v>第 10 周</v>
      </c>
      <c r="E156" s="7">
        <v>43893</v>
      </c>
      <c r="F156" s="8">
        <v>0.52083333333333337</v>
      </c>
      <c r="G156" s="8">
        <v>0.54166666666666663</v>
      </c>
      <c r="H156" s="8">
        <f>records[[#This Row],[结束时刻]]-records[[#This Row],[开始时刻]]</f>
        <v>2.0833333333333259E-2</v>
      </c>
      <c r="I156" s="13" t="s">
        <v>145</v>
      </c>
      <c r="J156" s="24">
        <v>0.1</v>
      </c>
      <c r="K156" s="9"/>
    </row>
    <row r="157" spans="1:11">
      <c r="A157" s="9" t="str">
        <f>YEAR(records[[#This Row],[日期]])&amp;" 年"</f>
        <v>2020 年</v>
      </c>
      <c r="B157" s="7" t="str">
        <f>"第 "&amp;INT(MONTH(records[[#This Row],[日期]])/3+1)&amp;" 季度"</f>
        <v>第 2 季度</v>
      </c>
      <c r="C157" s="7" t="str">
        <f>MONTH(records[[#This Row],[日期]])&amp;" 月"</f>
        <v>3 月</v>
      </c>
      <c r="D157" s="7" t="str">
        <f>"第 "&amp;WEEKNUM(records[[#This Row],[日期]],2)&amp;" 周"</f>
        <v>第 10 周</v>
      </c>
      <c r="E157" s="7">
        <v>43893</v>
      </c>
      <c r="F157" s="8">
        <v>0.54513888888888895</v>
      </c>
      <c r="G157" s="8">
        <v>0.58680555555555558</v>
      </c>
      <c r="H157" s="8">
        <f>records[[#This Row],[结束时刻]]-records[[#This Row],[开始时刻]]</f>
        <v>4.166666666666663E-2</v>
      </c>
      <c r="I157" s="13" t="s">
        <v>173</v>
      </c>
      <c r="J157" s="24">
        <v>0.1</v>
      </c>
      <c r="K157" s="9"/>
    </row>
    <row r="158" spans="1:11">
      <c r="A158" s="9" t="str">
        <f>YEAR(records[[#This Row],[日期]])&amp;" 年"</f>
        <v>2020 年</v>
      </c>
      <c r="B158" s="7" t="str">
        <f>"第 "&amp;INT(MONTH(records[[#This Row],[日期]])/3+1)&amp;" 季度"</f>
        <v>第 2 季度</v>
      </c>
      <c r="C158" s="7" t="str">
        <f>MONTH(records[[#This Row],[日期]])&amp;" 月"</f>
        <v>3 月</v>
      </c>
      <c r="D158" s="7" t="str">
        <f>"第 "&amp;WEEKNUM(records[[#This Row],[日期]],2)&amp;" 周"</f>
        <v>第 10 周</v>
      </c>
      <c r="E158" s="7">
        <v>43893</v>
      </c>
      <c r="F158" s="8">
        <v>0.59027777777777779</v>
      </c>
      <c r="G158" s="8">
        <v>0.63194444444444442</v>
      </c>
      <c r="H158" s="8">
        <f>records[[#This Row],[结束时刻]]-records[[#This Row],[开始时刻]]</f>
        <v>4.166666666666663E-2</v>
      </c>
      <c r="I158" s="13" t="s">
        <v>163</v>
      </c>
      <c r="J158" s="24">
        <v>0.1</v>
      </c>
      <c r="K158" s="9"/>
    </row>
    <row r="159" spans="1:11">
      <c r="A159" s="9" t="str">
        <f>YEAR(records[[#This Row],[日期]])&amp;" 年"</f>
        <v>2020 年</v>
      </c>
      <c r="B159" s="7" t="str">
        <f>"第 "&amp;INT(MONTH(records[[#This Row],[日期]])/3+1)&amp;" 季度"</f>
        <v>第 2 季度</v>
      </c>
      <c r="C159" s="7" t="str">
        <f>MONTH(records[[#This Row],[日期]])&amp;" 月"</f>
        <v>3 月</v>
      </c>
      <c r="D159" s="7" t="str">
        <f>"第 "&amp;WEEKNUM(records[[#This Row],[日期]],2)&amp;" 周"</f>
        <v>第 10 周</v>
      </c>
      <c r="E159" s="7">
        <v>43893</v>
      </c>
      <c r="F159" s="8">
        <v>0.63541666666666663</v>
      </c>
      <c r="G159" s="8">
        <v>0.66666666666666663</v>
      </c>
      <c r="H159" s="8">
        <f>records[[#This Row],[结束时刻]]-records[[#This Row],[开始时刻]]</f>
        <v>3.125E-2</v>
      </c>
      <c r="I159" s="13" t="s">
        <v>174</v>
      </c>
      <c r="J159" s="24">
        <v>0.1</v>
      </c>
      <c r="K159" s="9"/>
    </row>
    <row r="160" spans="1:11">
      <c r="A160" s="9" t="str">
        <f>YEAR(records[[#This Row],[日期]])&amp;" 年"</f>
        <v>2020 年</v>
      </c>
      <c r="B160" s="7" t="str">
        <f>"第 "&amp;INT(MONTH(records[[#This Row],[日期]])/3+1)&amp;" 季度"</f>
        <v>第 2 季度</v>
      </c>
      <c r="C160" s="7" t="str">
        <f>MONTH(records[[#This Row],[日期]])&amp;" 月"</f>
        <v>3 月</v>
      </c>
      <c r="D160" s="7" t="str">
        <f>"第 "&amp;WEEKNUM(records[[#This Row],[日期]],2)&amp;" 周"</f>
        <v>第 10 周</v>
      </c>
      <c r="E160" s="7">
        <v>43893</v>
      </c>
      <c r="F160" s="8">
        <v>0.66666666666666663</v>
      </c>
      <c r="G160" s="8">
        <v>0.70833333333333337</v>
      </c>
      <c r="H160" s="8">
        <f>records[[#This Row],[结束时刻]]-records[[#This Row],[开始时刻]]</f>
        <v>4.1666666666666741E-2</v>
      </c>
      <c r="I160" s="13" t="s">
        <v>175</v>
      </c>
      <c r="J160" s="24">
        <v>0.1</v>
      </c>
      <c r="K160" s="9"/>
    </row>
    <row r="161" spans="1:11">
      <c r="A161" s="9" t="str">
        <f>YEAR(records[[#This Row],[日期]])&amp;" 年"</f>
        <v>2020 年</v>
      </c>
      <c r="B161" s="7" t="str">
        <f>"第 "&amp;INT(MONTH(records[[#This Row],[日期]])/3+1)&amp;" 季度"</f>
        <v>第 2 季度</v>
      </c>
      <c r="C161" s="7" t="str">
        <f>MONTH(records[[#This Row],[日期]])&amp;" 月"</f>
        <v>3 月</v>
      </c>
      <c r="D161" s="7" t="str">
        <f>"第 "&amp;WEEKNUM(records[[#This Row],[日期]],2)&amp;" 周"</f>
        <v>第 10 周</v>
      </c>
      <c r="E161" s="7">
        <v>43893</v>
      </c>
      <c r="F161" s="8">
        <v>0.70833333333333337</v>
      </c>
      <c r="G161" s="8">
        <v>0.72916666666666663</v>
      </c>
      <c r="H161" s="8">
        <f>records[[#This Row],[结束时刻]]-records[[#This Row],[开始时刻]]</f>
        <v>2.0833333333333259E-2</v>
      </c>
      <c r="I161" s="13" t="s">
        <v>181</v>
      </c>
      <c r="J161" s="24">
        <v>0.1</v>
      </c>
      <c r="K161" s="9"/>
    </row>
    <row r="162" spans="1:11">
      <c r="A162" s="9" t="str">
        <f>YEAR(records[[#This Row],[日期]])&amp;" 年"</f>
        <v>2020 年</v>
      </c>
      <c r="B162" s="7" t="str">
        <f>"第 "&amp;INT(MONTH(records[[#This Row],[日期]])/3+1)&amp;" 季度"</f>
        <v>第 2 季度</v>
      </c>
      <c r="C162" s="7" t="str">
        <f>MONTH(records[[#This Row],[日期]])&amp;" 月"</f>
        <v>3 月</v>
      </c>
      <c r="D162" s="7" t="str">
        <f>"第 "&amp;WEEKNUM(records[[#This Row],[日期]],2)&amp;" 周"</f>
        <v>第 10 周</v>
      </c>
      <c r="E162" s="7">
        <v>43893</v>
      </c>
      <c r="F162" s="8">
        <v>0.72916666666666663</v>
      </c>
      <c r="G162" s="8">
        <v>0.77083333333333337</v>
      </c>
      <c r="H162" s="8">
        <f>records[[#This Row],[结束时刻]]-records[[#This Row],[开始时刻]]</f>
        <v>4.1666666666666741E-2</v>
      </c>
      <c r="I162" s="13" t="s">
        <v>222</v>
      </c>
      <c r="J162" s="24">
        <v>0.2</v>
      </c>
      <c r="K162" s="9" t="s">
        <v>72</v>
      </c>
    </row>
    <row r="163" spans="1:11">
      <c r="A163" s="9" t="str">
        <f>YEAR(records[[#This Row],[日期]])&amp;" 年"</f>
        <v>2020 年</v>
      </c>
      <c r="B163" s="7" t="str">
        <f>"第 "&amp;INT(MONTH(records[[#This Row],[日期]])/3+1)&amp;" 季度"</f>
        <v>第 2 季度</v>
      </c>
      <c r="C163" s="7" t="str">
        <f>MONTH(records[[#This Row],[日期]])&amp;" 月"</f>
        <v>3 月</v>
      </c>
      <c r="D163" s="7" t="str">
        <f>"第 "&amp;WEEKNUM(records[[#This Row],[日期]],2)&amp;" 周"</f>
        <v>第 10 周</v>
      </c>
      <c r="E163" s="7">
        <v>43893</v>
      </c>
      <c r="F163" s="8">
        <v>0.77083333333333337</v>
      </c>
      <c r="G163" s="8">
        <v>0.79166666666666663</v>
      </c>
      <c r="H163" s="8">
        <f>records[[#This Row],[结束时刻]]-records[[#This Row],[开始时刻]]</f>
        <v>2.0833333333333259E-2</v>
      </c>
      <c r="I163" s="13" t="s">
        <v>223</v>
      </c>
      <c r="J163" s="24">
        <v>0.2</v>
      </c>
      <c r="K163" s="9" t="s">
        <v>72</v>
      </c>
    </row>
    <row r="164" spans="1:11">
      <c r="A164" s="9" t="str">
        <f>YEAR(records[[#This Row],[日期]])&amp;" 年"</f>
        <v>2020 年</v>
      </c>
      <c r="B164" s="7" t="str">
        <f>"第 "&amp;INT(MONTH(records[[#This Row],[日期]])/3+1)&amp;" 季度"</f>
        <v>第 2 季度</v>
      </c>
      <c r="C164" s="7" t="str">
        <f>MONTH(records[[#This Row],[日期]])&amp;" 月"</f>
        <v>3 月</v>
      </c>
      <c r="D164" s="7" t="str">
        <f>"第 "&amp;WEEKNUM(records[[#This Row],[日期]],2)&amp;" 周"</f>
        <v>第 10 周</v>
      </c>
      <c r="E164" s="7">
        <v>43893</v>
      </c>
      <c r="F164" s="8">
        <v>0.79166666666666663</v>
      </c>
      <c r="G164" s="8">
        <v>0.83333333333333337</v>
      </c>
      <c r="H164" s="8">
        <f>records[[#This Row],[结束时刻]]-records[[#This Row],[开始时刻]]</f>
        <v>4.1666666666666741E-2</v>
      </c>
      <c r="I164" s="13" t="s">
        <v>176</v>
      </c>
      <c r="J164" s="24">
        <v>0.1</v>
      </c>
      <c r="K164" s="9"/>
    </row>
    <row r="165" spans="1:11">
      <c r="A165" s="9" t="str">
        <f>YEAR(records[[#This Row],[日期]])&amp;" 年"</f>
        <v>2020 年</v>
      </c>
      <c r="B165" s="7" t="str">
        <f>"第 "&amp;INT(MONTH(records[[#This Row],[日期]])/3+1)&amp;" 季度"</f>
        <v>第 2 季度</v>
      </c>
      <c r="C165" s="7" t="str">
        <f>MONTH(records[[#This Row],[日期]])&amp;" 月"</f>
        <v>3 月</v>
      </c>
      <c r="D165" s="7" t="str">
        <f>"第 "&amp;WEEKNUM(records[[#This Row],[日期]],2)&amp;" 周"</f>
        <v>第 10 周</v>
      </c>
      <c r="E165" s="7">
        <v>43893</v>
      </c>
      <c r="F165" s="8">
        <v>0.83333333333333337</v>
      </c>
      <c r="G165" s="8">
        <v>0.875</v>
      </c>
      <c r="H165" s="8">
        <f>records[[#This Row],[结束时刻]]-records[[#This Row],[开始时刻]]</f>
        <v>4.166666666666663E-2</v>
      </c>
      <c r="I165" s="13" t="s">
        <v>11</v>
      </c>
      <c r="J165" s="24">
        <v>0.1</v>
      </c>
      <c r="K165" s="9"/>
    </row>
    <row r="166" spans="1:11">
      <c r="A166" s="9" t="str">
        <f>YEAR(records[[#This Row],[日期]])&amp;" 年"</f>
        <v>2020 年</v>
      </c>
      <c r="B166" s="7" t="str">
        <f>"第 "&amp;INT(MONTH(records[[#This Row],[日期]])/3+1)&amp;" 季度"</f>
        <v>第 2 季度</v>
      </c>
      <c r="C166" s="7" t="str">
        <f>MONTH(records[[#This Row],[日期]])&amp;" 月"</f>
        <v>3 月</v>
      </c>
      <c r="D166" s="7" t="str">
        <f>"第 "&amp;WEEKNUM(records[[#This Row],[日期]],2)&amp;" 周"</f>
        <v>第 10 周</v>
      </c>
      <c r="E166" s="7">
        <v>43893</v>
      </c>
      <c r="F166" s="8">
        <v>0.875</v>
      </c>
      <c r="G166" s="8">
        <v>0.91666666666666663</v>
      </c>
      <c r="H166" s="8">
        <f>records[[#This Row],[结束时刻]]-records[[#This Row],[开始时刻]]</f>
        <v>4.166666666666663E-2</v>
      </c>
      <c r="I166" s="13" t="s">
        <v>12</v>
      </c>
      <c r="J166" s="24">
        <v>0.6</v>
      </c>
      <c r="K166" s="9"/>
    </row>
    <row r="167" spans="1:11">
      <c r="A167" s="9" t="str">
        <f>YEAR(records[[#This Row],[日期]])&amp;" 年"</f>
        <v>2020 年</v>
      </c>
      <c r="B167" s="7" t="str">
        <f>"第 "&amp;INT(MONTH(records[[#This Row],[日期]])/3+1)&amp;" 季度"</f>
        <v>第 2 季度</v>
      </c>
      <c r="C167" s="7" t="str">
        <f>MONTH(records[[#This Row],[日期]])&amp;" 月"</f>
        <v>3 月</v>
      </c>
      <c r="D167" s="7" t="str">
        <f>"第 "&amp;WEEKNUM(records[[#This Row],[日期]],2)&amp;" 周"</f>
        <v>第 10 周</v>
      </c>
      <c r="E167" s="7">
        <v>43893</v>
      </c>
      <c r="F167" s="8">
        <v>0.91666666666666663</v>
      </c>
      <c r="G167" s="8">
        <v>0.9375</v>
      </c>
      <c r="H167" s="8">
        <f>records[[#This Row],[结束时刻]]-records[[#This Row],[开始时刻]]</f>
        <v>2.083333333333337E-2</v>
      </c>
      <c r="I167" s="13" t="s">
        <v>23</v>
      </c>
      <c r="J167" s="24">
        <v>0.5</v>
      </c>
      <c r="K167" s="9"/>
    </row>
    <row r="168" spans="1:11">
      <c r="A168" s="9" t="str">
        <f>YEAR(records[[#This Row],[日期]])&amp;" 年"</f>
        <v>2020 年</v>
      </c>
      <c r="B168" s="7" t="str">
        <f>"第 "&amp;INT(MONTH(records[[#This Row],[日期]])/3+1)&amp;" 季度"</f>
        <v>第 2 季度</v>
      </c>
      <c r="C168" s="7" t="str">
        <f>MONTH(records[[#This Row],[日期]])&amp;" 月"</f>
        <v>3 月</v>
      </c>
      <c r="D168" s="7" t="str">
        <f>"第 "&amp;WEEKNUM(records[[#This Row],[日期]],2)&amp;" 周"</f>
        <v>第 10 周</v>
      </c>
      <c r="E168" s="7">
        <v>43893</v>
      </c>
      <c r="F168" s="8">
        <v>0.9375</v>
      </c>
      <c r="G168" s="8">
        <v>0.94444444444444453</v>
      </c>
      <c r="H168" s="8">
        <f>records[[#This Row],[结束时刻]]-records[[#This Row],[开始时刻]]</f>
        <v>6.9444444444445308E-3</v>
      </c>
      <c r="I168" s="13" t="s">
        <v>150</v>
      </c>
      <c r="J168" s="24">
        <v>-0.2</v>
      </c>
      <c r="K168" s="9" t="s">
        <v>179</v>
      </c>
    </row>
    <row r="169" spans="1:11">
      <c r="A169" s="9" t="str">
        <f>YEAR(records[[#This Row],[日期]])&amp;" 年"</f>
        <v>2020 年</v>
      </c>
      <c r="B169" s="7" t="str">
        <f>"第 "&amp;INT(MONTH(records[[#This Row],[日期]])/3+1)&amp;" 季度"</f>
        <v>第 2 季度</v>
      </c>
      <c r="C169" s="7" t="str">
        <f>MONTH(records[[#This Row],[日期]])&amp;" 月"</f>
        <v>3 月</v>
      </c>
      <c r="D169" s="7" t="str">
        <f>"第 "&amp;WEEKNUM(records[[#This Row],[日期]],2)&amp;" 周"</f>
        <v>第 10 周</v>
      </c>
      <c r="E169" s="7">
        <v>43893</v>
      </c>
      <c r="F169" s="8">
        <v>0.9375</v>
      </c>
      <c r="G169" s="8">
        <v>0.97916666666666663</v>
      </c>
      <c r="H169" s="8">
        <f>records[[#This Row],[结束时刻]]-records[[#This Row],[开始时刻]]</f>
        <v>4.166666666666663E-2</v>
      </c>
      <c r="I169" s="13" t="s">
        <v>177</v>
      </c>
      <c r="J169" s="24">
        <v>0</v>
      </c>
      <c r="K169" s="9" t="s">
        <v>178</v>
      </c>
    </row>
    <row r="170" spans="1:11">
      <c r="A170" s="9" t="str">
        <f>YEAR(records[[#This Row],[日期]])&amp;" 年"</f>
        <v>2020 年</v>
      </c>
      <c r="B170" s="7" t="str">
        <f>"第 "&amp;INT(MONTH(records[[#This Row],[日期]])/3+1)&amp;" 季度"</f>
        <v>第 2 季度</v>
      </c>
      <c r="C170" s="7" t="str">
        <f>MONTH(records[[#This Row],[日期]])&amp;" 月"</f>
        <v>3 月</v>
      </c>
      <c r="D170" s="7" t="str">
        <f>"第 "&amp;WEEKNUM(records[[#This Row],[日期]],2)&amp;" 周"</f>
        <v>第 10 周</v>
      </c>
      <c r="E170" s="7">
        <v>43893</v>
      </c>
      <c r="F170" s="8">
        <v>0.94444444444444453</v>
      </c>
      <c r="G170" s="8">
        <v>0.95138888888888884</v>
      </c>
      <c r="H170" s="8">
        <f>records[[#This Row],[结束时刻]]-records[[#This Row],[开始时刻]]</f>
        <v>6.9444444444443088E-3</v>
      </c>
      <c r="I170" s="13" t="s">
        <v>141</v>
      </c>
      <c r="J170" s="24">
        <v>-0.6</v>
      </c>
      <c r="K170" s="9" t="s">
        <v>179</v>
      </c>
    </row>
    <row r="171" spans="1:11">
      <c r="A171" s="9" t="str">
        <f>YEAR(records[[#This Row],[日期]])&amp;" 年"</f>
        <v>2020 年</v>
      </c>
      <c r="B171" s="7" t="str">
        <f>"第 "&amp;INT(MONTH(records[[#This Row],[日期]])/3+1)&amp;" 季度"</f>
        <v>第 2 季度</v>
      </c>
      <c r="C171" s="7" t="str">
        <f>MONTH(records[[#This Row],[日期]])&amp;" 月"</f>
        <v>3 月</v>
      </c>
      <c r="D171" s="7" t="str">
        <f>"第 "&amp;WEEKNUM(records[[#This Row],[日期]],2)&amp;" 周"</f>
        <v>第 10 周</v>
      </c>
      <c r="E171" s="7">
        <v>43893</v>
      </c>
      <c r="F171" s="8">
        <v>0.95138888888888884</v>
      </c>
      <c r="G171" s="8">
        <v>0.95833333333333337</v>
      </c>
      <c r="H171" s="8">
        <f>records[[#This Row],[结束时刻]]-records[[#This Row],[开始时刻]]</f>
        <v>6.9444444444445308E-3</v>
      </c>
      <c r="I171" s="13" t="s">
        <v>187</v>
      </c>
      <c r="J171" s="24">
        <v>-0.1</v>
      </c>
      <c r="K171" s="9" t="s">
        <v>179</v>
      </c>
    </row>
    <row r="172" spans="1:11">
      <c r="A172" s="9" t="str">
        <f>YEAR(records[[#This Row],[日期]])&amp;" 年"</f>
        <v>2020 年</v>
      </c>
      <c r="B172" s="7" t="str">
        <f>"第 "&amp;INT(MONTH(records[[#This Row],[日期]])/3+1)&amp;" 季度"</f>
        <v>第 2 季度</v>
      </c>
      <c r="C172" s="7" t="str">
        <f>MONTH(records[[#This Row],[日期]])&amp;" 月"</f>
        <v>3 月</v>
      </c>
      <c r="D172" s="7" t="str">
        <f>"第 "&amp;WEEKNUM(records[[#This Row],[日期]],2)&amp;" 周"</f>
        <v>第 10 周</v>
      </c>
      <c r="E172" s="7">
        <v>43894</v>
      </c>
      <c r="F172" s="8">
        <v>0</v>
      </c>
      <c r="G172" s="8">
        <v>0.99930555555555556</v>
      </c>
      <c r="H172" s="8">
        <f>records[[#This Row],[结束时刻]]-records[[#This Row],[开始时刻]]</f>
        <v>0.99930555555555556</v>
      </c>
      <c r="I172" s="13" t="s">
        <v>130</v>
      </c>
      <c r="J172" s="24">
        <v>9.4E-2</v>
      </c>
      <c r="K172" s="9"/>
    </row>
    <row r="173" spans="1:11">
      <c r="A173" s="9" t="str">
        <f>YEAR(records[[#This Row],[日期]])&amp;" 年"</f>
        <v>2020 年</v>
      </c>
      <c r="B173" s="7" t="str">
        <f>"第 "&amp;INT(MONTH(records[[#This Row],[日期]])/3+1)&amp;" 季度"</f>
        <v>第 2 季度</v>
      </c>
      <c r="C173" s="7" t="str">
        <f>MONTH(records[[#This Row],[日期]])&amp;" 月"</f>
        <v>3 月</v>
      </c>
      <c r="D173" s="7" t="str">
        <f>"第 "&amp;WEEKNUM(records[[#This Row],[日期]],2)&amp;" 周"</f>
        <v>第 10 周</v>
      </c>
      <c r="E173" s="7">
        <v>43894</v>
      </c>
      <c r="F173" s="8">
        <v>0.25</v>
      </c>
      <c r="G173" s="8">
        <v>0.25</v>
      </c>
      <c r="H173" s="8">
        <f>records[[#This Row],[结束时刻]]-records[[#This Row],[开始时刻]]</f>
        <v>0</v>
      </c>
      <c r="I173" s="13" t="s">
        <v>6</v>
      </c>
      <c r="J173" s="24">
        <v>0.6</v>
      </c>
      <c r="K173" s="9" t="s">
        <v>72</v>
      </c>
    </row>
    <row r="174" spans="1:11">
      <c r="A174" s="9" t="str">
        <f>YEAR(records[[#This Row],[日期]])&amp;" 年"</f>
        <v>2020 年</v>
      </c>
      <c r="B174" s="7" t="str">
        <f>"第 "&amp;INT(MONTH(records[[#This Row],[日期]])/3+1)&amp;" 季度"</f>
        <v>第 2 季度</v>
      </c>
      <c r="C174" s="7" t="str">
        <f>MONTH(records[[#This Row],[日期]])&amp;" 月"</f>
        <v>3 月</v>
      </c>
      <c r="D174" s="7" t="str">
        <f>"第 "&amp;WEEKNUM(records[[#This Row],[日期]],2)&amp;" 周"</f>
        <v>第 10 周</v>
      </c>
      <c r="E174" s="7">
        <v>43894</v>
      </c>
      <c r="F174" s="8">
        <v>0.25</v>
      </c>
      <c r="G174" s="8">
        <v>0.25694444444444448</v>
      </c>
      <c r="H174" s="8">
        <f>records[[#This Row],[结束时刻]]-records[[#This Row],[开始时刻]]</f>
        <v>6.9444444444444753E-3</v>
      </c>
      <c r="I174" s="7" t="s">
        <v>97</v>
      </c>
      <c r="J174" s="24">
        <v>0.6</v>
      </c>
      <c r="K174" s="9" t="s">
        <v>72</v>
      </c>
    </row>
    <row r="175" spans="1:11">
      <c r="A175" s="9" t="str">
        <f>YEAR(records[[#This Row],[日期]])&amp;" 年"</f>
        <v>2020 年</v>
      </c>
      <c r="B175" s="7" t="str">
        <f>"第 "&amp;INT(MONTH(records[[#This Row],[日期]])/3+1)&amp;" 季度"</f>
        <v>第 2 季度</v>
      </c>
      <c r="C175" s="7" t="str">
        <f>MONTH(records[[#This Row],[日期]])&amp;" 月"</f>
        <v>3 月</v>
      </c>
      <c r="D175" s="7" t="str">
        <f>"第 "&amp;WEEKNUM(records[[#This Row],[日期]],2)&amp;" 周"</f>
        <v>第 10 周</v>
      </c>
      <c r="E175" s="7">
        <v>43894</v>
      </c>
      <c r="F175" s="8">
        <v>0.25694444444444448</v>
      </c>
      <c r="G175" s="8">
        <v>0.2986111111111111</v>
      </c>
      <c r="H175" s="8">
        <f>records[[#This Row],[结束时刻]]-records[[#This Row],[开始时刻]]</f>
        <v>4.166666666666663E-2</v>
      </c>
      <c r="I175" s="13" t="s">
        <v>11</v>
      </c>
      <c r="J175" s="24">
        <v>0.6</v>
      </c>
      <c r="K175" s="9" t="s">
        <v>72</v>
      </c>
    </row>
    <row r="176" spans="1:11">
      <c r="A176" s="9" t="str">
        <f>YEAR(records[[#This Row],[日期]])&amp;" 年"</f>
        <v>2020 年</v>
      </c>
      <c r="B176" s="7" t="str">
        <f>"第 "&amp;INT(MONTH(records[[#This Row],[日期]])/3+1)&amp;" 季度"</f>
        <v>第 2 季度</v>
      </c>
      <c r="C176" s="7" t="str">
        <f>MONTH(records[[#This Row],[日期]])&amp;" 月"</f>
        <v>3 月</v>
      </c>
      <c r="D176" s="7" t="str">
        <f>"第 "&amp;WEEKNUM(records[[#This Row],[日期]],2)&amp;" 周"</f>
        <v>第 10 周</v>
      </c>
      <c r="E176" s="7">
        <v>43894</v>
      </c>
      <c r="F176" s="8">
        <v>0.2986111111111111</v>
      </c>
      <c r="G176" s="8">
        <v>0.31944444444444448</v>
      </c>
      <c r="H176" s="8">
        <f>records[[#This Row],[结束时刻]]-records[[#This Row],[开始时刻]]</f>
        <v>2.083333333333337E-2</v>
      </c>
      <c r="I176" s="13" t="s">
        <v>20</v>
      </c>
      <c r="J176" s="24">
        <v>0.6</v>
      </c>
      <c r="K176" s="9" t="s">
        <v>72</v>
      </c>
    </row>
    <row r="177" spans="1:11">
      <c r="A177" s="9" t="str">
        <f>YEAR(records[[#This Row],[日期]])&amp;" 年"</f>
        <v>2020 年</v>
      </c>
      <c r="B177" s="7" t="str">
        <f>"第 "&amp;INT(MONTH(records[[#This Row],[日期]])/3+1)&amp;" 季度"</f>
        <v>第 2 季度</v>
      </c>
      <c r="C177" s="7" t="str">
        <f>MONTH(records[[#This Row],[日期]])&amp;" 月"</f>
        <v>3 月</v>
      </c>
      <c r="D177" s="7" t="str">
        <f>"第 "&amp;WEEKNUM(records[[#This Row],[日期]],2)&amp;" 周"</f>
        <v>第 10 周</v>
      </c>
      <c r="E177" s="7">
        <v>43894</v>
      </c>
      <c r="F177" s="8">
        <v>0.31944444444444448</v>
      </c>
      <c r="G177" s="8">
        <v>0.33333333333333331</v>
      </c>
      <c r="H177" s="8">
        <f>records[[#This Row],[结束时刻]]-records[[#This Row],[开始时刻]]</f>
        <v>1.388888888888884E-2</v>
      </c>
      <c r="I177" s="13" t="s">
        <v>134</v>
      </c>
      <c r="J177" s="24">
        <v>0.6</v>
      </c>
      <c r="K177" s="9" t="s">
        <v>72</v>
      </c>
    </row>
    <row r="178" spans="1:11">
      <c r="A178" s="9" t="str">
        <f>YEAR(records[[#This Row],[日期]])&amp;" 年"</f>
        <v>2020 年</v>
      </c>
      <c r="B178" s="7" t="str">
        <f>"第 "&amp;INT(MONTH(records[[#This Row],[日期]])/3+1)&amp;" 季度"</f>
        <v>第 2 季度</v>
      </c>
      <c r="C178" s="7" t="str">
        <f>MONTH(records[[#This Row],[日期]])&amp;" 月"</f>
        <v>3 月</v>
      </c>
      <c r="D178" s="7" t="str">
        <f>"第 "&amp;WEEKNUM(records[[#This Row],[日期]],2)&amp;" 周"</f>
        <v>第 10 周</v>
      </c>
      <c r="E178" s="7">
        <v>43894</v>
      </c>
      <c r="F178" s="8">
        <v>0.33333333333333331</v>
      </c>
      <c r="G178" s="8">
        <v>0.34375</v>
      </c>
      <c r="H178" s="8">
        <f>records[[#This Row],[结束时刻]]-records[[#This Row],[开始时刻]]</f>
        <v>1.0416666666666685E-2</v>
      </c>
      <c r="I178" s="13" t="s">
        <v>188</v>
      </c>
      <c r="J178" s="24">
        <v>0.1</v>
      </c>
      <c r="K178" s="9"/>
    </row>
    <row r="179" spans="1:11">
      <c r="A179" s="9" t="str">
        <f>YEAR(records[[#This Row],[日期]])&amp;" 年"</f>
        <v>2020 年</v>
      </c>
      <c r="B179" s="7" t="str">
        <f>"第 "&amp;INT(MONTH(records[[#This Row],[日期]])/3+1)&amp;" 季度"</f>
        <v>第 2 季度</v>
      </c>
      <c r="C179" s="7" t="str">
        <f>MONTH(records[[#This Row],[日期]])&amp;" 月"</f>
        <v>3 月</v>
      </c>
      <c r="D179" s="7" t="str">
        <f>"第 "&amp;WEEKNUM(records[[#This Row],[日期]],2)&amp;" 周"</f>
        <v>第 10 周</v>
      </c>
      <c r="E179" s="7">
        <v>43894</v>
      </c>
      <c r="F179" s="8">
        <v>0.34375</v>
      </c>
      <c r="G179" s="8">
        <v>0.35416666666666669</v>
      </c>
      <c r="H179" s="8">
        <f>records[[#This Row],[结束时刻]]-records[[#This Row],[开始时刻]]</f>
        <v>1.0416666666666685E-2</v>
      </c>
      <c r="I179" s="13" t="s">
        <v>194</v>
      </c>
      <c r="J179" s="24">
        <v>0.1</v>
      </c>
      <c r="K179" s="9"/>
    </row>
    <row r="180" spans="1:11">
      <c r="A180" s="9" t="str">
        <f>YEAR(records[[#This Row],[日期]])&amp;" 年"</f>
        <v>2020 年</v>
      </c>
      <c r="B180" s="7" t="str">
        <f>"第 "&amp;INT(MONTH(records[[#This Row],[日期]])/3+1)&amp;" 季度"</f>
        <v>第 2 季度</v>
      </c>
      <c r="C180" s="7" t="str">
        <f>MONTH(records[[#This Row],[日期]])&amp;" 月"</f>
        <v>3 月</v>
      </c>
      <c r="D180" s="7" t="str">
        <f>"第 "&amp;WEEKNUM(records[[#This Row],[日期]],2)&amp;" 周"</f>
        <v>第 10 周</v>
      </c>
      <c r="E180" s="7">
        <v>43894</v>
      </c>
      <c r="F180" s="8">
        <v>0.35416666666666669</v>
      </c>
      <c r="G180" s="8">
        <v>0.3611111111111111</v>
      </c>
      <c r="H180" s="8">
        <f>records[[#This Row],[结束时刻]]-records[[#This Row],[开始时刻]]</f>
        <v>6.9444444444444198E-3</v>
      </c>
      <c r="I180" s="13" t="s">
        <v>189</v>
      </c>
      <c r="J180" s="24">
        <v>0.1</v>
      </c>
      <c r="K180" s="9"/>
    </row>
    <row r="181" spans="1:11">
      <c r="A181" s="9" t="str">
        <f>YEAR(records[[#This Row],[日期]])&amp;" 年"</f>
        <v>2020 年</v>
      </c>
      <c r="B181" s="7" t="str">
        <f>"第 "&amp;INT(MONTH(records[[#This Row],[日期]])/3+1)&amp;" 季度"</f>
        <v>第 2 季度</v>
      </c>
      <c r="C181" s="7" t="str">
        <f>MONTH(records[[#This Row],[日期]])&amp;" 月"</f>
        <v>3 月</v>
      </c>
      <c r="D181" s="7" t="str">
        <f>"第 "&amp;WEEKNUM(records[[#This Row],[日期]],2)&amp;" 周"</f>
        <v>第 10 周</v>
      </c>
      <c r="E181" s="7">
        <v>43894</v>
      </c>
      <c r="F181" s="8">
        <v>0.375</v>
      </c>
      <c r="G181" s="8">
        <v>0.45833333333333331</v>
      </c>
      <c r="H181" s="8">
        <f>records[[#This Row],[结束时刻]]-records[[#This Row],[开始时刻]]</f>
        <v>8.3333333333333315E-2</v>
      </c>
      <c r="I181" s="13" t="s">
        <v>172</v>
      </c>
      <c r="J181" s="24">
        <v>0.1</v>
      </c>
      <c r="K181" s="9"/>
    </row>
    <row r="182" spans="1:11">
      <c r="A182" s="9" t="str">
        <f>YEAR(records[[#This Row],[日期]])&amp;" 年"</f>
        <v>2020 年</v>
      </c>
      <c r="B182" s="7" t="str">
        <f>"第 "&amp;INT(MONTH(records[[#This Row],[日期]])/3+1)&amp;" 季度"</f>
        <v>第 2 季度</v>
      </c>
      <c r="C182" s="7" t="str">
        <f>MONTH(records[[#This Row],[日期]])&amp;" 月"</f>
        <v>3 月</v>
      </c>
      <c r="D182" s="7" t="str">
        <f>"第 "&amp;WEEKNUM(records[[#This Row],[日期]],2)&amp;" 周"</f>
        <v>第 10 周</v>
      </c>
      <c r="E182" s="7">
        <v>43894</v>
      </c>
      <c r="F182" s="8">
        <v>0.45833333333333331</v>
      </c>
      <c r="G182" s="8">
        <v>0.5</v>
      </c>
      <c r="H182" s="8">
        <f>records[[#This Row],[结束时刻]]-records[[#This Row],[开始时刻]]</f>
        <v>4.1666666666666685E-2</v>
      </c>
      <c r="I182" s="13" t="s">
        <v>184</v>
      </c>
      <c r="J182" s="24">
        <v>0.2</v>
      </c>
      <c r="K182" s="9"/>
    </row>
    <row r="183" spans="1:11">
      <c r="A183" s="9" t="str">
        <f>YEAR(records[[#This Row],[日期]])&amp;" 年"</f>
        <v>2020 年</v>
      </c>
      <c r="B183" s="7" t="str">
        <f>"第 "&amp;INT(MONTH(records[[#This Row],[日期]])/3+1)&amp;" 季度"</f>
        <v>第 2 季度</v>
      </c>
      <c r="C183" s="7" t="str">
        <f>MONTH(records[[#This Row],[日期]])&amp;" 月"</f>
        <v>3 月</v>
      </c>
      <c r="D183" s="7" t="str">
        <f>"第 "&amp;WEEKNUM(records[[#This Row],[日期]],2)&amp;" 周"</f>
        <v>第 10 周</v>
      </c>
      <c r="E183" s="7">
        <v>43894</v>
      </c>
      <c r="F183" s="8">
        <v>0.5</v>
      </c>
      <c r="G183" s="8">
        <v>0.52083333333333337</v>
      </c>
      <c r="H183" s="8">
        <f>records[[#This Row],[结束时刻]]-records[[#This Row],[开始时刻]]</f>
        <v>2.083333333333337E-2</v>
      </c>
      <c r="I183" s="13" t="s">
        <v>183</v>
      </c>
      <c r="J183" s="24">
        <v>0.2</v>
      </c>
      <c r="K183" s="9"/>
    </row>
    <row r="184" spans="1:11">
      <c r="A184" s="9" t="str">
        <f>YEAR(records[[#This Row],[日期]])&amp;" 年"</f>
        <v>2020 年</v>
      </c>
      <c r="B184" s="7" t="str">
        <f>"第 "&amp;INT(MONTH(records[[#This Row],[日期]])/3+1)&amp;" 季度"</f>
        <v>第 2 季度</v>
      </c>
      <c r="C184" s="7" t="str">
        <f>MONTH(records[[#This Row],[日期]])&amp;" 月"</f>
        <v>3 月</v>
      </c>
      <c r="D184" s="7" t="str">
        <f>"第 "&amp;WEEKNUM(records[[#This Row],[日期]],2)&amp;" 周"</f>
        <v>第 10 周</v>
      </c>
      <c r="E184" s="7">
        <v>43894</v>
      </c>
      <c r="F184" s="8">
        <v>0.52083333333333337</v>
      </c>
      <c r="G184" s="8">
        <v>0.54166666666666663</v>
      </c>
      <c r="H184" s="8">
        <f>records[[#This Row],[结束时刻]]-records[[#This Row],[开始时刻]]</f>
        <v>2.0833333333333259E-2</v>
      </c>
      <c r="I184" s="13" t="s">
        <v>145</v>
      </c>
      <c r="J184" s="24">
        <v>0.1</v>
      </c>
      <c r="K184" s="9"/>
    </row>
    <row r="185" spans="1:11">
      <c r="A185" s="9" t="str">
        <f>YEAR(records[[#This Row],[日期]])&amp;" 年"</f>
        <v>2020 年</v>
      </c>
      <c r="B185" s="7" t="str">
        <f>"第 "&amp;INT(MONTH(records[[#This Row],[日期]])/3+1)&amp;" 季度"</f>
        <v>第 2 季度</v>
      </c>
      <c r="C185" s="7" t="str">
        <f>MONTH(records[[#This Row],[日期]])&amp;" 月"</f>
        <v>3 月</v>
      </c>
      <c r="D185" s="7" t="str">
        <f>"第 "&amp;WEEKNUM(records[[#This Row],[日期]],2)&amp;" 周"</f>
        <v>第 10 周</v>
      </c>
      <c r="E185" s="7">
        <v>43894</v>
      </c>
      <c r="F185" s="8">
        <v>0.54166666666666663</v>
      </c>
      <c r="G185" s="8">
        <v>0.625</v>
      </c>
      <c r="H185" s="8">
        <f>records[[#This Row],[结束时刻]]-records[[#This Row],[开始时刻]]</f>
        <v>8.333333333333337E-2</v>
      </c>
      <c r="I185" s="13" t="s">
        <v>190</v>
      </c>
      <c r="J185" s="24">
        <v>0.1</v>
      </c>
      <c r="K185" s="9"/>
    </row>
    <row r="186" spans="1:11">
      <c r="A186" s="9" t="str">
        <f>YEAR(records[[#This Row],[日期]])&amp;" 年"</f>
        <v>2020 年</v>
      </c>
      <c r="B186" s="7" t="str">
        <f>"第 "&amp;INT(MONTH(records[[#This Row],[日期]])/3+1)&amp;" 季度"</f>
        <v>第 2 季度</v>
      </c>
      <c r="C186" s="7" t="str">
        <f>MONTH(records[[#This Row],[日期]])&amp;" 月"</f>
        <v>3 月</v>
      </c>
      <c r="D186" s="7" t="str">
        <f>"第 "&amp;WEEKNUM(records[[#This Row],[日期]],2)&amp;" 周"</f>
        <v>第 10 周</v>
      </c>
      <c r="E186" s="7">
        <v>43894</v>
      </c>
      <c r="F186" s="8">
        <v>0.625</v>
      </c>
      <c r="G186" s="8">
        <v>0.64583333333333337</v>
      </c>
      <c r="H186" s="8">
        <f>records[[#This Row],[结束时刻]]-records[[#This Row],[开始时刻]]</f>
        <v>2.083333333333337E-2</v>
      </c>
      <c r="I186" s="13" t="s">
        <v>180</v>
      </c>
      <c r="J186" s="24">
        <v>0.04</v>
      </c>
      <c r="K186" s="9" t="s">
        <v>169</v>
      </c>
    </row>
    <row r="187" spans="1:11">
      <c r="A187" s="9" t="str">
        <f>YEAR(records[[#This Row],[日期]])&amp;" 年"</f>
        <v>2020 年</v>
      </c>
      <c r="B187" s="7" t="str">
        <f>"第 "&amp;INT(MONTH(records[[#This Row],[日期]])/3+1)&amp;" 季度"</f>
        <v>第 2 季度</v>
      </c>
      <c r="C187" s="7" t="str">
        <f>MONTH(records[[#This Row],[日期]])&amp;" 月"</f>
        <v>3 月</v>
      </c>
      <c r="D187" s="7" t="str">
        <f>"第 "&amp;WEEKNUM(records[[#This Row],[日期]],2)&amp;" 周"</f>
        <v>第 10 周</v>
      </c>
      <c r="E187" s="7">
        <v>43894</v>
      </c>
      <c r="F187" s="8">
        <v>0.64583333333333337</v>
      </c>
      <c r="G187" s="8">
        <v>0.66666666666666663</v>
      </c>
      <c r="H187" s="8">
        <f>records[[#This Row],[结束时刻]]-records[[#This Row],[开始时刻]]</f>
        <v>2.0833333333333259E-2</v>
      </c>
      <c r="I187" s="13" t="s">
        <v>166</v>
      </c>
      <c r="J187" s="24">
        <v>0.01</v>
      </c>
      <c r="K187" s="9" t="s">
        <v>191</v>
      </c>
    </row>
    <row r="188" spans="1:11">
      <c r="A188" s="9" t="str">
        <f>YEAR(records[[#This Row],[日期]])&amp;" 年"</f>
        <v>2020 年</v>
      </c>
      <c r="B188" s="7" t="str">
        <f>"第 "&amp;INT(MONTH(records[[#This Row],[日期]])/3+1)&amp;" 季度"</f>
        <v>第 2 季度</v>
      </c>
      <c r="C188" s="7" t="str">
        <f>MONTH(records[[#This Row],[日期]])&amp;" 月"</f>
        <v>3 月</v>
      </c>
      <c r="D188" s="7" t="str">
        <f>"第 "&amp;WEEKNUM(records[[#This Row],[日期]],2)&amp;" 周"</f>
        <v>第 10 周</v>
      </c>
      <c r="E188" s="7">
        <v>43894</v>
      </c>
      <c r="F188" s="8">
        <v>0.66666666666666663</v>
      </c>
      <c r="G188" s="8">
        <v>0.70833333333333337</v>
      </c>
      <c r="H188" s="8">
        <f>records[[#This Row],[结束时刻]]-records[[#This Row],[开始时刻]]</f>
        <v>4.1666666666666741E-2</v>
      </c>
      <c r="I188" s="13" t="s">
        <v>192</v>
      </c>
      <c r="J188" s="24">
        <v>0.01</v>
      </c>
      <c r="K188" s="9" t="s">
        <v>191</v>
      </c>
    </row>
    <row r="189" spans="1:11">
      <c r="A189" s="9" t="str">
        <f>YEAR(records[[#This Row],[日期]])&amp;" 年"</f>
        <v>2020 年</v>
      </c>
      <c r="B189" s="7" t="str">
        <f>"第 "&amp;INT(MONTH(records[[#This Row],[日期]])/3+1)&amp;" 季度"</f>
        <v>第 2 季度</v>
      </c>
      <c r="C189" s="7" t="str">
        <f>MONTH(records[[#This Row],[日期]])&amp;" 月"</f>
        <v>3 月</v>
      </c>
      <c r="D189" s="7" t="str">
        <f>"第 "&amp;WEEKNUM(records[[#This Row],[日期]],2)&amp;" 周"</f>
        <v>第 10 周</v>
      </c>
      <c r="E189" s="7">
        <v>43894</v>
      </c>
      <c r="F189" s="8">
        <v>0.70833333333333337</v>
      </c>
      <c r="G189" s="8">
        <v>0.75</v>
      </c>
      <c r="H189" s="8">
        <f>records[[#This Row],[结束时刻]]-records[[#This Row],[开始时刻]]</f>
        <v>4.166666666666663E-2</v>
      </c>
      <c r="I189" s="13" t="s">
        <v>222</v>
      </c>
      <c r="J189" s="24">
        <v>0.2</v>
      </c>
      <c r="K189" s="9"/>
    </row>
    <row r="190" spans="1:11">
      <c r="A190" s="9" t="str">
        <f>YEAR(records[[#This Row],[日期]])&amp;" 年"</f>
        <v>2020 年</v>
      </c>
      <c r="B190" s="7" t="str">
        <f>"第 "&amp;INT(MONTH(records[[#This Row],[日期]])/3+1)&amp;" 季度"</f>
        <v>第 2 季度</v>
      </c>
      <c r="C190" s="7" t="str">
        <f>MONTH(records[[#This Row],[日期]])&amp;" 月"</f>
        <v>3 月</v>
      </c>
      <c r="D190" s="7" t="str">
        <f>"第 "&amp;WEEKNUM(records[[#This Row],[日期]],2)&amp;" 周"</f>
        <v>第 10 周</v>
      </c>
      <c r="E190" s="7">
        <v>43894</v>
      </c>
      <c r="F190" s="8">
        <v>0.75</v>
      </c>
      <c r="G190" s="8">
        <v>0.77083333333333337</v>
      </c>
      <c r="H190" s="8">
        <f>records[[#This Row],[结束时刻]]-records[[#This Row],[开始时刻]]</f>
        <v>2.083333333333337E-2</v>
      </c>
      <c r="I190" s="13" t="s">
        <v>223</v>
      </c>
      <c r="J190" s="24">
        <v>0.2</v>
      </c>
      <c r="K190" s="9"/>
    </row>
    <row r="191" spans="1:11">
      <c r="A191" s="9" t="str">
        <f>YEAR(records[[#This Row],[日期]])&amp;" 年"</f>
        <v>2020 年</v>
      </c>
      <c r="B191" s="7" t="str">
        <f>"第 "&amp;INT(MONTH(records[[#This Row],[日期]])/3+1)&amp;" 季度"</f>
        <v>第 2 季度</v>
      </c>
      <c r="C191" s="7" t="str">
        <f>MONTH(records[[#This Row],[日期]])&amp;" 月"</f>
        <v>3 月</v>
      </c>
      <c r="D191" s="7" t="str">
        <f>"第 "&amp;WEEKNUM(records[[#This Row],[日期]],2)&amp;" 周"</f>
        <v>第 10 周</v>
      </c>
      <c r="E191" s="7">
        <v>43894</v>
      </c>
      <c r="F191" s="8">
        <v>0.77083333333333337</v>
      </c>
      <c r="G191" s="8">
        <v>0.83333333333333337</v>
      </c>
      <c r="H191" s="8">
        <f>records[[#This Row],[结束时刻]]-records[[#This Row],[开始时刻]]</f>
        <v>6.25E-2</v>
      </c>
      <c r="I191" s="13" t="s">
        <v>193</v>
      </c>
      <c r="J191" s="24">
        <v>0.1</v>
      </c>
      <c r="K191" s="9"/>
    </row>
    <row r="192" spans="1:11">
      <c r="A192" s="9" t="str">
        <f>YEAR(records[[#This Row],[日期]])&amp;" 年"</f>
        <v>2020 年</v>
      </c>
      <c r="B192" s="7" t="str">
        <f>"第 "&amp;INT(MONTH(records[[#This Row],[日期]])/3+1)&amp;" 季度"</f>
        <v>第 2 季度</v>
      </c>
      <c r="C192" s="7" t="str">
        <f>MONTH(records[[#This Row],[日期]])&amp;" 月"</f>
        <v>3 月</v>
      </c>
      <c r="D192" s="7" t="str">
        <f>"第 "&amp;WEEKNUM(records[[#This Row],[日期]],2)&amp;" 周"</f>
        <v>第 10 周</v>
      </c>
      <c r="E192" s="7">
        <v>43894</v>
      </c>
      <c r="F192" s="8">
        <v>0.83333333333333337</v>
      </c>
      <c r="G192" s="8">
        <v>0.875</v>
      </c>
      <c r="H192" s="8">
        <f>records[[#This Row],[结束时刻]]-records[[#This Row],[开始时刻]]</f>
        <v>4.166666666666663E-2</v>
      </c>
      <c r="I192" s="13" t="s">
        <v>11</v>
      </c>
      <c r="J192" s="24">
        <v>0.1</v>
      </c>
      <c r="K192" s="9"/>
    </row>
    <row r="193" spans="1:11">
      <c r="A193" s="9" t="str">
        <f>YEAR(records[[#This Row],[日期]])&amp;" 年"</f>
        <v>2020 年</v>
      </c>
      <c r="B193" s="7" t="str">
        <f>"第 "&amp;INT(MONTH(records[[#This Row],[日期]])/3+1)&amp;" 季度"</f>
        <v>第 2 季度</v>
      </c>
      <c r="C193" s="7" t="str">
        <f>MONTH(records[[#This Row],[日期]])&amp;" 月"</f>
        <v>3 月</v>
      </c>
      <c r="D193" s="7" t="str">
        <f>"第 "&amp;WEEKNUM(records[[#This Row],[日期]],2)&amp;" 周"</f>
        <v>第 10 周</v>
      </c>
      <c r="E193" s="7">
        <v>43894</v>
      </c>
      <c r="F193" s="8">
        <v>0.875</v>
      </c>
      <c r="G193" s="8">
        <v>0.91666666666666663</v>
      </c>
      <c r="H193" s="8">
        <f>records[[#This Row],[结束时刻]]-records[[#This Row],[开始时刻]]</f>
        <v>4.166666666666663E-2</v>
      </c>
      <c r="I193" s="13" t="s">
        <v>12</v>
      </c>
      <c r="J193" s="24">
        <v>0.6</v>
      </c>
      <c r="K193" s="9"/>
    </row>
    <row r="194" spans="1:11">
      <c r="A194" s="9" t="str">
        <f>YEAR(records[[#This Row],[日期]])&amp;" 年"</f>
        <v>2020 年</v>
      </c>
      <c r="B194" s="7" t="str">
        <f>"第 "&amp;INT(MONTH(records[[#This Row],[日期]])/3+1)&amp;" 季度"</f>
        <v>第 2 季度</v>
      </c>
      <c r="C194" s="7" t="str">
        <f>MONTH(records[[#This Row],[日期]])&amp;" 月"</f>
        <v>3 月</v>
      </c>
      <c r="D194" s="7" t="str">
        <f>"第 "&amp;WEEKNUM(records[[#This Row],[日期]],2)&amp;" 周"</f>
        <v>第 10 周</v>
      </c>
      <c r="E194" s="7">
        <v>43894</v>
      </c>
      <c r="F194" s="8">
        <v>0.91666666666666663</v>
      </c>
      <c r="G194" s="8">
        <v>0.9375</v>
      </c>
      <c r="H194" s="8">
        <f>records[[#This Row],[结束时刻]]-records[[#This Row],[开始时刻]]</f>
        <v>2.083333333333337E-2</v>
      </c>
      <c r="I194" s="13" t="s">
        <v>23</v>
      </c>
      <c r="J194" s="24">
        <v>0.6</v>
      </c>
      <c r="K194" s="9" t="s">
        <v>72</v>
      </c>
    </row>
    <row r="195" spans="1:11">
      <c r="A195" s="9" t="str">
        <f>YEAR(records[[#This Row],[日期]])&amp;" 年"</f>
        <v>2020 年</v>
      </c>
      <c r="B195" s="7" t="str">
        <f>"第 "&amp;INT(MONTH(records[[#This Row],[日期]])/3+1)&amp;" 季度"</f>
        <v>第 2 季度</v>
      </c>
      <c r="C195" s="7" t="str">
        <f>MONTH(records[[#This Row],[日期]])&amp;" 月"</f>
        <v>3 月</v>
      </c>
      <c r="D195" s="7" t="str">
        <f>"第 "&amp;WEEKNUM(records[[#This Row],[日期]],2)&amp;" 周"</f>
        <v>第 10 周</v>
      </c>
      <c r="E195" s="7">
        <v>43894</v>
      </c>
      <c r="F195" s="8">
        <v>0.9375</v>
      </c>
      <c r="G195" s="8">
        <v>0.94444444444444453</v>
      </c>
      <c r="H195" s="8">
        <f>records[[#This Row],[结束时刻]]-records[[#This Row],[开始时刻]]</f>
        <v>6.9444444444445308E-3</v>
      </c>
      <c r="I195" s="13" t="s">
        <v>150</v>
      </c>
      <c r="J195" s="24">
        <v>0.1</v>
      </c>
      <c r="K195" s="9"/>
    </row>
    <row r="196" spans="1:11">
      <c r="A196" s="9" t="str">
        <f>YEAR(records[[#This Row],[日期]])&amp;" 年"</f>
        <v>2020 年</v>
      </c>
      <c r="B196" s="7" t="str">
        <f>"第 "&amp;INT(MONTH(records[[#This Row],[日期]])/3+1)&amp;" 季度"</f>
        <v>第 2 季度</v>
      </c>
      <c r="C196" s="7" t="str">
        <f>MONTH(records[[#This Row],[日期]])&amp;" 月"</f>
        <v>3 月</v>
      </c>
      <c r="D196" s="7" t="str">
        <f>"第 "&amp;WEEKNUM(records[[#This Row],[日期]],2)&amp;" 周"</f>
        <v>第 10 周</v>
      </c>
      <c r="E196" s="7">
        <v>43894</v>
      </c>
      <c r="F196" s="8">
        <v>0.94444444444444453</v>
      </c>
      <c r="G196" s="8">
        <v>0.95138888888888884</v>
      </c>
      <c r="H196" s="8">
        <f>records[[#This Row],[结束时刻]]-records[[#This Row],[开始时刻]]</f>
        <v>6.9444444444443088E-3</v>
      </c>
      <c r="I196" s="13" t="s">
        <v>141</v>
      </c>
      <c r="J196" s="24">
        <v>0.1</v>
      </c>
      <c r="K196" s="9"/>
    </row>
    <row r="197" spans="1:11">
      <c r="A197" s="9" t="str">
        <f>YEAR(records[[#This Row],[日期]])&amp;" 年"</f>
        <v>2020 年</v>
      </c>
      <c r="B197" s="7" t="str">
        <f>"第 "&amp;INT(MONTH(records[[#This Row],[日期]])/3+1)&amp;" 季度"</f>
        <v>第 2 季度</v>
      </c>
      <c r="C197" s="7" t="str">
        <f>MONTH(records[[#This Row],[日期]])&amp;" 月"</f>
        <v>3 月</v>
      </c>
      <c r="D197" s="7" t="str">
        <f>"第 "&amp;WEEKNUM(records[[#This Row],[日期]],2)&amp;" 周"</f>
        <v>第 10 周</v>
      </c>
      <c r="E197" s="7">
        <v>43894</v>
      </c>
      <c r="F197" s="8">
        <v>0.95138888888888884</v>
      </c>
      <c r="G197" s="8">
        <v>0.95833333333333337</v>
      </c>
      <c r="H197" s="8">
        <f>records[[#This Row],[结束时刻]]-records[[#This Row],[开始时刻]]</f>
        <v>6.9444444444445308E-3</v>
      </c>
      <c r="I197" s="13" t="s">
        <v>187</v>
      </c>
      <c r="J197" s="24">
        <v>0.1</v>
      </c>
      <c r="K197" s="9"/>
    </row>
    <row r="198" spans="1:11">
      <c r="A198" s="9" t="str">
        <f>YEAR(records[[#This Row],[日期]])&amp;" 年"</f>
        <v>2020 年</v>
      </c>
      <c r="B198" s="7" t="str">
        <f>"第 "&amp;INT(MONTH(records[[#This Row],[日期]])/3+1)&amp;" 季度"</f>
        <v>第 2 季度</v>
      </c>
      <c r="C198" s="7" t="str">
        <f>MONTH(records[[#This Row],[日期]])&amp;" 月"</f>
        <v>3 月</v>
      </c>
      <c r="D198" s="7" t="str">
        <f>"第 "&amp;WEEKNUM(records[[#This Row],[日期]],2)&amp;" 周"</f>
        <v>第 10 周</v>
      </c>
      <c r="E198" s="7">
        <v>43895</v>
      </c>
      <c r="F198" s="8">
        <v>0</v>
      </c>
      <c r="G198" s="8">
        <v>0.99930555555555556</v>
      </c>
      <c r="H198" s="8">
        <f>records[[#This Row],[结束时刻]]-records[[#This Row],[开始时刻]]</f>
        <v>0.99930555555555556</v>
      </c>
      <c r="I198" s="13" t="s">
        <v>130</v>
      </c>
      <c r="J198" s="24">
        <v>9.1999999999999998E-2</v>
      </c>
      <c r="K198" s="35" t="s">
        <v>237</v>
      </c>
    </row>
    <row r="199" spans="1:11">
      <c r="A199" s="9" t="str">
        <f>YEAR(records[[#This Row],[日期]])&amp;" 年"</f>
        <v>2020 年</v>
      </c>
      <c r="B199" s="7" t="str">
        <f>"第 "&amp;INT(MONTH(records[[#This Row],[日期]])/3+1)&amp;" 季度"</f>
        <v>第 2 季度</v>
      </c>
      <c r="C199" s="7" t="str">
        <f>MONTH(records[[#This Row],[日期]])&amp;" 月"</f>
        <v>3 月</v>
      </c>
      <c r="D199" s="7" t="str">
        <f>"第 "&amp;WEEKNUM(records[[#This Row],[日期]],2)&amp;" 周"</f>
        <v>第 10 周</v>
      </c>
      <c r="E199" s="7">
        <v>43895</v>
      </c>
      <c r="F199" s="8">
        <v>0.25</v>
      </c>
      <c r="G199" s="8">
        <v>0.25</v>
      </c>
      <c r="H199" s="8">
        <f>records[[#This Row],[结束时刻]]-records[[#This Row],[开始时刻]]</f>
        <v>0</v>
      </c>
      <c r="I199" s="13" t="s">
        <v>6</v>
      </c>
      <c r="J199" s="24">
        <v>0.6</v>
      </c>
      <c r="K199" s="9"/>
    </row>
    <row r="200" spans="1:11">
      <c r="A200" s="9" t="str">
        <f>YEAR(records[[#This Row],[日期]])&amp;" 年"</f>
        <v>2020 年</v>
      </c>
      <c r="B200" s="7" t="str">
        <f>"第 "&amp;INT(MONTH(records[[#This Row],[日期]])/3+1)&amp;" 季度"</f>
        <v>第 2 季度</v>
      </c>
      <c r="C200" s="7" t="str">
        <f>MONTH(records[[#This Row],[日期]])&amp;" 月"</f>
        <v>3 月</v>
      </c>
      <c r="D200" s="7" t="str">
        <f>"第 "&amp;WEEKNUM(records[[#This Row],[日期]],2)&amp;" 周"</f>
        <v>第 10 周</v>
      </c>
      <c r="E200" s="7">
        <v>43895</v>
      </c>
      <c r="F200" s="8">
        <v>0.25</v>
      </c>
      <c r="G200" s="8">
        <v>0.25694444444444448</v>
      </c>
      <c r="H200" s="8">
        <f>records[[#This Row],[结束时刻]]-records[[#This Row],[开始时刻]]</f>
        <v>6.9444444444444753E-3</v>
      </c>
      <c r="I200" s="7" t="s">
        <v>97</v>
      </c>
      <c r="J200" s="24">
        <v>0.6</v>
      </c>
      <c r="K200" s="9"/>
    </row>
    <row r="201" spans="1:11">
      <c r="A201" s="9" t="str">
        <f>YEAR(records[[#This Row],[日期]])&amp;" 年"</f>
        <v>2020 年</v>
      </c>
      <c r="B201" s="7" t="str">
        <f>"第 "&amp;INT(MONTH(records[[#This Row],[日期]])/3+1)&amp;" 季度"</f>
        <v>第 2 季度</v>
      </c>
      <c r="C201" s="7" t="str">
        <f>MONTH(records[[#This Row],[日期]])&amp;" 月"</f>
        <v>3 月</v>
      </c>
      <c r="D201" s="7" t="str">
        <f>"第 "&amp;WEEKNUM(records[[#This Row],[日期]],2)&amp;" 周"</f>
        <v>第 10 周</v>
      </c>
      <c r="E201" s="7">
        <v>43895</v>
      </c>
      <c r="F201" s="8">
        <v>0.25694444444444448</v>
      </c>
      <c r="G201" s="8">
        <v>0.2986111111111111</v>
      </c>
      <c r="H201" s="8">
        <f>records[[#This Row],[结束时刻]]-records[[#This Row],[开始时刻]]</f>
        <v>4.166666666666663E-2</v>
      </c>
      <c r="I201" s="13" t="s">
        <v>11</v>
      </c>
      <c r="J201" s="24">
        <v>0.6</v>
      </c>
      <c r="K201" s="9"/>
    </row>
    <row r="202" spans="1:11">
      <c r="A202" s="9" t="str">
        <f>YEAR(records[[#This Row],[日期]])&amp;" 年"</f>
        <v>2020 年</v>
      </c>
      <c r="B202" s="7" t="str">
        <f>"第 "&amp;INT(MONTH(records[[#This Row],[日期]])/3+1)&amp;" 季度"</f>
        <v>第 2 季度</v>
      </c>
      <c r="C202" s="7" t="str">
        <f>MONTH(records[[#This Row],[日期]])&amp;" 月"</f>
        <v>3 月</v>
      </c>
      <c r="D202" s="7" t="str">
        <f>"第 "&amp;WEEKNUM(records[[#This Row],[日期]],2)&amp;" 周"</f>
        <v>第 10 周</v>
      </c>
      <c r="E202" s="7">
        <v>43895</v>
      </c>
      <c r="F202" s="8">
        <v>0.2986111111111111</v>
      </c>
      <c r="G202" s="8">
        <v>0.31944444444444448</v>
      </c>
      <c r="H202" s="8">
        <f>records[[#This Row],[结束时刻]]-records[[#This Row],[开始时刻]]</f>
        <v>2.083333333333337E-2</v>
      </c>
      <c r="I202" s="13" t="s">
        <v>20</v>
      </c>
      <c r="J202" s="24">
        <v>0.6</v>
      </c>
      <c r="K202" s="9"/>
    </row>
    <row r="203" spans="1:11">
      <c r="A203" s="9" t="str">
        <f>YEAR(records[[#This Row],[日期]])&amp;" 年"</f>
        <v>2020 年</v>
      </c>
      <c r="B203" s="7" t="str">
        <f>"第 "&amp;INT(MONTH(records[[#This Row],[日期]])/3+1)&amp;" 季度"</f>
        <v>第 2 季度</v>
      </c>
      <c r="C203" s="7" t="str">
        <f>MONTH(records[[#This Row],[日期]])&amp;" 月"</f>
        <v>3 月</v>
      </c>
      <c r="D203" s="7" t="str">
        <f>"第 "&amp;WEEKNUM(records[[#This Row],[日期]],2)&amp;" 周"</f>
        <v>第 10 周</v>
      </c>
      <c r="E203" s="7">
        <v>43895</v>
      </c>
      <c r="F203" s="8">
        <v>0.31944444444444448</v>
      </c>
      <c r="G203" s="8">
        <v>0.33333333333333331</v>
      </c>
      <c r="H203" s="8">
        <f>records[[#This Row],[结束时刻]]-records[[#This Row],[开始时刻]]</f>
        <v>1.388888888888884E-2</v>
      </c>
      <c r="I203" s="13" t="s">
        <v>134</v>
      </c>
      <c r="J203" s="24">
        <v>0.6</v>
      </c>
      <c r="K203" s="9"/>
    </row>
    <row r="204" spans="1:11">
      <c r="A204" s="9" t="str">
        <f>YEAR(records[[#This Row],[日期]])&amp;" 年"</f>
        <v>2020 年</v>
      </c>
      <c r="B204" s="7" t="str">
        <f>"第 "&amp;INT(MONTH(records[[#This Row],[日期]])/3+1)&amp;" 季度"</f>
        <v>第 2 季度</v>
      </c>
      <c r="C204" s="7" t="str">
        <f>MONTH(records[[#This Row],[日期]])&amp;" 月"</f>
        <v>3 月</v>
      </c>
      <c r="D204" s="7" t="str">
        <f>"第 "&amp;WEEKNUM(records[[#This Row],[日期]],2)&amp;" 周"</f>
        <v>第 10 周</v>
      </c>
      <c r="E204" s="7">
        <v>43895</v>
      </c>
      <c r="F204" s="8">
        <v>0.33333333333333331</v>
      </c>
      <c r="G204" s="8">
        <v>0.35416666666666669</v>
      </c>
      <c r="H204" s="8">
        <f>records[[#This Row],[结束时刻]]-records[[#This Row],[开始时刻]]</f>
        <v>2.083333333333337E-2</v>
      </c>
      <c r="I204" s="13" t="s">
        <v>227</v>
      </c>
      <c r="J204" s="24">
        <v>0.1</v>
      </c>
      <c r="K204" s="9"/>
    </row>
    <row r="205" spans="1:11">
      <c r="A205" s="9" t="str">
        <f>YEAR(records[[#This Row],[日期]])&amp;" 年"</f>
        <v>2020 年</v>
      </c>
      <c r="B205" s="7" t="str">
        <f>"第 "&amp;INT(MONTH(records[[#This Row],[日期]])/3+1)&amp;" 季度"</f>
        <v>第 2 季度</v>
      </c>
      <c r="C205" s="7" t="str">
        <f>MONTH(records[[#This Row],[日期]])&amp;" 月"</f>
        <v>3 月</v>
      </c>
      <c r="D205" s="7" t="str">
        <f>"第 "&amp;WEEKNUM(records[[#This Row],[日期]],2)&amp;" 周"</f>
        <v>第 10 周</v>
      </c>
      <c r="E205" s="7">
        <v>43895</v>
      </c>
      <c r="F205" s="8">
        <v>0.33333333333333331</v>
      </c>
      <c r="G205" s="8">
        <v>0.35416666666666669</v>
      </c>
      <c r="H205" s="8">
        <f>records[[#This Row],[结束时刻]]-records[[#This Row],[开始时刻]]</f>
        <v>2.083333333333337E-2</v>
      </c>
      <c r="I205" s="13" t="s">
        <v>228</v>
      </c>
      <c r="J205" s="24">
        <v>0.1</v>
      </c>
      <c r="K205" s="9"/>
    </row>
    <row r="206" spans="1:11">
      <c r="A206" s="9" t="str">
        <f>YEAR(records[[#This Row],[日期]])&amp;" 年"</f>
        <v>2020 年</v>
      </c>
      <c r="B206" s="7" t="str">
        <f>"第 "&amp;INT(MONTH(records[[#This Row],[日期]])/3+1)&amp;" 季度"</f>
        <v>第 2 季度</v>
      </c>
      <c r="C206" s="7" t="str">
        <f>MONTH(records[[#This Row],[日期]])&amp;" 月"</f>
        <v>3 月</v>
      </c>
      <c r="D206" s="7" t="str">
        <f>"第 "&amp;WEEKNUM(records[[#This Row],[日期]],2)&amp;" 周"</f>
        <v>第 10 周</v>
      </c>
      <c r="E206" s="7">
        <v>43895</v>
      </c>
      <c r="F206" s="8">
        <v>0.3576388888888889</v>
      </c>
      <c r="G206" s="8">
        <v>0.375</v>
      </c>
      <c r="H206" s="8">
        <f>records[[#This Row],[结束时刻]]-records[[#This Row],[开始时刻]]</f>
        <v>1.7361111111111105E-2</v>
      </c>
      <c r="I206" s="13" t="s">
        <v>225</v>
      </c>
      <c r="J206" s="24">
        <v>0.1</v>
      </c>
      <c r="K206" s="9"/>
    </row>
    <row r="207" spans="1:11">
      <c r="A207" s="9" t="str">
        <f>YEAR(records[[#This Row],[日期]])&amp;" 年"</f>
        <v>2020 年</v>
      </c>
      <c r="B207" s="7" t="str">
        <f>"第 "&amp;INT(MONTH(records[[#This Row],[日期]])/3+1)&amp;" 季度"</f>
        <v>第 2 季度</v>
      </c>
      <c r="C207" s="7" t="str">
        <f>MONTH(records[[#This Row],[日期]])&amp;" 月"</f>
        <v>3 月</v>
      </c>
      <c r="D207" s="7" t="str">
        <f>"第 "&amp;WEEKNUM(records[[#This Row],[日期]],2)&amp;" 周"</f>
        <v>第 10 周</v>
      </c>
      <c r="E207" s="7">
        <v>43895</v>
      </c>
      <c r="F207" s="8">
        <v>0.37847222222222227</v>
      </c>
      <c r="G207" s="8">
        <v>0.45833333333333331</v>
      </c>
      <c r="H207" s="8">
        <f>records[[#This Row],[结束时刻]]-records[[#This Row],[开始时刻]]</f>
        <v>7.9861111111111049E-2</v>
      </c>
      <c r="I207" s="13" t="s">
        <v>172</v>
      </c>
      <c r="J207" s="24">
        <v>0.1</v>
      </c>
      <c r="K207" s="9"/>
    </row>
    <row r="208" spans="1:11">
      <c r="A208" s="9" t="str">
        <f>YEAR(records[[#This Row],[日期]])&amp;" 年"</f>
        <v>2020 年</v>
      </c>
      <c r="B208" s="7" t="str">
        <f>"第 "&amp;INT(MONTH(records[[#This Row],[日期]])/3+1)&amp;" 季度"</f>
        <v>第 2 季度</v>
      </c>
      <c r="C208" s="7" t="str">
        <f>MONTH(records[[#This Row],[日期]])&amp;" 月"</f>
        <v>3 月</v>
      </c>
      <c r="D208" s="7" t="str">
        <f>"第 "&amp;WEEKNUM(records[[#This Row],[日期]],2)&amp;" 周"</f>
        <v>第 10 周</v>
      </c>
      <c r="E208" s="7">
        <v>43895</v>
      </c>
      <c r="F208" s="8">
        <v>0.45833333333333331</v>
      </c>
      <c r="G208" s="8">
        <v>0.5</v>
      </c>
      <c r="H208" s="8">
        <f>records[[#This Row],[结束时刻]]-records[[#This Row],[开始时刻]]</f>
        <v>4.1666666666666685E-2</v>
      </c>
      <c r="I208" s="13" t="s">
        <v>229</v>
      </c>
      <c r="J208" s="24">
        <v>0.3</v>
      </c>
      <c r="K208" s="9" t="s">
        <v>72</v>
      </c>
    </row>
    <row r="209" spans="1:11">
      <c r="A209" s="9" t="str">
        <f>YEAR(records[[#This Row],[日期]])&amp;" 年"</f>
        <v>2020 年</v>
      </c>
      <c r="B209" s="7" t="str">
        <f>"第 "&amp;INT(MONTH(records[[#This Row],[日期]])/3+1)&amp;" 季度"</f>
        <v>第 2 季度</v>
      </c>
      <c r="C209" s="7" t="str">
        <f>MONTH(records[[#This Row],[日期]])&amp;" 月"</f>
        <v>3 月</v>
      </c>
      <c r="D209" s="7" t="str">
        <f>"第 "&amp;WEEKNUM(records[[#This Row],[日期]],2)&amp;" 周"</f>
        <v>第 10 周</v>
      </c>
      <c r="E209" s="7">
        <v>43895</v>
      </c>
      <c r="F209" s="8">
        <v>0.5</v>
      </c>
      <c r="G209" s="8">
        <v>0.52083333333333337</v>
      </c>
      <c r="H209" s="8">
        <f>records[[#This Row],[结束时刻]]-records[[#This Row],[开始时刻]]</f>
        <v>2.083333333333337E-2</v>
      </c>
      <c r="I209" s="13" t="s">
        <v>231</v>
      </c>
      <c r="J209" s="24">
        <v>0.1</v>
      </c>
      <c r="K209" s="9" t="s">
        <v>226</v>
      </c>
    </row>
    <row r="210" spans="1:11">
      <c r="A210" s="9" t="str">
        <f>YEAR(records[[#This Row],[日期]])&amp;" 年"</f>
        <v>2020 年</v>
      </c>
      <c r="B210" s="7" t="str">
        <f>"第 "&amp;INT(MONTH(records[[#This Row],[日期]])/3+1)&amp;" 季度"</f>
        <v>第 2 季度</v>
      </c>
      <c r="C210" s="7" t="str">
        <f>MONTH(records[[#This Row],[日期]])&amp;" 月"</f>
        <v>3 月</v>
      </c>
      <c r="D210" s="7" t="str">
        <f>"第 "&amp;WEEKNUM(records[[#This Row],[日期]],2)&amp;" 周"</f>
        <v>第 10 周</v>
      </c>
      <c r="E210" s="7">
        <v>43895</v>
      </c>
      <c r="F210" s="8">
        <v>0.5</v>
      </c>
      <c r="G210" s="8">
        <v>0.52083333333333337</v>
      </c>
      <c r="H210" s="8">
        <f>records[[#This Row],[结束时刻]]-records[[#This Row],[开始时刻]]</f>
        <v>2.083333333333337E-2</v>
      </c>
      <c r="I210" s="13" t="s">
        <v>230</v>
      </c>
      <c r="J210" s="24">
        <v>0.3</v>
      </c>
      <c r="K210" s="9" t="s">
        <v>72</v>
      </c>
    </row>
    <row r="211" spans="1:11">
      <c r="A211" s="9" t="str">
        <f>YEAR(records[[#This Row],[日期]])&amp;" 年"</f>
        <v>2020 年</v>
      </c>
      <c r="B211" s="7" t="str">
        <f>"第 "&amp;INT(MONTH(records[[#This Row],[日期]])/3+1)&amp;" 季度"</f>
        <v>第 2 季度</v>
      </c>
      <c r="C211" s="7" t="str">
        <f>MONTH(records[[#This Row],[日期]])&amp;" 月"</f>
        <v>3 月</v>
      </c>
      <c r="D211" s="7" t="str">
        <f>"第 "&amp;WEEKNUM(records[[#This Row],[日期]],2)&amp;" 周"</f>
        <v>第 10 周</v>
      </c>
      <c r="E211" s="7">
        <v>43895</v>
      </c>
      <c r="F211" s="8">
        <v>0.52083333333333337</v>
      </c>
      <c r="G211" s="8">
        <v>0.54166666666666663</v>
      </c>
      <c r="H211" s="8">
        <f>records[[#This Row],[结束时刻]]-records[[#This Row],[开始时刻]]</f>
        <v>2.0833333333333259E-2</v>
      </c>
      <c r="I211" s="13" t="s">
        <v>145</v>
      </c>
      <c r="J211" s="24">
        <v>0.1</v>
      </c>
      <c r="K211" s="9"/>
    </row>
    <row r="212" spans="1:11">
      <c r="A212" s="9" t="str">
        <f>YEAR(records[[#This Row],[日期]])&amp;" 年"</f>
        <v>2020 年</v>
      </c>
      <c r="B212" s="7" t="str">
        <f>"第 "&amp;INT(MONTH(records[[#This Row],[日期]])/3+1)&amp;" 季度"</f>
        <v>第 2 季度</v>
      </c>
      <c r="C212" s="7" t="str">
        <f>MONTH(records[[#This Row],[日期]])&amp;" 月"</f>
        <v>3 月</v>
      </c>
      <c r="D212" s="7" t="str">
        <f>"第 "&amp;WEEKNUM(records[[#This Row],[日期]],2)&amp;" 周"</f>
        <v>第 10 周</v>
      </c>
      <c r="E212" s="7">
        <v>43895</v>
      </c>
      <c r="F212" s="8">
        <v>0.54166666666666663</v>
      </c>
      <c r="G212" s="8">
        <v>0.5625</v>
      </c>
      <c r="H212" s="8">
        <f>records[[#This Row],[结束时刻]]-records[[#This Row],[开始时刻]]</f>
        <v>2.083333333333337E-2</v>
      </c>
      <c r="I212" s="13" t="s">
        <v>232</v>
      </c>
      <c r="J212" s="24">
        <v>0.1</v>
      </c>
      <c r="K212" s="9"/>
    </row>
    <row r="213" spans="1:11">
      <c r="A213" s="9" t="str">
        <f>YEAR(records[[#This Row],[日期]])&amp;" 年"</f>
        <v>2020 年</v>
      </c>
      <c r="B213" s="7" t="str">
        <f>"第 "&amp;INT(MONTH(records[[#This Row],[日期]])/3+1)&amp;" 季度"</f>
        <v>第 2 季度</v>
      </c>
      <c r="C213" s="7" t="str">
        <f>MONTH(records[[#This Row],[日期]])&amp;" 月"</f>
        <v>3 月</v>
      </c>
      <c r="D213" s="7" t="str">
        <f>"第 "&amp;WEEKNUM(records[[#This Row],[日期]],2)&amp;" 周"</f>
        <v>第 10 周</v>
      </c>
      <c r="E213" s="7">
        <v>43895</v>
      </c>
      <c r="F213" s="8">
        <v>0.56597222222222221</v>
      </c>
      <c r="G213" s="8">
        <v>0.625</v>
      </c>
      <c r="H213" s="8">
        <f>records[[#This Row],[结束时刻]]-records[[#This Row],[开始时刻]]</f>
        <v>5.902777777777779E-2</v>
      </c>
      <c r="I213" s="13" t="s">
        <v>190</v>
      </c>
      <c r="J213" s="24">
        <v>0.1</v>
      </c>
      <c r="K213" s="9"/>
    </row>
    <row r="214" spans="1:11">
      <c r="A214" s="9" t="str">
        <f>YEAR(records[[#This Row],[日期]])&amp;" 年"</f>
        <v>2020 年</v>
      </c>
      <c r="B214" s="7" t="str">
        <f>"第 "&amp;INT(MONTH(records[[#This Row],[日期]])/3+1)&amp;" 季度"</f>
        <v>第 2 季度</v>
      </c>
      <c r="C214" s="7" t="str">
        <f>MONTH(records[[#This Row],[日期]])&amp;" 月"</f>
        <v>3 月</v>
      </c>
      <c r="D214" s="7" t="str">
        <f>"第 "&amp;WEEKNUM(records[[#This Row],[日期]],2)&amp;" 周"</f>
        <v>第 10 周</v>
      </c>
      <c r="E214" s="7">
        <v>43895</v>
      </c>
      <c r="F214" s="8">
        <v>0.625</v>
      </c>
      <c r="G214" s="8">
        <v>0.70833333333333337</v>
      </c>
      <c r="H214" s="8">
        <f>records[[#This Row],[结束时刻]]-records[[#This Row],[开始时刻]]</f>
        <v>8.333333333333337E-2</v>
      </c>
      <c r="I214" s="13" t="s">
        <v>192</v>
      </c>
      <c r="J214" s="24">
        <v>0.1</v>
      </c>
      <c r="K214" s="9"/>
    </row>
    <row r="215" spans="1:11">
      <c r="A215" s="9" t="str">
        <f>YEAR(records[[#This Row],[日期]])&amp;" 年"</f>
        <v>2020 年</v>
      </c>
      <c r="B215" s="7" t="str">
        <f>"第 "&amp;INT(MONTH(records[[#This Row],[日期]])/3+1)&amp;" 季度"</f>
        <v>第 2 季度</v>
      </c>
      <c r="C215" s="7" t="str">
        <f>MONTH(records[[#This Row],[日期]])&amp;" 月"</f>
        <v>3 月</v>
      </c>
      <c r="D215" s="7" t="str">
        <f>"第 "&amp;WEEKNUM(records[[#This Row],[日期]],2)&amp;" 周"</f>
        <v>第 10 周</v>
      </c>
      <c r="E215" s="7">
        <v>43895</v>
      </c>
      <c r="F215" s="8">
        <v>0.70833333333333337</v>
      </c>
      <c r="G215" s="8">
        <v>0.75</v>
      </c>
      <c r="H215" s="8">
        <f>records[[#This Row],[结束时刻]]-records[[#This Row],[开始时刻]]</f>
        <v>4.166666666666663E-2</v>
      </c>
      <c r="I215" s="13" t="s">
        <v>233</v>
      </c>
      <c r="J215" s="24">
        <v>0.2</v>
      </c>
      <c r="K215" s="9"/>
    </row>
    <row r="216" spans="1:11">
      <c r="A216" s="9" t="str">
        <f>YEAR(records[[#This Row],[日期]])&amp;" 年"</f>
        <v>2020 年</v>
      </c>
      <c r="B216" s="7" t="str">
        <f>"第 "&amp;INT(MONTH(records[[#This Row],[日期]])/3+1)&amp;" 季度"</f>
        <v>第 2 季度</v>
      </c>
      <c r="C216" s="7" t="str">
        <f>MONTH(records[[#This Row],[日期]])&amp;" 月"</f>
        <v>3 月</v>
      </c>
      <c r="D216" s="7" t="str">
        <f>"第 "&amp;WEEKNUM(records[[#This Row],[日期]],2)&amp;" 周"</f>
        <v>第 10 周</v>
      </c>
      <c r="E216" s="7">
        <v>43895</v>
      </c>
      <c r="F216" s="8">
        <v>0.75</v>
      </c>
      <c r="G216" s="8">
        <v>0.77083333333333337</v>
      </c>
      <c r="H216" s="8">
        <f>records[[#This Row],[结束时刻]]-records[[#This Row],[开始时刻]]</f>
        <v>2.083333333333337E-2</v>
      </c>
      <c r="I216" s="13" t="s">
        <v>234</v>
      </c>
      <c r="J216" s="24">
        <v>0.2</v>
      </c>
      <c r="K216" s="9"/>
    </row>
    <row r="217" spans="1:11">
      <c r="A217" s="9" t="str">
        <f>YEAR(records[[#This Row],[日期]])&amp;" 年"</f>
        <v>2020 年</v>
      </c>
      <c r="B217" s="7" t="str">
        <f>"第 "&amp;INT(MONTH(records[[#This Row],[日期]])/3+1)&amp;" 季度"</f>
        <v>第 2 季度</v>
      </c>
      <c r="C217" s="7" t="str">
        <f>MONTH(records[[#This Row],[日期]])&amp;" 月"</f>
        <v>3 月</v>
      </c>
      <c r="D217" s="7" t="str">
        <f>"第 "&amp;WEEKNUM(records[[#This Row],[日期]],2)&amp;" 周"</f>
        <v>第 10 周</v>
      </c>
      <c r="E217" s="7">
        <v>43895</v>
      </c>
      <c r="F217" s="8">
        <v>0.77083333333333337</v>
      </c>
      <c r="G217" s="8">
        <v>0.78819444444444453</v>
      </c>
      <c r="H217" s="8">
        <f>records[[#This Row],[结束时刻]]-records[[#This Row],[开始时刻]]</f>
        <v>1.736111111111116E-2</v>
      </c>
      <c r="I217" s="13" t="s">
        <v>235</v>
      </c>
      <c r="J217" s="24">
        <v>0.1</v>
      </c>
      <c r="K217" s="9"/>
    </row>
    <row r="218" spans="1:11">
      <c r="A218" s="9" t="str">
        <f>YEAR(records[[#This Row],[日期]])&amp;" 年"</f>
        <v>2020 年</v>
      </c>
      <c r="B218" s="7" t="str">
        <f>"第 "&amp;INT(MONTH(records[[#This Row],[日期]])/3+1)&amp;" 季度"</f>
        <v>第 2 季度</v>
      </c>
      <c r="C218" s="7" t="str">
        <f>MONTH(records[[#This Row],[日期]])&amp;" 月"</f>
        <v>3 月</v>
      </c>
      <c r="D218" s="7" t="str">
        <f>"第 "&amp;WEEKNUM(records[[#This Row],[日期]],2)&amp;" 周"</f>
        <v>第 10 周</v>
      </c>
      <c r="E218" s="7">
        <v>43895</v>
      </c>
      <c r="F218" s="8">
        <v>0.79166666666666663</v>
      </c>
      <c r="G218" s="8">
        <v>0.875</v>
      </c>
      <c r="H218" s="8">
        <f>records[[#This Row],[结束时刻]]-records[[#This Row],[开始时刻]]</f>
        <v>8.333333333333337E-2</v>
      </c>
      <c r="I218" s="13" t="s">
        <v>11</v>
      </c>
      <c r="J218" s="24">
        <v>0.1</v>
      </c>
      <c r="K218" s="9"/>
    </row>
    <row r="219" spans="1:11">
      <c r="A219" s="9" t="str">
        <f>YEAR(records[[#This Row],[日期]])&amp;" 年"</f>
        <v>2020 年</v>
      </c>
      <c r="B219" s="7" t="str">
        <f>"第 "&amp;INT(MONTH(records[[#This Row],[日期]])/3+1)&amp;" 季度"</f>
        <v>第 2 季度</v>
      </c>
      <c r="C219" s="7" t="str">
        <f>MONTH(records[[#This Row],[日期]])&amp;" 月"</f>
        <v>3 月</v>
      </c>
      <c r="D219" s="7" t="str">
        <f>"第 "&amp;WEEKNUM(records[[#This Row],[日期]],2)&amp;" 周"</f>
        <v>第 10 周</v>
      </c>
      <c r="E219" s="7">
        <v>43895</v>
      </c>
      <c r="F219" s="8">
        <v>0.875</v>
      </c>
      <c r="G219" s="8">
        <v>0.91666666666666663</v>
      </c>
      <c r="H219" s="8">
        <f>records[[#This Row],[结束时刻]]-records[[#This Row],[开始时刻]]</f>
        <v>4.166666666666663E-2</v>
      </c>
      <c r="I219" s="13" t="s">
        <v>12</v>
      </c>
      <c r="J219" s="24">
        <v>0.7</v>
      </c>
      <c r="K219" s="9" t="s">
        <v>72</v>
      </c>
    </row>
    <row r="220" spans="1:11">
      <c r="A220" s="9" t="str">
        <f>YEAR(records[[#This Row],[日期]])&amp;" 年"</f>
        <v>2020 年</v>
      </c>
      <c r="B220" s="7" t="str">
        <f>"第 "&amp;INT(MONTH(records[[#This Row],[日期]])/3+1)&amp;" 季度"</f>
        <v>第 2 季度</v>
      </c>
      <c r="C220" s="7" t="str">
        <f>MONTH(records[[#This Row],[日期]])&amp;" 月"</f>
        <v>3 月</v>
      </c>
      <c r="D220" s="7" t="str">
        <f>"第 "&amp;WEEKNUM(records[[#This Row],[日期]],2)&amp;" 周"</f>
        <v>第 10 周</v>
      </c>
      <c r="E220" s="7">
        <v>43895</v>
      </c>
      <c r="F220" s="8">
        <v>0.91666666666666663</v>
      </c>
      <c r="G220" s="8">
        <v>0.9375</v>
      </c>
      <c r="H220" s="8">
        <f>records[[#This Row],[结束时刻]]-records[[#This Row],[开始时刻]]</f>
        <v>2.083333333333337E-2</v>
      </c>
      <c r="I220" s="13" t="s">
        <v>23</v>
      </c>
      <c r="J220" s="24">
        <v>0</v>
      </c>
      <c r="K220" s="9"/>
    </row>
    <row r="221" spans="1:11">
      <c r="A221" s="9" t="str">
        <f>YEAR(records[[#This Row],[日期]])&amp;" 年"</f>
        <v>2020 年</v>
      </c>
      <c r="B221" s="7" t="str">
        <f>"第 "&amp;INT(MONTH(records[[#This Row],[日期]])/3+1)&amp;" 季度"</f>
        <v>第 2 季度</v>
      </c>
      <c r="C221" s="7" t="str">
        <f>MONTH(records[[#This Row],[日期]])&amp;" 月"</f>
        <v>3 月</v>
      </c>
      <c r="D221" s="7" t="str">
        <f>"第 "&amp;WEEKNUM(records[[#This Row],[日期]],2)&amp;" 周"</f>
        <v>第 10 周</v>
      </c>
      <c r="E221" s="7">
        <v>43895</v>
      </c>
      <c r="F221" s="8">
        <v>0.91666666666666663</v>
      </c>
      <c r="G221" s="8">
        <v>0.95833333333333337</v>
      </c>
      <c r="H221" s="8">
        <f>records[[#This Row],[结束时刻]]-records[[#This Row],[开始时刻]]</f>
        <v>4.1666666666666741E-2</v>
      </c>
      <c r="I221" s="13" t="s">
        <v>177</v>
      </c>
      <c r="J221" s="24">
        <v>0</v>
      </c>
      <c r="K221" s="9"/>
    </row>
    <row r="222" spans="1:11">
      <c r="A222" s="9" t="str">
        <f>YEAR(records[[#This Row],[日期]])&amp;" 年"</f>
        <v>2020 年</v>
      </c>
      <c r="B222" s="7" t="str">
        <f>"第 "&amp;INT(MONTH(records[[#This Row],[日期]])/3+1)&amp;" 季度"</f>
        <v>第 2 季度</v>
      </c>
      <c r="C222" s="7" t="str">
        <f>MONTH(records[[#This Row],[日期]])&amp;" 月"</f>
        <v>3 月</v>
      </c>
      <c r="D222" s="7" t="str">
        <f>"第 "&amp;WEEKNUM(records[[#This Row],[日期]],2)&amp;" 周"</f>
        <v>第 10 周</v>
      </c>
      <c r="E222" s="7">
        <v>43895</v>
      </c>
      <c r="F222" s="8">
        <v>0.9375</v>
      </c>
      <c r="G222" s="8">
        <v>0.94444444444444453</v>
      </c>
      <c r="H222" s="8">
        <f>records[[#This Row],[结束时刻]]-records[[#This Row],[开始时刻]]</f>
        <v>6.9444444444445308E-3</v>
      </c>
      <c r="I222" s="13" t="s">
        <v>150</v>
      </c>
      <c r="J222" s="24">
        <v>0</v>
      </c>
      <c r="K222" s="9"/>
    </row>
    <row r="223" spans="1:11">
      <c r="A223" s="9" t="str">
        <f>YEAR(records[[#This Row],[日期]])&amp;" 年"</f>
        <v>2020 年</v>
      </c>
      <c r="B223" s="7" t="str">
        <f>"第 "&amp;INT(MONTH(records[[#This Row],[日期]])/3+1)&amp;" 季度"</f>
        <v>第 2 季度</v>
      </c>
      <c r="C223" s="7" t="str">
        <f>MONTH(records[[#This Row],[日期]])&amp;" 月"</f>
        <v>3 月</v>
      </c>
      <c r="D223" s="7" t="str">
        <f>"第 "&amp;WEEKNUM(records[[#This Row],[日期]],2)&amp;" 周"</f>
        <v>第 10 周</v>
      </c>
      <c r="E223" s="7">
        <v>43895</v>
      </c>
      <c r="F223" s="8">
        <v>0.94444444444444453</v>
      </c>
      <c r="G223" s="8">
        <v>0.95138888888888884</v>
      </c>
      <c r="H223" s="8">
        <f>records[[#This Row],[结束时刻]]-records[[#This Row],[开始时刻]]</f>
        <v>6.9444444444443088E-3</v>
      </c>
      <c r="I223" s="13" t="s">
        <v>141</v>
      </c>
      <c r="J223" s="24">
        <v>0</v>
      </c>
      <c r="K223" s="9"/>
    </row>
    <row r="224" spans="1:11">
      <c r="A224" s="9" t="str">
        <f>YEAR(records[[#This Row],[日期]])&amp;" 年"</f>
        <v>2020 年</v>
      </c>
      <c r="B224" s="7" t="str">
        <f>"第 "&amp;INT(MONTH(records[[#This Row],[日期]])/3+1)&amp;" 季度"</f>
        <v>第 2 季度</v>
      </c>
      <c r="C224" s="7" t="str">
        <f>MONTH(records[[#This Row],[日期]])&amp;" 月"</f>
        <v>3 月</v>
      </c>
      <c r="D224" s="7" t="str">
        <f>"第 "&amp;WEEKNUM(records[[#This Row],[日期]],2)&amp;" 周"</f>
        <v>第 10 周</v>
      </c>
      <c r="E224" s="7">
        <v>43895</v>
      </c>
      <c r="F224" s="8">
        <v>0.95138888888888884</v>
      </c>
      <c r="G224" s="8">
        <v>0.95833333333333337</v>
      </c>
      <c r="H224" s="8">
        <f>records[[#This Row],[结束时刻]]-records[[#This Row],[开始时刻]]</f>
        <v>6.9444444444445308E-3</v>
      </c>
      <c r="I224" s="13" t="s">
        <v>187</v>
      </c>
      <c r="J224" s="24">
        <v>0</v>
      </c>
      <c r="K224" s="9"/>
    </row>
    <row r="225" spans="1:11">
      <c r="A225" s="9" t="str">
        <f>YEAR(records[[#This Row],[日期]])&amp;" 年"</f>
        <v>2020 年</v>
      </c>
      <c r="B225" s="7" t="str">
        <f>"第 "&amp;INT(MONTH(records[[#This Row],[日期]])/3+1)&amp;" 季度"</f>
        <v>第 2 季度</v>
      </c>
      <c r="C225" s="7" t="str">
        <f>MONTH(records[[#This Row],[日期]])&amp;" 月"</f>
        <v>3 月</v>
      </c>
      <c r="D225" s="7" t="str">
        <f>"第 "&amp;WEEKNUM(records[[#This Row],[日期]],2)&amp;" 周"</f>
        <v>第 10 周</v>
      </c>
      <c r="E225" s="7">
        <v>43896</v>
      </c>
      <c r="F225" s="8">
        <v>0</v>
      </c>
      <c r="G225" s="8">
        <v>0.99930555555555556</v>
      </c>
      <c r="H225" s="8">
        <f>records[[#This Row],[结束时刻]]-records[[#This Row],[开始时刻]]</f>
        <v>0.99930555555555556</v>
      </c>
      <c r="I225" s="13" t="s">
        <v>130</v>
      </c>
      <c r="J225" s="24">
        <v>9.1999999999999998E-2</v>
      </c>
      <c r="K225" s="9" t="s">
        <v>239</v>
      </c>
    </row>
    <row r="226" spans="1:11">
      <c r="A226" s="9" t="str">
        <f>YEAR(records[[#This Row],[日期]])&amp;" 年"</f>
        <v>2020 年</v>
      </c>
      <c r="B226" s="7" t="str">
        <f>"第 "&amp;INT(MONTH(records[[#This Row],[日期]])/3+1)&amp;" 季度"</f>
        <v>第 2 季度</v>
      </c>
      <c r="C226" s="7" t="str">
        <f>MONTH(records[[#This Row],[日期]])&amp;" 月"</f>
        <v>3 月</v>
      </c>
      <c r="D226" s="7" t="str">
        <f>"第 "&amp;WEEKNUM(records[[#This Row],[日期]],2)&amp;" 周"</f>
        <v>第 10 周</v>
      </c>
      <c r="E226" s="7">
        <v>43896</v>
      </c>
      <c r="F226" s="8">
        <v>0.29166666666666669</v>
      </c>
      <c r="G226" s="8">
        <v>0.3125</v>
      </c>
      <c r="H226" s="8">
        <f>records[[#This Row],[结束时刻]]-records[[#This Row],[开始时刻]]</f>
        <v>2.0833333333333315E-2</v>
      </c>
      <c r="I226" s="13" t="s">
        <v>20</v>
      </c>
      <c r="J226" s="24">
        <v>0</v>
      </c>
      <c r="K226" s="9"/>
    </row>
    <row r="227" spans="1:11">
      <c r="A227" s="9" t="str">
        <f>YEAR(records[[#This Row],[日期]])&amp;" 年"</f>
        <v>2020 年</v>
      </c>
      <c r="B227" s="7" t="str">
        <f>"第 "&amp;INT(MONTH(records[[#This Row],[日期]])/3+1)&amp;" 季度"</f>
        <v>第 2 季度</v>
      </c>
      <c r="C227" s="7" t="str">
        <f>MONTH(records[[#This Row],[日期]])&amp;" 月"</f>
        <v>3 月</v>
      </c>
      <c r="D227" s="7" t="str">
        <f>"第 "&amp;WEEKNUM(records[[#This Row],[日期]],2)&amp;" 周"</f>
        <v>第 10 周</v>
      </c>
      <c r="E227" s="7">
        <v>43896</v>
      </c>
      <c r="F227" s="8">
        <v>0.30208333333333331</v>
      </c>
      <c r="G227" s="8">
        <v>0.30208333333333331</v>
      </c>
      <c r="H227" s="8">
        <f>records[[#This Row],[结束时刻]]-records[[#This Row],[开始时刻]]</f>
        <v>0</v>
      </c>
      <c r="I227" s="13" t="s">
        <v>6</v>
      </c>
      <c r="J227" s="24">
        <v>0.6</v>
      </c>
      <c r="K227" s="9"/>
    </row>
    <row r="228" spans="1:11">
      <c r="A228" s="9" t="str">
        <f>YEAR(records[[#This Row],[日期]])&amp;" 年"</f>
        <v>2020 年</v>
      </c>
      <c r="B228" s="7" t="str">
        <f>"第 "&amp;INT(MONTH(records[[#This Row],[日期]])/3+1)&amp;" 季度"</f>
        <v>第 2 季度</v>
      </c>
      <c r="C228" s="7" t="str">
        <f>MONTH(records[[#This Row],[日期]])&amp;" 月"</f>
        <v>3 月</v>
      </c>
      <c r="D228" s="7" t="str">
        <f>"第 "&amp;WEEKNUM(records[[#This Row],[日期]],2)&amp;" 周"</f>
        <v>第 10 周</v>
      </c>
      <c r="E228" s="7">
        <v>43896</v>
      </c>
      <c r="F228" s="8">
        <v>0.30208333333333331</v>
      </c>
      <c r="G228" s="8">
        <v>0.30902777777777779</v>
      </c>
      <c r="H228" s="8">
        <f>records[[#This Row],[结束时刻]]-records[[#This Row],[开始时刻]]</f>
        <v>6.9444444444444753E-3</v>
      </c>
      <c r="I228" s="7" t="s">
        <v>97</v>
      </c>
      <c r="J228" s="24">
        <v>0.6</v>
      </c>
      <c r="K228" s="9"/>
    </row>
    <row r="229" spans="1:11">
      <c r="A229" s="9" t="str">
        <f>YEAR(records[[#This Row],[日期]])&amp;" 年"</f>
        <v>2020 年</v>
      </c>
      <c r="B229" s="7" t="str">
        <f>"第 "&amp;INT(MONTH(records[[#This Row],[日期]])/3+1)&amp;" 季度"</f>
        <v>第 2 季度</v>
      </c>
      <c r="C229" s="7" t="str">
        <f>MONTH(records[[#This Row],[日期]])&amp;" 月"</f>
        <v>3 月</v>
      </c>
      <c r="D229" s="7" t="str">
        <f>"第 "&amp;WEEKNUM(records[[#This Row],[日期]],2)&amp;" 周"</f>
        <v>第 10 周</v>
      </c>
      <c r="E229" s="7">
        <v>43896</v>
      </c>
      <c r="F229" s="8">
        <v>0.3125</v>
      </c>
      <c r="G229" s="8">
        <v>0.3298611111111111</v>
      </c>
      <c r="H229" s="8">
        <f>records[[#This Row],[结束时刻]]-records[[#This Row],[开始时刻]]</f>
        <v>1.7361111111111105E-2</v>
      </c>
      <c r="I229" s="13" t="s">
        <v>194</v>
      </c>
      <c r="J229" s="24">
        <v>0.1</v>
      </c>
      <c r="K229" s="9"/>
    </row>
    <row r="230" spans="1:11">
      <c r="A230" s="9" t="str">
        <f>YEAR(records[[#This Row],[日期]])&amp;" 年"</f>
        <v>2020 年</v>
      </c>
      <c r="B230" s="7" t="str">
        <f>"第 "&amp;INT(MONTH(records[[#This Row],[日期]])/3+1)&amp;" 季度"</f>
        <v>第 2 季度</v>
      </c>
      <c r="C230" s="7" t="str">
        <f>MONTH(records[[#This Row],[日期]])&amp;" 月"</f>
        <v>3 月</v>
      </c>
      <c r="D230" s="7" t="str">
        <f>"第 "&amp;WEEKNUM(records[[#This Row],[日期]],2)&amp;" 周"</f>
        <v>第 10 周</v>
      </c>
      <c r="E230" s="7">
        <v>43896</v>
      </c>
      <c r="F230" s="8">
        <v>0.3125</v>
      </c>
      <c r="G230" s="8">
        <v>0.3298611111111111</v>
      </c>
      <c r="H230" s="8">
        <f>records[[#This Row],[结束时刻]]-records[[#This Row],[开始时刻]]</f>
        <v>1.7361111111111105E-2</v>
      </c>
      <c r="I230" s="13" t="s">
        <v>188</v>
      </c>
      <c r="J230" s="24">
        <v>0.1</v>
      </c>
      <c r="K230" s="9"/>
    </row>
    <row r="231" spans="1:11">
      <c r="A231" s="9" t="str">
        <f>YEAR(records[[#This Row],[日期]])&amp;" 年"</f>
        <v>2020 年</v>
      </c>
      <c r="B231" s="7" t="str">
        <f>"第 "&amp;INT(MONTH(records[[#This Row],[日期]])/3+1)&amp;" 季度"</f>
        <v>第 2 季度</v>
      </c>
      <c r="C231" s="7" t="str">
        <f>MONTH(records[[#This Row],[日期]])&amp;" 月"</f>
        <v>3 月</v>
      </c>
      <c r="D231" s="7" t="str">
        <f>"第 "&amp;WEEKNUM(records[[#This Row],[日期]],2)&amp;" 周"</f>
        <v>第 10 周</v>
      </c>
      <c r="E231" s="7">
        <v>43896</v>
      </c>
      <c r="F231" s="8">
        <v>0.31944444444444448</v>
      </c>
      <c r="G231" s="8">
        <v>0.3263888888888889</v>
      </c>
      <c r="H231" s="8">
        <f>records[[#This Row],[结束时刻]]-records[[#This Row],[开始时刻]]</f>
        <v>6.9444444444444198E-3</v>
      </c>
      <c r="I231" s="13" t="s">
        <v>189</v>
      </c>
      <c r="J231" s="24">
        <v>0.1</v>
      </c>
      <c r="K231" s="9"/>
    </row>
    <row r="232" spans="1:11">
      <c r="A232" s="9" t="str">
        <f>YEAR(records[[#This Row],[日期]])&amp;" 年"</f>
        <v>2020 年</v>
      </c>
      <c r="B232" s="7" t="str">
        <f>"第 "&amp;INT(MONTH(records[[#This Row],[日期]])/3+1)&amp;" 季度"</f>
        <v>第 2 季度</v>
      </c>
      <c r="C232" s="7" t="str">
        <f>MONTH(records[[#This Row],[日期]])&amp;" 月"</f>
        <v>3 月</v>
      </c>
      <c r="D232" s="7" t="str">
        <f>"第 "&amp;WEEKNUM(records[[#This Row],[日期]],2)&amp;" 周"</f>
        <v>第 10 周</v>
      </c>
      <c r="E232" s="7">
        <v>43896</v>
      </c>
      <c r="F232" s="8">
        <v>0.31944444444444448</v>
      </c>
      <c r="G232" s="8">
        <v>0.3298611111111111</v>
      </c>
      <c r="H232" s="8">
        <f>records[[#This Row],[结束时刻]]-records[[#This Row],[开始时刻]]</f>
        <v>1.041666666666663E-2</v>
      </c>
      <c r="I232" s="13" t="s">
        <v>134</v>
      </c>
      <c r="J232" s="24">
        <v>0.3</v>
      </c>
      <c r="K232" s="9" t="s">
        <v>250</v>
      </c>
    </row>
    <row r="233" spans="1:11">
      <c r="A233" s="9" t="str">
        <f>YEAR(records[[#This Row],[日期]])&amp;" 年"</f>
        <v>2020 年</v>
      </c>
      <c r="B233" s="7" t="str">
        <f>"第 "&amp;INT(MONTH(records[[#This Row],[日期]])/3+1)&amp;" 季度"</f>
        <v>第 2 季度</v>
      </c>
      <c r="C233" s="7" t="str">
        <f>MONTH(records[[#This Row],[日期]])&amp;" 月"</f>
        <v>3 月</v>
      </c>
      <c r="D233" s="7" t="str">
        <f>"第 "&amp;WEEKNUM(records[[#This Row],[日期]],2)&amp;" 周"</f>
        <v>第 10 周</v>
      </c>
      <c r="E233" s="7">
        <v>43896</v>
      </c>
      <c r="F233" s="8">
        <v>0.33333333333333331</v>
      </c>
      <c r="G233" s="8">
        <v>0.375</v>
      </c>
      <c r="H233" s="8">
        <f>records[[#This Row],[结束时刻]]-records[[#This Row],[开始时刻]]</f>
        <v>4.1666666666666685E-2</v>
      </c>
      <c r="I233" s="13" t="s">
        <v>11</v>
      </c>
      <c r="J233" s="24">
        <v>0.6</v>
      </c>
      <c r="K233" s="9"/>
    </row>
    <row r="234" spans="1:11">
      <c r="A234" s="9" t="str">
        <f>YEAR(records[[#This Row],[日期]])&amp;" 年"</f>
        <v>2020 年</v>
      </c>
      <c r="B234" s="7" t="str">
        <f>"第 "&amp;INT(MONTH(records[[#This Row],[日期]])/3+1)&amp;" 季度"</f>
        <v>第 2 季度</v>
      </c>
      <c r="C234" s="7" t="str">
        <f>MONTH(records[[#This Row],[日期]])&amp;" 月"</f>
        <v>3 月</v>
      </c>
      <c r="D234" s="7" t="str">
        <f>"第 "&amp;WEEKNUM(records[[#This Row],[日期]],2)&amp;" 周"</f>
        <v>第 10 周</v>
      </c>
      <c r="E234" s="7">
        <v>43896</v>
      </c>
      <c r="F234" s="8">
        <v>0.375</v>
      </c>
      <c r="G234" s="8">
        <v>0.45833333333333331</v>
      </c>
      <c r="H234" s="8">
        <f>records[[#This Row],[结束时刻]]-records[[#This Row],[开始时刻]]</f>
        <v>8.3333333333333315E-2</v>
      </c>
      <c r="I234" s="13" t="s">
        <v>172</v>
      </c>
      <c r="J234" s="24">
        <v>0.1</v>
      </c>
      <c r="K234" s="9"/>
    </row>
    <row r="235" spans="1:11">
      <c r="A235" s="9" t="str">
        <f>YEAR(records[[#This Row],[日期]])&amp;" 年"</f>
        <v>2020 年</v>
      </c>
      <c r="B235" s="7" t="str">
        <f>"第 "&amp;INT(MONTH(records[[#This Row],[日期]])/3+1)&amp;" 季度"</f>
        <v>第 2 季度</v>
      </c>
      <c r="C235" s="7" t="str">
        <f>MONTH(records[[#This Row],[日期]])&amp;" 月"</f>
        <v>3 月</v>
      </c>
      <c r="D235" s="7" t="str">
        <f>"第 "&amp;WEEKNUM(records[[#This Row],[日期]],2)&amp;" 周"</f>
        <v>第 10 周</v>
      </c>
      <c r="E235" s="7">
        <v>43896</v>
      </c>
      <c r="F235" s="8">
        <v>0.45833333333333331</v>
      </c>
      <c r="G235" s="8">
        <v>0.5</v>
      </c>
      <c r="H235" s="8">
        <f>records[[#This Row],[结束时刻]]-records[[#This Row],[开始时刻]]</f>
        <v>4.1666666666666685E-2</v>
      </c>
      <c r="I235" s="13" t="s">
        <v>229</v>
      </c>
      <c r="J235" s="24">
        <v>0.3</v>
      </c>
      <c r="K235" s="9"/>
    </row>
    <row r="236" spans="1:11">
      <c r="A236" s="9" t="str">
        <f>YEAR(records[[#This Row],[日期]])&amp;" 年"</f>
        <v>2020 年</v>
      </c>
      <c r="B236" s="7" t="str">
        <f>"第 "&amp;INT(MONTH(records[[#This Row],[日期]])/3+1)&amp;" 季度"</f>
        <v>第 2 季度</v>
      </c>
      <c r="C236" s="7" t="str">
        <f>MONTH(records[[#This Row],[日期]])&amp;" 月"</f>
        <v>3 月</v>
      </c>
      <c r="D236" s="7" t="str">
        <f>"第 "&amp;WEEKNUM(records[[#This Row],[日期]],2)&amp;" 周"</f>
        <v>第 10 周</v>
      </c>
      <c r="E236" s="7">
        <v>43896</v>
      </c>
      <c r="F236" s="8">
        <v>0.5</v>
      </c>
      <c r="G236" s="8">
        <v>0.52083333333333337</v>
      </c>
      <c r="H236" s="8">
        <f>records[[#This Row],[结束时刻]]-records[[#This Row],[开始时刻]]</f>
        <v>2.083333333333337E-2</v>
      </c>
      <c r="I236" s="13" t="s">
        <v>230</v>
      </c>
      <c r="J236" s="24">
        <v>0.3</v>
      </c>
      <c r="K236" s="9"/>
    </row>
    <row r="237" spans="1:11">
      <c r="A237" s="9" t="str">
        <f>YEAR(records[[#This Row],[日期]])&amp;" 年"</f>
        <v>2020 年</v>
      </c>
      <c r="B237" s="7" t="str">
        <f>"第 "&amp;INT(MONTH(records[[#This Row],[日期]])/3+1)&amp;" 季度"</f>
        <v>第 2 季度</v>
      </c>
      <c r="C237" s="7" t="str">
        <f>MONTH(records[[#This Row],[日期]])&amp;" 月"</f>
        <v>3 月</v>
      </c>
      <c r="D237" s="7" t="str">
        <f>"第 "&amp;WEEKNUM(records[[#This Row],[日期]],2)&amp;" 周"</f>
        <v>第 10 周</v>
      </c>
      <c r="E237" s="7">
        <v>43896</v>
      </c>
      <c r="F237" s="8">
        <v>0.52083333333333337</v>
      </c>
      <c r="G237" s="8">
        <v>0.54166666666666663</v>
      </c>
      <c r="H237" s="8">
        <f>records[[#This Row],[结束时刻]]-records[[#This Row],[开始时刻]]</f>
        <v>2.0833333333333259E-2</v>
      </c>
      <c r="I237" s="13" t="s">
        <v>145</v>
      </c>
      <c r="J237" s="24">
        <v>0.1</v>
      </c>
      <c r="K237" s="9"/>
    </row>
    <row r="238" spans="1:11">
      <c r="A238" s="9" t="str">
        <f>YEAR(records[[#This Row],[日期]])&amp;" 年"</f>
        <v>2020 年</v>
      </c>
      <c r="B238" s="7" t="str">
        <f>"第 "&amp;INT(MONTH(records[[#This Row],[日期]])/3+1)&amp;" 季度"</f>
        <v>第 2 季度</v>
      </c>
      <c r="C238" s="7" t="str">
        <f>MONTH(records[[#This Row],[日期]])&amp;" 月"</f>
        <v>3 月</v>
      </c>
      <c r="D238" s="7" t="str">
        <f>"第 "&amp;WEEKNUM(records[[#This Row],[日期]],2)&amp;" 周"</f>
        <v>第 10 周</v>
      </c>
      <c r="E238" s="7">
        <v>43896</v>
      </c>
      <c r="F238" s="8">
        <v>0.58333333333333337</v>
      </c>
      <c r="G238" s="8">
        <v>0.63888888888888895</v>
      </c>
      <c r="H238" s="8">
        <f>records[[#This Row],[结束时刻]]-records[[#This Row],[开始时刻]]</f>
        <v>5.555555555555558E-2</v>
      </c>
      <c r="I238" s="13" t="s">
        <v>190</v>
      </c>
      <c r="J238" s="24">
        <v>0.1</v>
      </c>
      <c r="K238" s="9"/>
    </row>
    <row r="239" spans="1:11">
      <c r="A239" s="9" t="str">
        <f>YEAR(records[[#This Row],[日期]])&amp;" 年"</f>
        <v>2020 年</v>
      </c>
      <c r="B239" s="7" t="str">
        <f>"第 "&amp;INT(MONTH(records[[#This Row],[日期]])/3+1)&amp;" 季度"</f>
        <v>第 2 季度</v>
      </c>
      <c r="C239" s="7" t="str">
        <f>MONTH(records[[#This Row],[日期]])&amp;" 月"</f>
        <v>3 月</v>
      </c>
      <c r="D239" s="7" t="str">
        <f>"第 "&amp;WEEKNUM(records[[#This Row],[日期]],2)&amp;" 周"</f>
        <v>第 10 周</v>
      </c>
      <c r="E239" s="7">
        <v>43896</v>
      </c>
      <c r="F239" s="8">
        <v>0.64583333333333337</v>
      </c>
      <c r="G239" s="8">
        <v>0.70833333333333337</v>
      </c>
      <c r="H239" s="8">
        <f>records[[#This Row],[结束时刻]]-records[[#This Row],[开始时刻]]</f>
        <v>6.25E-2</v>
      </c>
      <c r="I239" s="13" t="s">
        <v>238</v>
      </c>
      <c r="J239" s="24">
        <v>0.03</v>
      </c>
      <c r="K239" s="9"/>
    </row>
    <row r="240" spans="1:11">
      <c r="A240" s="9" t="str">
        <f>YEAR(records[[#This Row],[日期]])&amp;" 年"</f>
        <v>2020 年</v>
      </c>
      <c r="B240" s="7" t="str">
        <f>"第 "&amp;INT(MONTH(records[[#This Row],[日期]])/3+1)&amp;" 季度"</f>
        <v>第 2 季度</v>
      </c>
      <c r="C240" s="7" t="str">
        <f>MONTH(records[[#This Row],[日期]])&amp;" 月"</f>
        <v>3 月</v>
      </c>
      <c r="D240" s="7" t="str">
        <f>"第 "&amp;WEEKNUM(records[[#This Row],[日期]],2)&amp;" 周"</f>
        <v>第 10 周</v>
      </c>
      <c r="E240" s="7">
        <v>43896</v>
      </c>
      <c r="F240" s="8">
        <v>0.70833333333333337</v>
      </c>
      <c r="G240" s="8">
        <v>0.75</v>
      </c>
      <c r="H240" s="8">
        <f>records[[#This Row],[结束时刻]]-records[[#This Row],[开始时刻]]</f>
        <v>4.166666666666663E-2</v>
      </c>
      <c r="I240" s="13" t="s">
        <v>233</v>
      </c>
      <c r="J240" s="24">
        <v>0.3</v>
      </c>
      <c r="K240" s="9" t="s">
        <v>72</v>
      </c>
    </row>
    <row r="241" spans="1:11">
      <c r="A241" s="9" t="str">
        <f>YEAR(records[[#This Row],[日期]])&amp;" 年"</f>
        <v>2020 年</v>
      </c>
      <c r="B241" s="7" t="str">
        <f>"第 "&amp;INT(MONTH(records[[#This Row],[日期]])/3+1)&amp;" 季度"</f>
        <v>第 2 季度</v>
      </c>
      <c r="C241" s="7" t="str">
        <f>MONTH(records[[#This Row],[日期]])&amp;" 月"</f>
        <v>3 月</v>
      </c>
      <c r="D241" s="7" t="str">
        <f>"第 "&amp;WEEKNUM(records[[#This Row],[日期]],2)&amp;" 周"</f>
        <v>第 10 周</v>
      </c>
      <c r="E241" s="7">
        <v>43896</v>
      </c>
      <c r="F241" s="8">
        <v>0.75</v>
      </c>
      <c r="G241" s="8">
        <v>0.77083333333333337</v>
      </c>
      <c r="H241" s="8">
        <f>records[[#This Row],[结束时刻]]-records[[#This Row],[开始时刻]]</f>
        <v>2.083333333333337E-2</v>
      </c>
      <c r="I241" s="13" t="s">
        <v>234</v>
      </c>
      <c r="J241" s="24">
        <v>0.3</v>
      </c>
      <c r="K241" s="9" t="s">
        <v>72</v>
      </c>
    </row>
    <row r="242" spans="1:11">
      <c r="A242" s="9" t="str">
        <f>YEAR(records[[#This Row],[日期]])&amp;" 年"</f>
        <v>2020 年</v>
      </c>
      <c r="B242" s="7" t="str">
        <f>"第 "&amp;INT(MONTH(records[[#This Row],[日期]])/3+1)&amp;" 季度"</f>
        <v>第 2 季度</v>
      </c>
      <c r="C242" s="7" t="str">
        <f>MONTH(records[[#This Row],[日期]])&amp;" 月"</f>
        <v>3 月</v>
      </c>
      <c r="D242" s="7" t="str">
        <f>"第 "&amp;WEEKNUM(records[[#This Row],[日期]],2)&amp;" 周"</f>
        <v>第 10 周</v>
      </c>
      <c r="E242" s="7">
        <v>43896</v>
      </c>
      <c r="F242" s="8">
        <v>0.77083333333333337</v>
      </c>
      <c r="G242" s="8">
        <v>0.83333333333333337</v>
      </c>
      <c r="H242" s="8">
        <f>records[[#This Row],[结束时刻]]-records[[#This Row],[开始时刻]]</f>
        <v>6.25E-2</v>
      </c>
      <c r="I242" s="13" t="s">
        <v>192</v>
      </c>
      <c r="J242" s="24">
        <v>0.1</v>
      </c>
      <c r="K242" s="9"/>
    </row>
    <row r="243" spans="1:11">
      <c r="A243" s="9" t="str">
        <f>YEAR(records[[#This Row],[日期]])&amp;" 年"</f>
        <v>2020 年</v>
      </c>
      <c r="B243" s="7" t="str">
        <f>"第 "&amp;INT(MONTH(records[[#This Row],[日期]])/3+1)&amp;" 季度"</f>
        <v>第 2 季度</v>
      </c>
      <c r="C243" s="7" t="str">
        <f>MONTH(records[[#This Row],[日期]])&amp;" 月"</f>
        <v>3 月</v>
      </c>
      <c r="D243" s="7" t="str">
        <f>"第 "&amp;WEEKNUM(records[[#This Row],[日期]],2)&amp;" 周"</f>
        <v>第 10 周</v>
      </c>
      <c r="E243" s="7">
        <v>43896</v>
      </c>
      <c r="F243" s="8">
        <v>0.83333333333333337</v>
      </c>
      <c r="G243" s="8">
        <v>0.875</v>
      </c>
      <c r="H243" s="8">
        <f>records[[#This Row],[结束时刻]]-records[[#This Row],[开始时刻]]</f>
        <v>4.166666666666663E-2</v>
      </c>
      <c r="I243" s="13" t="s">
        <v>11</v>
      </c>
      <c r="J243" s="24">
        <v>0.1</v>
      </c>
      <c r="K243" s="9"/>
    </row>
    <row r="244" spans="1:11">
      <c r="A244" s="9" t="str">
        <f>YEAR(records[[#This Row],[日期]])&amp;" 年"</f>
        <v>2020 年</v>
      </c>
      <c r="B244" s="7" t="str">
        <f>"第 "&amp;INT(MONTH(records[[#This Row],[日期]])/3+1)&amp;" 季度"</f>
        <v>第 2 季度</v>
      </c>
      <c r="C244" s="7" t="str">
        <f>MONTH(records[[#This Row],[日期]])&amp;" 月"</f>
        <v>3 月</v>
      </c>
      <c r="D244" s="7" t="str">
        <f>"第 "&amp;WEEKNUM(records[[#This Row],[日期]],2)&amp;" 周"</f>
        <v>第 10 周</v>
      </c>
      <c r="E244" s="7">
        <v>43896</v>
      </c>
      <c r="F244" s="8">
        <v>0.875</v>
      </c>
      <c r="G244" s="8">
        <v>0.91666666666666663</v>
      </c>
      <c r="H244" s="8">
        <f>records[[#This Row],[结束时刻]]-records[[#This Row],[开始时刻]]</f>
        <v>4.166666666666663E-2</v>
      </c>
      <c r="I244" s="13" t="s">
        <v>12</v>
      </c>
      <c r="J244" s="24">
        <v>0.7</v>
      </c>
      <c r="K244" s="9"/>
    </row>
    <row r="245" spans="1:11">
      <c r="A245" s="9" t="str">
        <f>YEAR(records[[#This Row],[日期]])&amp;" 年"</f>
        <v>2020 年</v>
      </c>
      <c r="B245" s="7" t="str">
        <f>"第 "&amp;INT(MONTH(records[[#This Row],[日期]])/3+1)&amp;" 季度"</f>
        <v>第 2 季度</v>
      </c>
      <c r="C245" s="7" t="str">
        <f>MONTH(records[[#This Row],[日期]])&amp;" 月"</f>
        <v>3 月</v>
      </c>
      <c r="D245" s="7" t="str">
        <f>"第 "&amp;WEEKNUM(records[[#This Row],[日期]],2)&amp;" 周"</f>
        <v>第 10 周</v>
      </c>
      <c r="E245" s="7">
        <v>43896</v>
      </c>
      <c r="F245" s="8">
        <v>0.91666666666666663</v>
      </c>
      <c r="G245" s="8">
        <v>0.9375</v>
      </c>
      <c r="H245" s="8">
        <f>records[[#This Row],[结束时刻]]-records[[#This Row],[开始时刻]]</f>
        <v>2.083333333333337E-2</v>
      </c>
      <c r="I245" s="13" t="s">
        <v>23</v>
      </c>
      <c r="J245" s="24">
        <v>0.6</v>
      </c>
      <c r="K245" s="9"/>
    </row>
    <row r="246" spans="1:11">
      <c r="A246" s="9" t="str">
        <f>YEAR(records[[#This Row],[日期]])&amp;" 年"</f>
        <v>2020 年</v>
      </c>
      <c r="B246" s="7" t="str">
        <f>"第 "&amp;INT(MONTH(records[[#This Row],[日期]])/3+1)&amp;" 季度"</f>
        <v>第 2 季度</v>
      </c>
      <c r="C246" s="7" t="str">
        <f>MONTH(records[[#This Row],[日期]])&amp;" 月"</f>
        <v>3 月</v>
      </c>
      <c r="D246" s="7" t="str">
        <f>"第 "&amp;WEEKNUM(records[[#This Row],[日期]],2)&amp;" 周"</f>
        <v>第 10 周</v>
      </c>
      <c r="E246" s="7">
        <v>43896</v>
      </c>
      <c r="F246" s="8">
        <v>0.9375</v>
      </c>
      <c r="G246" s="8">
        <v>0.94444444444444453</v>
      </c>
      <c r="H246" s="8">
        <f>records[[#This Row],[结束时刻]]-records[[#This Row],[开始时刻]]</f>
        <v>6.9444444444445308E-3</v>
      </c>
      <c r="I246" s="13" t="s">
        <v>150</v>
      </c>
      <c r="J246" s="24">
        <v>0.1</v>
      </c>
      <c r="K246" s="9"/>
    </row>
    <row r="247" spans="1:11">
      <c r="A247" s="9" t="str">
        <f>YEAR(records[[#This Row],[日期]])&amp;" 年"</f>
        <v>2020 年</v>
      </c>
      <c r="B247" s="7" t="str">
        <f>"第 "&amp;INT(MONTH(records[[#This Row],[日期]])/3+1)&amp;" 季度"</f>
        <v>第 2 季度</v>
      </c>
      <c r="C247" s="7" t="str">
        <f>MONTH(records[[#This Row],[日期]])&amp;" 月"</f>
        <v>3 月</v>
      </c>
      <c r="D247" s="7" t="str">
        <f>"第 "&amp;WEEKNUM(records[[#This Row],[日期]],2)&amp;" 周"</f>
        <v>第 10 周</v>
      </c>
      <c r="E247" s="7">
        <v>43896</v>
      </c>
      <c r="F247" s="8">
        <v>0.94444444444444453</v>
      </c>
      <c r="G247" s="8">
        <v>0.95138888888888884</v>
      </c>
      <c r="H247" s="8">
        <f>records[[#This Row],[结束时刻]]-records[[#This Row],[开始时刻]]</f>
        <v>6.9444444444443088E-3</v>
      </c>
      <c r="I247" s="13" t="s">
        <v>141</v>
      </c>
      <c r="J247" s="24">
        <v>0.1</v>
      </c>
      <c r="K247" s="9"/>
    </row>
    <row r="248" spans="1:11">
      <c r="A248" s="9" t="str">
        <f>YEAR(records[[#This Row],[日期]])&amp;" 年"</f>
        <v>2020 年</v>
      </c>
      <c r="B248" s="7" t="str">
        <f>"第 "&amp;INT(MONTH(records[[#This Row],[日期]])/3+1)&amp;" 季度"</f>
        <v>第 2 季度</v>
      </c>
      <c r="C248" s="7" t="str">
        <f>MONTH(records[[#This Row],[日期]])&amp;" 月"</f>
        <v>3 月</v>
      </c>
      <c r="D248" s="7" t="str">
        <f>"第 "&amp;WEEKNUM(records[[#This Row],[日期]],2)&amp;" 周"</f>
        <v>第 10 周</v>
      </c>
      <c r="E248" s="7">
        <v>43896</v>
      </c>
      <c r="F248" s="8">
        <v>0.95138888888888884</v>
      </c>
      <c r="G248" s="8">
        <v>0.95833333333333337</v>
      </c>
      <c r="H248" s="8">
        <f>records[[#This Row],[结束时刻]]-records[[#This Row],[开始时刻]]</f>
        <v>6.9444444444445308E-3</v>
      </c>
      <c r="I248" s="13" t="s">
        <v>187</v>
      </c>
      <c r="J248" s="24">
        <v>0.1</v>
      </c>
      <c r="K248" s="9"/>
    </row>
    <row r="249" spans="1:11">
      <c r="A249" s="9" t="str">
        <f>YEAR(records[[#This Row],[日期]])&amp;" 年"</f>
        <v>2020 年</v>
      </c>
      <c r="B249" s="7" t="str">
        <f>"第 "&amp;INT(MONTH(records[[#This Row],[日期]])/3+1)&amp;" 季度"</f>
        <v>第 2 季度</v>
      </c>
      <c r="C249" s="7" t="str">
        <f>MONTH(records[[#This Row],[日期]])&amp;" 月"</f>
        <v>3 月</v>
      </c>
      <c r="D249" s="7" t="str">
        <f>"第 "&amp;WEEKNUM(records[[#This Row],[日期]],2)&amp;" 周"</f>
        <v>第 10 周</v>
      </c>
      <c r="E249" s="7">
        <v>43897</v>
      </c>
      <c r="F249" s="8">
        <v>0</v>
      </c>
      <c r="G249" s="8">
        <v>0.99930555555555556</v>
      </c>
      <c r="H249" s="8">
        <f>records[[#This Row],[结束时刻]]-records[[#This Row],[开始时刻]]</f>
        <v>0.99930555555555556</v>
      </c>
      <c r="I249" s="13" t="s">
        <v>130</v>
      </c>
      <c r="J249" s="24">
        <v>6.6000000000000003E-2</v>
      </c>
      <c r="K249" s="9" t="s">
        <v>249</v>
      </c>
    </row>
    <row r="250" spans="1:11">
      <c r="A250" s="9" t="str">
        <f>YEAR(records[[#This Row],[日期]])&amp;" 年"</f>
        <v>2020 年</v>
      </c>
      <c r="B250" s="7" t="str">
        <f>"第 "&amp;INT(MONTH(records[[#This Row],[日期]])/3+1)&amp;" 季度"</f>
        <v>第 2 季度</v>
      </c>
      <c r="C250" s="7" t="str">
        <f>MONTH(records[[#This Row],[日期]])&amp;" 月"</f>
        <v>3 月</v>
      </c>
      <c r="D250" s="7" t="str">
        <f>"第 "&amp;WEEKNUM(records[[#This Row],[日期]],2)&amp;" 周"</f>
        <v>第 10 周</v>
      </c>
      <c r="E250" s="7">
        <v>43897</v>
      </c>
      <c r="F250" s="8">
        <v>0.25</v>
      </c>
      <c r="G250" s="8">
        <v>0.25</v>
      </c>
      <c r="H250" s="8">
        <f>records[[#This Row],[结束时刻]]-records[[#This Row],[开始时刻]]</f>
        <v>0</v>
      </c>
      <c r="I250" s="13" t="s">
        <v>6</v>
      </c>
      <c r="J250" s="24">
        <v>0.7</v>
      </c>
      <c r="K250" s="9" t="s">
        <v>72</v>
      </c>
    </row>
    <row r="251" spans="1:11">
      <c r="A251" s="9" t="str">
        <f>YEAR(records[[#This Row],[日期]])&amp;" 年"</f>
        <v>2020 年</v>
      </c>
      <c r="B251" s="7" t="str">
        <f>"第 "&amp;INT(MONTH(records[[#This Row],[日期]])/3+1)&amp;" 季度"</f>
        <v>第 2 季度</v>
      </c>
      <c r="C251" s="7" t="str">
        <f>MONTH(records[[#This Row],[日期]])&amp;" 月"</f>
        <v>3 月</v>
      </c>
      <c r="D251" s="7" t="str">
        <f>"第 "&amp;WEEKNUM(records[[#This Row],[日期]],2)&amp;" 周"</f>
        <v>第 10 周</v>
      </c>
      <c r="E251" s="7">
        <v>43897</v>
      </c>
      <c r="F251" s="8">
        <v>0.25</v>
      </c>
      <c r="G251" s="8">
        <v>0.26041666666666669</v>
      </c>
      <c r="H251" s="8">
        <f>records[[#This Row],[结束时刻]]-records[[#This Row],[开始时刻]]</f>
        <v>1.0416666666666685E-2</v>
      </c>
      <c r="I251" s="7" t="s">
        <v>97</v>
      </c>
      <c r="J251" s="24">
        <v>0.7</v>
      </c>
      <c r="K251" s="9" t="s">
        <v>72</v>
      </c>
    </row>
    <row r="252" spans="1:11">
      <c r="A252" s="9" t="str">
        <f>YEAR(records[[#This Row],[日期]])&amp;" 年"</f>
        <v>2020 年</v>
      </c>
      <c r="B252" s="7" t="str">
        <f>"第 "&amp;INT(MONTH(records[[#This Row],[日期]])/3+1)&amp;" 季度"</f>
        <v>第 2 季度</v>
      </c>
      <c r="C252" s="7" t="str">
        <f>MONTH(records[[#This Row],[日期]])&amp;" 月"</f>
        <v>3 月</v>
      </c>
      <c r="D252" s="7" t="str">
        <f>"第 "&amp;WEEKNUM(records[[#This Row],[日期]],2)&amp;" 周"</f>
        <v>第 10 周</v>
      </c>
      <c r="E252" s="7">
        <v>43897</v>
      </c>
      <c r="F252" s="8">
        <v>0.25694444444444448</v>
      </c>
      <c r="G252" s="8">
        <v>0.2986111111111111</v>
      </c>
      <c r="H252" s="8">
        <f>records[[#This Row],[结束时刻]]-records[[#This Row],[开始时刻]]</f>
        <v>4.166666666666663E-2</v>
      </c>
      <c r="I252" s="13" t="s">
        <v>11</v>
      </c>
      <c r="J252" s="24">
        <v>0.7</v>
      </c>
      <c r="K252" s="9" t="s">
        <v>72</v>
      </c>
    </row>
    <row r="253" spans="1:11">
      <c r="A253" s="9" t="str">
        <f>YEAR(records[[#This Row],[日期]])&amp;" 年"</f>
        <v>2020 年</v>
      </c>
      <c r="B253" s="7" t="str">
        <f>"第 "&amp;INT(MONTH(records[[#This Row],[日期]])/3+1)&amp;" 季度"</f>
        <v>第 2 季度</v>
      </c>
      <c r="C253" s="7" t="str">
        <f>MONTH(records[[#This Row],[日期]])&amp;" 月"</f>
        <v>3 月</v>
      </c>
      <c r="D253" s="7" t="str">
        <f>"第 "&amp;WEEKNUM(records[[#This Row],[日期]],2)&amp;" 周"</f>
        <v>第 10 周</v>
      </c>
      <c r="E253" s="7">
        <v>43897</v>
      </c>
      <c r="F253" s="8">
        <v>0.2986111111111111</v>
      </c>
      <c r="G253" s="8">
        <v>0.31944444444444448</v>
      </c>
      <c r="H253" s="8">
        <f>records[[#This Row],[结束时刻]]-records[[#This Row],[开始时刻]]</f>
        <v>2.083333333333337E-2</v>
      </c>
      <c r="I253" s="13" t="s">
        <v>20</v>
      </c>
      <c r="J253" s="24">
        <v>0.6</v>
      </c>
      <c r="K253" s="9"/>
    </row>
    <row r="254" spans="1:11">
      <c r="A254" s="9" t="str">
        <f>YEAR(records[[#This Row],[日期]])&amp;" 年"</f>
        <v>2020 年</v>
      </c>
      <c r="B254" s="7" t="str">
        <f>"第 "&amp;INT(MONTH(records[[#This Row],[日期]])/3+1)&amp;" 季度"</f>
        <v>第 2 季度</v>
      </c>
      <c r="C254" s="7" t="str">
        <f>MONTH(records[[#This Row],[日期]])&amp;" 月"</f>
        <v>3 月</v>
      </c>
      <c r="D254" s="7" t="str">
        <f>"第 "&amp;WEEKNUM(records[[#This Row],[日期]],2)&amp;" 周"</f>
        <v>第 10 周</v>
      </c>
      <c r="E254" s="7">
        <v>43897</v>
      </c>
      <c r="F254" s="8">
        <v>0.31944444444444448</v>
      </c>
      <c r="G254" s="8">
        <v>0.3298611111111111</v>
      </c>
      <c r="H254" s="8">
        <f>records[[#This Row],[结束时刻]]-records[[#This Row],[开始时刻]]</f>
        <v>1.041666666666663E-2</v>
      </c>
      <c r="I254" s="13" t="s">
        <v>134</v>
      </c>
      <c r="J254" s="24">
        <v>0.7</v>
      </c>
      <c r="K254" s="9" t="s">
        <v>72</v>
      </c>
    </row>
    <row r="255" spans="1:11">
      <c r="A255" s="9" t="str">
        <f>YEAR(records[[#This Row],[日期]])&amp;" 年"</f>
        <v>2020 年</v>
      </c>
      <c r="B255" s="7" t="str">
        <f>"第 "&amp;INT(MONTH(records[[#This Row],[日期]])/3+1)&amp;" 季度"</f>
        <v>第 2 季度</v>
      </c>
      <c r="C255" s="7" t="str">
        <f>MONTH(records[[#This Row],[日期]])&amp;" 月"</f>
        <v>3 月</v>
      </c>
      <c r="D255" s="7" t="str">
        <f>"第 "&amp;WEEKNUM(records[[#This Row],[日期]],2)&amp;" 周"</f>
        <v>第 10 周</v>
      </c>
      <c r="E255" s="7">
        <v>43897</v>
      </c>
      <c r="F255" s="8">
        <v>0.33333333333333331</v>
      </c>
      <c r="G255" s="8">
        <v>0.375</v>
      </c>
      <c r="H255" s="8">
        <f>records[[#This Row],[结束时刻]]-records[[#This Row],[开始时刻]]</f>
        <v>4.1666666666666685E-2</v>
      </c>
      <c r="I255" s="13" t="s">
        <v>246</v>
      </c>
      <c r="J255" s="24">
        <v>0.1</v>
      </c>
      <c r="K255" s="9"/>
    </row>
    <row r="256" spans="1:11">
      <c r="A256" s="9" t="str">
        <f>YEAR(records[[#This Row],[日期]])&amp;" 年"</f>
        <v>2020 年</v>
      </c>
      <c r="B256" s="7" t="str">
        <f>"第 "&amp;INT(MONTH(records[[#This Row],[日期]])/3+1)&amp;" 季度"</f>
        <v>第 2 季度</v>
      </c>
      <c r="C256" s="7" t="str">
        <f>MONTH(records[[#This Row],[日期]])&amp;" 月"</f>
        <v>3 月</v>
      </c>
      <c r="D256" s="7" t="str">
        <f>"第 "&amp;WEEKNUM(records[[#This Row],[日期]],2)&amp;" 周"</f>
        <v>第 10 周</v>
      </c>
      <c r="E256" s="7">
        <v>43897</v>
      </c>
      <c r="F256" s="8">
        <v>0.375</v>
      </c>
      <c r="G256" s="8">
        <v>0.45833333333333331</v>
      </c>
      <c r="H256" s="8">
        <f>records[[#This Row],[结束时刻]]-records[[#This Row],[开始时刻]]</f>
        <v>8.3333333333333315E-2</v>
      </c>
      <c r="I256" s="13" t="s">
        <v>240</v>
      </c>
      <c r="J256" s="24">
        <v>0.06</v>
      </c>
      <c r="K256" s="9" t="s">
        <v>241</v>
      </c>
    </row>
    <row r="257" spans="1:11">
      <c r="A257" s="9" t="str">
        <f>YEAR(records[[#This Row],[日期]])&amp;" 年"</f>
        <v>2020 年</v>
      </c>
      <c r="B257" s="7" t="str">
        <f>"第 "&amp;INT(MONTH(records[[#This Row],[日期]])/3+1)&amp;" 季度"</f>
        <v>第 2 季度</v>
      </c>
      <c r="C257" s="7" t="str">
        <f>MONTH(records[[#This Row],[日期]])&amp;" 月"</f>
        <v>3 月</v>
      </c>
      <c r="D257" s="7" t="str">
        <f>"第 "&amp;WEEKNUM(records[[#This Row],[日期]],2)&amp;" 周"</f>
        <v>第 10 周</v>
      </c>
      <c r="E257" s="7">
        <v>43897</v>
      </c>
      <c r="F257" s="8">
        <v>0.45833333333333331</v>
      </c>
      <c r="G257" s="8">
        <v>0.5</v>
      </c>
      <c r="H257" s="8">
        <f>records[[#This Row],[结束时刻]]-records[[#This Row],[开始时刻]]</f>
        <v>4.1666666666666685E-2</v>
      </c>
      <c r="I257" s="13" t="s">
        <v>229</v>
      </c>
      <c r="J257" s="24">
        <v>0.6</v>
      </c>
      <c r="K257" s="9" t="s">
        <v>255</v>
      </c>
    </row>
    <row r="258" spans="1:11">
      <c r="A258" s="9" t="str">
        <f>YEAR(records[[#This Row],[日期]])&amp;" 年"</f>
        <v>2020 年</v>
      </c>
      <c r="B258" s="7" t="str">
        <f>"第 "&amp;INT(MONTH(records[[#This Row],[日期]])/3+1)&amp;" 季度"</f>
        <v>第 2 季度</v>
      </c>
      <c r="C258" s="7" t="str">
        <f>MONTH(records[[#This Row],[日期]])&amp;" 月"</f>
        <v>3 月</v>
      </c>
      <c r="D258" s="7" t="str">
        <f>"第 "&amp;WEEKNUM(records[[#This Row],[日期]],2)&amp;" 周"</f>
        <v>第 10 周</v>
      </c>
      <c r="E258" s="7">
        <v>43897</v>
      </c>
      <c r="F258" s="8">
        <v>0.5</v>
      </c>
      <c r="G258" s="8">
        <v>0.52083333333333337</v>
      </c>
      <c r="H258" s="8">
        <f>records[[#This Row],[结束时刻]]-records[[#This Row],[开始时刻]]</f>
        <v>2.083333333333337E-2</v>
      </c>
      <c r="I258" s="13" t="s">
        <v>230</v>
      </c>
      <c r="J258" s="24">
        <v>0.6</v>
      </c>
      <c r="K258" s="9" t="s">
        <v>255</v>
      </c>
    </row>
    <row r="259" spans="1:11">
      <c r="A259" s="9" t="str">
        <f>YEAR(records[[#This Row],[日期]])&amp;" 年"</f>
        <v>2020 年</v>
      </c>
      <c r="B259" s="7" t="str">
        <f>"第 "&amp;INT(MONTH(records[[#This Row],[日期]])/3+1)&amp;" 季度"</f>
        <v>第 2 季度</v>
      </c>
      <c r="C259" s="7" t="str">
        <f>MONTH(records[[#This Row],[日期]])&amp;" 月"</f>
        <v>3 月</v>
      </c>
      <c r="D259" s="7" t="str">
        <f>"第 "&amp;WEEKNUM(records[[#This Row],[日期]],2)&amp;" 周"</f>
        <v>第 10 周</v>
      </c>
      <c r="E259" s="7">
        <v>43897</v>
      </c>
      <c r="F259" s="8">
        <v>0.52083333333333337</v>
      </c>
      <c r="G259" s="8">
        <v>0.5625</v>
      </c>
      <c r="H259" s="8">
        <f>records[[#This Row],[结束时刻]]-records[[#This Row],[开始时刻]]</f>
        <v>4.166666666666663E-2</v>
      </c>
      <c r="I259" s="13" t="s">
        <v>236</v>
      </c>
      <c r="J259" s="24">
        <v>0.1</v>
      </c>
      <c r="K259" s="9"/>
    </row>
    <row r="260" spans="1:11">
      <c r="A260" s="9" t="str">
        <f>YEAR(records[[#This Row],[日期]])&amp;" 年"</f>
        <v>2020 年</v>
      </c>
      <c r="B260" s="7" t="str">
        <f>"第 "&amp;INT(MONTH(records[[#This Row],[日期]])/3+1)&amp;" 季度"</f>
        <v>第 2 季度</v>
      </c>
      <c r="C260" s="7" t="str">
        <f>MONTH(records[[#This Row],[日期]])&amp;" 月"</f>
        <v>3 月</v>
      </c>
      <c r="D260" s="7" t="str">
        <f>"第 "&amp;WEEKNUM(records[[#This Row],[日期]],2)&amp;" 周"</f>
        <v>第 10 周</v>
      </c>
      <c r="E260" s="7">
        <v>43897</v>
      </c>
      <c r="F260" s="8">
        <v>0.5625</v>
      </c>
      <c r="G260" s="8">
        <v>0.59027777777777779</v>
      </c>
      <c r="H260" s="8">
        <f>records[[#This Row],[结束时刻]]-records[[#This Row],[开始时刻]]</f>
        <v>2.777777777777779E-2</v>
      </c>
      <c r="I260" s="13" t="s">
        <v>145</v>
      </c>
      <c r="J260" s="24">
        <v>0.1</v>
      </c>
      <c r="K260" s="9"/>
    </row>
    <row r="261" spans="1:11">
      <c r="A261" s="9" t="str">
        <f>YEAR(records[[#This Row],[日期]])&amp;" 年"</f>
        <v>2020 年</v>
      </c>
      <c r="B261" s="7" t="str">
        <f>"第 "&amp;INT(MONTH(records[[#This Row],[日期]])/3+1)&amp;" 季度"</f>
        <v>第 2 季度</v>
      </c>
      <c r="C261" s="7" t="str">
        <f>MONTH(records[[#This Row],[日期]])&amp;" 月"</f>
        <v>3 月</v>
      </c>
      <c r="D261" s="7" t="str">
        <f>"第 "&amp;WEEKNUM(records[[#This Row],[日期]],2)&amp;" 周"</f>
        <v>第 10 周</v>
      </c>
      <c r="E261" s="7">
        <v>43897</v>
      </c>
      <c r="F261" s="8">
        <v>0.58333333333333337</v>
      </c>
      <c r="G261" s="8">
        <v>0.60416666666666663</v>
      </c>
      <c r="H261" s="8">
        <f>records[[#This Row],[结束时刻]]-records[[#This Row],[开始时刻]]</f>
        <v>2.0833333333333259E-2</v>
      </c>
      <c r="I261" s="13" t="s">
        <v>247</v>
      </c>
      <c r="J261" s="24">
        <v>0.1</v>
      </c>
      <c r="K261" s="9"/>
    </row>
    <row r="262" spans="1:11">
      <c r="A262" s="9" t="str">
        <f>YEAR(records[[#This Row],[日期]])&amp;" 年"</f>
        <v>2020 年</v>
      </c>
      <c r="B262" s="7" t="str">
        <f>"第 "&amp;INT(MONTH(records[[#This Row],[日期]])/3+1)&amp;" 季度"</f>
        <v>第 2 季度</v>
      </c>
      <c r="C262" s="7" t="str">
        <f>MONTH(records[[#This Row],[日期]])&amp;" 月"</f>
        <v>3 月</v>
      </c>
      <c r="D262" s="7" t="str">
        <f>"第 "&amp;WEEKNUM(records[[#This Row],[日期]],2)&amp;" 周"</f>
        <v>第 10 周</v>
      </c>
      <c r="E262" s="7">
        <v>43897</v>
      </c>
      <c r="F262" s="8">
        <v>0.60416666666666663</v>
      </c>
      <c r="G262" s="8">
        <v>0.625</v>
      </c>
      <c r="H262" s="8">
        <f>records[[#This Row],[结束时刻]]-records[[#This Row],[开始时刻]]</f>
        <v>2.083333333333337E-2</v>
      </c>
      <c r="I262" s="13" t="s">
        <v>242</v>
      </c>
      <c r="J262" s="24">
        <v>0</v>
      </c>
      <c r="K262" s="9" t="s">
        <v>179</v>
      </c>
    </row>
    <row r="263" spans="1:11">
      <c r="A263" s="9" t="str">
        <f>YEAR(records[[#This Row],[日期]])&amp;" 年"</f>
        <v>2020 年</v>
      </c>
      <c r="B263" s="7" t="str">
        <f>"第 "&amp;INT(MONTH(records[[#This Row],[日期]])/3+1)&amp;" 季度"</f>
        <v>第 2 季度</v>
      </c>
      <c r="C263" s="7" t="str">
        <f>MONTH(records[[#This Row],[日期]])&amp;" 月"</f>
        <v>3 月</v>
      </c>
      <c r="D263" s="7" t="str">
        <f>"第 "&amp;WEEKNUM(records[[#This Row],[日期]],2)&amp;" 周"</f>
        <v>第 10 周</v>
      </c>
      <c r="E263" s="7">
        <v>43897</v>
      </c>
      <c r="F263" s="8">
        <v>0.625</v>
      </c>
      <c r="G263" s="8">
        <v>0.70833333333333337</v>
      </c>
      <c r="H263" s="8">
        <f>records[[#This Row],[结束时刻]]-records[[#This Row],[开始时刻]]</f>
        <v>8.333333333333337E-2</v>
      </c>
      <c r="I263" s="13" t="s">
        <v>192</v>
      </c>
      <c r="J263" s="24">
        <v>0.1</v>
      </c>
      <c r="K263" s="9"/>
    </row>
    <row r="264" spans="1:11">
      <c r="A264" s="9" t="str">
        <f>YEAR(records[[#This Row],[日期]])&amp;" 年"</f>
        <v>2020 年</v>
      </c>
      <c r="B264" s="7" t="str">
        <f>"第 "&amp;INT(MONTH(records[[#This Row],[日期]])/3+1)&amp;" 季度"</f>
        <v>第 2 季度</v>
      </c>
      <c r="C264" s="7" t="str">
        <f>MONTH(records[[#This Row],[日期]])&amp;" 月"</f>
        <v>3 月</v>
      </c>
      <c r="D264" s="7" t="str">
        <f>"第 "&amp;WEEKNUM(records[[#This Row],[日期]],2)&amp;" 周"</f>
        <v>第 10 周</v>
      </c>
      <c r="E264" s="7">
        <v>43897</v>
      </c>
      <c r="F264" s="8">
        <v>0.70833333333333337</v>
      </c>
      <c r="G264" s="8">
        <v>0.75</v>
      </c>
      <c r="H264" s="8">
        <f>records[[#This Row],[结束时刻]]-records[[#This Row],[开始时刻]]</f>
        <v>4.166666666666663E-2</v>
      </c>
      <c r="I264" s="13" t="s">
        <v>233</v>
      </c>
      <c r="J264" s="24">
        <v>0.5</v>
      </c>
      <c r="K264" s="9" t="s">
        <v>152</v>
      </c>
    </row>
    <row r="265" spans="1:11">
      <c r="A265" s="9" t="str">
        <f>YEAR(records[[#This Row],[日期]])&amp;" 年"</f>
        <v>2020 年</v>
      </c>
      <c r="B265" s="7" t="str">
        <f>"第 "&amp;INT(MONTH(records[[#This Row],[日期]])/3+1)&amp;" 季度"</f>
        <v>第 2 季度</v>
      </c>
      <c r="C265" s="7" t="str">
        <f>MONTH(records[[#This Row],[日期]])&amp;" 月"</f>
        <v>3 月</v>
      </c>
      <c r="D265" s="7" t="str">
        <f>"第 "&amp;WEEKNUM(records[[#This Row],[日期]],2)&amp;" 周"</f>
        <v>第 10 周</v>
      </c>
      <c r="E265" s="7">
        <v>43897</v>
      </c>
      <c r="F265" s="8">
        <v>0.75</v>
      </c>
      <c r="G265" s="8">
        <v>0.77083333333333337</v>
      </c>
      <c r="H265" s="8">
        <f>records[[#This Row],[结束时刻]]-records[[#This Row],[开始时刻]]</f>
        <v>2.083333333333337E-2</v>
      </c>
      <c r="I265" s="13" t="s">
        <v>234</v>
      </c>
      <c r="J265" s="24">
        <v>0.5</v>
      </c>
      <c r="K265" s="9" t="s">
        <v>152</v>
      </c>
    </row>
    <row r="266" spans="1:11">
      <c r="A266" s="9" t="str">
        <f>YEAR(records[[#This Row],[日期]])&amp;" 年"</f>
        <v>2020 年</v>
      </c>
      <c r="B266" s="7" t="str">
        <f>"第 "&amp;INT(MONTH(records[[#This Row],[日期]])/3+1)&amp;" 季度"</f>
        <v>第 2 季度</v>
      </c>
      <c r="C266" s="7" t="str">
        <f>MONTH(records[[#This Row],[日期]])&amp;" 月"</f>
        <v>3 月</v>
      </c>
      <c r="D266" s="7" t="str">
        <f>"第 "&amp;WEEKNUM(records[[#This Row],[日期]],2)&amp;" 周"</f>
        <v>第 10 周</v>
      </c>
      <c r="E266" s="7">
        <v>43897</v>
      </c>
      <c r="F266" s="8">
        <v>0.77083333333333337</v>
      </c>
      <c r="G266" s="8">
        <v>0.79166666666666663</v>
      </c>
      <c r="H266" s="8">
        <f>records[[#This Row],[结束时刻]]-records[[#This Row],[开始时刻]]</f>
        <v>2.0833333333333259E-2</v>
      </c>
      <c r="I266" s="13" t="s">
        <v>243</v>
      </c>
      <c r="J266" s="24">
        <v>0.1</v>
      </c>
      <c r="K266" s="9"/>
    </row>
    <row r="267" spans="1:11">
      <c r="A267" s="9" t="str">
        <f>YEAR(records[[#This Row],[日期]])&amp;" 年"</f>
        <v>2020 年</v>
      </c>
      <c r="B267" s="7" t="str">
        <f>"第 "&amp;INT(MONTH(records[[#This Row],[日期]])/3+1)&amp;" 季度"</f>
        <v>第 2 季度</v>
      </c>
      <c r="C267" s="7" t="str">
        <f>MONTH(records[[#This Row],[日期]])&amp;" 月"</f>
        <v>3 月</v>
      </c>
      <c r="D267" s="7" t="str">
        <f>"第 "&amp;WEEKNUM(records[[#This Row],[日期]],2)&amp;" 周"</f>
        <v>第 10 周</v>
      </c>
      <c r="E267" s="7">
        <v>43897</v>
      </c>
      <c r="F267" s="8">
        <v>0.79166666666666663</v>
      </c>
      <c r="G267" s="8">
        <v>0.8125</v>
      </c>
      <c r="H267" s="8">
        <f>records[[#This Row],[结束时刻]]-records[[#This Row],[开始时刻]]</f>
        <v>2.083333333333337E-2</v>
      </c>
      <c r="I267" s="13" t="s">
        <v>244</v>
      </c>
      <c r="J267" s="24">
        <v>0</v>
      </c>
      <c r="K267" s="9" t="s">
        <v>179</v>
      </c>
    </row>
    <row r="268" spans="1:11">
      <c r="A268" s="9" t="str">
        <f>YEAR(records[[#This Row],[日期]])&amp;" 年"</f>
        <v>2020 年</v>
      </c>
      <c r="B268" s="7" t="str">
        <f>"第 "&amp;INT(MONTH(records[[#This Row],[日期]])/3+1)&amp;" 季度"</f>
        <v>第 2 季度</v>
      </c>
      <c r="C268" s="7" t="str">
        <f>MONTH(records[[#This Row],[日期]])&amp;" 月"</f>
        <v>3 月</v>
      </c>
      <c r="D268" s="7" t="str">
        <f>"第 "&amp;WEEKNUM(records[[#This Row],[日期]],2)&amp;" 周"</f>
        <v>第 10 周</v>
      </c>
      <c r="E268" s="7">
        <v>43897</v>
      </c>
      <c r="F268" s="8">
        <v>0.8125</v>
      </c>
      <c r="G268" s="8">
        <v>0.9375</v>
      </c>
      <c r="H268" s="8">
        <f>records[[#This Row],[结束时刻]]-records[[#This Row],[开始时刻]]</f>
        <v>0.125</v>
      </c>
      <c r="I268" s="13" t="s">
        <v>248</v>
      </c>
      <c r="J268" s="24">
        <v>0</v>
      </c>
      <c r="K268" s="9" t="s">
        <v>245</v>
      </c>
    </row>
    <row r="269" spans="1:11">
      <c r="A269" s="9" t="str">
        <f>YEAR(records[[#This Row],[日期]])&amp;" 年"</f>
        <v>2020 年</v>
      </c>
      <c r="B269" s="7" t="str">
        <f>"第 "&amp;INT(MONTH(records[[#This Row],[日期]])/3+1)&amp;" 季度"</f>
        <v>第 2 季度</v>
      </c>
      <c r="C269" s="7" t="str">
        <f>MONTH(records[[#This Row],[日期]])&amp;" 月"</f>
        <v>3 月</v>
      </c>
      <c r="D269" s="7" t="str">
        <f>"第 "&amp;WEEKNUM(records[[#This Row],[日期]],2)&amp;" 周"</f>
        <v>第 10 周</v>
      </c>
      <c r="E269" s="7">
        <v>43897</v>
      </c>
      <c r="F269" s="8">
        <v>0.83333333333333337</v>
      </c>
      <c r="G269" s="8">
        <v>0.875</v>
      </c>
      <c r="H269" s="8">
        <f>records[[#This Row],[结束时刻]]-records[[#This Row],[开始时刻]]</f>
        <v>4.166666666666663E-2</v>
      </c>
      <c r="I269" s="13" t="s">
        <v>11</v>
      </c>
      <c r="J269" s="24">
        <v>1E-3</v>
      </c>
      <c r="K269" s="9" t="s">
        <v>251</v>
      </c>
    </row>
    <row r="270" spans="1:11">
      <c r="A270" s="9" t="str">
        <f>YEAR(records[[#This Row],[日期]])&amp;" 年"</f>
        <v>2020 年</v>
      </c>
      <c r="B270" s="7" t="str">
        <f>"第 "&amp;INT(MONTH(records[[#This Row],[日期]])/3+1)&amp;" 季度"</f>
        <v>第 2 季度</v>
      </c>
      <c r="C270" s="7" t="str">
        <f>MONTH(records[[#This Row],[日期]])&amp;" 月"</f>
        <v>3 月</v>
      </c>
      <c r="D270" s="7" t="str">
        <f>"第 "&amp;WEEKNUM(records[[#This Row],[日期]],2)&amp;" 周"</f>
        <v>第 10 周</v>
      </c>
      <c r="E270" s="7">
        <v>43897</v>
      </c>
      <c r="F270" s="8">
        <v>0.875</v>
      </c>
      <c r="G270" s="8">
        <v>0.91666666666666663</v>
      </c>
      <c r="H270" s="8">
        <f>records[[#This Row],[结束时刻]]-records[[#This Row],[开始时刻]]</f>
        <v>4.166666666666663E-2</v>
      </c>
      <c r="I270" s="13" t="s">
        <v>12</v>
      </c>
      <c r="J270" s="24">
        <v>-0.8</v>
      </c>
      <c r="K270" s="9"/>
    </row>
    <row r="271" spans="1:11">
      <c r="A271" s="9" t="str">
        <f>YEAR(records[[#This Row],[日期]])&amp;" 年"</f>
        <v>2020 年</v>
      </c>
      <c r="B271" s="7" t="str">
        <f>"第 "&amp;INT(MONTH(records[[#This Row],[日期]])/3+1)&amp;" 季度"</f>
        <v>第 2 季度</v>
      </c>
      <c r="C271" s="7" t="str">
        <f>MONTH(records[[#This Row],[日期]])&amp;" 月"</f>
        <v>3 月</v>
      </c>
      <c r="D271" s="7" t="str">
        <f>"第 "&amp;WEEKNUM(records[[#This Row],[日期]],2)&amp;" 周"</f>
        <v>第 10 周</v>
      </c>
      <c r="E271" s="7">
        <v>43897</v>
      </c>
      <c r="F271" s="8">
        <v>0.91666666666666663</v>
      </c>
      <c r="G271" s="8">
        <v>0.9375</v>
      </c>
      <c r="H271" s="8">
        <f>records[[#This Row],[结束时刻]]-records[[#This Row],[开始时刻]]</f>
        <v>2.083333333333337E-2</v>
      </c>
      <c r="I271" s="13" t="s">
        <v>23</v>
      </c>
      <c r="J271" s="24">
        <v>-0.6</v>
      </c>
      <c r="K271" s="9"/>
    </row>
    <row r="272" spans="1:11">
      <c r="A272" s="9" t="str">
        <f>YEAR(records[[#This Row],[日期]])&amp;" 年"</f>
        <v>2020 年</v>
      </c>
      <c r="B272" s="7" t="str">
        <f>"第 "&amp;INT(MONTH(records[[#This Row],[日期]])/3+1)&amp;" 季度"</f>
        <v>第 2 季度</v>
      </c>
      <c r="C272" s="7" t="str">
        <f>MONTH(records[[#This Row],[日期]])&amp;" 月"</f>
        <v>3 月</v>
      </c>
      <c r="D272" s="7" t="str">
        <f>"第 "&amp;WEEKNUM(records[[#This Row],[日期]],2)&amp;" 周"</f>
        <v>第 10 周</v>
      </c>
      <c r="E272" s="7">
        <v>43897</v>
      </c>
      <c r="F272" s="8">
        <v>0.9375</v>
      </c>
      <c r="G272" s="8">
        <v>0.94444444444444453</v>
      </c>
      <c r="H272" s="8">
        <f>records[[#This Row],[结束时刻]]-records[[#This Row],[开始时刻]]</f>
        <v>6.9444444444445308E-3</v>
      </c>
      <c r="I272" s="13" t="s">
        <v>150</v>
      </c>
      <c r="J272" s="24">
        <v>-0.1</v>
      </c>
      <c r="K272" s="9"/>
    </row>
    <row r="273" spans="1:11">
      <c r="A273" s="9" t="str">
        <f>YEAR(records[[#This Row],[日期]])&amp;" 年"</f>
        <v>2020 年</v>
      </c>
      <c r="B273" s="7" t="str">
        <f>"第 "&amp;INT(MONTH(records[[#This Row],[日期]])/3+1)&amp;" 季度"</f>
        <v>第 2 季度</v>
      </c>
      <c r="C273" s="7" t="str">
        <f>MONTH(records[[#This Row],[日期]])&amp;" 月"</f>
        <v>3 月</v>
      </c>
      <c r="D273" s="7" t="str">
        <f>"第 "&amp;WEEKNUM(records[[#This Row],[日期]],2)&amp;" 周"</f>
        <v>第 10 周</v>
      </c>
      <c r="E273" s="7">
        <v>43897</v>
      </c>
      <c r="F273" s="8">
        <v>0.94444444444444453</v>
      </c>
      <c r="G273" s="8">
        <v>0.95138888888888884</v>
      </c>
      <c r="H273" s="8">
        <f>records[[#This Row],[结束时刻]]-records[[#This Row],[开始时刻]]</f>
        <v>6.9444444444443088E-3</v>
      </c>
      <c r="I273" s="13" t="s">
        <v>141</v>
      </c>
      <c r="J273" s="24">
        <v>-0.1</v>
      </c>
      <c r="K273" s="9"/>
    </row>
    <row r="274" spans="1:11">
      <c r="A274" s="9" t="str">
        <f>YEAR(records[[#This Row],[日期]])&amp;" 年"</f>
        <v>2020 年</v>
      </c>
      <c r="B274" s="7" t="str">
        <f>"第 "&amp;INT(MONTH(records[[#This Row],[日期]])/3+1)&amp;" 季度"</f>
        <v>第 2 季度</v>
      </c>
      <c r="C274" s="7" t="str">
        <f>MONTH(records[[#This Row],[日期]])&amp;" 月"</f>
        <v>3 月</v>
      </c>
      <c r="D274" s="7" t="str">
        <f>"第 "&amp;WEEKNUM(records[[#This Row],[日期]],2)&amp;" 周"</f>
        <v>第 10 周</v>
      </c>
      <c r="E274" s="7">
        <v>43897</v>
      </c>
      <c r="F274" s="8">
        <v>0.95138888888888884</v>
      </c>
      <c r="G274" s="8">
        <v>0.95833333333333337</v>
      </c>
      <c r="H274" s="8">
        <f>records[[#This Row],[结束时刻]]-records[[#This Row],[开始时刻]]</f>
        <v>6.9444444444445308E-3</v>
      </c>
      <c r="I274" s="13" t="s">
        <v>187</v>
      </c>
      <c r="J274" s="24">
        <v>-0.1</v>
      </c>
      <c r="K274" s="9"/>
    </row>
    <row r="275" spans="1:11">
      <c r="A275" s="9" t="str">
        <f>YEAR(records[[#This Row],[日期]])&amp;" 年"</f>
        <v>2020 年</v>
      </c>
      <c r="B275" s="7" t="str">
        <f>"第 "&amp;INT(MONTH(records[[#This Row],[日期]])/3+1)&amp;" 季度"</f>
        <v>第 2 季度</v>
      </c>
      <c r="C275" s="7" t="str">
        <f>MONTH(records[[#This Row],[日期]])&amp;" 月"</f>
        <v>3 月</v>
      </c>
      <c r="D275" s="7" t="str">
        <f>"第 "&amp;WEEKNUM(records[[#This Row],[日期]],2)&amp;" 周"</f>
        <v>第 10 周</v>
      </c>
      <c r="E275" s="7">
        <v>43898</v>
      </c>
      <c r="F275" s="8">
        <v>0</v>
      </c>
      <c r="G275" s="8">
        <v>0.99930555555555556</v>
      </c>
      <c r="H275" s="8">
        <f>records[[#This Row],[结束时刻]]-records[[#This Row],[开始时刻]]</f>
        <v>0.99930555555555556</v>
      </c>
      <c r="I275" s="13" t="s">
        <v>130</v>
      </c>
      <c r="J275" s="24">
        <v>9.2299999999999993E-2</v>
      </c>
      <c r="K275" s="9" t="s">
        <v>254</v>
      </c>
    </row>
    <row r="276" spans="1:11">
      <c r="A276" s="9" t="str">
        <f>YEAR(records[[#This Row],[日期]])&amp;" 年"</f>
        <v>2020 年</v>
      </c>
      <c r="B276" s="7" t="str">
        <f>"第 "&amp;INT(MONTH(records[[#This Row],[日期]])/3+1)&amp;" 季度"</f>
        <v>第 2 季度</v>
      </c>
      <c r="C276" s="7" t="str">
        <f>MONTH(records[[#This Row],[日期]])&amp;" 月"</f>
        <v>3 月</v>
      </c>
      <c r="D276" s="7" t="str">
        <f>"第 "&amp;WEEKNUM(records[[#This Row],[日期]],2)&amp;" 周"</f>
        <v>第 10 周</v>
      </c>
      <c r="E276" s="7">
        <v>43898</v>
      </c>
      <c r="F276" s="8">
        <v>0.28125</v>
      </c>
      <c r="G276" s="8">
        <v>0.28125</v>
      </c>
      <c r="H276" s="8">
        <f>records[[#This Row],[结束时刻]]-records[[#This Row],[开始时刻]]</f>
        <v>0</v>
      </c>
      <c r="I276" s="13" t="s">
        <v>6</v>
      </c>
      <c r="J276" s="24">
        <v>0.7</v>
      </c>
      <c r="K276" s="9"/>
    </row>
    <row r="277" spans="1:11">
      <c r="A277" s="9" t="str">
        <f>YEAR(records[[#This Row],[日期]])&amp;" 年"</f>
        <v>2020 年</v>
      </c>
      <c r="B277" s="7" t="str">
        <f>"第 "&amp;INT(MONTH(records[[#This Row],[日期]])/3+1)&amp;" 季度"</f>
        <v>第 2 季度</v>
      </c>
      <c r="C277" s="7" t="str">
        <f>MONTH(records[[#This Row],[日期]])&amp;" 月"</f>
        <v>3 月</v>
      </c>
      <c r="D277" s="7" t="str">
        <f>"第 "&amp;WEEKNUM(records[[#This Row],[日期]],2)&amp;" 周"</f>
        <v>第 10 周</v>
      </c>
      <c r="E277" s="7">
        <v>43898</v>
      </c>
      <c r="F277" s="8">
        <v>0.28125</v>
      </c>
      <c r="G277" s="8">
        <v>0.29166666666666669</v>
      </c>
      <c r="H277" s="8">
        <f>records[[#This Row],[结束时刻]]-records[[#This Row],[开始时刻]]</f>
        <v>1.0416666666666685E-2</v>
      </c>
      <c r="I277" s="7" t="s">
        <v>97</v>
      </c>
      <c r="J277" s="24">
        <v>0.7</v>
      </c>
      <c r="K277" s="9"/>
    </row>
    <row r="278" spans="1:11">
      <c r="A278" s="9" t="str">
        <f>YEAR(records[[#This Row],[日期]])&amp;" 年"</f>
        <v>2020 年</v>
      </c>
      <c r="B278" s="7" t="str">
        <f>"第 "&amp;INT(MONTH(records[[#This Row],[日期]])/3+1)&amp;" 季度"</f>
        <v>第 2 季度</v>
      </c>
      <c r="C278" s="7" t="str">
        <f>MONTH(records[[#This Row],[日期]])&amp;" 月"</f>
        <v>3 月</v>
      </c>
      <c r="D278" s="7" t="str">
        <f>"第 "&amp;WEEKNUM(records[[#This Row],[日期]],2)&amp;" 周"</f>
        <v>第 10 周</v>
      </c>
      <c r="E278" s="7">
        <v>43898</v>
      </c>
      <c r="F278" s="8">
        <v>0.29166666666666669</v>
      </c>
      <c r="G278" s="8">
        <v>0.30208333333333331</v>
      </c>
      <c r="H278" s="8">
        <f>records[[#This Row],[结束时刻]]-records[[#This Row],[开始时刻]]</f>
        <v>1.041666666666663E-2</v>
      </c>
      <c r="I278" s="13" t="s">
        <v>194</v>
      </c>
      <c r="J278" s="24">
        <v>0.1</v>
      </c>
      <c r="K278" s="9"/>
    </row>
    <row r="279" spans="1:11">
      <c r="A279" s="9" t="str">
        <f>YEAR(records[[#This Row],[日期]])&amp;" 年"</f>
        <v>2020 年</v>
      </c>
      <c r="B279" s="7" t="str">
        <f>"第 "&amp;INT(MONTH(records[[#This Row],[日期]])/3+1)&amp;" 季度"</f>
        <v>第 2 季度</v>
      </c>
      <c r="C279" s="7" t="str">
        <f>MONTH(records[[#This Row],[日期]])&amp;" 月"</f>
        <v>3 月</v>
      </c>
      <c r="D279" s="7" t="str">
        <f>"第 "&amp;WEEKNUM(records[[#This Row],[日期]],2)&amp;" 周"</f>
        <v>第 10 周</v>
      </c>
      <c r="E279" s="7">
        <v>43898</v>
      </c>
      <c r="F279" s="8">
        <v>0.29166666666666669</v>
      </c>
      <c r="G279" s="8">
        <v>0.3125</v>
      </c>
      <c r="H279" s="8">
        <f>records[[#This Row],[结束时刻]]-records[[#This Row],[开始时刻]]</f>
        <v>2.0833333333333315E-2</v>
      </c>
      <c r="I279" s="13" t="s">
        <v>189</v>
      </c>
      <c r="J279" s="24">
        <v>0.1</v>
      </c>
      <c r="K279" s="9"/>
    </row>
    <row r="280" spans="1:11">
      <c r="A280" s="9" t="str">
        <f>YEAR(records[[#This Row],[日期]])&amp;" 年"</f>
        <v>2020 年</v>
      </c>
      <c r="B280" s="7" t="str">
        <f>"第 "&amp;INT(MONTH(records[[#This Row],[日期]])/3+1)&amp;" 季度"</f>
        <v>第 2 季度</v>
      </c>
      <c r="C280" s="7" t="str">
        <f>MONTH(records[[#This Row],[日期]])&amp;" 月"</f>
        <v>3 月</v>
      </c>
      <c r="D280" s="7" t="str">
        <f>"第 "&amp;WEEKNUM(records[[#This Row],[日期]],2)&amp;" 周"</f>
        <v>第 10 周</v>
      </c>
      <c r="E280" s="7">
        <v>43898</v>
      </c>
      <c r="F280" s="8">
        <v>0.2986111111111111</v>
      </c>
      <c r="G280" s="8">
        <v>0.31944444444444448</v>
      </c>
      <c r="H280" s="8">
        <f>records[[#This Row],[结束时刻]]-records[[#This Row],[开始时刻]]</f>
        <v>2.083333333333337E-2</v>
      </c>
      <c r="I280" s="13" t="s">
        <v>20</v>
      </c>
      <c r="J280" s="24">
        <v>0</v>
      </c>
      <c r="K280" s="9"/>
    </row>
    <row r="281" spans="1:11">
      <c r="A281" s="9" t="str">
        <f>YEAR(records[[#This Row],[日期]])&amp;" 年"</f>
        <v>2020 年</v>
      </c>
      <c r="B281" s="7" t="str">
        <f>"第 "&amp;INT(MONTH(records[[#This Row],[日期]])/3+1)&amp;" 季度"</f>
        <v>第 2 季度</v>
      </c>
      <c r="C281" s="7" t="str">
        <f>MONTH(records[[#This Row],[日期]])&amp;" 月"</f>
        <v>3 月</v>
      </c>
      <c r="D281" s="7" t="str">
        <f>"第 "&amp;WEEKNUM(records[[#This Row],[日期]],2)&amp;" 周"</f>
        <v>第 10 周</v>
      </c>
      <c r="E281" s="7">
        <v>43898</v>
      </c>
      <c r="F281" s="8">
        <v>0.30208333333333331</v>
      </c>
      <c r="G281" s="8">
        <v>0.3125</v>
      </c>
      <c r="H281" s="8">
        <f>records[[#This Row],[结束时刻]]-records[[#This Row],[开始时刻]]</f>
        <v>1.0416666666666685E-2</v>
      </c>
      <c r="I281" s="13" t="s">
        <v>188</v>
      </c>
      <c r="J281" s="24">
        <v>0.1</v>
      </c>
      <c r="K281" s="9"/>
    </row>
    <row r="282" spans="1:11">
      <c r="A282" s="9" t="str">
        <f>YEAR(records[[#This Row],[日期]])&amp;" 年"</f>
        <v>2020 年</v>
      </c>
      <c r="B282" s="7" t="str">
        <f>"第 "&amp;INT(MONTH(records[[#This Row],[日期]])/3+1)&amp;" 季度"</f>
        <v>第 2 季度</v>
      </c>
      <c r="C282" s="7" t="str">
        <f>MONTH(records[[#This Row],[日期]])&amp;" 月"</f>
        <v>3 月</v>
      </c>
      <c r="D282" s="7" t="str">
        <f>"第 "&amp;WEEKNUM(records[[#This Row],[日期]],2)&amp;" 周"</f>
        <v>第 10 周</v>
      </c>
      <c r="E282" s="7">
        <v>43898</v>
      </c>
      <c r="F282" s="8">
        <v>0.31944444444444448</v>
      </c>
      <c r="G282" s="8">
        <v>0.3298611111111111</v>
      </c>
      <c r="H282" s="8">
        <f>records[[#This Row],[结束时刻]]-records[[#This Row],[开始时刻]]</f>
        <v>1.041666666666663E-2</v>
      </c>
      <c r="I282" s="13" t="s">
        <v>134</v>
      </c>
      <c r="J282" s="24">
        <v>0.35</v>
      </c>
      <c r="K282" s="9" t="s">
        <v>250</v>
      </c>
    </row>
    <row r="283" spans="1:11">
      <c r="A283" s="9" t="str">
        <f>YEAR(records[[#This Row],[日期]])&amp;" 年"</f>
        <v>2020 年</v>
      </c>
      <c r="B283" s="7" t="str">
        <f>"第 "&amp;INT(MONTH(records[[#This Row],[日期]])/3+1)&amp;" 季度"</f>
        <v>第 2 季度</v>
      </c>
      <c r="C283" s="7" t="str">
        <f>MONTH(records[[#This Row],[日期]])&amp;" 月"</f>
        <v>3 月</v>
      </c>
      <c r="D283" s="7" t="str">
        <f>"第 "&amp;WEEKNUM(records[[#This Row],[日期]],2)&amp;" 周"</f>
        <v>第 10 周</v>
      </c>
      <c r="E283" s="7">
        <v>43898</v>
      </c>
      <c r="F283" s="8">
        <v>0.33333333333333331</v>
      </c>
      <c r="G283" s="8">
        <v>0.375</v>
      </c>
      <c r="H283" s="8">
        <f>records[[#This Row],[结束时刻]]-records[[#This Row],[开始时刻]]</f>
        <v>4.1666666666666685E-2</v>
      </c>
      <c r="I283" s="13" t="s">
        <v>246</v>
      </c>
      <c r="J283" s="24">
        <v>0.1</v>
      </c>
      <c r="K283" s="9"/>
    </row>
    <row r="284" spans="1:11">
      <c r="A284" s="9" t="str">
        <f>YEAR(records[[#This Row],[日期]])&amp;" 年"</f>
        <v>2020 年</v>
      </c>
      <c r="B284" s="7" t="str">
        <f>"第 "&amp;INT(MONTH(records[[#This Row],[日期]])/3+1)&amp;" 季度"</f>
        <v>第 2 季度</v>
      </c>
      <c r="C284" s="7" t="str">
        <f>MONTH(records[[#This Row],[日期]])&amp;" 月"</f>
        <v>3 月</v>
      </c>
      <c r="D284" s="7" t="str">
        <f>"第 "&amp;WEEKNUM(records[[#This Row],[日期]],2)&amp;" 周"</f>
        <v>第 10 周</v>
      </c>
      <c r="E284" s="7">
        <v>43898</v>
      </c>
      <c r="F284" s="8">
        <v>0.33333333333333331</v>
      </c>
      <c r="G284" s="8">
        <v>0.39583333333333331</v>
      </c>
      <c r="H284" s="8">
        <f>records[[#This Row],[结束时刻]]-records[[#This Row],[开始时刻]]</f>
        <v>6.25E-2</v>
      </c>
      <c r="I284" s="13" t="s">
        <v>11</v>
      </c>
      <c r="J284" s="24">
        <v>0.7</v>
      </c>
      <c r="K284" s="9"/>
    </row>
    <row r="285" spans="1:11">
      <c r="A285" s="9" t="str">
        <f>YEAR(records[[#This Row],[日期]])&amp;" 年"</f>
        <v>2020 年</v>
      </c>
      <c r="B285" s="7" t="str">
        <f>"第 "&amp;INT(MONTH(records[[#This Row],[日期]])/3+1)&amp;" 季度"</f>
        <v>第 2 季度</v>
      </c>
      <c r="C285" s="7" t="str">
        <f>MONTH(records[[#This Row],[日期]])&amp;" 月"</f>
        <v>3 月</v>
      </c>
      <c r="D285" s="7" t="str">
        <f>"第 "&amp;WEEKNUM(records[[#This Row],[日期]],2)&amp;" 周"</f>
        <v>第 10 周</v>
      </c>
      <c r="E285" s="7">
        <v>43898</v>
      </c>
      <c r="F285" s="8">
        <v>0.39583333333333331</v>
      </c>
      <c r="G285" s="8">
        <v>0.45833333333333331</v>
      </c>
      <c r="H285" s="8">
        <f>records[[#This Row],[结束时刻]]-records[[#This Row],[开始时刻]]</f>
        <v>6.25E-2</v>
      </c>
      <c r="I285" s="13" t="s">
        <v>165</v>
      </c>
      <c r="J285" s="24">
        <v>0.1</v>
      </c>
      <c r="K285" s="9"/>
    </row>
    <row r="286" spans="1:11">
      <c r="A286" s="9" t="str">
        <f>YEAR(records[[#This Row],[日期]])&amp;" 年"</f>
        <v>2020 年</v>
      </c>
      <c r="B286" s="7" t="str">
        <f>"第 "&amp;INT(MONTH(records[[#This Row],[日期]])/3+1)&amp;" 季度"</f>
        <v>第 2 季度</v>
      </c>
      <c r="C286" s="7" t="str">
        <f>MONTH(records[[#This Row],[日期]])&amp;" 月"</f>
        <v>3 月</v>
      </c>
      <c r="D286" s="7" t="str">
        <f>"第 "&amp;WEEKNUM(records[[#This Row],[日期]],2)&amp;" 周"</f>
        <v>第 10 周</v>
      </c>
      <c r="E286" s="7">
        <v>43898</v>
      </c>
      <c r="F286" s="8">
        <v>0.45833333333333331</v>
      </c>
      <c r="G286" s="8">
        <v>0.5</v>
      </c>
      <c r="H286" s="8">
        <f>records[[#This Row],[结束时刻]]-records[[#This Row],[开始时刻]]</f>
        <v>4.1666666666666685E-2</v>
      </c>
      <c r="I286" s="13" t="s">
        <v>229</v>
      </c>
      <c r="J286" s="24">
        <v>0.6</v>
      </c>
      <c r="K286" s="9"/>
    </row>
    <row r="287" spans="1:11">
      <c r="A287" s="9" t="str">
        <f>YEAR(records[[#This Row],[日期]])&amp;" 年"</f>
        <v>2020 年</v>
      </c>
      <c r="B287" s="7" t="str">
        <f>"第 "&amp;INT(MONTH(records[[#This Row],[日期]])/3+1)&amp;" 季度"</f>
        <v>第 2 季度</v>
      </c>
      <c r="C287" s="7" t="str">
        <f>MONTH(records[[#This Row],[日期]])&amp;" 月"</f>
        <v>3 月</v>
      </c>
      <c r="D287" s="7" t="str">
        <f>"第 "&amp;WEEKNUM(records[[#This Row],[日期]],2)&amp;" 周"</f>
        <v>第 10 周</v>
      </c>
      <c r="E287" s="7">
        <v>43898</v>
      </c>
      <c r="F287" s="8">
        <v>0.5</v>
      </c>
      <c r="G287" s="8">
        <v>0.52083333333333337</v>
      </c>
      <c r="H287" s="8">
        <f>records[[#This Row],[结束时刻]]-records[[#This Row],[开始时刻]]</f>
        <v>2.083333333333337E-2</v>
      </c>
      <c r="I287" s="13" t="s">
        <v>230</v>
      </c>
      <c r="J287" s="24">
        <v>0.6</v>
      </c>
      <c r="K287" s="9"/>
    </row>
    <row r="288" spans="1:11">
      <c r="A288" s="9" t="str">
        <f>YEAR(records[[#This Row],[日期]])&amp;" 年"</f>
        <v>2020 年</v>
      </c>
      <c r="B288" s="7" t="str">
        <f>"第 "&amp;INT(MONTH(records[[#This Row],[日期]])/3+1)&amp;" 季度"</f>
        <v>第 2 季度</v>
      </c>
      <c r="C288" s="7" t="str">
        <f>MONTH(records[[#This Row],[日期]])&amp;" 月"</f>
        <v>3 月</v>
      </c>
      <c r="D288" s="7" t="str">
        <f>"第 "&amp;WEEKNUM(records[[#This Row],[日期]],2)&amp;" 周"</f>
        <v>第 10 周</v>
      </c>
      <c r="E288" s="7">
        <v>43898</v>
      </c>
      <c r="F288" s="8">
        <v>0.52083333333333337</v>
      </c>
      <c r="G288" s="8">
        <v>0.5625</v>
      </c>
      <c r="H288" s="8">
        <f>records[[#This Row],[结束时刻]]-records[[#This Row],[开始时刻]]</f>
        <v>4.166666666666663E-2</v>
      </c>
      <c r="I288" s="13" t="s">
        <v>236</v>
      </c>
      <c r="J288" s="24">
        <v>0.1</v>
      </c>
      <c r="K288" s="9"/>
    </row>
    <row r="289" spans="1:11">
      <c r="A289" s="9" t="str">
        <f>YEAR(records[[#This Row],[日期]])&amp;" 年"</f>
        <v>2020 年</v>
      </c>
      <c r="B289" s="7" t="str">
        <f>"第 "&amp;INT(MONTH(records[[#This Row],[日期]])/3+1)&amp;" 季度"</f>
        <v>第 2 季度</v>
      </c>
      <c r="C289" s="7" t="str">
        <f>MONTH(records[[#This Row],[日期]])&amp;" 月"</f>
        <v>3 月</v>
      </c>
      <c r="D289" s="7" t="str">
        <f>"第 "&amp;WEEKNUM(records[[#This Row],[日期]],2)&amp;" 周"</f>
        <v>第 10 周</v>
      </c>
      <c r="E289" s="7">
        <v>43898</v>
      </c>
      <c r="F289" s="8">
        <v>0.5625</v>
      </c>
      <c r="G289" s="8">
        <v>0.59027777777777779</v>
      </c>
      <c r="H289" s="8">
        <f>records[[#This Row],[结束时刻]]-records[[#This Row],[开始时刻]]</f>
        <v>2.777777777777779E-2</v>
      </c>
      <c r="I289" s="13" t="s">
        <v>145</v>
      </c>
      <c r="J289" s="24">
        <v>0.1</v>
      </c>
      <c r="K289" s="9"/>
    </row>
    <row r="290" spans="1:11">
      <c r="A290" s="9" t="str">
        <f>YEAR(records[[#This Row],[日期]])&amp;" 年"</f>
        <v>2020 年</v>
      </c>
      <c r="B290" s="7" t="str">
        <f>"第 "&amp;INT(MONTH(records[[#This Row],[日期]])/3+1)&amp;" 季度"</f>
        <v>第 2 季度</v>
      </c>
      <c r="C290" s="7" t="str">
        <f>MONTH(records[[#This Row],[日期]])&amp;" 月"</f>
        <v>3 月</v>
      </c>
      <c r="D290" s="7" t="str">
        <f>"第 "&amp;WEEKNUM(records[[#This Row],[日期]],2)&amp;" 周"</f>
        <v>第 10 周</v>
      </c>
      <c r="E290" s="7">
        <v>43898</v>
      </c>
      <c r="F290" s="8">
        <v>0.5625</v>
      </c>
      <c r="G290" s="8">
        <v>0.625</v>
      </c>
      <c r="H290" s="8">
        <f>records[[#This Row],[结束时刻]]-records[[#This Row],[开始时刻]]</f>
        <v>6.25E-2</v>
      </c>
      <c r="I290" s="13" t="s">
        <v>253</v>
      </c>
      <c r="J290" s="24">
        <v>0.1</v>
      </c>
      <c r="K290" s="9"/>
    </row>
    <row r="291" spans="1:11">
      <c r="A291" s="9" t="str">
        <f>YEAR(records[[#This Row],[日期]])&amp;" 年"</f>
        <v>2020 年</v>
      </c>
      <c r="B291" s="7" t="str">
        <f>"第 "&amp;INT(MONTH(records[[#This Row],[日期]])/3+1)&amp;" 季度"</f>
        <v>第 2 季度</v>
      </c>
      <c r="C291" s="7" t="str">
        <f>MONTH(records[[#This Row],[日期]])&amp;" 月"</f>
        <v>3 月</v>
      </c>
      <c r="D291" s="7" t="str">
        <f>"第 "&amp;WEEKNUM(records[[#This Row],[日期]],2)&amp;" 周"</f>
        <v>第 10 周</v>
      </c>
      <c r="E291" s="7">
        <v>43898</v>
      </c>
      <c r="F291" s="8">
        <v>0.625</v>
      </c>
      <c r="G291" s="8">
        <v>0.64583333333333337</v>
      </c>
      <c r="H291" s="8">
        <f>records[[#This Row],[结束时刻]]-records[[#This Row],[开始时刻]]</f>
        <v>2.083333333333337E-2</v>
      </c>
      <c r="I291" s="13" t="s">
        <v>244</v>
      </c>
      <c r="J291" s="24">
        <v>0.1</v>
      </c>
      <c r="K291" s="9"/>
    </row>
    <row r="292" spans="1:11">
      <c r="A292" s="9" t="str">
        <f>YEAR(records[[#This Row],[日期]])&amp;" 年"</f>
        <v>2020 年</v>
      </c>
      <c r="B292" s="7" t="str">
        <f>"第 "&amp;INT(MONTH(records[[#This Row],[日期]])/3+1)&amp;" 季度"</f>
        <v>第 2 季度</v>
      </c>
      <c r="C292" s="7" t="str">
        <f>MONTH(records[[#This Row],[日期]])&amp;" 月"</f>
        <v>3 月</v>
      </c>
      <c r="D292" s="7" t="str">
        <f>"第 "&amp;WEEKNUM(records[[#This Row],[日期]],2)&amp;" 周"</f>
        <v>第 10 周</v>
      </c>
      <c r="E292" s="7">
        <v>43898</v>
      </c>
      <c r="F292" s="8">
        <v>0.64583333333333337</v>
      </c>
      <c r="G292" s="8">
        <v>0.66666666666666663</v>
      </c>
      <c r="H292" s="8">
        <f>records[[#This Row],[结束时刻]]-records[[#This Row],[开始时刻]]</f>
        <v>2.0833333333333259E-2</v>
      </c>
      <c r="I292" s="13" t="s">
        <v>246</v>
      </c>
      <c r="J292" s="24">
        <v>0.1</v>
      </c>
      <c r="K292" s="9"/>
    </row>
    <row r="293" spans="1:11">
      <c r="A293" s="9" t="str">
        <f>YEAR(records[[#This Row],[日期]])&amp;" 年"</f>
        <v>2020 年</v>
      </c>
      <c r="B293" s="7" t="str">
        <f>"第 "&amp;INT(MONTH(records[[#This Row],[日期]])/3+1)&amp;" 季度"</f>
        <v>第 2 季度</v>
      </c>
      <c r="C293" s="7" t="str">
        <f>MONTH(records[[#This Row],[日期]])&amp;" 月"</f>
        <v>3 月</v>
      </c>
      <c r="D293" s="7" t="str">
        <f>"第 "&amp;WEEKNUM(records[[#This Row],[日期]],2)&amp;" 周"</f>
        <v>第 10 周</v>
      </c>
      <c r="E293" s="7">
        <v>43898</v>
      </c>
      <c r="F293" s="8">
        <v>0.66666666666666663</v>
      </c>
      <c r="G293" s="8">
        <v>0.70833333333333337</v>
      </c>
      <c r="H293" s="8">
        <f>records[[#This Row],[结束时刻]]-records[[#This Row],[开始时刻]]</f>
        <v>4.1666666666666741E-2</v>
      </c>
      <c r="I293" s="13" t="s">
        <v>252</v>
      </c>
      <c r="J293" s="24">
        <v>0.1</v>
      </c>
      <c r="K293" s="9"/>
    </row>
    <row r="294" spans="1:11">
      <c r="A294" s="9" t="str">
        <f>YEAR(records[[#This Row],[日期]])&amp;" 年"</f>
        <v>2020 年</v>
      </c>
      <c r="B294" s="7" t="str">
        <f>"第 "&amp;INT(MONTH(records[[#This Row],[日期]])/3+1)&amp;" 季度"</f>
        <v>第 2 季度</v>
      </c>
      <c r="C294" s="7" t="str">
        <f>MONTH(records[[#This Row],[日期]])&amp;" 月"</f>
        <v>3 月</v>
      </c>
      <c r="D294" s="7" t="str">
        <f>"第 "&amp;WEEKNUM(records[[#This Row],[日期]],2)&amp;" 周"</f>
        <v>第 10 周</v>
      </c>
      <c r="E294" s="7">
        <v>43898</v>
      </c>
      <c r="F294" s="8">
        <v>0.70833333333333337</v>
      </c>
      <c r="G294" s="8">
        <v>0.75</v>
      </c>
      <c r="H294" s="8">
        <f>records[[#This Row],[结束时刻]]-records[[#This Row],[开始时刻]]</f>
        <v>4.166666666666663E-2</v>
      </c>
      <c r="I294" s="13" t="s">
        <v>233</v>
      </c>
      <c r="J294" s="24">
        <v>0.5</v>
      </c>
      <c r="K294" s="9"/>
    </row>
    <row r="295" spans="1:11">
      <c r="A295" s="9" t="str">
        <f>YEAR(records[[#This Row],[日期]])&amp;" 年"</f>
        <v>2020 年</v>
      </c>
      <c r="B295" s="7" t="str">
        <f>"第 "&amp;INT(MONTH(records[[#This Row],[日期]])/3+1)&amp;" 季度"</f>
        <v>第 2 季度</v>
      </c>
      <c r="C295" s="7" t="str">
        <f>MONTH(records[[#This Row],[日期]])&amp;" 月"</f>
        <v>3 月</v>
      </c>
      <c r="D295" s="7" t="str">
        <f>"第 "&amp;WEEKNUM(records[[#This Row],[日期]],2)&amp;" 周"</f>
        <v>第 10 周</v>
      </c>
      <c r="E295" s="7">
        <v>43898</v>
      </c>
      <c r="F295" s="8">
        <v>0.75</v>
      </c>
      <c r="G295" s="8">
        <v>0.77083333333333337</v>
      </c>
      <c r="H295" s="8">
        <f>records[[#This Row],[结束时刻]]-records[[#This Row],[开始时刻]]</f>
        <v>2.083333333333337E-2</v>
      </c>
      <c r="I295" s="13" t="s">
        <v>234</v>
      </c>
      <c r="J295" s="24">
        <v>0.5</v>
      </c>
      <c r="K295" s="9"/>
    </row>
    <row r="296" spans="1:11">
      <c r="A296" s="9" t="str">
        <f>YEAR(records[[#This Row],[日期]])&amp;" 年"</f>
        <v>2020 年</v>
      </c>
      <c r="B296" s="7" t="str">
        <f>"第 "&amp;INT(MONTH(records[[#This Row],[日期]])/3+1)&amp;" 季度"</f>
        <v>第 2 季度</v>
      </c>
      <c r="C296" s="7" t="str">
        <f>MONTH(records[[#This Row],[日期]])&amp;" 月"</f>
        <v>3 月</v>
      </c>
      <c r="D296" s="7" t="str">
        <f>"第 "&amp;WEEKNUM(records[[#This Row],[日期]],2)&amp;" 周"</f>
        <v>第 10 周</v>
      </c>
      <c r="E296" s="7">
        <v>43898</v>
      </c>
      <c r="F296" s="8">
        <v>0.77083333333333337</v>
      </c>
      <c r="G296" s="8">
        <v>0.8125</v>
      </c>
      <c r="H296" s="8">
        <f>records[[#This Row],[结束时刻]]-records[[#This Row],[开始时刻]]</f>
        <v>4.166666666666663E-2</v>
      </c>
      <c r="I296" s="13" t="s">
        <v>192</v>
      </c>
      <c r="J296" s="24">
        <v>0</v>
      </c>
      <c r="K296" s="9"/>
    </row>
    <row r="297" spans="1:11">
      <c r="A297" s="9" t="str">
        <f>YEAR(records[[#This Row],[日期]])&amp;" 年"</f>
        <v>2020 年</v>
      </c>
      <c r="B297" s="7" t="str">
        <f>"第 "&amp;INT(MONTH(records[[#This Row],[日期]])/3+1)&amp;" 季度"</f>
        <v>第 2 季度</v>
      </c>
      <c r="C297" s="7" t="str">
        <f>MONTH(records[[#This Row],[日期]])&amp;" 月"</f>
        <v>3 月</v>
      </c>
      <c r="D297" s="7" t="str">
        <f>"第 "&amp;WEEKNUM(records[[#This Row],[日期]],2)&amp;" 周"</f>
        <v>第 10 周</v>
      </c>
      <c r="E297" s="7">
        <v>43898</v>
      </c>
      <c r="F297" s="8">
        <v>0.8125</v>
      </c>
      <c r="G297" s="8">
        <v>0.875</v>
      </c>
      <c r="H297" s="8">
        <f>records[[#This Row],[结束时刻]]-records[[#This Row],[开始时刻]]</f>
        <v>6.25E-2</v>
      </c>
      <c r="I297" s="13" t="s">
        <v>11</v>
      </c>
      <c r="J297" s="24">
        <v>0.1</v>
      </c>
      <c r="K297" s="9"/>
    </row>
    <row r="298" spans="1:11">
      <c r="A298" s="9" t="str">
        <f>YEAR(records[[#This Row],[日期]])&amp;" 年"</f>
        <v>2020 年</v>
      </c>
      <c r="B298" s="7" t="str">
        <f>"第 "&amp;INT(MONTH(records[[#This Row],[日期]])/3+1)&amp;" 季度"</f>
        <v>第 2 季度</v>
      </c>
      <c r="C298" s="7" t="str">
        <f>MONTH(records[[#This Row],[日期]])&amp;" 月"</f>
        <v>3 月</v>
      </c>
      <c r="D298" s="7" t="str">
        <f>"第 "&amp;WEEKNUM(records[[#This Row],[日期]],2)&amp;" 周"</f>
        <v>第 10 周</v>
      </c>
      <c r="E298" s="7">
        <v>43898</v>
      </c>
      <c r="F298" s="8">
        <v>0.875</v>
      </c>
      <c r="G298" s="8">
        <v>0.91666666666666663</v>
      </c>
      <c r="H298" s="8">
        <f>records[[#This Row],[结束时刻]]-records[[#This Row],[开始时刻]]</f>
        <v>4.166666666666663E-2</v>
      </c>
      <c r="I298" s="13" t="s">
        <v>12</v>
      </c>
      <c r="J298" s="24">
        <v>0.1</v>
      </c>
      <c r="K298" s="9"/>
    </row>
    <row r="299" spans="1:11">
      <c r="A299" s="9" t="str">
        <f>YEAR(records[[#This Row],[日期]])&amp;" 年"</f>
        <v>2020 年</v>
      </c>
      <c r="B299" s="7" t="str">
        <f>"第 "&amp;INT(MONTH(records[[#This Row],[日期]])/3+1)&amp;" 季度"</f>
        <v>第 2 季度</v>
      </c>
      <c r="C299" s="7" t="str">
        <f>MONTH(records[[#This Row],[日期]])&amp;" 月"</f>
        <v>3 月</v>
      </c>
      <c r="D299" s="7" t="str">
        <f>"第 "&amp;WEEKNUM(records[[#This Row],[日期]],2)&amp;" 周"</f>
        <v>第 10 周</v>
      </c>
      <c r="E299" s="7">
        <v>43898</v>
      </c>
      <c r="F299" s="8">
        <v>0.91666666666666663</v>
      </c>
      <c r="G299" s="8">
        <v>0.9375</v>
      </c>
      <c r="H299" s="8">
        <f>records[[#This Row],[结束时刻]]-records[[#This Row],[开始时刻]]</f>
        <v>2.083333333333337E-2</v>
      </c>
      <c r="I299" s="13" t="s">
        <v>23</v>
      </c>
      <c r="J299" s="24">
        <v>0.1</v>
      </c>
      <c r="K299" s="9"/>
    </row>
    <row r="300" spans="1:11">
      <c r="A300" s="9" t="str">
        <f>YEAR(records[[#This Row],[日期]])&amp;" 年"</f>
        <v>2020 年</v>
      </c>
      <c r="B300" s="7" t="str">
        <f>"第 "&amp;INT(MONTH(records[[#This Row],[日期]])/3+1)&amp;" 季度"</f>
        <v>第 2 季度</v>
      </c>
      <c r="C300" s="7" t="str">
        <f>MONTH(records[[#This Row],[日期]])&amp;" 月"</f>
        <v>3 月</v>
      </c>
      <c r="D300" s="7" t="str">
        <f>"第 "&amp;WEEKNUM(records[[#This Row],[日期]],2)&amp;" 周"</f>
        <v>第 10 周</v>
      </c>
      <c r="E300" s="7">
        <v>43898</v>
      </c>
      <c r="F300" s="8">
        <v>0.9375</v>
      </c>
      <c r="G300" s="8">
        <v>0.94444444444444453</v>
      </c>
      <c r="H300" s="8">
        <f>records[[#This Row],[结束时刻]]-records[[#This Row],[开始时刻]]</f>
        <v>6.9444444444445308E-3</v>
      </c>
      <c r="I300" s="13" t="s">
        <v>150</v>
      </c>
      <c r="J300" s="24">
        <v>0.1</v>
      </c>
      <c r="K300" s="9"/>
    </row>
    <row r="301" spans="1:11">
      <c r="A301" s="9" t="str">
        <f>YEAR(records[[#This Row],[日期]])&amp;" 年"</f>
        <v>2020 年</v>
      </c>
      <c r="B301" s="7" t="str">
        <f>"第 "&amp;INT(MONTH(records[[#This Row],[日期]])/3+1)&amp;" 季度"</f>
        <v>第 2 季度</v>
      </c>
      <c r="C301" s="7" t="str">
        <f>MONTH(records[[#This Row],[日期]])&amp;" 月"</f>
        <v>3 月</v>
      </c>
      <c r="D301" s="7" t="str">
        <f>"第 "&amp;WEEKNUM(records[[#This Row],[日期]],2)&amp;" 周"</f>
        <v>第 10 周</v>
      </c>
      <c r="E301" s="7">
        <v>43898</v>
      </c>
      <c r="F301" s="8">
        <v>0.94444444444444453</v>
      </c>
      <c r="G301" s="8">
        <v>0.95138888888888884</v>
      </c>
      <c r="H301" s="8">
        <f>records[[#This Row],[结束时刻]]-records[[#This Row],[开始时刻]]</f>
        <v>6.9444444444443088E-3</v>
      </c>
      <c r="I301" s="13" t="s">
        <v>141</v>
      </c>
      <c r="J301" s="24">
        <v>0.1</v>
      </c>
      <c r="K301" s="9"/>
    </row>
    <row r="302" spans="1:11">
      <c r="A302" s="9" t="str">
        <f>YEAR(records[[#This Row],[日期]])&amp;" 年"</f>
        <v>2020 年</v>
      </c>
      <c r="B302" s="7" t="str">
        <f>"第 "&amp;INT(MONTH(records[[#This Row],[日期]])/3+1)&amp;" 季度"</f>
        <v>第 2 季度</v>
      </c>
      <c r="C302" s="7" t="str">
        <f>MONTH(records[[#This Row],[日期]])&amp;" 月"</f>
        <v>3 月</v>
      </c>
      <c r="D302" s="7" t="str">
        <f>"第 "&amp;WEEKNUM(records[[#This Row],[日期]],2)&amp;" 周"</f>
        <v>第 10 周</v>
      </c>
      <c r="E302" s="7">
        <v>43898</v>
      </c>
      <c r="F302" s="8">
        <v>0.95138888888888884</v>
      </c>
      <c r="G302" s="8">
        <v>0.95833333333333337</v>
      </c>
      <c r="H302" s="8">
        <f>records[[#This Row],[结束时刻]]-records[[#This Row],[开始时刻]]</f>
        <v>6.9444444444445308E-3</v>
      </c>
      <c r="I302" s="13" t="s">
        <v>187</v>
      </c>
      <c r="J302" s="24">
        <v>0.1</v>
      </c>
      <c r="K302" s="9"/>
    </row>
    <row r="303" spans="1:11">
      <c r="A303" s="9" t="str">
        <f>YEAR(records[[#This Row],[日期]])&amp;" 年"</f>
        <v>2020 年</v>
      </c>
      <c r="B303" s="7" t="str">
        <f>"第 "&amp;INT(MONTH(records[[#This Row],[日期]])/3+1)&amp;" 季度"</f>
        <v>第 2 季度</v>
      </c>
      <c r="C303" s="7" t="str">
        <f>MONTH(records[[#This Row],[日期]])&amp;" 月"</f>
        <v>3 月</v>
      </c>
      <c r="D303" s="7" t="str">
        <f>"第 "&amp;WEEKNUM(records[[#This Row],[日期]],2)&amp;" 周"</f>
        <v>第 11 周</v>
      </c>
      <c r="E303" s="7">
        <v>43899</v>
      </c>
      <c r="F303" s="8">
        <v>0</v>
      </c>
      <c r="G303" s="8">
        <v>0.99930555555555556</v>
      </c>
      <c r="H303" s="8">
        <f>records[[#This Row],[结束时刻]]-records[[#This Row],[开始时刻]]</f>
        <v>0.99930555555555556</v>
      </c>
      <c r="I303" s="13" t="s">
        <v>130</v>
      </c>
      <c r="J303" s="24">
        <v>9.1999999999999998E-2</v>
      </c>
      <c r="K303" s="9" t="s">
        <v>257</v>
      </c>
    </row>
    <row r="304" spans="1:11">
      <c r="A304" s="9" t="str">
        <f>YEAR(records[[#This Row],[日期]])&amp;" 年"</f>
        <v>2020 年</v>
      </c>
      <c r="B304" s="7" t="str">
        <f>"第 "&amp;INT(MONTH(records[[#This Row],[日期]])/3+1)&amp;" 季度"</f>
        <v>第 2 季度</v>
      </c>
      <c r="C304" s="7" t="str">
        <f>MONTH(records[[#This Row],[日期]])&amp;" 月"</f>
        <v>3 月</v>
      </c>
      <c r="D304" s="7" t="str">
        <f>"第 "&amp;WEEKNUM(records[[#This Row],[日期]],2)&amp;" 周"</f>
        <v>第 11 周</v>
      </c>
      <c r="E304" s="7">
        <v>43899</v>
      </c>
      <c r="F304" s="8">
        <v>0.25</v>
      </c>
      <c r="G304" s="8">
        <v>0.25</v>
      </c>
      <c r="H304" s="8">
        <f>records[[#This Row],[结束时刻]]-records[[#This Row],[开始时刻]]</f>
        <v>0</v>
      </c>
      <c r="I304" s="13" t="s">
        <v>6</v>
      </c>
      <c r="J304" s="24">
        <v>1.2</v>
      </c>
      <c r="K304" s="9" t="s">
        <v>255</v>
      </c>
    </row>
    <row r="305" spans="1:11">
      <c r="A305" s="9" t="str">
        <f>YEAR(records[[#This Row],[日期]])&amp;" 年"</f>
        <v>2020 年</v>
      </c>
      <c r="B305" s="7" t="str">
        <f>"第 "&amp;INT(MONTH(records[[#This Row],[日期]])/3+1)&amp;" 季度"</f>
        <v>第 2 季度</v>
      </c>
      <c r="C305" s="7" t="str">
        <f>MONTH(records[[#This Row],[日期]])&amp;" 月"</f>
        <v>3 月</v>
      </c>
      <c r="D305" s="7" t="str">
        <f>"第 "&amp;WEEKNUM(records[[#This Row],[日期]],2)&amp;" 周"</f>
        <v>第 11 周</v>
      </c>
      <c r="E305" s="7">
        <v>43899</v>
      </c>
      <c r="F305" s="8">
        <v>0.25</v>
      </c>
      <c r="G305" s="8">
        <v>0.25694444444444448</v>
      </c>
      <c r="H305" s="8">
        <f>records[[#This Row],[结束时刻]]-records[[#This Row],[开始时刻]]</f>
        <v>6.9444444444444753E-3</v>
      </c>
      <c r="I305" s="7" t="s">
        <v>97</v>
      </c>
      <c r="J305" s="24">
        <v>1.2</v>
      </c>
      <c r="K305" s="9" t="s">
        <v>255</v>
      </c>
    </row>
    <row r="306" spans="1:11">
      <c r="A306" s="9" t="str">
        <f>YEAR(records[[#This Row],[日期]])&amp;" 年"</f>
        <v>2020 年</v>
      </c>
      <c r="B306" s="7" t="str">
        <f>"第 "&amp;INT(MONTH(records[[#This Row],[日期]])/3+1)&amp;" 季度"</f>
        <v>第 2 季度</v>
      </c>
      <c r="C306" s="7" t="str">
        <f>MONTH(records[[#This Row],[日期]])&amp;" 月"</f>
        <v>3 月</v>
      </c>
      <c r="D306" s="7" t="str">
        <f>"第 "&amp;WEEKNUM(records[[#This Row],[日期]],2)&amp;" 周"</f>
        <v>第 11 周</v>
      </c>
      <c r="E306" s="7">
        <v>43899</v>
      </c>
      <c r="F306" s="8">
        <v>0.25694444444444448</v>
      </c>
      <c r="G306" s="8">
        <v>0.2986111111111111</v>
      </c>
      <c r="H306" s="8">
        <f>records[[#This Row],[结束时刻]]-records[[#This Row],[开始时刻]]</f>
        <v>4.166666666666663E-2</v>
      </c>
      <c r="I306" s="13" t="s">
        <v>11</v>
      </c>
      <c r="J306" s="24">
        <v>1.2</v>
      </c>
      <c r="K306" s="9" t="s">
        <v>255</v>
      </c>
    </row>
    <row r="307" spans="1:11">
      <c r="A307" s="9" t="str">
        <f>YEAR(records[[#This Row],[日期]])&amp;" 年"</f>
        <v>2020 年</v>
      </c>
      <c r="B307" s="7" t="str">
        <f>"第 "&amp;INT(MONTH(records[[#This Row],[日期]])/3+1)&amp;" 季度"</f>
        <v>第 2 季度</v>
      </c>
      <c r="C307" s="7" t="str">
        <f>MONTH(records[[#This Row],[日期]])&amp;" 月"</f>
        <v>3 月</v>
      </c>
      <c r="D307" s="7" t="str">
        <f>"第 "&amp;WEEKNUM(records[[#This Row],[日期]],2)&amp;" 周"</f>
        <v>第 11 周</v>
      </c>
      <c r="E307" s="7">
        <v>43899</v>
      </c>
      <c r="F307" s="8">
        <v>0.2986111111111111</v>
      </c>
      <c r="G307" s="8">
        <v>0.31944444444444448</v>
      </c>
      <c r="H307" s="8">
        <f>records[[#This Row],[结束时刻]]-records[[#This Row],[开始时刻]]</f>
        <v>2.083333333333337E-2</v>
      </c>
      <c r="I307" s="13" t="s">
        <v>20</v>
      </c>
      <c r="J307" s="24">
        <v>0.1</v>
      </c>
      <c r="K307" s="9"/>
    </row>
    <row r="308" spans="1:11">
      <c r="A308" s="9" t="str">
        <f>YEAR(records[[#This Row],[日期]])&amp;" 年"</f>
        <v>2020 年</v>
      </c>
      <c r="B308" s="7" t="str">
        <f>"第 "&amp;INT(MONTH(records[[#This Row],[日期]])/3+1)&amp;" 季度"</f>
        <v>第 2 季度</v>
      </c>
      <c r="C308" s="7" t="str">
        <f>MONTH(records[[#This Row],[日期]])&amp;" 月"</f>
        <v>3 月</v>
      </c>
      <c r="D308" s="7" t="str">
        <f>"第 "&amp;WEEKNUM(records[[#This Row],[日期]],2)&amp;" 周"</f>
        <v>第 11 周</v>
      </c>
      <c r="E308" s="7">
        <v>43899</v>
      </c>
      <c r="F308" s="8">
        <v>0.31944444444444448</v>
      </c>
      <c r="G308" s="8">
        <v>0.3298611111111111</v>
      </c>
      <c r="H308" s="8">
        <f>records[[#This Row],[结束时刻]]-records[[#This Row],[开始时刻]]</f>
        <v>1.041666666666663E-2</v>
      </c>
      <c r="I308" s="13" t="s">
        <v>134</v>
      </c>
      <c r="J308" s="24">
        <v>0.55000000000000004</v>
      </c>
      <c r="K308" s="9" t="s">
        <v>152</v>
      </c>
    </row>
    <row r="309" spans="1:11">
      <c r="A309" s="9" t="str">
        <f>YEAR(records[[#This Row],[日期]])&amp;" 年"</f>
        <v>2020 年</v>
      </c>
      <c r="B309" s="7" t="str">
        <f>"第 "&amp;INT(MONTH(records[[#This Row],[日期]])/3+1)&amp;" 季度"</f>
        <v>第 2 季度</v>
      </c>
      <c r="C309" s="7" t="str">
        <f>MONTH(records[[#This Row],[日期]])&amp;" 月"</f>
        <v>3 月</v>
      </c>
      <c r="D309" s="7" t="str">
        <f>"第 "&amp;WEEKNUM(records[[#This Row],[日期]],2)&amp;" 周"</f>
        <v>第 11 周</v>
      </c>
      <c r="E309" s="7">
        <v>43899</v>
      </c>
      <c r="F309" s="8">
        <v>0.33333333333333331</v>
      </c>
      <c r="G309" s="8">
        <v>0.375</v>
      </c>
      <c r="H309" s="8">
        <f>records[[#This Row],[结束时刻]]-records[[#This Row],[开始时刻]]</f>
        <v>4.1666666666666685E-2</v>
      </c>
      <c r="I309" s="13" t="s">
        <v>192</v>
      </c>
      <c r="J309" s="24">
        <v>0.1</v>
      </c>
      <c r="K309" s="9"/>
    </row>
    <row r="310" spans="1:11">
      <c r="A310" s="9" t="str">
        <f>YEAR(records[[#This Row],[日期]])&amp;" 年"</f>
        <v>2020 年</v>
      </c>
      <c r="B310" s="7" t="str">
        <f>"第 "&amp;INT(MONTH(records[[#This Row],[日期]])/3+1)&amp;" 季度"</f>
        <v>第 2 季度</v>
      </c>
      <c r="C310" s="7" t="str">
        <f>MONTH(records[[#This Row],[日期]])&amp;" 月"</f>
        <v>3 月</v>
      </c>
      <c r="D310" s="7" t="str">
        <f>"第 "&amp;WEEKNUM(records[[#This Row],[日期]],2)&amp;" 周"</f>
        <v>第 11 周</v>
      </c>
      <c r="E310" s="7">
        <v>43899</v>
      </c>
      <c r="F310" s="8">
        <v>0.39583333333333331</v>
      </c>
      <c r="G310" s="8">
        <v>0.45833333333333331</v>
      </c>
      <c r="H310" s="8">
        <f>records[[#This Row],[结束时刻]]-records[[#This Row],[开始时刻]]</f>
        <v>6.25E-2</v>
      </c>
      <c r="I310" s="13" t="s">
        <v>165</v>
      </c>
      <c r="J310" s="24">
        <v>0.1</v>
      </c>
      <c r="K310" s="9"/>
    </row>
    <row r="311" spans="1:11">
      <c r="A311" s="9" t="str">
        <f>YEAR(records[[#This Row],[日期]])&amp;" 年"</f>
        <v>2020 年</v>
      </c>
      <c r="B311" s="7" t="str">
        <f>"第 "&amp;INT(MONTH(records[[#This Row],[日期]])/3+1)&amp;" 季度"</f>
        <v>第 2 季度</v>
      </c>
      <c r="C311" s="7" t="str">
        <f>MONTH(records[[#This Row],[日期]])&amp;" 月"</f>
        <v>3 月</v>
      </c>
      <c r="D311" s="7" t="str">
        <f>"第 "&amp;WEEKNUM(records[[#This Row],[日期]],2)&amp;" 周"</f>
        <v>第 11 周</v>
      </c>
      <c r="E311" s="7">
        <v>43899</v>
      </c>
      <c r="F311" s="8">
        <v>0.45833333333333331</v>
      </c>
      <c r="G311" s="8">
        <v>0.5</v>
      </c>
      <c r="H311" s="8">
        <f>records[[#This Row],[结束时刻]]-records[[#This Row],[开始时刻]]</f>
        <v>4.1666666666666685E-2</v>
      </c>
      <c r="I311" s="13" t="s">
        <v>229</v>
      </c>
      <c r="J311" s="24">
        <v>0.7</v>
      </c>
      <c r="K311" s="9" t="s">
        <v>72</v>
      </c>
    </row>
    <row r="312" spans="1:11">
      <c r="A312" s="9" t="str">
        <f>YEAR(records[[#This Row],[日期]])&amp;" 年"</f>
        <v>2020 年</v>
      </c>
      <c r="B312" s="7" t="str">
        <f>"第 "&amp;INT(MONTH(records[[#This Row],[日期]])/3+1)&amp;" 季度"</f>
        <v>第 2 季度</v>
      </c>
      <c r="C312" s="7" t="str">
        <f>MONTH(records[[#This Row],[日期]])&amp;" 月"</f>
        <v>3 月</v>
      </c>
      <c r="D312" s="7" t="str">
        <f>"第 "&amp;WEEKNUM(records[[#This Row],[日期]],2)&amp;" 周"</f>
        <v>第 11 周</v>
      </c>
      <c r="E312" s="7">
        <v>43899</v>
      </c>
      <c r="F312" s="8">
        <v>0.5</v>
      </c>
      <c r="G312" s="8">
        <v>0.52083333333333337</v>
      </c>
      <c r="H312" s="8">
        <f>records[[#This Row],[结束时刻]]-records[[#This Row],[开始时刻]]</f>
        <v>2.083333333333337E-2</v>
      </c>
      <c r="I312" s="13" t="s">
        <v>230</v>
      </c>
      <c r="J312" s="24">
        <v>0.7</v>
      </c>
      <c r="K312" s="9" t="s">
        <v>72</v>
      </c>
    </row>
    <row r="313" spans="1:11">
      <c r="A313" s="9" t="str">
        <f>YEAR(records[[#This Row],[日期]])&amp;" 年"</f>
        <v>2020 年</v>
      </c>
      <c r="B313" s="7" t="str">
        <f>"第 "&amp;INT(MONTH(records[[#This Row],[日期]])/3+1)&amp;" 季度"</f>
        <v>第 2 季度</v>
      </c>
      <c r="C313" s="7" t="str">
        <f>MONTH(records[[#This Row],[日期]])&amp;" 月"</f>
        <v>3 月</v>
      </c>
      <c r="D313" s="7" t="str">
        <f>"第 "&amp;WEEKNUM(records[[#This Row],[日期]],2)&amp;" 周"</f>
        <v>第 11 周</v>
      </c>
      <c r="E313" s="7">
        <v>43899</v>
      </c>
      <c r="F313" s="8">
        <v>0.5</v>
      </c>
      <c r="G313" s="8">
        <v>0.58333333333333337</v>
      </c>
      <c r="H313" s="8">
        <f>records[[#This Row],[结束时刻]]-records[[#This Row],[开始时刻]]</f>
        <v>8.333333333333337E-2</v>
      </c>
      <c r="I313" s="13" t="s">
        <v>256</v>
      </c>
      <c r="J313" s="24">
        <v>0</v>
      </c>
      <c r="K313" s="9"/>
    </row>
    <row r="314" spans="1:11">
      <c r="A314" s="9" t="str">
        <f>YEAR(records[[#This Row],[日期]])&amp;" 年"</f>
        <v>2020 年</v>
      </c>
      <c r="B314" s="7" t="str">
        <f>"第 "&amp;INT(MONTH(records[[#This Row],[日期]])/3+1)&amp;" 季度"</f>
        <v>第 2 季度</v>
      </c>
      <c r="C314" s="7" t="str">
        <f>MONTH(records[[#This Row],[日期]])&amp;" 月"</f>
        <v>3 月</v>
      </c>
      <c r="D314" s="7" t="str">
        <f>"第 "&amp;WEEKNUM(records[[#This Row],[日期]],2)&amp;" 周"</f>
        <v>第 11 周</v>
      </c>
      <c r="E314" s="7">
        <v>43899</v>
      </c>
      <c r="F314" s="8">
        <v>0.58333333333333337</v>
      </c>
      <c r="G314" s="8">
        <v>0.60416666666666663</v>
      </c>
      <c r="H314" s="8">
        <f>records[[#This Row],[结束时刻]]-records[[#This Row],[开始时刻]]</f>
        <v>2.0833333333333259E-2</v>
      </c>
      <c r="I314" s="13" t="s">
        <v>145</v>
      </c>
      <c r="J314" s="24">
        <v>0.1</v>
      </c>
      <c r="K314" s="9"/>
    </row>
    <row r="315" spans="1:11">
      <c r="A315" s="9" t="str">
        <f>YEAR(records[[#This Row],[日期]])&amp;" 年"</f>
        <v>2020 年</v>
      </c>
      <c r="B315" s="7" t="str">
        <f>"第 "&amp;INT(MONTH(records[[#This Row],[日期]])/3+1)&amp;" 季度"</f>
        <v>第 2 季度</v>
      </c>
      <c r="C315" s="7" t="str">
        <f>MONTH(records[[#This Row],[日期]])&amp;" 月"</f>
        <v>3 月</v>
      </c>
      <c r="D315" s="7" t="str">
        <f>"第 "&amp;WEEKNUM(records[[#This Row],[日期]],2)&amp;" 周"</f>
        <v>第 11 周</v>
      </c>
      <c r="E315" s="7">
        <v>43899</v>
      </c>
      <c r="F315" s="8">
        <v>0.60416666666666663</v>
      </c>
      <c r="G315" s="8">
        <v>0.625</v>
      </c>
      <c r="H315" s="8">
        <f>records[[#This Row],[结束时刻]]-records[[#This Row],[开始时刻]]</f>
        <v>2.083333333333337E-2</v>
      </c>
      <c r="I315" s="13" t="s">
        <v>244</v>
      </c>
      <c r="J315" s="24">
        <v>0.1</v>
      </c>
      <c r="K315" s="9"/>
    </row>
    <row r="316" spans="1:11">
      <c r="A316" s="9" t="str">
        <f>YEAR(records[[#This Row],[日期]])&amp;" 年"</f>
        <v>2020 年</v>
      </c>
      <c r="B316" s="7" t="str">
        <f>"第 "&amp;INT(MONTH(records[[#This Row],[日期]])/3+1)&amp;" 季度"</f>
        <v>第 2 季度</v>
      </c>
      <c r="C316" s="7" t="str">
        <f>MONTH(records[[#This Row],[日期]])&amp;" 月"</f>
        <v>3 月</v>
      </c>
      <c r="D316" s="7" t="str">
        <f>"第 "&amp;WEEKNUM(records[[#This Row],[日期]],2)&amp;" 周"</f>
        <v>第 11 周</v>
      </c>
      <c r="E316" s="7">
        <v>43899</v>
      </c>
      <c r="F316" s="8">
        <v>0.625</v>
      </c>
      <c r="G316" s="8">
        <v>0.70833333333333337</v>
      </c>
      <c r="H316" s="8">
        <f>records[[#This Row],[结束时刻]]-records[[#This Row],[开始时刻]]</f>
        <v>8.333333333333337E-2</v>
      </c>
      <c r="I316" s="13" t="s">
        <v>252</v>
      </c>
      <c r="J316" s="24">
        <v>0.1</v>
      </c>
      <c r="K316" s="9"/>
    </row>
    <row r="317" spans="1:11">
      <c r="A317" s="9" t="str">
        <f>YEAR(records[[#This Row],[日期]])&amp;" 年"</f>
        <v>2020 年</v>
      </c>
      <c r="B317" s="7" t="str">
        <f>"第 "&amp;INT(MONTH(records[[#This Row],[日期]])/3+1)&amp;" 季度"</f>
        <v>第 2 季度</v>
      </c>
      <c r="C317" s="7" t="str">
        <f>MONTH(records[[#This Row],[日期]])&amp;" 月"</f>
        <v>3 月</v>
      </c>
      <c r="D317" s="7" t="str">
        <f>"第 "&amp;WEEKNUM(records[[#This Row],[日期]],2)&amp;" 周"</f>
        <v>第 11 周</v>
      </c>
      <c r="E317" s="7">
        <v>43899</v>
      </c>
      <c r="F317" s="8">
        <v>0.70833333333333337</v>
      </c>
      <c r="G317" s="8">
        <v>0.75</v>
      </c>
      <c r="H317" s="8">
        <f>records[[#This Row],[结束时刻]]-records[[#This Row],[开始时刻]]</f>
        <v>4.166666666666663E-2</v>
      </c>
      <c r="I317" s="13" t="s">
        <v>233</v>
      </c>
      <c r="J317" s="24">
        <v>0.6</v>
      </c>
      <c r="K317" s="9" t="s">
        <v>72</v>
      </c>
    </row>
    <row r="318" spans="1:11">
      <c r="A318" s="9" t="str">
        <f>YEAR(records[[#This Row],[日期]])&amp;" 年"</f>
        <v>2020 年</v>
      </c>
      <c r="B318" s="7" t="str">
        <f>"第 "&amp;INT(MONTH(records[[#This Row],[日期]])/3+1)&amp;" 季度"</f>
        <v>第 2 季度</v>
      </c>
      <c r="C318" s="7" t="str">
        <f>MONTH(records[[#This Row],[日期]])&amp;" 月"</f>
        <v>3 月</v>
      </c>
      <c r="D318" s="7" t="str">
        <f>"第 "&amp;WEEKNUM(records[[#This Row],[日期]],2)&amp;" 周"</f>
        <v>第 11 周</v>
      </c>
      <c r="E318" s="7">
        <v>43899</v>
      </c>
      <c r="F318" s="8">
        <v>0.75</v>
      </c>
      <c r="G318" s="8">
        <v>0.77083333333333337</v>
      </c>
      <c r="H318" s="8">
        <f>records[[#This Row],[结束时刻]]-records[[#This Row],[开始时刻]]</f>
        <v>2.083333333333337E-2</v>
      </c>
      <c r="I318" s="13" t="s">
        <v>234</v>
      </c>
      <c r="J318" s="24">
        <v>0.6</v>
      </c>
      <c r="K318" s="9" t="s">
        <v>72</v>
      </c>
    </row>
    <row r="319" spans="1:11">
      <c r="A319" s="9" t="str">
        <f>YEAR(records[[#This Row],[日期]])&amp;" 年"</f>
        <v>2020 年</v>
      </c>
      <c r="B319" s="7" t="str">
        <f>"第 "&amp;INT(MONTH(records[[#This Row],[日期]])/3+1)&amp;" 季度"</f>
        <v>第 2 季度</v>
      </c>
      <c r="C319" s="7" t="str">
        <f>MONTH(records[[#This Row],[日期]])&amp;" 月"</f>
        <v>3 月</v>
      </c>
      <c r="D319" s="7" t="str">
        <f>"第 "&amp;WEEKNUM(records[[#This Row],[日期]],2)&amp;" 周"</f>
        <v>第 11 周</v>
      </c>
      <c r="E319" s="7">
        <v>43899</v>
      </c>
      <c r="F319" s="8">
        <v>0.77083333333333337</v>
      </c>
      <c r="G319" s="8">
        <v>0.79166666666666663</v>
      </c>
      <c r="H319" s="8">
        <f>records[[#This Row],[结束时刻]]-records[[#This Row],[开始时刻]]</f>
        <v>2.0833333333333259E-2</v>
      </c>
      <c r="I319" s="13" t="s">
        <v>246</v>
      </c>
      <c r="J319" s="24">
        <v>0.1</v>
      </c>
      <c r="K319" s="9"/>
    </row>
    <row r="320" spans="1:11">
      <c r="A320" s="9" t="str">
        <f>YEAR(records[[#This Row],[日期]])&amp;" 年"</f>
        <v>2020 年</v>
      </c>
      <c r="B320" s="7" t="str">
        <f>"第 "&amp;INT(MONTH(records[[#This Row],[日期]])/3+1)&amp;" 季度"</f>
        <v>第 2 季度</v>
      </c>
      <c r="C320" s="7" t="str">
        <f>MONTH(records[[#This Row],[日期]])&amp;" 月"</f>
        <v>3 月</v>
      </c>
      <c r="D320" s="7" t="str">
        <f>"第 "&amp;WEEKNUM(records[[#This Row],[日期]],2)&amp;" 周"</f>
        <v>第 11 周</v>
      </c>
      <c r="E320" s="7">
        <v>43899</v>
      </c>
      <c r="F320" s="8">
        <v>0.79166666666666663</v>
      </c>
      <c r="G320" s="8">
        <v>0.8125</v>
      </c>
      <c r="H320" s="8">
        <f>records[[#This Row],[结束时刻]]-records[[#This Row],[开始时刻]]</f>
        <v>2.083333333333337E-2</v>
      </c>
      <c r="I320" s="13" t="s">
        <v>253</v>
      </c>
      <c r="J320" s="24">
        <v>0.1</v>
      </c>
      <c r="K320" s="9"/>
    </row>
    <row r="321" spans="1:11">
      <c r="A321" s="9" t="str">
        <f>YEAR(records[[#This Row],[日期]])&amp;" 年"</f>
        <v>2020 年</v>
      </c>
      <c r="B321" s="7" t="str">
        <f>"第 "&amp;INT(MONTH(records[[#This Row],[日期]])/3+1)&amp;" 季度"</f>
        <v>第 2 季度</v>
      </c>
      <c r="C321" s="7" t="str">
        <f>MONTH(records[[#This Row],[日期]])&amp;" 月"</f>
        <v>3 月</v>
      </c>
      <c r="D321" s="7" t="str">
        <f>"第 "&amp;WEEKNUM(records[[#This Row],[日期]],2)&amp;" 周"</f>
        <v>第 11 周</v>
      </c>
      <c r="E321" s="7">
        <v>43899</v>
      </c>
      <c r="F321" s="8">
        <v>0.8125</v>
      </c>
      <c r="G321" s="8">
        <v>0.875</v>
      </c>
      <c r="H321" s="8">
        <f>records[[#This Row],[结束时刻]]-records[[#This Row],[开始时刻]]</f>
        <v>6.25E-2</v>
      </c>
      <c r="I321" s="13" t="s">
        <v>11</v>
      </c>
      <c r="J321" s="24">
        <v>0.1</v>
      </c>
      <c r="K321" s="9"/>
    </row>
    <row r="322" spans="1:11">
      <c r="A322" s="9" t="str">
        <f>YEAR(records[[#This Row],[日期]])&amp;" 年"</f>
        <v>2020 年</v>
      </c>
      <c r="B322" s="7" t="str">
        <f>"第 "&amp;INT(MONTH(records[[#This Row],[日期]])/3+1)&amp;" 季度"</f>
        <v>第 2 季度</v>
      </c>
      <c r="C322" s="7" t="str">
        <f>MONTH(records[[#This Row],[日期]])&amp;" 月"</f>
        <v>3 月</v>
      </c>
      <c r="D322" s="7" t="str">
        <f>"第 "&amp;WEEKNUM(records[[#This Row],[日期]],2)&amp;" 周"</f>
        <v>第 11 周</v>
      </c>
      <c r="E322" s="7">
        <v>43899</v>
      </c>
      <c r="F322" s="8">
        <v>0.875</v>
      </c>
      <c r="G322" s="8">
        <v>0.91666666666666663</v>
      </c>
      <c r="H322" s="8">
        <f>records[[#This Row],[结束时刻]]-records[[#This Row],[开始时刻]]</f>
        <v>4.166666666666663E-2</v>
      </c>
      <c r="I322" s="13" t="s">
        <v>12</v>
      </c>
      <c r="J322" s="24">
        <v>0.1</v>
      </c>
      <c r="K322" s="9"/>
    </row>
    <row r="323" spans="1:11">
      <c r="A323" s="9" t="str">
        <f>YEAR(records[[#This Row],[日期]])&amp;" 年"</f>
        <v>2020 年</v>
      </c>
      <c r="B323" s="7" t="str">
        <f>"第 "&amp;INT(MONTH(records[[#This Row],[日期]])/3+1)&amp;" 季度"</f>
        <v>第 2 季度</v>
      </c>
      <c r="C323" s="7" t="str">
        <f>MONTH(records[[#This Row],[日期]])&amp;" 月"</f>
        <v>3 月</v>
      </c>
      <c r="D323" s="7" t="str">
        <f>"第 "&amp;WEEKNUM(records[[#This Row],[日期]],2)&amp;" 周"</f>
        <v>第 11 周</v>
      </c>
      <c r="E323" s="7">
        <v>43899</v>
      </c>
      <c r="F323" s="8">
        <v>0.91666666666666663</v>
      </c>
      <c r="G323" s="8">
        <v>0.9375</v>
      </c>
      <c r="H323" s="8">
        <f>records[[#This Row],[结束时刻]]-records[[#This Row],[开始时刻]]</f>
        <v>2.083333333333337E-2</v>
      </c>
      <c r="I323" s="13" t="s">
        <v>23</v>
      </c>
      <c r="J323" s="24">
        <v>0.1</v>
      </c>
      <c r="K323" s="9"/>
    </row>
    <row r="324" spans="1:11">
      <c r="A324" s="9" t="str">
        <f>YEAR(records[[#This Row],[日期]])&amp;" 年"</f>
        <v>2020 年</v>
      </c>
      <c r="B324" s="7" t="str">
        <f>"第 "&amp;INT(MONTH(records[[#This Row],[日期]])/3+1)&amp;" 季度"</f>
        <v>第 2 季度</v>
      </c>
      <c r="C324" s="7" t="str">
        <f>MONTH(records[[#This Row],[日期]])&amp;" 月"</f>
        <v>3 月</v>
      </c>
      <c r="D324" s="7" t="str">
        <f>"第 "&amp;WEEKNUM(records[[#This Row],[日期]],2)&amp;" 周"</f>
        <v>第 11 周</v>
      </c>
      <c r="E324" s="7">
        <v>43899</v>
      </c>
      <c r="F324" s="8">
        <v>0.9375</v>
      </c>
      <c r="G324" s="8">
        <v>0.94444444444444453</v>
      </c>
      <c r="H324" s="8">
        <f>records[[#This Row],[结束时刻]]-records[[#This Row],[开始时刻]]</f>
        <v>6.9444444444445308E-3</v>
      </c>
      <c r="I324" s="13" t="s">
        <v>150</v>
      </c>
      <c r="J324" s="24">
        <v>0.1</v>
      </c>
      <c r="K324" s="9"/>
    </row>
    <row r="325" spans="1:11">
      <c r="A325" s="9" t="str">
        <f>YEAR(records[[#This Row],[日期]])&amp;" 年"</f>
        <v>2020 年</v>
      </c>
      <c r="B325" s="7" t="str">
        <f>"第 "&amp;INT(MONTH(records[[#This Row],[日期]])/3+1)&amp;" 季度"</f>
        <v>第 2 季度</v>
      </c>
      <c r="C325" s="7" t="str">
        <f>MONTH(records[[#This Row],[日期]])&amp;" 月"</f>
        <v>3 月</v>
      </c>
      <c r="D325" s="7" t="str">
        <f>"第 "&amp;WEEKNUM(records[[#This Row],[日期]],2)&amp;" 周"</f>
        <v>第 11 周</v>
      </c>
      <c r="E325" s="7">
        <v>43899</v>
      </c>
      <c r="F325" s="8">
        <v>0.94444444444444453</v>
      </c>
      <c r="G325" s="8">
        <v>0.95138888888888884</v>
      </c>
      <c r="H325" s="8">
        <f>records[[#This Row],[结束时刻]]-records[[#This Row],[开始时刻]]</f>
        <v>6.9444444444443088E-3</v>
      </c>
      <c r="I325" s="13" t="s">
        <v>141</v>
      </c>
      <c r="J325" s="24">
        <v>0.1</v>
      </c>
      <c r="K325" s="9"/>
    </row>
    <row r="326" spans="1:11">
      <c r="A326" s="9" t="str">
        <f>YEAR(records[[#This Row],[日期]])&amp;" 年"</f>
        <v>2020 年</v>
      </c>
      <c r="B326" s="7" t="str">
        <f>"第 "&amp;INT(MONTH(records[[#This Row],[日期]])/3+1)&amp;" 季度"</f>
        <v>第 2 季度</v>
      </c>
      <c r="C326" s="7" t="str">
        <f>MONTH(records[[#This Row],[日期]])&amp;" 月"</f>
        <v>3 月</v>
      </c>
      <c r="D326" s="7" t="str">
        <f>"第 "&amp;WEEKNUM(records[[#This Row],[日期]],2)&amp;" 周"</f>
        <v>第 11 周</v>
      </c>
      <c r="E326" s="7">
        <v>43899</v>
      </c>
      <c r="F326" s="8">
        <v>0.95138888888888884</v>
      </c>
      <c r="G326" s="8">
        <v>0.95833333333333337</v>
      </c>
      <c r="H326" s="8">
        <f>records[[#This Row],[结束时刻]]-records[[#This Row],[开始时刻]]</f>
        <v>6.9444444444445308E-3</v>
      </c>
      <c r="I326" s="13" t="s">
        <v>187</v>
      </c>
      <c r="J326" s="24">
        <v>0.1</v>
      </c>
      <c r="K326" s="9"/>
    </row>
    <row r="327" spans="1:11">
      <c r="A327" s="9" t="str">
        <f>YEAR(records[[#This Row],[日期]])&amp;" 年"</f>
        <v>2020 年</v>
      </c>
      <c r="B327" s="7" t="str">
        <f>"第 "&amp;INT(MONTH(records[[#This Row],[日期]])/3+1)&amp;" 季度"</f>
        <v>第 2 季度</v>
      </c>
      <c r="C327" s="7" t="str">
        <f>MONTH(records[[#This Row],[日期]])&amp;" 月"</f>
        <v>3 月</v>
      </c>
      <c r="D327" s="7" t="str">
        <f>"第 "&amp;WEEKNUM(records[[#This Row],[日期]],2)&amp;" 周"</f>
        <v>第 11 周</v>
      </c>
      <c r="E327" s="7">
        <v>43900</v>
      </c>
      <c r="F327" s="8">
        <v>0</v>
      </c>
      <c r="G327" s="8">
        <v>0.99930555555555556</v>
      </c>
      <c r="H327" s="8">
        <f>records[[#This Row],[结束时刻]]-records[[#This Row],[开始时刻]]</f>
        <v>0.99930555555555556</v>
      </c>
      <c r="I327" s="13" t="s">
        <v>130</v>
      </c>
      <c r="J327" s="24">
        <v>4.5699999999999998E-2</v>
      </c>
      <c r="K327" s="9" t="s">
        <v>260</v>
      </c>
    </row>
    <row r="328" spans="1:11">
      <c r="A328" s="9" t="str">
        <f>YEAR(records[[#This Row],[日期]])&amp;" 年"</f>
        <v>2020 年</v>
      </c>
      <c r="B328" s="7" t="str">
        <f>"第 "&amp;INT(MONTH(records[[#This Row],[日期]])/3+1)&amp;" 季度"</f>
        <v>第 2 季度</v>
      </c>
      <c r="C328" s="7" t="str">
        <f>MONTH(records[[#This Row],[日期]])&amp;" 月"</f>
        <v>3 月</v>
      </c>
      <c r="D328" s="7" t="str">
        <f>"第 "&amp;WEEKNUM(records[[#This Row],[日期]],2)&amp;" 周"</f>
        <v>第 11 周</v>
      </c>
      <c r="E328" s="7">
        <v>43900</v>
      </c>
      <c r="F328" s="8">
        <v>0.25</v>
      </c>
      <c r="G328" s="8">
        <v>0.25</v>
      </c>
      <c r="H328" s="8">
        <f>records[[#This Row],[结束时刻]]-records[[#This Row],[开始时刻]]</f>
        <v>0</v>
      </c>
      <c r="I328" s="13" t="s">
        <v>6</v>
      </c>
      <c r="J328" s="24">
        <v>-1.2</v>
      </c>
      <c r="K328" s="13" t="s">
        <v>259</v>
      </c>
    </row>
    <row r="329" spans="1:11">
      <c r="A329" s="9" t="str">
        <f>YEAR(records[[#This Row],[日期]])&amp;" 年"</f>
        <v>2020 年</v>
      </c>
      <c r="B329" s="7" t="str">
        <f>"第 "&amp;INT(MONTH(records[[#This Row],[日期]])/3+1)&amp;" 季度"</f>
        <v>第 2 季度</v>
      </c>
      <c r="C329" s="7" t="str">
        <f>MONTH(records[[#This Row],[日期]])&amp;" 月"</f>
        <v>3 月</v>
      </c>
      <c r="D329" s="7" t="str">
        <f>"第 "&amp;WEEKNUM(records[[#This Row],[日期]],2)&amp;" 周"</f>
        <v>第 11 周</v>
      </c>
      <c r="E329" s="7">
        <v>43900</v>
      </c>
      <c r="F329" s="8">
        <v>0.25</v>
      </c>
      <c r="G329" s="8">
        <v>0.25694444444444448</v>
      </c>
      <c r="H329" s="8">
        <f>records[[#This Row],[结束时刻]]-records[[#This Row],[开始时刻]]</f>
        <v>6.9444444444444753E-3</v>
      </c>
      <c r="I329" s="7" t="s">
        <v>97</v>
      </c>
      <c r="J329" s="24">
        <v>-1.2</v>
      </c>
      <c r="K329" s="13" t="s">
        <v>259</v>
      </c>
    </row>
    <row r="330" spans="1:11">
      <c r="A330" s="9" t="str">
        <f>YEAR(records[[#This Row],[日期]])&amp;" 年"</f>
        <v>2020 年</v>
      </c>
      <c r="B330" s="7" t="str">
        <f>"第 "&amp;INT(MONTH(records[[#This Row],[日期]])/3+1)&amp;" 季度"</f>
        <v>第 2 季度</v>
      </c>
      <c r="C330" s="7" t="str">
        <f>MONTH(records[[#This Row],[日期]])&amp;" 月"</f>
        <v>3 月</v>
      </c>
      <c r="D330" s="7" t="str">
        <f>"第 "&amp;WEEKNUM(records[[#This Row],[日期]],2)&amp;" 周"</f>
        <v>第 11 周</v>
      </c>
      <c r="E330" s="7">
        <v>43900</v>
      </c>
      <c r="F330" s="8">
        <v>0.25694444444444448</v>
      </c>
      <c r="G330" s="8">
        <v>0.2986111111111111</v>
      </c>
      <c r="H330" s="8">
        <f>records[[#This Row],[结束时刻]]-records[[#This Row],[开始时刻]]</f>
        <v>4.166666666666663E-2</v>
      </c>
      <c r="I330" s="13" t="s">
        <v>11</v>
      </c>
      <c r="J330" s="24">
        <v>-1.2</v>
      </c>
      <c r="K330" s="9"/>
    </row>
    <row r="331" spans="1:11">
      <c r="A331" s="9" t="str">
        <f>YEAR(records[[#This Row],[日期]])&amp;" 年"</f>
        <v>2020 年</v>
      </c>
      <c r="B331" s="7" t="str">
        <f>"第 "&amp;INT(MONTH(records[[#This Row],[日期]])/3+1)&amp;" 季度"</f>
        <v>第 2 季度</v>
      </c>
      <c r="C331" s="7" t="str">
        <f>MONTH(records[[#This Row],[日期]])&amp;" 月"</f>
        <v>3 月</v>
      </c>
      <c r="D331" s="7" t="str">
        <f>"第 "&amp;WEEKNUM(records[[#This Row],[日期]],2)&amp;" 周"</f>
        <v>第 11 周</v>
      </c>
      <c r="E331" s="7">
        <v>43900</v>
      </c>
      <c r="F331" s="8">
        <v>0.2986111111111111</v>
      </c>
      <c r="G331" s="8">
        <v>0.31944444444444448</v>
      </c>
      <c r="H331" s="8">
        <f>records[[#This Row],[结束时刻]]-records[[#This Row],[开始时刻]]</f>
        <v>2.083333333333337E-2</v>
      </c>
      <c r="I331" s="13" t="s">
        <v>20</v>
      </c>
      <c r="J331" s="24">
        <v>0</v>
      </c>
      <c r="K331" s="9"/>
    </row>
    <row r="332" spans="1:11">
      <c r="A332" s="9" t="str">
        <f>YEAR(records[[#This Row],[日期]])&amp;" 年"</f>
        <v>2020 年</v>
      </c>
      <c r="B332" s="7" t="str">
        <f>"第 "&amp;INT(MONTH(records[[#This Row],[日期]])/3+1)&amp;" 季度"</f>
        <v>第 2 季度</v>
      </c>
      <c r="C332" s="7" t="str">
        <f>MONTH(records[[#This Row],[日期]])&amp;" 月"</f>
        <v>3 月</v>
      </c>
      <c r="D332" s="7" t="str">
        <f>"第 "&amp;WEEKNUM(records[[#This Row],[日期]],2)&amp;" 周"</f>
        <v>第 11 周</v>
      </c>
      <c r="E332" s="7">
        <v>43900</v>
      </c>
      <c r="F332" s="8">
        <v>0.31944444444444448</v>
      </c>
      <c r="G332" s="8">
        <v>0.3298611111111111</v>
      </c>
      <c r="H332" s="8">
        <f>records[[#This Row],[结束时刻]]-records[[#This Row],[开始时刻]]</f>
        <v>1.041666666666663E-2</v>
      </c>
      <c r="I332" s="13" t="s">
        <v>134</v>
      </c>
      <c r="J332" s="24">
        <v>0.27500000000000002</v>
      </c>
      <c r="K332" s="9"/>
    </row>
    <row r="333" spans="1:11">
      <c r="A333" s="9" t="str">
        <f>YEAR(records[[#This Row],[日期]])&amp;" 年"</f>
        <v>2020 年</v>
      </c>
      <c r="B333" s="7" t="str">
        <f>"第 "&amp;INT(MONTH(records[[#This Row],[日期]])/3+1)&amp;" 季度"</f>
        <v>第 2 季度</v>
      </c>
      <c r="C333" s="7" t="str">
        <f>MONTH(records[[#This Row],[日期]])&amp;" 月"</f>
        <v>3 月</v>
      </c>
      <c r="D333" s="7" t="str">
        <f>"第 "&amp;WEEKNUM(records[[#This Row],[日期]],2)&amp;" 周"</f>
        <v>第 11 周</v>
      </c>
      <c r="E333" s="7">
        <v>43900</v>
      </c>
      <c r="F333" s="8">
        <v>0.33333333333333331</v>
      </c>
      <c r="G333" s="8">
        <v>0.375</v>
      </c>
      <c r="H333" s="8">
        <f>records[[#This Row],[结束时刻]]-records[[#This Row],[开始时刻]]</f>
        <v>4.1666666666666685E-2</v>
      </c>
      <c r="I333" s="13" t="s">
        <v>253</v>
      </c>
      <c r="J333" s="24">
        <v>1E-3</v>
      </c>
      <c r="K333" s="9"/>
    </row>
    <row r="334" spans="1:11">
      <c r="A334" s="9" t="str">
        <f>YEAR(records[[#This Row],[日期]])&amp;" 年"</f>
        <v>2020 年</v>
      </c>
      <c r="B334" s="7" t="str">
        <f>"第 "&amp;INT(MONTH(records[[#This Row],[日期]])/3+1)&amp;" 季度"</f>
        <v>第 2 季度</v>
      </c>
      <c r="C334" s="7" t="str">
        <f>MONTH(records[[#This Row],[日期]])&amp;" 月"</f>
        <v>3 月</v>
      </c>
      <c r="D334" s="7" t="str">
        <f>"第 "&amp;WEEKNUM(records[[#This Row],[日期]],2)&amp;" 周"</f>
        <v>第 11 周</v>
      </c>
      <c r="E334" s="7">
        <v>43900</v>
      </c>
      <c r="F334" s="8">
        <v>0.39583333333333331</v>
      </c>
      <c r="G334" s="8">
        <v>0.45833333333333331</v>
      </c>
      <c r="H334" s="8">
        <f>records[[#This Row],[结束时刻]]-records[[#This Row],[开始时刻]]</f>
        <v>6.25E-2</v>
      </c>
      <c r="I334" s="13" t="s">
        <v>165</v>
      </c>
      <c r="J334" s="24">
        <v>0.1</v>
      </c>
      <c r="K334" s="9"/>
    </row>
    <row r="335" spans="1:11">
      <c r="A335" s="9" t="str">
        <f>YEAR(records[[#This Row],[日期]])&amp;" 年"</f>
        <v>2020 年</v>
      </c>
      <c r="B335" s="7" t="str">
        <f>"第 "&amp;INT(MONTH(records[[#This Row],[日期]])/3+1)&amp;" 季度"</f>
        <v>第 2 季度</v>
      </c>
      <c r="C335" s="7" t="str">
        <f>MONTH(records[[#This Row],[日期]])&amp;" 月"</f>
        <v>3 月</v>
      </c>
      <c r="D335" s="7" t="str">
        <f>"第 "&amp;WEEKNUM(records[[#This Row],[日期]],2)&amp;" 周"</f>
        <v>第 11 周</v>
      </c>
      <c r="E335" s="7">
        <v>43900</v>
      </c>
      <c r="F335" s="8">
        <v>0.45833333333333331</v>
      </c>
      <c r="G335" s="8">
        <v>0.5</v>
      </c>
      <c r="H335" s="8">
        <f>records[[#This Row],[结束时刻]]-records[[#This Row],[开始时刻]]</f>
        <v>4.1666666666666685E-2</v>
      </c>
      <c r="I335" s="13" t="s">
        <v>229</v>
      </c>
      <c r="J335" s="24">
        <v>0.7</v>
      </c>
      <c r="K335" s="9"/>
    </row>
    <row r="336" spans="1:11">
      <c r="A336" s="9" t="str">
        <f>YEAR(records[[#This Row],[日期]])&amp;" 年"</f>
        <v>2020 年</v>
      </c>
      <c r="B336" s="7" t="str">
        <f>"第 "&amp;INT(MONTH(records[[#This Row],[日期]])/3+1)&amp;" 季度"</f>
        <v>第 2 季度</v>
      </c>
      <c r="C336" s="7" t="str">
        <f>MONTH(records[[#This Row],[日期]])&amp;" 月"</f>
        <v>3 月</v>
      </c>
      <c r="D336" s="7" t="str">
        <f>"第 "&amp;WEEKNUM(records[[#This Row],[日期]],2)&amp;" 周"</f>
        <v>第 11 周</v>
      </c>
      <c r="E336" s="7">
        <v>43900</v>
      </c>
      <c r="F336" s="8">
        <v>0.5</v>
      </c>
      <c r="G336" s="8">
        <v>0.52083333333333337</v>
      </c>
      <c r="H336" s="8">
        <f>records[[#This Row],[结束时刻]]-records[[#This Row],[开始时刻]]</f>
        <v>2.083333333333337E-2</v>
      </c>
      <c r="I336" s="13" t="s">
        <v>230</v>
      </c>
      <c r="J336" s="24">
        <v>0.7</v>
      </c>
      <c r="K336" s="9"/>
    </row>
    <row r="337" spans="1:11">
      <c r="A337" s="9" t="str">
        <f>YEAR(records[[#This Row],[日期]])&amp;" 年"</f>
        <v>2020 年</v>
      </c>
      <c r="B337" s="7" t="str">
        <f>"第 "&amp;INT(MONTH(records[[#This Row],[日期]])/3+1)&amp;" 季度"</f>
        <v>第 2 季度</v>
      </c>
      <c r="C337" s="7" t="str">
        <f>MONTH(records[[#This Row],[日期]])&amp;" 月"</f>
        <v>3 月</v>
      </c>
      <c r="D337" s="7" t="str">
        <f>"第 "&amp;WEEKNUM(records[[#This Row],[日期]],2)&amp;" 周"</f>
        <v>第 11 周</v>
      </c>
      <c r="E337" s="7">
        <v>43900</v>
      </c>
      <c r="F337" s="8">
        <v>0.52083333333333337</v>
      </c>
      <c r="G337" s="8">
        <v>0.54166666666666663</v>
      </c>
      <c r="H337" s="8">
        <f>records[[#This Row],[结束时刻]]-records[[#This Row],[开始时刻]]</f>
        <v>2.0833333333333259E-2</v>
      </c>
      <c r="I337" s="13" t="s">
        <v>145</v>
      </c>
      <c r="J337" s="24">
        <v>0.1</v>
      </c>
      <c r="K337" s="9"/>
    </row>
    <row r="338" spans="1:11">
      <c r="A338" s="9" t="str">
        <f>YEAR(records[[#This Row],[日期]])&amp;" 年"</f>
        <v>2020 年</v>
      </c>
      <c r="B338" s="7" t="str">
        <f>"第 "&amp;INT(MONTH(records[[#This Row],[日期]])/3+1)&amp;" 季度"</f>
        <v>第 2 季度</v>
      </c>
      <c r="C338" s="7" t="str">
        <f>MONTH(records[[#This Row],[日期]])&amp;" 月"</f>
        <v>3 月</v>
      </c>
      <c r="D338" s="7" t="str">
        <f>"第 "&amp;WEEKNUM(records[[#This Row],[日期]],2)&amp;" 周"</f>
        <v>第 11 周</v>
      </c>
      <c r="E338" s="7">
        <v>43900</v>
      </c>
      <c r="F338" s="8">
        <v>0.54166666666666663</v>
      </c>
      <c r="G338" s="8">
        <v>0.55208333333333337</v>
      </c>
      <c r="H338" s="8">
        <f>records[[#This Row],[结束时刻]]-records[[#This Row],[开始时刻]]</f>
        <v>1.0416666666666741E-2</v>
      </c>
      <c r="I338" s="13" t="s">
        <v>258</v>
      </c>
      <c r="J338" s="24">
        <v>0.1</v>
      </c>
      <c r="K338" s="9"/>
    </row>
    <row r="339" spans="1:11">
      <c r="A339" s="9" t="str">
        <f>YEAR(records[[#This Row],[日期]])&amp;" 年"</f>
        <v>2020 年</v>
      </c>
      <c r="B339" s="7" t="str">
        <f>"第 "&amp;INT(MONTH(records[[#This Row],[日期]])/3+1)&amp;" 季度"</f>
        <v>第 2 季度</v>
      </c>
      <c r="C339" s="7" t="str">
        <f>MONTH(records[[#This Row],[日期]])&amp;" 月"</f>
        <v>3 月</v>
      </c>
      <c r="D339" s="7" t="str">
        <f>"第 "&amp;WEEKNUM(records[[#This Row],[日期]],2)&amp;" 周"</f>
        <v>第 11 周</v>
      </c>
      <c r="E339" s="7">
        <v>43900</v>
      </c>
      <c r="F339" s="8">
        <v>0.55208333333333337</v>
      </c>
      <c r="G339" s="8">
        <v>0.58333333333333337</v>
      </c>
      <c r="H339" s="8">
        <f>records[[#This Row],[结束时刻]]-records[[#This Row],[开始时刻]]</f>
        <v>3.125E-2</v>
      </c>
      <c r="I339" s="13" t="s">
        <v>244</v>
      </c>
      <c r="J339" s="24">
        <v>0.1</v>
      </c>
      <c r="K339" s="9"/>
    </row>
    <row r="340" spans="1:11">
      <c r="A340" s="9" t="str">
        <f>YEAR(records[[#This Row],[日期]])&amp;" 年"</f>
        <v>2020 年</v>
      </c>
      <c r="B340" s="7" t="str">
        <f>"第 "&amp;INT(MONTH(records[[#This Row],[日期]])/3+1)&amp;" 季度"</f>
        <v>第 2 季度</v>
      </c>
      <c r="C340" s="7" t="str">
        <f>MONTH(records[[#This Row],[日期]])&amp;" 月"</f>
        <v>3 月</v>
      </c>
      <c r="D340" s="7" t="str">
        <f>"第 "&amp;WEEKNUM(records[[#This Row],[日期]],2)&amp;" 周"</f>
        <v>第 11 周</v>
      </c>
      <c r="E340" s="7">
        <v>43900</v>
      </c>
      <c r="F340" s="8">
        <v>0.58333333333333337</v>
      </c>
      <c r="G340" s="8">
        <v>0.66666666666666663</v>
      </c>
      <c r="H340" s="8">
        <f>records[[#This Row],[结束时刻]]-records[[#This Row],[开始时刻]]</f>
        <v>8.3333333333333259E-2</v>
      </c>
      <c r="I340" s="13" t="s">
        <v>192</v>
      </c>
      <c r="J340" s="24">
        <v>0.1</v>
      </c>
      <c r="K340" s="9"/>
    </row>
    <row r="341" spans="1:11">
      <c r="A341" s="9" t="str">
        <f>YEAR(records[[#This Row],[日期]])&amp;" 年"</f>
        <v>2020 年</v>
      </c>
      <c r="B341" s="7" t="str">
        <f>"第 "&amp;INT(MONTH(records[[#This Row],[日期]])/3+1)&amp;" 季度"</f>
        <v>第 2 季度</v>
      </c>
      <c r="C341" s="7" t="str">
        <f>MONTH(records[[#This Row],[日期]])&amp;" 月"</f>
        <v>3 月</v>
      </c>
      <c r="D341" s="7" t="str">
        <f>"第 "&amp;WEEKNUM(records[[#This Row],[日期]],2)&amp;" 周"</f>
        <v>第 11 周</v>
      </c>
      <c r="E341" s="7">
        <v>43900</v>
      </c>
      <c r="F341" s="8">
        <v>0.66666666666666663</v>
      </c>
      <c r="G341" s="8">
        <v>0.70833333333333337</v>
      </c>
      <c r="H341" s="8">
        <f>records[[#This Row],[结束时刻]]-records[[#This Row],[开始时刻]]</f>
        <v>4.1666666666666741E-2</v>
      </c>
      <c r="I341" s="13" t="s">
        <v>246</v>
      </c>
      <c r="J341" s="24">
        <v>0.1</v>
      </c>
      <c r="K341" s="9"/>
    </row>
    <row r="342" spans="1:11">
      <c r="A342" s="9" t="str">
        <f>YEAR(records[[#This Row],[日期]])&amp;" 年"</f>
        <v>2020 年</v>
      </c>
      <c r="B342" s="7" t="str">
        <f>"第 "&amp;INT(MONTH(records[[#This Row],[日期]])/3+1)&amp;" 季度"</f>
        <v>第 2 季度</v>
      </c>
      <c r="C342" s="7" t="str">
        <f>MONTH(records[[#This Row],[日期]])&amp;" 月"</f>
        <v>3 月</v>
      </c>
      <c r="D342" s="7" t="str">
        <f>"第 "&amp;WEEKNUM(records[[#This Row],[日期]],2)&amp;" 周"</f>
        <v>第 11 周</v>
      </c>
      <c r="E342" s="7">
        <v>43900</v>
      </c>
      <c r="F342" s="8">
        <v>0.70833333333333337</v>
      </c>
      <c r="G342" s="8">
        <v>0.75</v>
      </c>
      <c r="H342" s="8">
        <f>records[[#This Row],[结束时刻]]-records[[#This Row],[开始时刻]]</f>
        <v>4.166666666666663E-2</v>
      </c>
      <c r="I342" s="13" t="s">
        <v>233</v>
      </c>
      <c r="J342" s="24">
        <v>0.6</v>
      </c>
      <c r="K342" s="9"/>
    </row>
    <row r="343" spans="1:11">
      <c r="A343" s="9" t="str">
        <f>YEAR(records[[#This Row],[日期]])&amp;" 年"</f>
        <v>2020 年</v>
      </c>
      <c r="B343" s="7" t="str">
        <f>"第 "&amp;INT(MONTH(records[[#This Row],[日期]])/3+1)&amp;" 季度"</f>
        <v>第 2 季度</v>
      </c>
      <c r="C343" s="7" t="str">
        <f>MONTH(records[[#This Row],[日期]])&amp;" 月"</f>
        <v>3 月</v>
      </c>
      <c r="D343" s="7" t="str">
        <f>"第 "&amp;WEEKNUM(records[[#This Row],[日期]],2)&amp;" 周"</f>
        <v>第 11 周</v>
      </c>
      <c r="E343" s="7">
        <v>43900</v>
      </c>
      <c r="F343" s="8">
        <v>0.75</v>
      </c>
      <c r="G343" s="8">
        <v>0.77083333333333337</v>
      </c>
      <c r="H343" s="8">
        <f>records[[#This Row],[结束时刻]]-records[[#This Row],[开始时刻]]</f>
        <v>2.083333333333337E-2</v>
      </c>
      <c r="I343" s="13" t="s">
        <v>234</v>
      </c>
      <c r="J343" s="24">
        <v>0.6</v>
      </c>
      <c r="K343" s="9"/>
    </row>
    <row r="344" spans="1:11">
      <c r="A344" s="9" t="str">
        <f>YEAR(records[[#This Row],[日期]])&amp;" 年"</f>
        <v>2020 年</v>
      </c>
      <c r="B344" s="7" t="str">
        <f>"第 "&amp;INT(MONTH(records[[#This Row],[日期]])/3+1)&amp;" 季度"</f>
        <v>第 2 季度</v>
      </c>
      <c r="C344" s="7" t="str">
        <f>MONTH(records[[#This Row],[日期]])&amp;" 月"</f>
        <v>3 月</v>
      </c>
      <c r="D344" s="7" t="str">
        <f>"第 "&amp;WEEKNUM(records[[#This Row],[日期]],2)&amp;" 周"</f>
        <v>第 11 周</v>
      </c>
      <c r="E344" s="7">
        <v>43900</v>
      </c>
      <c r="F344" s="8">
        <v>0.77083333333333337</v>
      </c>
      <c r="G344" s="8">
        <v>0.83333333333333337</v>
      </c>
      <c r="H344" s="8">
        <f>records[[#This Row],[结束时刻]]-records[[#This Row],[开始时刻]]</f>
        <v>6.25E-2</v>
      </c>
      <c r="I344" s="13" t="s">
        <v>252</v>
      </c>
      <c r="J344" s="24">
        <v>0</v>
      </c>
      <c r="K344" s="9"/>
    </row>
    <row r="345" spans="1:11">
      <c r="A345" s="9" t="str">
        <f>YEAR(records[[#This Row],[日期]])&amp;" 年"</f>
        <v>2020 年</v>
      </c>
      <c r="B345" s="7" t="str">
        <f>"第 "&amp;INT(MONTH(records[[#This Row],[日期]])/3+1)&amp;" 季度"</f>
        <v>第 2 季度</v>
      </c>
      <c r="C345" s="7" t="str">
        <f>MONTH(records[[#This Row],[日期]])&amp;" 月"</f>
        <v>3 月</v>
      </c>
      <c r="D345" s="7" t="str">
        <f>"第 "&amp;WEEKNUM(records[[#This Row],[日期]],2)&amp;" 周"</f>
        <v>第 11 周</v>
      </c>
      <c r="E345" s="7">
        <v>43900</v>
      </c>
      <c r="F345" s="8">
        <v>0.8125</v>
      </c>
      <c r="G345" s="8">
        <v>0.875</v>
      </c>
      <c r="H345" s="8">
        <f>records[[#This Row],[结束时刻]]-records[[#This Row],[开始时刻]]</f>
        <v>6.25E-2</v>
      </c>
      <c r="I345" s="13" t="s">
        <v>11</v>
      </c>
      <c r="J345" s="24">
        <v>0</v>
      </c>
      <c r="K345" s="9"/>
    </row>
    <row r="346" spans="1:11">
      <c r="A346" s="9" t="str">
        <f>YEAR(records[[#This Row],[日期]])&amp;" 年"</f>
        <v>2020 年</v>
      </c>
      <c r="B346" s="7" t="str">
        <f>"第 "&amp;INT(MONTH(records[[#This Row],[日期]])/3+1)&amp;" 季度"</f>
        <v>第 2 季度</v>
      </c>
      <c r="C346" s="7" t="str">
        <f>MONTH(records[[#This Row],[日期]])&amp;" 月"</f>
        <v>3 月</v>
      </c>
      <c r="D346" s="7" t="str">
        <f>"第 "&amp;WEEKNUM(records[[#This Row],[日期]],2)&amp;" 周"</f>
        <v>第 11 周</v>
      </c>
      <c r="E346" s="7">
        <v>43900</v>
      </c>
      <c r="F346" s="8">
        <v>0.875</v>
      </c>
      <c r="G346" s="8">
        <v>0.91666666666666663</v>
      </c>
      <c r="H346" s="8">
        <f>records[[#This Row],[结束时刻]]-records[[#This Row],[开始时刻]]</f>
        <v>4.166666666666663E-2</v>
      </c>
      <c r="I346" s="13" t="s">
        <v>12</v>
      </c>
      <c r="J346" s="24">
        <v>-0.8</v>
      </c>
      <c r="K346" s="9"/>
    </row>
    <row r="347" spans="1:11">
      <c r="A347" s="9" t="str">
        <f>YEAR(records[[#This Row],[日期]])&amp;" 年"</f>
        <v>2020 年</v>
      </c>
      <c r="B347" s="7" t="str">
        <f>"第 "&amp;INT(MONTH(records[[#This Row],[日期]])/3+1)&amp;" 季度"</f>
        <v>第 2 季度</v>
      </c>
      <c r="C347" s="7" t="str">
        <f>MONTH(records[[#This Row],[日期]])&amp;" 月"</f>
        <v>3 月</v>
      </c>
      <c r="D347" s="7" t="str">
        <f>"第 "&amp;WEEKNUM(records[[#This Row],[日期]],2)&amp;" 周"</f>
        <v>第 11 周</v>
      </c>
      <c r="E347" s="7">
        <v>43900</v>
      </c>
      <c r="F347" s="8">
        <v>0.91666666666666663</v>
      </c>
      <c r="G347" s="8">
        <v>0.9375</v>
      </c>
      <c r="H347" s="8">
        <f>records[[#This Row],[结束时刻]]-records[[#This Row],[开始时刻]]</f>
        <v>2.083333333333337E-2</v>
      </c>
      <c r="I347" s="13" t="s">
        <v>23</v>
      </c>
      <c r="J347" s="24">
        <v>-0.6</v>
      </c>
      <c r="K347" s="9"/>
    </row>
    <row r="348" spans="1:11">
      <c r="A348" s="9" t="str">
        <f>YEAR(records[[#This Row],[日期]])&amp;" 年"</f>
        <v>2020 年</v>
      </c>
      <c r="B348" s="7" t="str">
        <f>"第 "&amp;INT(MONTH(records[[#This Row],[日期]])/3+1)&amp;" 季度"</f>
        <v>第 2 季度</v>
      </c>
      <c r="C348" s="7" t="str">
        <f>MONTH(records[[#This Row],[日期]])&amp;" 月"</f>
        <v>3 月</v>
      </c>
      <c r="D348" s="7" t="str">
        <f>"第 "&amp;WEEKNUM(records[[#This Row],[日期]],2)&amp;" 周"</f>
        <v>第 11 周</v>
      </c>
      <c r="E348" s="7">
        <v>43900</v>
      </c>
      <c r="F348" s="8">
        <v>0.9375</v>
      </c>
      <c r="G348" s="8">
        <v>0.94444444444444453</v>
      </c>
      <c r="H348" s="8">
        <f>records[[#This Row],[结束时刻]]-records[[#This Row],[开始时刻]]</f>
        <v>6.9444444444445308E-3</v>
      </c>
      <c r="I348" s="13" t="s">
        <v>150</v>
      </c>
      <c r="J348" s="24">
        <v>-0.1</v>
      </c>
      <c r="K348" s="9"/>
    </row>
    <row r="349" spans="1:11">
      <c r="A349" s="9" t="str">
        <f>YEAR(records[[#This Row],[日期]])&amp;" 年"</f>
        <v>2020 年</v>
      </c>
      <c r="B349" s="7" t="str">
        <f>"第 "&amp;INT(MONTH(records[[#This Row],[日期]])/3+1)&amp;" 季度"</f>
        <v>第 2 季度</v>
      </c>
      <c r="C349" s="7" t="str">
        <f>MONTH(records[[#This Row],[日期]])&amp;" 月"</f>
        <v>3 月</v>
      </c>
      <c r="D349" s="7" t="str">
        <f>"第 "&amp;WEEKNUM(records[[#This Row],[日期]],2)&amp;" 周"</f>
        <v>第 11 周</v>
      </c>
      <c r="E349" s="7">
        <v>43900</v>
      </c>
      <c r="F349" s="8">
        <v>0.94444444444444453</v>
      </c>
      <c r="G349" s="8">
        <v>0.95138888888888884</v>
      </c>
      <c r="H349" s="8">
        <f>records[[#This Row],[结束时刻]]-records[[#This Row],[开始时刻]]</f>
        <v>6.9444444444443088E-3</v>
      </c>
      <c r="I349" s="13" t="s">
        <v>141</v>
      </c>
      <c r="J349" s="24">
        <v>-0.1</v>
      </c>
      <c r="K349" s="9"/>
    </row>
    <row r="350" spans="1:11">
      <c r="A350" s="9" t="str">
        <f>YEAR(records[[#This Row],[日期]])&amp;" 年"</f>
        <v>2020 年</v>
      </c>
      <c r="B350" s="7" t="str">
        <f>"第 "&amp;INT(MONTH(records[[#This Row],[日期]])/3+1)&amp;" 季度"</f>
        <v>第 2 季度</v>
      </c>
      <c r="C350" s="7" t="str">
        <f>MONTH(records[[#This Row],[日期]])&amp;" 月"</f>
        <v>3 月</v>
      </c>
      <c r="D350" s="7" t="str">
        <f>"第 "&amp;WEEKNUM(records[[#This Row],[日期]],2)&amp;" 周"</f>
        <v>第 11 周</v>
      </c>
      <c r="E350" s="7">
        <v>43900</v>
      </c>
      <c r="F350" s="8">
        <v>0.95138888888888884</v>
      </c>
      <c r="G350" s="8">
        <v>0.95833333333333337</v>
      </c>
      <c r="H350" s="8">
        <f>records[[#This Row],[结束时刻]]-records[[#This Row],[开始时刻]]</f>
        <v>6.9444444444445308E-3</v>
      </c>
      <c r="I350" s="13" t="s">
        <v>187</v>
      </c>
      <c r="J350" s="24">
        <v>-0.1</v>
      </c>
      <c r="K350" s="9"/>
    </row>
    <row r="351" spans="1:11">
      <c r="A351" s="9" t="str">
        <f>YEAR(records[[#This Row],[日期]])&amp;" 年"</f>
        <v>2020 年</v>
      </c>
      <c r="B351" s="7" t="str">
        <f>"第 "&amp;INT(MONTH(records[[#This Row],[日期]])/3+1)&amp;" 季度"</f>
        <v>第 2 季度</v>
      </c>
      <c r="C351" s="7" t="str">
        <f>MONTH(records[[#This Row],[日期]])&amp;" 月"</f>
        <v>3 月</v>
      </c>
      <c r="D351" s="7" t="str">
        <f>"第 "&amp;WEEKNUM(records[[#This Row],[日期]],2)&amp;" 周"</f>
        <v>第 11 周</v>
      </c>
      <c r="E351" s="7">
        <v>43901</v>
      </c>
      <c r="F351" s="8">
        <v>0</v>
      </c>
      <c r="G351" s="8">
        <v>0.99930555555555556</v>
      </c>
      <c r="H351" s="8">
        <f>records[[#This Row],[结束时刻]]-records[[#This Row],[开始时刻]]</f>
        <v>0.99930555555555556</v>
      </c>
      <c r="I351" s="13" t="s">
        <v>130</v>
      </c>
      <c r="J351" s="24">
        <v>7.6300000000000007E-2</v>
      </c>
      <c r="K351" s="9" t="s">
        <v>264</v>
      </c>
    </row>
    <row r="352" spans="1:11">
      <c r="A352" s="9" t="str">
        <f>YEAR(records[[#This Row],[日期]])&amp;" 年"</f>
        <v>2020 年</v>
      </c>
      <c r="B352" s="7" t="str">
        <f>"第 "&amp;INT(MONTH(records[[#This Row],[日期]])/3+1)&amp;" 季度"</f>
        <v>第 2 季度</v>
      </c>
      <c r="C352" s="7" t="str">
        <f>MONTH(records[[#This Row],[日期]])&amp;" 月"</f>
        <v>3 月</v>
      </c>
      <c r="D352" s="7" t="str">
        <f>"第 "&amp;WEEKNUM(records[[#This Row],[日期]],2)&amp;" 周"</f>
        <v>第 11 周</v>
      </c>
      <c r="E352" s="7">
        <v>43901</v>
      </c>
      <c r="F352" s="8">
        <v>0.25</v>
      </c>
      <c r="G352" s="8">
        <v>0.25</v>
      </c>
      <c r="H352" s="8">
        <f>records[[#This Row],[结束时刻]]-records[[#This Row],[开始时刻]]</f>
        <v>0</v>
      </c>
      <c r="I352" s="13" t="s">
        <v>6</v>
      </c>
      <c r="J352" s="24">
        <v>-2.4</v>
      </c>
      <c r="K352" s="9" t="s">
        <v>262</v>
      </c>
    </row>
    <row r="353" spans="1:11">
      <c r="A353" s="9" t="str">
        <f>YEAR(records[[#This Row],[日期]])&amp;" 年"</f>
        <v>2020 年</v>
      </c>
      <c r="B353" s="7" t="str">
        <f>"第 "&amp;INT(MONTH(records[[#This Row],[日期]])/3+1)&amp;" 季度"</f>
        <v>第 2 季度</v>
      </c>
      <c r="C353" s="7" t="str">
        <f>MONTH(records[[#This Row],[日期]])&amp;" 月"</f>
        <v>3 月</v>
      </c>
      <c r="D353" s="7" t="str">
        <f>"第 "&amp;WEEKNUM(records[[#This Row],[日期]],2)&amp;" 周"</f>
        <v>第 11 周</v>
      </c>
      <c r="E353" s="7">
        <v>43901</v>
      </c>
      <c r="F353" s="8">
        <v>0.25</v>
      </c>
      <c r="G353" s="8">
        <v>0.25694444444444448</v>
      </c>
      <c r="H353" s="8">
        <f>records[[#This Row],[结束时刻]]-records[[#This Row],[开始时刻]]</f>
        <v>6.9444444444444753E-3</v>
      </c>
      <c r="I353" s="7" t="s">
        <v>97</v>
      </c>
      <c r="J353" s="24">
        <v>-2.4</v>
      </c>
      <c r="K353" s="9" t="s">
        <v>262</v>
      </c>
    </row>
    <row r="354" spans="1:11">
      <c r="A354" s="9" t="str">
        <f>YEAR(records[[#This Row],[日期]])&amp;" 年"</f>
        <v>2020 年</v>
      </c>
      <c r="B354" s="7" t="str">
        <f>"第 "&amp;INT(MONTH(records[[#This Row],[日期]])/3+1)&amp;" 季度"</f>
        <v>第 2 季度</v>
      </c>
      <c r="C354" s="7" t="str">
        <f>MONTH(records[[#This Row],[日期]])&amp;" 月"</f>
        <v>3 月</v>
      </c>
      <c r="D354" s="7" t="str">
        <f>"第 "&amp;WEEKNUM(records[[#This Row],[日期]],2)&amp;" 周"</f>
        <v>第 11 周</v>
      </c>
      <c r="E354" s="7">
        <v>43901</v>
      </c>
      <c r="F354" s="8">
        <v>0.25694444444444448</v>
      </c>
      <c r="G354" s="8">
        <v>0.2986111111111111</v>
      </c>
      <c r="H354" s="8">
        <f>records[[#This Row],[结束时刻]]-records[[#This Row],[开始时刻]]</f>
        <v>4.166666666666663E-2</v>
      </c>
      <c r="I354" s="13" t="s">
        <v>11</v>
      </c>
      <c r="J354" s="24">
        <v>-2.4</v>
      </c>
      <c r="K354" s="9"/>
    </row>
    <row r="355" spans="1:11">
      <c r="A355" s="9" t="str">
        <f>YEAR(records[[#This Row],[日期]])&amp;" 年"</f>
        <v>2020 年</v>
      </c>
      <c r="B355" s="7" t="str">
        <f>"第 "&amp;INT(MONTH(records[[#This Row],[日期]])/3+1)&amp;" 季度"</f>
        <v>第 2 季度</v>
      </c>
      <c r="C355" s="7" t="str">
        <f>MONTH(records[[#This Row],[日期]])&amp;" 月"</f>
        <v>3 月</v>
      </c>
      <c r="D355" s="7" t="str">
        <f>"第 "&amp;WEEKNUM(records[[#This Row],[日期]],2)&amp;" 周"</f>
        <v>第 11 周</v>
      </c>
      <c r="E355" s="7">
        <v>43901</v>
      </c>
      <c r="F355" s="8">
        <v>0.2986111111111111</v>
      </c>
      <c r="G355" s="8">
        <v>0.31944444444444448</v>
      </c>
      <c r="H355" s="8">
        <f>records[[#This Row],[结束时刻]]-records[[#This Row],[开始时刻]]</f>
        <v>2.083333333333337E-2</v>
      </c>
      <c r="I355" s="13" t="s">
        <v>20</v>
      </c>
      <c r="J355" s="24">
        <v>0</v>
      </c>
      <c r="K355" s="9"/>
    </row>
    <row r="356" spans="1:11">
      <c r="A356" s="9" t="str">
        <f>YEAR(records[[#This Row],[日期]])&amp;" 年"</f>
        <v>2020 年</v>
      </c>
      <c r="B356" s="7" t="str">
        <f>"第 "&amp;INT(MONTH(records[[#This Row],[日期]])/3+1)&amp;" 季度"</f>
        <v>第 2 季度</v>
      </c>
      <c r="C356" s="7" t="str">
        <f>MONTH(records[[#This Row],[日期]])&amp;" 月"</f>
        <v>3 月</v>
      </c>
      <c r="D356" s="7" t="str">
        <f>"第 "&amp;WEEKNUM(records[[#This Row],[日期]],2)&amp;" 周"</f>
        <v>第 11 周</v>
      </c>
      <c r="E356" s="7">
        <v>43901</v>
      </c>
      <c r="F356" s="8">
        <v>0.32291666666666669</v>
      </c>
      <c r="G356" s="8">
        <v>0.33333333333333331</v>
      </c>
      <c r="H356" s="8">
        <f>records[[#This Row],[结束时刻]]-records[[#This Row],[开始时刻]]</f>
        <v>1.041666666666663E-2</v>
      </c>
      <c r="I356" s="13" t="s">
        <v>134</v>
      </c>
      <c r="J356" s="24">
        <v>0.128</v>
      </c>
      <c r="K356" s="9" t="s">
        <v>263</v>
      </c>
    </row>
    <row r="357" spans="1:11">
      <c r="A357" s="9" t="str">
        <f>YEAR(records[[#This Row],[日期]])&amp;" 年"</f>
        <v>2020 年</v>
      </c>
      <c r="B357" s="7" t="str">
        <f>"第 "&amp;INT(MONTH(records[[#This Row],[日期]])/3+1)&amp;" 季度"</f>
        <v>第 2 季度</v>
      </c>
      <c r="C357" s="7" t="str">
        <f>MONTH(records[[#This Row],[日期]])&amp;" 月"</f>
        <v>3 月</v>
      </c>
      <c r="D357" s="7" t="str">
        <f>"第 "&amp;WEEKNUM(records[[#This Row],[日期]],2)&amp;" 周"</f>
        <v>第 11 周</v>
      </c>
      <c r="E357" s="7">
        <v>43901</v>
      </c>
      <c r="F357" s="8">
        <v>0.38541666666666669</v>
      </c>
      <c r="G357" s="8">
        <v>0.39583333333333331</v>
      </c>
      <c r="H357" s="8">
        <f>records[[#This Row],[结束时刻]]-records[[#This Row],[开始时刻]]</f>
        <v>1.041666666666663E-2</v>
      </c>
      <c r="I357" s="13" t="s">
        <v>188</v>
      </c>
      <c r="J357" s="24">
        <v>0.1</v>
      </c>
      <c r="K357" s="9"/>
    </row>
    <row r="358" spans="1:11">
      <c r="A358" s="9" t="str">
        <f>YEAR(records[[#This Row],[日期]])&amp;" 年"</f>
        <v>2020 年</v>
      </c>
      <c r="B358" s="7" t="str">
        <f>"第 "&amp;INT(MONTH(records[[#This Row],[日期]])/3+1)&amp;" 季度"</f>
        <v>第 2 季度</v>
      </c>
      <c r="C358" s="7" t="str">
        <f>MONTH(records[[#This Row],[日期]])&amp;" 月"</f>
        <v>3 月</v>
      </c>
      <c r="D358" s="7" t="str">
        <f>"第 "&amp;WEEKNUM(records[[#This Row],[日期]],2)&amp;" 周"</f>
        <v>第 11 周</v>
      </c>
      <c r="E358" s="7">
        <v>43901</v>
      </c>
      <c r="F358" s="8">
        <v>0.39583333333333331</v>
      </c>
      <c r="G358" s="8">
        <v>0.40625</v>
      </c>
      <c r="H358" s="8">
        <f>records[[#This Row],[结束时刻]]-records[[#This Row],[开始时刻]]</f>
        <v>1.0416666666666685E-2</v>
      </c>
      <c r="I358" s="13" t="s">
        <v>189</v>
      </c>
      <c r="J358" s="24">
        <v>0.1</v>
      </c>
      <c r="K358" s="9"/>
    </row>
    <row r="359" spans="1:11">
      <c r="A359" s="9" t="str">
        <f>YEAR(records[[#This Row],[日期]])&amp;" 年"</f>
        <v>2020 年</v>
      </c>
      <c r="B359" s="7" t="str">
        <f>"第 "&amp;INT(MONTH(records[[#This Row],[日期]])/3+1)&amp;" 季度"</f>
        <v>第 2 季度</v>
      </c>
      <c r="C359" s="7" t="str">
        <f>MONTH(records[[#This Row],[日期]])&amp;" 月"</f>
        <v>3 月</v>
      </c>
      <c r="D359" s="7" t="str">
        <f>"第 "&amp;WEEKNUM(records[[#This Row],[日期]],2)&amp;" 周"</f>
        <v>第 11 周</v>
      </c>
      <c r="E359" s="7">
        <v>43901</v>
      </c>
      <c r="F359" s="8">
        <v>0.40625</v>
      </c>
      <c r="G359" s="8">
        <v>0.41666666666666669</v>
      </c>
      <c r="H359" s="8">
        <f>records[[#This Row],[结束时刻]]-records[[#This Row],[开始时刻]]</f>
        <v>1.0416666666666685E-2</v>
      </c>
      <c r="I359" s="13" t="s">
        <v>194</v>
      </c>
      <c r="J359" s="24">
        <v>0.1</v>
      </c>
      <c r="K359" s="9"/>
    </row>
    <row r="360" spans="1:11">
      <c r="A360" s="9" t="str">
        <f>YEAR(records[[#This Row],[日期]])&amp;" 年"</f>
        <v>2020 年</v>
      </c>
      <c r="B360" s="7" t="str">
        <f>"第 "&amp;INT(MONTH(records[[#This Row],[日期]])/3+1)&amp;" 季度"</f>
        <v>第 2 季度</v>
      </c>
      <c r="C360" s="7" t="str">
        <f>MONTH(records[[#This Row],[日期]])&amp;" 月"</f>
        <v>3 月</v>
      </c>
      <c r="D360" s="7" t="str">
        <f>"第 "&amp;WEEKNUM(records[[#This Row],[日期]],2)&amp;" 周"</f>
        <v>第 11 周</v>
      </c>
      <c r="E360" s="7">
        <v>43901</v>
      </c>
      <c r="F360" s="8">
        <v>0.4375</v>
      </c>
      <c r="G360" s="8">
        <v>0.45833333333333331</v>
      </c>
      <c r="H360" s="8">
        <f>records[[#This Row],[结束时刻]]-records[[#This Row],[开始时刻]]</f>
        <v>2.0833333333333315E-2</v>
      </c>
      <c r="I360" s="13" t="s">
        <v>244</v>
      </c>
      <c r="J360" s="24">
        <v>0.1</v>
      </c>
      <c r="K360" s="9"/>
    </row>
    <row r="361" spans="1:11">
      <c r="A361" s="9" t="str">
        <f>YEAR(records[[#This Row],[日期]])&amp;" 年"</f>
        <v>2020 年</v>
      </c>
      <c r="B361" s="7" t="str">
        <f>"第 "&amp;INT(MONTH(records[[#This Row],[日期]])/3+1)&amp;" 季度"</f>
        <v>第 2 季度</v>
      </c>
      <c r="C361" s="7" t="str">
        <f>MONTH(records[[#This Row],[日期]])&amp;" 月"</f>
        <v>3 月</v>
      </c>
      <c r="D361" s="7" t="str">
        <f>"第 "&amp;WEEKNUM(records[[#This Row],[日期]],2)&amp;" 周"</f>
        <v>第 11 周</v>
      </c>
      <c r="E361" s="7">
        <v>43901</v>
      </c>
      <c r="F361" s="8">
        <v>0.45833333333333331</v>
      </c>
      <c r="G361" s="8">
        <v>0.5</v>
      </c>
      <c r="H361" s="8">
        <f>records[[#This Row],[结束时刻]]-records[[#This Row],[开始时刻]]</f>
        <v>4.1666666666666685E-2</v>
      </c>
      <c r="I361" s="13" t="s">
        <v>229</v>
      </c>
      <c r="J361" s="24">
        <v>0.8</v>
      </c>
      <c r="K361" s="9" t="s">
        <v>72</v>
      </c>
    </row>
    <row r="362" spans="1:11">
      <c r="A362" s="9" t="str">
        <f>YEAR(records[[#This Row],[日期]])&amp;" 年"</f>
        <v>2020 年</v>
      </c>
      <c r="B362" s="7" t="str">
        <f>"第 "&amp;INT(MONTH(records[[#This Row],[日期]])/3+1)&amp;" 季度"</f>
        <v>第 2 季度</v>
      </c>
      <c r="C362" s="7" t="str">
        <f>MONTH(records[[#This Row],[日期]])&amp;" 月"</f>
        <v>3 月</v>
      </c>
      <c r="D362" s="7" t="str">
        <f>"第 "&amp;WEEKNUM(records[[#This Row],[日期]],2)&amp;" 周"</f>
        <v>第 11 周</v>
      </c>
      <c r="E362" s="7">
        <v>43901</v>
      </c>
      <c r="F362" s="8">
        <v>0.5</v>
      </c>
      <c r="G362" s="8">
        <v>0.52083333333333337</v>
      </c>
      <c r="H362" s="8">
        <f>records[[#This Row],[结束时刻]]-records[[#This Row],[开始时刻]]</f>
        <v>2.083333333333337E-2</v>
      </c>
      <c r="I362" s="13" t="s">
        <v>230</v>
      </c>
      <c r="J362" s="24">
        <v>0.8</v>
      </c>
      <c r="K362" s="9" t="s">
        <v>72</v>
      </c>
    </row>
    <row r="363" spans="1:11">
      <c r="A363" s="9" t="str">
        <f>YEAR(records[[#This Row],[日期]])&amp;" 年"</f>
        <v>2020 年</v>
      </c>
      <c r="B363" s="7" t="str">
        <f>"第 "&amp;INT(MONTH(records[[#This Row],[日期]])/3+1)&amp;" 季度"</f>
        <v>第 2 季度</v>
      </c>
      <c r="C363" s="7" t="str">
        <f>MONTH(records[[#This Row],[日期]])&amp;" 月"</f>
        <v>3 月</v>
      </c>
      <c r="D363" s="7" t="str">
        <f>"第 "&amp;WEEKNUM(records[[#This Row],[日期]],2)&amp;" 周"</f>
        <v>第 11 周</v>
      </c>
      <c r="E363" s="7">
        <v>43901</v>
      </c>
      <c r="F363" s="8">
        <v>0.52083333333333337</v>
      </c>
      <c r="G363" s="8">
        <v>0.54166666666666663</v>
      </c>
      <c r="H363" s="8">
        <f>records[[#This Row],[结束时刻]]-records[[#This Row],[开始时刻]]</f>
        <v>2.0833333333333259E-2</v>
      </c>
      <c r="I363" s="13" t="s">
        <v>145</v>
      </c>
      <c r="J363" s="24">
        <v>0.1</v>
      </c>
      <c r="K363" s="9"/>
    </row>
    <row r="364" spans="1:11">
      <c r="A364" s="9" t="str">
        <f>YEAR(records[[#This Row],[日期]])&amp;" 年"</f>
        <v>2020 年</v>
      </c>
      <c r="B364" s="7" t="str">
        <f>"第 "&amp;INT(MONTH(records[[#This Row],[日期]])/3+1)&amp;" 季度"</f>
        <v>第 2 季度</v>
      </c>
      <c r="C364" s="7" t="str">
        <f>MONTH(records[[#This Row],[日期]])&amp;" 月"</f>
        <v>3 月</v>
      </c>
      <c r="D364" s="7" t="str">
        <f>"第 "&amp;WEEKNUM(records[[#This Row],[日期]],2)&amp;" 周"</f>
        <v>第 11 周</v>
      </c>
      <c r="E364" s="7">
        <v>43901</v>
      </c>
      <c r="F364" s="8">
        <v>0.54166666666666663</v>
      </c>
      <c r="G364" s="8">
        <v>0.58333333333333337</v>
      </c>
      <c r="H364" s="8">
        <f>records[[#This Row],[结束时刻]]-records[[#This Row],[开始时刻]]</f>
        <v>4.1666666666666741E-2</v>
      </c>
      <c r="I364" s="13" t="s">
        <v>246</v>
      </c>
      <c r="J364" s="24">
        <v>0.1</v>
      </c>
      <c r="K364" s="9"/>
    </row>
    <row r="365" spans="1:11">
      <c r="A365" s="9" t="str">
        <f>YEAR(records[[#This Row],[日期]])&amp;" 年"</f>
        <v>2020 年</v>
      </c>
      <c r="B365" s="7" t="str">
        <f>"第 "&amp;INT(MONTH(records[[#This Row],[日期]])/3+1)&amp;" 季度"</f>
        <v>第 2 季度</v>
      </c>
      <c r="C365" s="7" t="str">
        <f>MONTH(records[[#This Row],[日期]])&amp;" 月"</f>
        <v>3 月</v>
      </c>
      <c r="D365" s="7" t="str">
        <f>"第 "&amp;WEEKNUM(records[[#This Row],[日期]],2)&amp;" 周"</f>
        <v>第 11 周</v>
      </c>
      <c r="E365" s="7">
        <v>43901</v>
      </c>
      <c r="F365" s="8">
        <v>0.58333333333333337</v>
      </c>
      <c r="G365" s="8">
        <v>0.625</v>
      </c>
      <c r="H365" s="8">
        <f>records[[#This Row],[结束时刻]]-records[[#This Row],[开始时刻]]</f>
        <v>4.166666666666663E-2</v>
      </c>
      <c r="I365" s="13" t="s">
        <v>165</v>
      </c>
      <c r="J365" s="24">
        <v>0.1</v>
      </c>
      <c r="K365" s="9"/>
    </row>
    <row r="366" spans="1:11">
      <c r="A366" s="9" t="str">
        <f>YEAR(records[[#This Row],[日期]])&amp;" 年"</f>
        <v>2020 年</v>
      </c>
      <c r="B366" s="7" t="str">
        <f>"第 "&amp;INT(MONTH(records[[#This Row],[日期]])/3+1)&amp;" 季度"</f>
        <v>第 2 季度</v>
      </c>
      <c r="C366" s="7" t="str">
        <f>MONTH(records[[#This Row],[日期]])&amp;" 月"</f>
        <v>3 月</v>
      </c>
      <c r="D366" s="7" t="str">
        <f>"第 "&amp;WEEKNUM(records[[#This Row],[日期]],2)&amp;" 周"</f>
        <v>第 11 周</v>
      </c>
      <c r="E366" s="7">
        <v>43901</v>
      </c>
      <c r="F366" s="8">
        <v>0.625</v>
      </c>
      <c r="G366" s="8">
        <v>0.66666666666666663</v>
      </c>
      <c r="H366" s="8">
        <f>records[[#This Row],[结束时刻]]-records[[#This Row],[开始时刻]]</f>
        <v>4.166666666666663E-2</v>
      </c>
      <c r="I366" s="13" t="s">
        <v>192</v>
      </c>
      <c r="J366" s="24">
        <v>0.1</v>
      </c>
      <c r="K366" s="9"/>
    </row>
    <row r="367" spans="1:11">
      <c r="A367" s="9" t="str">
        <f>YEAR(records[[#This Row],[日期]])&amp;" 年"</f>
        <v>2020 年</v>
      </c>
      <c r="B367" s="7" t="str">
        <f>"第 "&amp;INT(MONTH(records[[#This Row],[日期]])/3+1)&amp;" 季度"</f>
        <v>第 2 季度</v>
      </c>
      <c r="C367" s="7" t="str">
        <f>MONTH(records[[#This Row],[日期]])&amp;" 月"</f>
        <v>3 月</v>
      </c>
      <c r="D367" s="7" t="str">
        <f>"第 "&amp;WEEKNUM(records[[#This Row],[日期]],2)&amp;" 周"</f>
        <v>第 11 周</v>
      </c>
      <c r="E367" s="7">
        <v>43901</v>
      </c>
      <c r="F367" s="8">
        <v>0.66666666666666663</v>
      </c>
      <c r="G367" s="8">
        <v>0.70833333333333337</v>
      </c>
      <c r="H367" s="8">
        <f>records[[#This Row],[结束时刻]]-records[[#This Row],[开始时刻]]</f>
        <v>4.1666666666666741E-2</v>
      </c>
      <c r="I367" s="13" t="s">
        <v>252</v>
      </c>
      <c r="J367" s="24">
        <v>0.1</v>
      </c>
      <c r="K367" s="9"/>
    </row>
    <row r="368" spans="1:11">
      <c r="A368" s="9" t="str">
        <f>YEAR(records[[#This Row],[日期]])&amp;" 年"</f>
        <v>2020 年</v>
      </c>
      <c r="B368" s="7" t="str">
        <f>"第 "&amp;INT(MONTH(records[[#This Row],[日期]])/3+1)&amp;" 季度"</f>
        <v>第 2 季度</v>
      </c>
      <c r="C368" s="7" t="str">
        <f>MONTH(records[[#This Row],[日期]])&amp;" 月"</f>
        <v>3 月</v>
      </c>
      <c r="D368" s="7" t="str">
        <f>"第 "&amp;WEEKNUM(records[[#This Row],[日期]],2)&amp;" 周"</f>
        <v>第 11 周</v>
      </c>
      <c r="E368" s="7">
        <v>43901</v>
      </c>
      <c r="F368" s="8">
        <v>0.70833333333333337</v>
      </c>
      <c r="G368" s="8">
        <v>0.75</v>
      </c>
      <c r="H368" s="8">
        <f>records[[#This Row],[结束时刻]]-records[[#This Row],[开始时刻]]</f>
        <v>4.166666666666663E-2</v>
      </c>
      <c r="I368" s="13" t="s">
        <v>233</v>
      </c>
      <c r="J368" s="24">
        <v>0.7</v>
      </c>
      <c r="K368" s="9" t="s">
        <v>72</v>
      </c>
    </row>
    <row r="369" spans="1:11">
      <c r="A369" s="9" t="str">
        <f>YEAR(records[[#This Row],[日期]])&amp;" 年"</f>
        <v>2020 年</v>
      </c>
      <c r="B369" s="7" t="str">
        <f>"第 "&amp;INT(MONTH(records[[#This Row],[日期]])/3+1)&amp;" 季度"</f>
        <v>第 2 季度</v>
      </c>
      <c r="C369" s="7" t="str">
        <f>MONTH(records[[#This Row],[日期]])&amp;" 月"</f>
        <v>3 月</v>
      </c>
      <c r="D369" s="7" t="str">
        <f>"第 "&amp;WEEKNUM(records[[#This Row],[日期]],2)&amp;" 周"</f>
        <v>第 11 周</v>
      </c>
      <c r="E369" s="7">
        <v>43901</v>
      </c>
      <c r="F369" s="8">
        <v>0.75</v>
      </c>
      <c r="G369" s="8">
        <v>0.77083333333333337</v>
      </c>
      <c r="H369" s="8">
        <f>records[[#This Row],[结束时刻]]-records[[#This Row],[开始时刻]]</f>
        <v>2.083333333333337E-2</v>
      </c>
      <c r="I369" s="13" t="s">
        <v>234</v>
      </c>
      <c r="J369" s="24">
        <v>0.7</v>
      </c>
      <c r="K369" s="9" t="s">
        <v>72</v>
      </c>
    </row>
    <row r="370" spans="1:11">
      <c r="A370" s="9" t="str">
        <f>YEAR(records[[#This Row],[日期]])&amp;" 年"</f>
        <v>2020 年</v>
      </c>
      <c r="B370" s="7" t="str">
        <f>"第 "&amp;INT(MONTH(records[[#This Row],[日期]])/3+1)&amp;" 季度"</f>
        <v>第 2 季度</v>
      </c>
      <c r="C370" s="7" t="str">
        <f>MONTH(records[[#This Row],[日期]])&amp;" 月"</f>
        <v>3 月</v>
      </c>
      <c r="D370" s="7" t="str">
        <f>"第 "&amp;WEEKNUM(records[[#This Row],[日期]],2)&amp;" 周"</f>
        <v>第 11 周</v>
      </c>
      <c r="E370" s="7">
        <v>43901</v>
      </c>
      <c r="F370" s="8">
        <v>0.75</v>
      </c>
      <c r="G370" s="8">
        <v>0.8125</v>
      </c>
      <c r="H370" s="8">
        <f>records[[#This Row],[结束时刻]]-records[[#This Row],[开始时刻]]</f>
        <v>6.25E-2</v>
      </c>
      <c r="I370" s="13" t="s">
        <v>256</v>
      </c>
      <c r="J370" s="24">
        <v>0</v>
      </c>
      <c r="K370" s="9"/>
    </row>
    <row r="371" spans="1:11">
      <c r="A371" s="9" t="str">
        <f>YEAR(records[[#This Row],[日期]])&amp;" 年"</f>
        <v>2020 年</v>
      </c>
      <c r="B371" s="7" t="str">
        <f>"第 "&amp;INT(MONTH(records[[#This Row],[日期]])/3+1)&amp;" 季度"</f>
        <v>第 2 季度</v>
      </c>
      <c r="C371" s="7" t="str">
        <f>MONTH(records[[#This Row],[日期]])&amp;" 月"</f>
        <v>3 月</v>
      </c>
      <c r="D371" s="7" t="str">
        <f>"第 "&amp;WEEKNUM(records[[#This Row],[日期]],2)&amp;" 周"</f>
        <v>第 11 周</v>
      </c>
      <c r="E371" s="7">
        <v>43901</v>
      </c>
      <c r="F371" s="8">
        <v>0.77083333333333337</v>
      </c>
      <c r="G371" s="8">
        <v>0.79166666666666663</v>
      </c>
      <c r="H371" s="8">
        <f>records[[#This Row],[结束时刻]]-records[[#This Row],[开始时刻]]</f>
        <v>2.0833333333333259E-2</v>
      </c>
      <c r="I371" s="13" t="s">
        <v>253</v>
      </c>
      <c r="J371" s="24">
        <v>0</v>
      </c>
      <c r="K371" s="9"/>
    </row>
    <row r="372" spans="1:11">
      <c r="A372" s="9" t="str">
        <f>YEAR(records[[#This Row],[日期]])&amp;" 年"</f>
        <v>2020 年</v>
      </c>
      <c r="B372" s="7" t="str">
        <f>"第 "&amp;INT(MONTH(records[[#This Row],[日期]])/3+1)&amp;" 季度"</f>
        <v>第 2 季度</v>
      </c>
      <c r="C372" s="7" t="str">
        <f>MONTH(records[[#This Row],[日期]])&amp;" 月"</f>
        <v>3 月</v>
      </c>
      <c r="D372" s="7" t="str">
        <f>"第 "&amp;WEEKNUM(records[[#This Row],[日期]],2)&amp;" 周"</f>
        <v>第 11 周</v>
      </c>
      <c r="E372" s="7">
        <v>43901</v>
      </c>
      <c r="F372" s="8">
        <v>0.79166666666666663</v>
      </c>
      <c r="G372" s="8">
        <v>0.875</v>
      </c>
      <c r="H372" s="8">
        <f>records[[#This Row],[结束时刻]]-records[[#This Row],[开始时刻]]</f>
        <v>8.333333333333337E-2</v>
      </c>
      <c r="I372" s="13" t="s">
        <v>11</v>
      </c>
      <c r="J372" s="24">
        <v>0</v>
      </c>
      <c r="K372" s="9"/>
    </row>
    <row r="373" spans="1:11">
      <c r="A373" s="9" t="str">
        <f>YEAR(records[[#This Row],[日期]])&amp;" 年"</f>
        <v>2020 年</v>
      </c>
      <c r="B373" s="7" t="str">
        <f>"第 "&amp;INT(MONTH(records[[#This Row],[日期]])/3+1)&amp;" 季度"</f>
        <v>第 2 季度</v>
      </c>
      <c r="C373" s="7" t="str">
        <f>MONTH(records[[#This Row],[日期]])&amp;" 月"</f>
        <v>3 月</v>
      </c>
      <c r="D373" s="7" t="str">
        <f>"第 "&amp;WEEKNUM(records[[#This Row],[日期]],2)&amp;" 周"</f>
        <v>第 11 周</v>
      </c>
      <c r="E373" s="7">
        <v>43901</v>
      </c>
      <c r="F373" s="8">
        <v>0.8125</v>
      </c>
      <c r="G373" s="8">
        <v>0.875</v>
      </c>
      <c r="H373" s="8">
        <f>records[[#This Row],[结束时刻]]-records[[#This Row],[开始时刻]]</f>
        <v>6.25E-2</v>
      </c>
      <c r="I373" s="13" t="s">
        <v>261</v>
      </c>
      <c r="J373" s="24">
        <v>0</v>
      </c>
      <c r="K373" s="9"/>
    </row>
    <row r="374" spans="1:11">
      <c r="A374" s="9" t="str">
        <f>YEAR(records[[#This Row],[日期]])&amp;" 年"</f>
        <v>2020 年</v>
      </c>
      <c r="B374" s="7" t="str">
        <f>"第 "&amp;INT(MONTH(records[[#This Row],[日期]])/3+1)&amp;" 季度"</f>
        <v>第 2 季度</v>
      </c>
      <c r="C374" s="7" t="str">
        <f>MONTH(records[[#This Row],[日期]])&amp;" 月"</f>
        <v>3 月</v>
      </c>
      <c r="D374" s="7" t="str">
        <f>"第 "&amp;WEEKNUM(records[[#This Row],[日期]],2)&amp;" 周"</f>
        <v>第 11 周</v>
      </c>
      <c r="E374" s="7">
        <v>43901</v>
      </c>
      <c r="F374" s="8">
        <v>0.875</v>
      </c>
      <c r="G374" s="8">
        <v>0.91666666666666663</v>
      </c>
      <c r="H374" s="8">
        <f>records[[#This Row],[结束时刻]]-records[[#This Row],[开始时刻]]</f>
        <v>4.166666666666663E-2</v>
      </c>
      <c r="I374" s="13" t="s">
        <v>12</v>
      </c>
      <c r="J374" s="24">
        <v>0.1</v>
      </c>
      <c r="K374" s="9"/>
    </row>
    <row r="375" spans="1:11">
      <c r="A375" s="9" t="str">
        <f>YEAR(records[[#This Row],[日期]])&amp;" 年"</f>
        <v>2020 年</v>
      </c>
      <c r="B375" s="7" t="str">
        <f>"第 "&amp;INT(MONTH(records[[#This Row],[日期]])/3+1)&amp;" 季度"</f>
        <v>第 2 季度</v>
      </c>
      <c r="C375" s="7" t="str">
        <f>MONTH(records[[#This Row],[日期]])&amp;" 月"</f>
        <v>3 月</v>
      </c>
      <c r="D375" s="7" t="str">
        <f>"第 "&amp;WEEKNUM(records[[#This Row],[日期]],2)&amp;" 周"</f>
        <v>第 11 周</v>
      </c>
      <c r="E375" s="7">
        <v>43901</v>
      </c>
      <c r="F375" s="8">
        <v>0.91666666666666663</v>
      </c>
      <c r="G375" s="8">
        <v>0.9375</v>
      </c>
      <c r="H375" s="8">
        <f>records[[#This Row],[结束时刻]]-records[[#This Row],[开始时刻]]</f>
        <v>2.083333333333337E-2</v>
      </c>
      <c r="I375" s="13" t="s">
        <v>23</v>
      </c>
      <c r="J375" s="24">
        <v>0.1</v>
      </c>
      <c r="K375" s="9"/>
    </row>
    <row r="376" spans="1:11">
      <c r="A376" s="9" t="str">
        <f>YEAR(records[[#This Row],[日期]])&amp;" 年"</f>
        <v>2020 年</v>
      </c>
      <c r="B376" s="7" t="str">
        <f>"第 "&amp;INT(MONTH(records[[#This Row],[日期]])/3+1)&amp;" 季度"</f>
        <v>第 2 季度</v>
      </c>
      <c r="C376" s="7" t="str">
        <f>MONTH(records[[#This Row],[日期]])&amp;" 月"</f>
        <v>3 月</v>
      </c>
      <c r="D376" s="7" t="str">
        <f>"第 "&amp;WEEKNUM(records[[#This Row],[日期]],2)&amp;" 周"</f>
        <v>第 11 周</v>
      </c>
      <c r="E376" s="7">
        <v>43901</v>
      </c>
      <c r="F376" s="8">
        <v>0.9375</v>
      </c>
      <c r="G376" s="8">
        <v>0.94444444444444453</v>
      </c>
      <c r="H376" s="8">
        <f>records[[#This Row],[结束时刻]]-records[[#This Row],[开始时刻]]</f>
        <v>6.9444444444445308E-3</v>
      </c>
      <c r="I376" s="13" t="s">
        <v>150</v>
      </c>
      <c r="J376" s="24">
        <v>0.1</v>
      </c>
      <c r="K376" s="9"/>
    </row>
    <row r="377" spans="1:11">
      <c r="A377" s="9" t="str">
        <f>YEAR(records[[#This Row],[日期]])&amp;" 年"</f>
        <v>2020 年</v>
      </c>
      <c r="B377" s="7" t="str">
        <f>"第 "&amp;INT(MONTH(records[[#This Row],[日期]])/3+1)&amp;" 季度"</f>
        <v>第 2 季度</v>
      </c>
      <c r="C377" s="7" t="str">
        <f>MONTH(records[[#This Row],[日期]])&amp;" 月"</f>
        <v>3 月</v>
      </c>
      <c r="D377" s="7" t="str">
        <f>"第 "&amp;WEEKNUM(records[[#This Row],[日期]],2)&amp;" 周"</f>
        <v>第 11 周</v>
      </c>
      <c r="E377" s="7">
        <v>43901</v>
      </c>
      <c r="F377" s="8">
        <v>0.94444444444444453</v>
      </c>
      <c r="G377" s="8">
        <v>0.95138888888888884</v>
      </c>
      <c r="H377" s="8">
        <f>records[[#This Row],[结束时刻]]-records[[#This Row],[开始时刻]]</f>
        <v>6.9444444444443088E-3</v>
      </c>
      <c r="I377" s="13" t="s">
        <v>141</v>
      </c>
      <c r="J377" s="24">
        <v>0.1</v>
      </c>
      <c r="K377" s="9"/>
    </row>
    <row r="378" spans="1:11">
      <c r="A378" s="9" t="str">
        <f>YEAR(records[[#This Row],[日期]])&amp;" 年"</f>
        <v>2020 年</v>
      </c>
      <c r="B378" s="7" t="str">
        <f>"第 "&amp;INT(MONTH(records[[#This Row],[日期]])/3+1)&amp;" 季度"</f>
        <v>第 2 季度</v>
      </c>
      <c r="C378" s="7" t="str">
        <f>MONTH(records[[#This Row],[日期]])&amp;" 月"</f>
        <v>3 月</v>
      </c>
      <c r="D378" s="7" t="str">
        <f>"第 "&amp;WEEKNUM(records[[#This Row],[日期]],2)&amp;" 周"</f>
        <v>第 11 周</v>
      </c>
      <c r="E378" s="7">
        <v>43901</v>
      </c>
      <c r="F378" s="8">
        <v>0.95138888888888884</v>
      </c>
      <c r="G378" s="8">
        <v>0.95833333333333337</v>
      </c>
      <c r="H378" s="8">
        <f>records[[#This Row],[结束时刻]]-records[[#This Row],[开始时刻]]</f>
        <v>6.9444444444445308E-3</v>
      </c>
      <c r="I378" s="13" t="s">
        <v>187</v>
      </c>
      <c r="J378" s="24">
        <v>0.1</v>
      </c>
      <c r="K378" s="9"/>
    </row>
    <row r="379" spans="1:11">
      <c r="A379" s="9" t="str">
        <f>YEAR(records[[#This Row],[日期]])&amp;" 年"</f>
        <v>2020 年</v>
      </c>
      <c r="B379" s="7" t="str">
        <f>"第 "&amp;INT(MONTH(records[[#This Row],[日期]])/3+1)&amp;" 季度"</f>
        <v>第 2 季度</v>
      </c>
      <c r="C379" s="7" t="str">
        <f>MONTH(records[[#This Row],[日期]])&amp;" 月"</f>
        <v>3 月</v>
      </c>
      <c r="D379" s="7" t="str">
        <f>"第 "&amp;WEEKNUM(records[[#This Row],[日期]],2)&amp;" 周"</f>
        <v>第 11 周</v>
      </c>
      <c r="E379" s="7">
        <v>43902</v>
      </c>
      <c r="F379" s="8">
        <v>0</v>
      </c>
      <c r="G379" s="8">
        <v>0.99930555555555556</v>
      </c>
      <c r="H379" s="8">
        <f>records[[#This Row],[结束时刻]]-records[[#This Row],[开始时刻]]</f>
        <v>0.99930555555555556</v>
      </c>
      <c r="I379" s="13" t="s">
        <v>130</v>
      </c>
      <c r="J379" s="24">
        <v>6.8000000000000005E-2</v>
      </c>
      <c r="K379" s="9" t="s">
        <v>266</v>
      </c>
    </row>
    <row r="380" spans="1:11">
      <c r="A380" s="9" t="str">
        <f>YEAR(records[[#This Row],[日期]])&amp;" 年"</f>
        <v>2020 年</v>
      </c>
      <c r="B380" s="7" t="str">
        <f>"第 "&amp;INT(MONTH(records[[#This Row],[日期]])/3+1)&amp;" 季度"</f>
        <v>第 2 季度</v>
      </c>
      <c r="C380" s="7" t="str">
        <f>MONTH(records[[#This Row],[日期]])&amp;" 月"</f>
        <v>3 月</v>
      </c>
      <c r="D380" s="7" t="str">
        <f>"第 "&amp;WEEKNUM(records[[#This Row],[日期]],2)&amp;" 周"</f>
        <v>第 11 周</v>
      </c>
      <c r="E380" s="7">
        <v>43902</v>
      </c>
      <c r="F380" s="8">
        <v>0.25</v>
      </c>
      <c r="G380" s="8">
        <v>0.25</v>
      </c>
      <c r="H380" s="8">
        <f>records[[#This Row],[结束时刻]]-records[[#This Row],[开始时刻]]</f>
        <v>0</v>
      </c>
      <c r="I380" s="13" t="s">
        <v>6</v>
      </c>
      <c r="J380" s="24">
        <v>0.1</v>
      </c>
      <c r="K380" s="9"/>
    </row>
    <row r="381" spans="1:11">
      <c r="A381" s="9" t="str">
        <f>YEAR(records[[#This Row],[日期]])&amp;" 年"</f>
        <v>2020 年</v>
      </c>
      <c r="B381" s="7" t="str">
        <f>"第 "&amp;INT(MONTH(records[[#This Row],[日期]])/3+1)&amp;" 季度"</f>
        <v>第 2 季度</v>
      </c>
      <c r="C381" s="7" t="str">
        <f>MONTH(records[[#This Row],[日期]])&amp;" 月"</f>
        <v>3 月</v>
      </c>
      <c r="D381" s="7" t="str">
        <f>"第 "&amp;WEEKNUM(records[[#This Row],[日期]],2)&amp;" 周"</f>
        <v>第 11 周</v>
      </c>
      <c r="E381" s="7">
        <v>43902</v>
      </c>
      <c r="F381" s="8">
        <v>0.25</v>
      </c>
      <c r="G381" s="8">
        <v>0.25694444444444448</v>
      </c>
      <c r="H381" s="8">
        <f>records[[#This Row],[结束时刻]]-records[[#This Row],[开始时刻]]</f>
        <v>6.9444444444444753E-3</v>
      </c>
      <c r="I381" s="7" t="s">
        <v>97</v>
      </c>
      <c r="J381" s="24">
        <v>0.1</v>
      </c>
      <c r="K381" s="9"/>
    </row>
    <row r="382" spans="1:11">
      <c r="A382" s="9" t="str">
        <f>YEAR(records[[#This Row],[日期]])&amp;" 年"</f>
        <v>2020 年</v>
      </c>
      <c r="B382" s="7" t="str">
        <f>"第 "&amp;INT(MONTH(records[[#This Row],[日期]])/3+1)&amp;" 季度"</f>
        <v>第 2 季度</v>
      </c>
      <c r="C382" s="7" t="str">
        <f>MONTH(records[[#This Row],[日期]])&amp;" 月"</f>
        <v>3 月</v>
      </c>
      <c r="D382" s="7" t="str">
        <f>"第 "&amp;WEEKNUM(records[[#This Row],[日期]],2)&amp;" 周"</f>
        <v>第 11 周</v>
      </c>
      <c r="E382" s="7">
        <v>43902</v>
      </c>
      <c r="F382" s="8">
        <v>0.25694444444444448</v>
      </c>
      <c r="G382" s="8">
        <v>0.2986111111111111</v>
      </c>
      <c r="H382" s="8">
        <f>records[[#This Row],[结束时刻]]-records[[#This Row],[开始时刻]]</f>
        <v>4.166666666666663E-2</v>
      </c>
      <c r="I382" s="13" t="s">
        <v>11</v>
      </c>
      <c r="J382" s="24">
        <v>0.1</v>
      </c>
      <c r="K382" s="9"/>
    </row>
    <row r="383" spans="1:11">
      <c r="A383" s="9" t="str">
        <f>YEAR(records[[#This Row],[日期]])&amp;" 年"</f>
        <v>2020 年</v>
      </c>
      <c r="B383" s="7" t="str">
        <f>"第 "&amp;INT(MONTH(records[[#This Row],[日期]])/3+1)&amp;" 季度"</f>
        <v>第 2 季度</v>
      </c>
      <c r="C383" s="7" t="str">
        <f>MONTH(records[[#This Row],[日期]])&amp;" 月"</f>
        <v>3 月</v>
      </c>
      <c r="D383" s="7" t="str">
        <f>"第 "&amp;WEEKNUM(records[[#This Row],[日期]],2)&amp;" 周"</f>
        <v>第 11 周</v>
      </c>
      <c r="E383" s="7">
        <v>43902</v>
      </c>
      <c r="F383" s="8">
        <v>0.2986111111111111</v>
      </c>
      <c r="G383" s="8">
        <v>0.31944444444444448</v>
      </c>
      <c r="H383" s="8">
        <f>records[[#This Row],[结束时刻]]-records[[#This Row],[开始时刻]]</f>
        <v>2.083333333333337E-2</v>
      </c>
      <c r="I383" s="13" t="s">
        <v>20</v>
      </c>
      <c r="J383" s="24">
        <v>0.1</v>
      </c>
      <c r="K383" s="9"/>
    </row>
    <row r="384" spans="1:11">
      <c r="A384" s="9" t="str">
        <f>YEAR(records[[#This Row],[日期]])&amp;" 年"</f>
        <v>2020 年</v>
      </c>
      <c r="B384" s="7" t="str">
        <f>"第 "&amp;INT(MONTH(records[[#This Row],[日期]])/3+1)&amp;" 季度"</f>
        <v>第 2 季度</v>
      </c>
      <c r="C384" s="7" t="str">
        <f>MONTH(records[[#This Row],[日期]])&amp;" 月"</f>
        <v>3 月</v>
      </c>
      <c r="D384" s="7" t="str">
        <f>"第 "&amp;WEEKNUM(records[[#This Row],[日期]],2)&amp;" 周"</f>
        <v>第 11 周</v>
      </c>
      <c r="E384" s="7">
        <v>43902</v>
      </c>
      <c r="F384" s="8">
        <v>0.32291666666666669</v>
      </c>
      <c r="G384" s="8">
        <v>0.33333333333333331</v>
      </c>
      <c r="H384" s="8">
        <f>records[[#This Row],[结束时刻]]-records[[#This Row],[开始时刻]]</f>
        <v>1.041666666666663E-2</v>
      </c>
      <c r="I384" s="13" t="s">
        <v>134</v>
      </c>
      <c r="J384" s="24">
        <v>0.27500000000000002</v>
      </c>
      <c r="K384" s="9"/>
    </row>
    <row r="385" spans="1:11">
      <c r="A385" s="9" t="str">
        <f>YEAR(records[[#This Row],[日期]])&amp;" 年"</f>
        <v>2020 年</v>
      </c>
      <c r="B385" s="7" t="str">
        <f>"第 "&amp;INT(MONTH(records[[#This Row],[日期]])/3+1)&amp;" 季度"</f>
        <v>第 2 季度</v>
      </c>
      <c r="C385" s="7" t="str">
        <f>MONTH(records[[#This Row],[日期]])&amp;" 月"</f>
        <v>3 月</v>
      </c>
      <c r="D385" s="7" t="str">
        <f>"第 "&amp;WEEKNUM(records[[#This Row],[日期]],2)&amp;" 周"</f>
        <v>第 11 周</v>
      </c>
      <c r="E385" s="7">
        <v>43902</v>
      </c>
      <c r="F385" s="8">
        <v>0.33333333333333331</v>
      </c>
      <c r="G385" s="8">
        <v>0.375</v>
      </c>
      <c r="H385" s="8">
        <f>records[[#This Row],[结束时刻]]-records[[#This Row],[开始时刻]]</f>
        <v>4.1666666666666685E-2</v>
      </c>
      <c r="I385" s="13" t="s">
        <v>252</v>
      </c>
      <c r="J385" s="24">
        <v>0.1</v>
      </c>
      <c r="K385" s="9"/>
    </row>
    <row r="386" spans="1:11">
      <c r="A386" s="9" t="str">
        <f>YEAR(records[[#This Row],[日期]])&amp;" 年"</f>
        <v>2020 年</v>
      </c>
      <c r="B386" s="7" t="str">
        <f>"第 "&amp;INT(MONTH(records[[#This Row],[日期]])/3+1)&amp;" 季度"</f>
        <v>第 2 季度</v>
      </c>
      <c r="C386" s="7" t="str">
        <f>MONTH(records[[#This Row],[日期]])&amp;" 月"</f>
        <v>3 月</v>
      </c>
      <c r="D386" s="7" t="str">
        <f>"第 "&amp;WEEKNUM(records[[#This Row],[日期]],2)&amp;" 周"</f>
        <v>第 11 周</v>
      </c>
      <c r="E386" s="7">
        <v>43902</v>
      </c>
      <c r="F386" s="8">
        <v>0.375</v>
      </c>
      <c r="G386" s="8">
        <v>0.45833333333333331</v>
      </c>
      <c r="H386" s="8">
        <f>records[[#This Row],[结束时刻]]-records[[#This Row],[开始时刻]]</f>
        <v>8.3333333333333315E-2</v>
      </c>
      <c r="I386" s="13" t="s">
        <v>165</v>
      </c>
      <c r="J386" s="24">
        <v>0.1</v>
      </c>
      <c r="K386" s="9"/>
    </row>
    <row r="387" spans="1:11">
      <c r="A387" s="9" t="str">
        <f>YEAR(records[[#This Row],[日期]])&amp;" 年"</f>
        <v>2020 年</v>
      </c>
      <c r="B387" s="7" t="str">
        <f>"第 "&amp;INT(MONTH(records[[#This Row],[日期]])/3+1)&amp;" 季度"</f>
        <v>第 2 季度</v>
      </c>
      <c r="C387" s="7" t="str">
        <f>MONTH(records[[#This Row],[日期]])&amp;" 月"</f>
        <v>3 月</v>
      </c>
      <c r="D387" s="7" t="str">
        <f>"第 "&amp;WEEKNUM(records[[#This Row],[日期]],2)&amp;" 周"</f>
        <v>第 11 周</v>
      </c>
      <c r="E387" s="7">
        <v>43902</v>
      </c>
      <c r="F387" s="8">
        <v>0.45833333333333331</v>
      </c>
      <c r="G387" s="8">
        <v>0.5</v>
      </c>
      <c r="H387" s="8">
        <f>records[[#This Row],[结束时刻]]-records[[#This Row],[开始时刻]]</f>
        <v>4.1666666666666685E-2</v>
      </c>
      <c r="I387" s="13" t="s">
        <v>229</v>
      </c>
      <c r="J387" s="24">
        <v>0.8</v>
      </c>
      <c r="K387" s="9"/>
    </row>
    <row r="388" spans="1:11">
      <c r="A388" s="9" t="str">
        <f>YEAR(records[[#This Row],[日期]])&amp;" 年"</f>
        <v>2020 年</v>
      </c>
      <c r="B388" s="7" t="str">
        <f>"第 "&amp;INT(MONTH(records[[#This Row],[日期]])/3+1)&amp;" 季度"</f>
        <v>第 2 季度</v>
      </c>
      <c r="C388" s="7" t="str">
        <f>MONTH(records[[#This Row],[日期]])&amp;" 月"</f>
        <v>3 月</v>
      </c>
      <c r="D388" s="7" t="str">
        <f>"第 "&amp;WEEKNUM(records[[#This Row],[日期]],2)&amp;" 周"</f>
        <v>第 11 周</v>
      </c>
      <c r="E388" s="7">
        <v>43902</v>
      </c>
      <c r="F388" s="8">
        <v>0.5</v>
      </c>
      <c r="G388" s="8">
        <v>0.52083333333333337</v>
      </c>
      <c r="H388" s="8">
        <f>records[[#This Row],[结束时刻]]-records[[#This Row],[开始时刻]]</f>
        <v>2.083333333333337E-2</v>
      </c>
      <c r="I388" s="13" t="s">
        <v>230</v>
      </c>
      <c r="J388" s="24">
        <v>0.8</v>
      </c>
      <c r="K388" s="9"/>
    </row>
    <row r="389" spans="1:11">
      <c r="A389" s="9" t="str">
        <f>YEAR(records[[#This Row],[日期]])&amp;" 年"</f>
        <v>2020 年</v>
      </c>
      <c r="B389" s="7" t="str">
        <f>"第 "&amp;INT(MONTH(records[[#This Row],[日期]])/3+1)&amp;" 季度"</f>
        <v>第 2 季度</v>
      </c>
      <c r="C389" s="7" t="str">
        <f>MONTH(records[[#This Row],[日期]])&amp;" 月"</f>
        <v>3 月</v>
      </c>
      <c r="D389" s="7" t="str">
        <f>"第 "&amp;WEEKNUM(records[[#This Row],[日期]],2)&amp;" 周"</f>
        <v>第 11 周</v>
      </c>
      <c r="E389" s="7">
        <v>43902</v>
      </c>
      <c r="F389" s="8">
        <v>0.52083333333333337</v>
      </c>
      <c r="G389" s="8">
        <v>0.54166666666666663</v>
      </c>
      <c r="H389" s="8">
        <f>records[[#This Row],[结束时刻]]-records[[#This Row],[开始时刻]]</f>
        <v>2.0833333333333259E-2</v>
      </c>
      <c r="I389" s="13" t="s">
        <v>145</v>
      </c>
      <c r="J389" s="24">
        <v>0.1</v>
      </c>
      <c r="K389" s="9"/>
    </row>
    <row r="390" spans="1:11">
      <c r="A390" s="9" t="str">
        <f>YEAR(records[[#This Row],[日期]])&amp;" 年"</f>
        <v>2020 年</v>
      </c>
      <c r="B390" s="7" t="str">
        <f>"第 "&amp;INT(MONTH(records[[#This Row],[日期]])/3+1)&amp;" 季度"</f>
        <v>第 2 季度</v>
      </c>
      <c r="C390" s="7" t="str">
        <f>MONTH(records[[#This Row],[日期]])&amp;" 月"</f>
        <v>3 月</v>
      </c>
      <c r="D390" s="7" t="str">
        <f>"第 "&amp;WEEKNUM(records[[#This Row],[日期]],2)&amp;" 周"</f>
        <v>第 11 周</v>
      </c>
      <c r="E390" s="7">
        <v>43902</v>
      </c>
      <c r="F390" s="8">
        <v>0.54166666666666663</v>
      </c>
      <c r="G390" s="8">
        <v>0.58333333333333337</v>
      </c>
      <c r="H390" s="8">
        <f>records[[#This Row],[结束时刻]]-records[[#This Row],[开始时刻]]</f>
        <v>4.1666666666666741E-2</v>
      </c>
      <c r="I390" s="13" t="s">
        <v>244</v>
      </c>
      <c r="J390" s="24">
        <v>0.1</v>
      </c>
      <c r="K390" s="9"/>
    </row>
    <row r="391" spans="1:11">
      <c r="A391" s="9" t="str">
        <f>YEAR(records[[#This Row],[日期]])&amp;" 年"</f>
        <v>2020 年</v>
      </c>
      <c r="B391" s="7" t="str">
        <f>"第 "&amp;INT(MONTH(records[[#This Row],[日期]])/3+1)&amp;" 季度"</f>
        <v>第 2 季度</v>
      </c>
      <c r="C391" s="7" t="str">
        <f>MONTH(records[[#This Row],[日期]])&amp;" 月"</f>
        <v>3 月</v>
      </c>
      <c r="D391" s="7" t="str">
        <f>"第 "&amp;WEEKNUM(records[[#This Row],[日期]],2)&amp;" 周"</f>
        <v>第 11 周</v>
      </c>
      <c r="E391" s="7">
        <v>43902</v>
      </c>
      <c r="F391" s="8">
        <v>0.58333333333333337</v>
      </c>
      <c r="G391" s="8">
        <v>0.66666666666666663</v>
      </c>
      <c r="H391" s="8">
        <f>records[[#This Row],[结束时刻]]-records[[#This Row],[开始时刻]]</f>
        <v>8.3333333333333259E-2</v>
      </c>
      <c r="I391" s="13" t="s">
        <v>253</v>
      </c>
      <c r="J391" s="24">
        <v>0.1</v>
      </c>
      <c r="K391" s="9"/>
    </row>
    <row r="392" spans="1:11">
      <c r="A392" s="9" t="str">
        <f>YEAR(records[[#This Row],[日期]])&amp;" 年"</f>
        <v>2020 年</v>
      </c>
      <c r="B392" s="7" t="str">
        <f>"第 "&amp;INT(MONTH(records[[#This Row],[日期]])/3+1)&amp;" 季度"</f>
        <v>第 2 季度</v>
      </c>
      <c r="C392" s="7" t="str">
        <f>MONTH(records[[#This Row],[日期]])&amp;" 月"</f>
        <v>3 月</v>
      </c>
      <c r="D392" s="7" t="str">
        <f>"第 "&amp;WEEKNUM(records[[#This Row],[日期]],2)&amp;" 周"</f>
        <v>第 11 周</v>
      </c>
      <c r="E392" s="7">
        <v>43902</v>
      </c>
      <c r="F392" s="8">
        <v>0.66666666666666663</v>
      </c>
      <c r="G392" s="8">
        <v>0.70833333333333337</v>
      </c>
      <c r="H392" s="8">
        <f>records[[#This Row],[结束时刻]]-records[[#This Row],[开始时刻]]</f>
        <v>4.1666666666666741E-2</v>
      </c>
      <c r="I392" s="13" t="s">
        <v>192</v>
      </c>
      <c r="J392" s="24">
        <v>0.1</v>
      </c>
      <c r="K392" s="9"/>
    </row>
    <row r="393" spans="1:11">
      <c r="A393" s="9" t="str">
        <f>YEAR(records[[#This Row],[日期]])&amp;" 年"</f>
        <v>2020 年</v>
      </c>
      <c r="B393" s="7" t="str">
        <f>"第 "&amp;INT(MONTH(records[[#This Row],[日期]])/3+1)&amp;" 季度"</f>
        <v>第 2 季度</v>
      </c>
      <c r="C393" s="7" t="str">
        <f>MONTH(records[[#This Row],[日期]])&amp;" 月"</f>
        <v>3 月</v>
      </c>
      <c r="D393" s="7" t="str">
        <f>"第 "&amp;WEEKNUM(records[[#This Row],[日期]],2)&amp;" 周"</f>
        <v>第 11 周</v>
      </c>
      <c r="E393" s="7">
        <v>43902</v>
      </c>
      <c r="F393" s="8">
        <v>0.70833333333333337</v>
      </c>
      <c r="G393" s="8">
        <v>0.75</v>
      </c>
      <c r="H393" s="8">
        <f>records[[#This Row],[结束时刻]]-records[[#This Row],[开始时刻]]</f>
        <v>4.166666666666663E-2</v>
      </c>
      <c r="I393" s="13" t="s">
        <v>233</v>
      </c>
      <c r="J393" s="24">
        <v>0.8</v>
      </c>
      <c r="K393" s="9"/>
    </row>
    <row r="394" spans="1:11">
      <c r="A394" s="9" t="str">
        <f>YEAR(records[[#This Row],[日期]])&amp;" 年"</f>
        <v>2020 年</v>
      </c>
      <c r="B394" s="7" t="str">
        <f>"第 "&amp;INT(MONTH(records[[#This Row],[日期]])/3+1)&amp;" 季度"</f>
        <v>第 2 季度</v>
      </c>
      <c r="C394" s="7" t="str">
        <f>MONTH(records[[#This Row],[日期]])&amp;" 月"</f>
        <v>3 月</v>
      </c>
      <c r="D394" s="7" t="str">
        <f>"第 "&amp;WEEKNUM(records[[#This Row],[日期]],2)&amp;" 周"</f>
        <v>第 11 周</v>
      </c>
      <c r="E394" s="7">
        <v>43902</v>
      </c>
      <c r="F394" s="8">
        <v>0.75</v>
      </c>
      <c r="G394" s="8">
        <v>0.77083333333333337</v>
      </c>
      <c r="H394" s="8">
        <f>records[[#This Row],[结束时刻]]-records[[#This Row],[开始时刻]]</f>
        <v>2.083333333333337E-2</v>
      </c>
      <c r="I394" s="13" t="s">
        <v>234</v>
      </c>
      <c r="J394" s="24">
        <v>0.8</v>
      </c>
      <c r="K394" s="9"/>
    </row>
    <row r="395" spans="1:11">
      <c r="A395" s="9" t="str">
        <f>YEAR(records[[#This Row],[日期]])&amp;" 年"</f>
        <v>2020 年</v>
      </c>
      <c r="B395" s="7" t="str">
        <f>"第 "&amp;INT(MONTH(records[[#This Row],[日期]])/3+1)&amp;" 季度"</f>
        <v>第 2 季度</v>
      </c>
      <c r="C395" s="7" t="str">
        <f>MONTH(records[[#This Row],[日期]])&amp;" 月"</f>
        <v>3 月</v>
      </c>
      <c r="D395" s="7" t="str">
        <f>"第 "&amp;WEEKNUM(records[[#This Row],[日期]],2)&amp;" 周"</f>
        <v>第 11 周</v>
      </c>
      <c r="E395" s="7">
        <v>43902</v>
      </c>
      <c r="F395" s="8">
        <v>0.75</v>
      </c>
      <c r="G395" s="8">
        <v>0.99930555555555556</v>
      </c>
      <c r="H395" s="8">
        <f>records[[#This Row],[结束时刻]]-records[[#This Row],[开始时刻]]</f>
        <v>0.24930555555555556</v>
      </c>
      <c r="I395" s="13" t="s">
        <v>256</v>
      </c>
      <c r="J395" s="24">
        <v>0</v>
      </c>
      <c r="K395" s="9"/>
    </row>
    <row r="396" spans="1:11">
      <c r="A396" s="9" t="str">
        <f>YEAR(records[[#This Row],[日期]])&amp;" 年"</f>
        <v>2020 年</v>
      </c>
      <c r="B396" s="7" t="str">
        <f>"第 "&amp;INT(MONTH(records[[#This Row],[日期]])/3+1)&amp;" 季度"</f>
        <v>第 2 季度</v>
      </c>
      <c r="C396" s="7" t="str">
        <f>MONTH(records[[#This Row],[日期]])&amp;" 月"</f>
        <v>3 月</v>
      </c>
      <c r="D396" s="7" t="str">
        <f>"第 "&amp;WEEKNUM(records[[#This Row],[日期]],2)&amp;" 周"</f>
        <v>第 11 周</v>
      </c>
      <c r="E396" s="7">
        <v>43902</v>
      </c>
      <c r="F396" s="8">
        <v>0.77083333333333337</v>
      </c>
      <c r="G396" s="8">
        <v>0.79166666666666663</v>
      </c>
      <c r="H396" s="8">
        <f>records[[#This Row],[结束时刻]]-records[[#This Row],[开始时刻]]</f>
        <v>2.0833333333333259E-2</v>
      </c>
      <c r="I396" s="13" t="s">
        <v>265</v>
      </c>
      <c r="J396" s="24">
        <v>0</v>
      </c>
      <c r="K396" s="9"/>
    </row>
    <row r="397" spans="1:11">
      <c r="A397" s="9" t="str">
        <f>YEAR(records[[#This Row],[日期]])&amp;" 年"</f>
        <v>2020 年</v>
      </c>
      <c r="B397" s="7" t="str">
        <f>"第 "&amp;INT(MONTH(records[[#This Row],[日期]])/3+1)&amp;" 季度"</f>
        <v>第 2 季度</v>
      </c>
      <c r="C397" s="7" t="str">
        <f>MONTH(records[[#This Row],[日期]])&amp;" 月"</f>
        <v>3 月</v>
      </c>
      <c r="D397" s="7" t="str">
        <f>"第 "&amp;WEEKNUM(records[[#This Row],[日期]],2)&amp;" 周"</f>
        <v>第 11 周</v>
      </c>
      <c r="E397" s="7">
        <v>43902</v>
      </c>
      <c r="F397" s="8">
        <v>0.79166666666666663</v>
      </c>
      <c r="G397" s="8">
        <v>0.875</v>
      </c>
      <c r="H397" s="8">
        <f>records[[#This Row],[结束时刻]]-records[[#This Row],[开始时刻]]</f>
        <v>8.333333333333337E-2</v>
      </c>
      <c r="I397" s="13" t="s">
        <v>11</v>
      </c>
      <c r="J397" s="24">
        <v>0</v>
      </c>
      <c r="K397" s="9"/>
    </row>
    <row r="398" spans="1:11">
      <c r="A398" s="9" t="str">
        <f>YEAR(records[[#This Row],[日期]])&amp;" 年"</f>
        <v>2020 年</v>
      </c>
      <c r="B398" s="7" t="str">
        <f>"第 "&amp;INT(MONTH(records[[#This Row],[日期]])/3+1)&amp;" 季度"</f>
        <v>第 2 季度</v>
      </c>
      <c r="C398" s="7" t="str">
        <f>MONTH(records[[#This Row],[日期]])&amp;" 月"</f>
        <v>3 月</v>
      </c>
      <c r="D398" s="7" t="str">
        <f>"第 "&amp;WEEKNUM(records[[#This Row],[日期]],2)&amp;" 周"</f>
        <v>第 11 周</v>
      </c>
      <c r="E398" s="7">
        <v>43902</v>
      </c>
      <c r="F398" s="8">
        <v>0.875</v>
      </c>
      <c r="G398" s="8">
        <v>0.91666666666666663</v>
      </c>
      <c r="H398" s="8">
        <f>records[[#This Row],[结束时刻]]-records[[#This Row],[开始时刻]]</f>
        <v>4.166666666666663E-2</v>
      </c>
      <c r="I398" s="13" t="s">
        <v>12</v>
      </c>
      <c r="J398" s="24">
        <v>-1.6</v>
      </c>
      <c r="K398" s="9"/>
    </row>
    <row r="399" spans="1:11">
      <c r="A399" s="9" t="str">
        <f>YEAR(records[[#This Row],[日期]])&amp;" 年"</f>
        <v>2020 年</v>
      </c>
      <c r="B399" s="7" t="str">
        <f>"第 "&amp;INT(MONTH(records[[#This Row],[日期]])/3+1)&amp;" 季度"</f>
        <v>第 2 季度</v>
      </c>
      <c r="C399" s="7" t="str">
        <f>MONTH(records[[#This Row],[日期]])&amp;" 月"</f>
        <v>3 月</v>
      </c>
      <c r="D399" s="7" t="str">
        <f>"第 "&amp;WEEKNUM(records[[#This Row],[日期]],2)&amp;" 周"</f>
        <v>第 11 周</v>
      </c>
      <c r="E399" s="7">
        <v>43902</v>
      </c>
      <c r="F399" s="8">
        <v>0.91666666666666663</v>
      </c>
      <c r="G399" s="8">
        <v>0.9375</v>
      </c>
      <c r="H399" s="8">
        <f>records[[#This Row],[结束时刻]]-records[[#This Row],[开始时刻]]</f>
        <v>2.083333333333337E-2</v>
      </c>
      <c r="I399" s="13" t="s">
        <v>23</v>
      </c>
      <c r="J399" s="24">
        <v>-1.6</v>
      </c>
      <c r="K399" s="9"/>
    </row>
    <row r="400" spans="1:11">
      <c r="A400" s="9" t="str">
        <f>YEAR(records[[#This Row],[日期]])&amp;" 年"</f>
        <v>2020 年</v>
      </c>
      <c r="B400" s="7" t="str">
        <f>"第 "&amp;INT(MONTH(records[[#This Row],[日期]])/3+1)&amp;" 季度"</f>
        <v>第 2 季度</v>
      </c>
      <c r="C400" s="7" t="str">
        <f>MONTH(records[[#This Row],[日期]])&amp;" 月"</f>
        <v>3 月</v>
      </c>
      <c r="D400" s="7" t="str">
        <f>"第 "&amp;WEEKNUM(records[[#This Row],[日期]],2)&amp;" 周"</f>
        <v>第 11 周</v>
      </c>
      <c r="E400" s="7">
        <v>43902</v>
      </c>
      <c r="F400" s="8">
        <v>0.9375</v>
      </c>
      <c r="G400" s="8">
        <v>0.94444444444444453</v>
      </c>
      <c r="H400" s="8">
        <f>records[[#This Row],[结束时刻]]-records[[#This Row],[开始时刻]]</f>
        <v>6.9444444444445308E-3</v>
      </c>
      <c r="I400" s="13" t="s">
        <v>150</v>
      </c>
      <c r="J400" s="24">
        <v>-0.2</v>
      </c>
      <c r="K400" s="9"/>
    </row>
    <row r="401" spans="1:11">
      <c r="A401" s="9" t="str">
        <f>YEAR(records[[#This Row],[日期]])&amp;" 年"</f>
        <v>2020 年</v>
      </c>
      <c r="B401" s="7" t="str">
        <f>"第 "&amp;INT(MONTH(records[[#This Row],[日期]])/3+1)&amp;" 季度"</f>
        <v>第 2 季度</v>
      </c>
      <c r="C401" s="7" t="str">
        <f>MONTH(records[[#This Row],[日期]])&amp;" 月"</f>
        <v>3 月</v>
      </c>
      <c r="D401" s="7" t="str">
        <f>"第 "&amp;WEEKNUM(records[[#This Row],[日期]],2)&amp;" 周"</f>
        <v>第 11 周</v>
      </c>
      <c r="E401" s="7">
        <v>43902</v>
      </c>
      <c r="F401" s="8">
        <v>0.94444444444444453</v>
      </c>
      <c r="G401" s="8">
        <v>0.95138888888888884</v>
      </c>
      <c r="H401" s="8">
        <f>records[[#This Row],[结束时刻]]-records[[#This Row],[开始时刻]]</f>
        <v>6.9444444444443088E-3</v>
      </c>
      <c r="I401" s="13" t="s">
        <v>141</v>
      </c>
      <c r="J401" s="24">
        <v>-0.2</v>
      </c>
      <c r="K401" s="9"/>
    </row>
    <row r="402" spans="1:11">
      <c r="A402" s="9" t="str">
        <f>YEAR(records[[#This Row],[日期]])&amp;" 年"</f>
        <v>2020 年</v>
      </c>
      <c r="B402" s="7" t="str">
        <f>"第 "&amp;INT(MONTH(records[[#This Row],[日期]])/3+1)&amp;" 季度"</f>
        <v>第 2 季度</v>
      </c>
      <c r="C402" s="7" t="str">
        <f>MONTH(records[[#This Row],[日期]])&amp;" 月"</f>
        <v>3 月</v>
      </c>
      <c r="D402" s="7" t="str">
        <f>"第 "&amp;WEEKNUM(records[[#This Row],[日期]],2)&amp;" 周"</f>
        <v>第 11 周</v>
      </c>
      <c r="E402" s="7">
        <v>43902</v>
      </c>
      <c r="F402" s="8">
        <v>0.95138888888888884</v>
      </c>
      <c r="G402" s="8">
        <v>0.95833333333333337</v>
      </c>
      <c r="H402" s="8">
        <f>records[[#This Row],[结束时刻]]-records[[#This Row],[开始时刻]]</f>
        <v>6.9444444444445308E-3</v>
      </c>
      <c r="I402" s="13" t="s">
        <v>187</v>
      </c>
      <c r="J402" s="24">
        <v>-0.2</v>
      </c>
      <c r="K402" s="9"/>
    </row>
    <row r="403" spans="1:11">
      <c r="A403" s="9" t="str">
        <f>YEAR(records[[#This Row],[日期]])&amp;" 年"</f>
        <v>2020 年</v>
      </c>
      <c r="B403" s="7" t="str">
        <f>"第 "&amp;INT(MONTH(records[[#This Row],[日期]])/3+1)&amp;" 季度"</f>
        <v>第 2 季度</v>
      </c>
      <c r="C403" s="7" t="str">
        <f>MONTH(records[[#This Row],[日期]])&amp;" 月"</f>
        <v>3 月</v>
      </c>
      <c r="D403" s="7" t="str">
        <f>"第 "&amp;WEEKNUM(records[[#This Row],[日期]],2)&amp;" 周"</f>
        <v>第 11 周</v>
      </c>
      <c r="E403" s="7">
        <v>43903</v>
      </c>
      <c r="F403" s="8">
        <v>0</v>
      </c>
      <c r="G403" s="8">
        <v>0.99930555555555556</v>
      </c>
      <c r="H403" s="8">
        <f>records[[#This Row],[结束时刻]]-records[[#This Row],[开始时刻]]</f>
        <v>0.99930555555555556</v>
      </c>
      <c r="I403" s="13" t="s">
        <v>130</v>
      </c>
      <c r="J403" s="24">
        <v>4.8000000000000001E-2</v>
      </c>
      <c r="K403" s="9" t="s">
        <v>267</v>
      </c>
    </row>
    <row r="404" spans="1:11">
      <c r="A404" s="9" t="str">
        <f>YEAR(records[[#This Row],[日期]])&amp;" 年"</f>
        <v>2020 年</v>
      </c>
      <c r="B404" s="7" t="str">
        <f>"第 "&amp;INT(MONTH(records[[#This Row],[日期]])/3+1)&amp;" 季度"</f>
        <v>第 2 季度</v>
      </c>
      <c r="C404" s="7" t="str">
        <f>MONTH(records[[#This Row],[日期]])&amp;" 月"</f>
        <v>3 月</v>
      </c>
      <c r="D404" s="7" t="str">
        <f>"第 "&amp;WEEKNUM(records[[#This Row],[日期]],2)&amp;" 周"</f>
        <v>第 11 周</v>
      </c>
      <c r="E404" s="7">
        <v>43903</v>
      </c>
      <c r="F404" s="8">
        <v>0.25694444444444448</v>
      </c>
      <c r="G404" s="8">
        <v>0.2986111111111111</v>
      </c>
      <c r="H404" s="8">
        <f>records[[#This Row],[结束时刻]]-records[[#This Row],[开始时刻]]</f>
        <v>4.166666666666663E-2</v>
      </c>
      <c r="I404" s="13" t="s">
        <v>11</v>
      </c>
      <c r="J404" s="24">
        <v>-0.1</v>
      </c>
      <c r="K404" s="9"/>
    </row>
    <row r="405" spans="1:11">
      <c r="A405" s="9" t="str">
        <f>YEAR(records[[#This Row],[日期]])&amp;" 年"</f>
        <v>2020 年</v>
      </c>
      <c r="B405" s="7" t="str">
        <f>"第 "&amp;INT(MONTH(records[[#This Row],[日期]])/3+1)&amp;" 季度"</f>
        <v>第 2 季度</v>
      </c>
      <c r="C405" s="7" t="str">
        <f>MONTH(records[[#This Row],[日期]])&amp;" 月"</f>
        <v>3 月</v>
      </c>
      <c r="D405" s="7" t="str">
        <f>"第 "&amp;WEEKNUM(records[[#This Row],[日期]],2)&amp;" 周"</f>
        <v>第 11 周</v>
      </c>
      <c r="E405" s="7">
        <v>43903</v>
      </c>
      <c r="F405" s="8">
        <v>0.2986111111111111</v>
      </c>
      <c r="G405" s="8">
        <v>0.31944444444444448</v>
      </c>
      <c r="H405" s="8">
        <f>records[[#This Row],[结束时刻]]-records[[#This Row],[开始时刻]]</f>
        <v>2.083333333333337E-2</v>
      </c>
      <c r="I405" s="13" t="s">
        <v>20</v>
      </c>
      <c r="J405" s="24">
        <v>0.1</v>
      </c>
      <c r="K405" s="9"/>
    </row>
    <row r="406" spans="1:11">
      <c r="A406" s="9" t="str">
        <f>YEAR(records[[#This Row],[日期]])&amp;" 年"</f>
        <v>2020 年</v>
      </c>
      <c r="B406" s="7" t="str">
        <f>"第 "&amp;INT(MONTH(records[[#This Row],[日期]])/3+1)&amp;" 季度"</f>
        <v>第 2 季度</v>
      </c>
      <c r="C406" s="7" t="str">
        <f>MONTH(records[[#This Row],[日期]])&amp;" 月"</f>
        <v>3 月</v>
      </c>
      <c r="D406" s="7" t="str">
        <f>"第 "&amp;WEEKNUM(records[[#This Row],[日期]],2)&amp;" 周"</f>
        <v>第 11 周</v>
      </c>
      <c r="E406" s="7">
        <v>43903</v>
      </c>
      <c r="F406" s="8">
        <v>0.30208333333333331</v>
      </c>
      <c r="G406" s="8">
        <v>0.30208333333333331</v>
      </c>
      <c r="H406" s="8">
        <f>records[[#This Row],[结束时刻]]-records[[#This Row],[开始时刻]]</f>
        <v>0</v>
      </c>
      <c r="I406" s="13" t="s">
        <v>6</v>
      </c>
      <c r="J406" s="24">
        <v>0.1</v>
      </c>
      <c r="K406" s="9"/>
    </row>
    <row r="407" spans="1:11">
      <c r="A407" s="9" t="str">
        <f>YEAR(records[[#This Row],[日期]])&amp;" 年"</f>
        <v>2020 年</v>
      </c>
      <c r="B407" s="7" t="str">
        <f>"第 "&amp;INT(MONTH(records[[#This Row],[日期]])/3+1)&amp;" 季度"</f>
        <v>第 2 季度</v>
      </c>
      <c r="C407" s="7" t="str">
        <f>MONTH(records[[#This Row],[日期]])&amp;" 月"</f>
        <v>3 月</v>
      </c>
      <c r="D407" s="7" t="str">
        <f>"第 "&amp;WEEKNUM(records[[#This Row],[日期]],2)&amp;" 周"</f>
        <v>第 11 周</v>
      </c>
      <c r="E407" s="7">
        <v>43903</v>
      </c>
      <c r="F407" s="8">
        <v>0.30208333333333331</v>
      </c>
      <c r="G407" s="8">
        <v>0.3125</v>
      </c>
      <c r="H407" s="8">
        <f>records[[#This Row],[结束时刻]]-records[[#This Row],[开始时刻]]</f>
        <v>1.0416666666666685E-2</v>
      </c>
      <c r="I407" s="7" t="s">
        <v>97</v>
      </c>
      <c r="J407" s="24">
        <v>0.1</v>
      </c>
      <c r="K407" s="9"/>
    </row>
    <row r="408" spans="1:11">
      <c r="A408" s="9" t="str">
        <f>YEAR(records[[#This Row],[日期]])&amp;" 年"</f>
        <v>2020 年</v>
      </c>
      <c r="B408" s="7" t="str">
        <f>"第 "&amp;INT(MONTH(records[[#This Row],[日期]])/3+1)&amp;" 季度"</f>
        <v>第 2 季度</v>
      </c>
      <c r="C408" s="7" t="str">
        <f>MONTH(records[[#This Row],[日期]])&amp;" 月"</f>
        <v>3 月</v>
      </c>
      <c r="D408" s="7" t="str">
        <f>"第 "&amp;WEEKNUM(records[[#This Row],[日期]],2)&amp;" 周"</f>
        <v>第 11 周</v>
      </c>
      <c r="E408" s="7">
        <v>43903</v>
      </c>
      <c r="F408" s="8">
        <v>0.32291666666666669</v>
      </c>
      <c r="G408" s="8">
        <v>0.38541666666666669</v>
      </c>
      <c r="H408" s="8">
        <f>records[[#This Row],[结束时刻]]-records[[#This Row],[开始时刻]]</f>
        <v>6.25E-2</v>
      </c>
      <c r="I408" s="13" t="s">
        <v>134</v>
      </c>
      <c r="J408" s="24">
        <v>0.55000000000000004</v>
      </c>
      <c r="K408" s="9"/>
    </row>
    <row r="409" spans="1:11">
      <c r="A409" s="9" t="str">
        <f>YEAR(records[[#This Row],[日期]])&amp;" 年"</f>
        <v>2020 年</v>
      </c>
      <c r="B409" s="7" t="str">
        <f>"第 "&amp;INT(MONTH(records[[#This Row],[日期]])/3+1)&amp;" 季度"</f>
        <v>第 2 季度</v>
      </c>
      <c r="C409" s="7" t="str">
        <f>MONTH(records[[#This Row],[日期]])&amp;" 月"</f>
        <v>3 月</v>
      </c>
      <c r="D409" s="7" t="str">
        <f>"第 "&amp;WEEKNUM(records[[#This Row],[日期]],2)&amp;" 周"</f>
        <v>第 11 周</v>
      </c>
      <c r="E409" s="7">
        <v>43903</v>
      </c>
      <c r="F409" s="8">
        <v>0.32291666666666669</v>
      </c>
      <c r="G409" s="8">
        <v>0.40625</v>
      </c>
      <c r="H409" s="8">
        <f>records[[#This Row],[结束时刻]]-records[[#This Row],[开始时刻]]</f>
        <v>8.3333333333333315E-2</v>
      </c>
      <c r="I409" s="13" t="s">
        <v>268</v>
      </c>
      <c r="J409" s="24">
        <v>0</v>
      </c>
      <c r="K409" s="9"/>
    </row>
    <row r="410" spans="1:11">
      <c r="A410" s="9" t="str">
        <f>YEAR(records[[#This Row],[日期]])&amp;" 年"</f>
        <v>2020 年</v>
      </c>
      <c r="B410" s="7" t="str">
        <f>"第 "&amp;INT(MONTH(records[[#This Row],[日期]])/3+1)&amp;" 季度"</f>
        <v>第 2 季度</v>
      </c>
      <c r="C410" s="7" t="str">
        <f>MONTH(records[[#This Row],[日期]])&amp;" 月"</f>
        <v>3 月</v>
      </c>
      <c r="D410" s="7" t="str">
        <f>"第 "&amp;WEEKNUM(records[[#This Row],[日期]],2)&amp;" 周"</f>
        <v>第 11 周</v>
      </c>
      <c r="E410" s="7">
        <v>43903</v>
      </c>
      <c r="F410" s="8">
        <v>0.39583333333333331</v>
      </c>
      <c r="G410" s="8">
        <v>0.40625</v>
      </c>
      <c r="H410" s="8">
        <f>records[[#This Row],[结束时刻]]-records[[#This Row],[开始时刻]]</f>
        <v>1.0416666666666685E-2</v>
      </c>
      <c r="I410" s="13" t="s">
        <v>188</v>
      </c>
      <c r="J410" s="24">
        <v>0.1</v>
      </c>
      <c r="K410" s="9"/>
    </row>
    <row r="411" spans="1:11">
      <c r="A411" s="9" t="str">
        <f>YEAR(records[[#This Row],[日期]])&amp;" 年"</f>
        <v>2020 年</v>
      </c>
      <c r="B411" s="7" t="str">
        <f>"第 "&amp;INT(MONTH(records[[#This Row],[日期]])/3+1)&amp;" 季度"</f>
        <v>第 2 季度</v>
      </c>
      <c r="C411" s="7" t="str">
        <f>MONTH(records[[#This Row],[日期]])&amp;" 月"</f>
        <v>3 月</v>
      </c>
      <c r="D411" s="7" t="str">
        <f>"第 "&amp;WEEKNUM(records[[#This Row],[日期]],2)&amp;" 周"</f>
        <v>第 11 周</v>
      </c>
      <c r="E411" s="7">
        <v>43903</v>
      </c>
      <c r="F411" s="8">
        <v>0.40625</v>
      </c>
      <c r="G411" s="8">
        <v>0.41666666666666669</v>
      </c>
      <c r="H411" s="8">
        <f>records[[#This Row],[结束时刻]]-records[[#This Row],[开始时刻]]</f>
        <v>1.0416666666666685E-2</v>
      </c>
      <c r="I411" s="13" t="s">
        <v>189</v>
      </c>
      <c r="J411" s="24">
        <v>0.1</v>
      </c>
      <c r="K411" s="9"/>
    </row>
    <row r="412" spans="1:11">
      <c r="A412" s="9" t="str">
        <f>YEAR(records[[#This Row],[日期]])&amp;" 年"</f>
        <v>2020 年</v>
      </c>
      <c r="B412" s="7" t="str">
        <f>"第 "&amp;INT(MONTH(records[[#This Row],[日期]])/3+1)&amp;" 季度"</f>
        <v>第 2 季度</v>
      </c>
      <c r="C412" s="7" t="str">
        <f>MONTH(records[[#This Row],[日期]])&amp;" 月"</f>
        <v>3 月</v>
      </c>
      <c r="D412" s="7" t="str">
        <f>"第 "&amp;WEEKNUM(records[[#This Row],[日期]],2)&amp;" 周"</f>
        <v>第 11 周</v>
      </c>
      <c r="E412" s="7">
        <v>43903</v>
      </c>
      <c r="F412" s="8">
        <v>0.41666666666666669</v>
      </c>
      <c r="G412" s="8">
        <v>0.42708333333333331</v>
      </c>
      <c r="H412" s="8">
        <f>records[[#This Row],[结束时刻]]-records[[#This Row],[开始时刻]]</f>
        <v>1.041666666666663E-2</v>
      </c>
      <c r="I412" s="13" t="s">
        <v>194</v>
      </c>
      <c r="J412" s="24">
        <v>0.1</v>
      </c>
      <c r="K412" s="9"/>
    </row>
    <row r="413" spans="1:11">
      <c r="A413" s="9" t="str">
        <f>YEAR(records[[#This Row],[日期]])&amp;" 年"</f>
        <v>2020 年</v>
      </c>
      <c r="B413" s="7" t="str">
        <f>"第 "&amp;INT(MONTH(records[[#This Row],[日期]])/3+1)&amp;" 季度"</f>
        <v>第 2 季度</v>
      </c>
      <c r="C413" s="7" t="str">
        <f>MONTH(records[[#This Row],[日期]])&amp;" 月"</f>
        <v>3 月</v>
      </c>
      <c r="D413" s="7" t="str">
        <f>"第 "&amp;WEEKNUM(records[[#This Row],[日期]],2)&amp;" 周"</f>
        <v>第 11 周</v>
      </c>
      <c r="E413" s="7">
        <v>43903</v>
      </c>
      <c r="F413" s="8">
        <v>0.42708333333333331</v>
      </c>
      <c r="G413" s="8">
        <v>0.45833333333333331</v>
      </c>
      <c r="H413" s="8">
        <f>records[[#This Row],[结束时刻]]-records[[#This Row],[开始时刻]]</f>
        <v>3.125E-2</v>
      </c>
      <c r="I413" s="13" t="s">
        <v>265</v>
      </c>
      <c r="J413" s="24">
        <v>0.08</v>
      </c>
      <c r="K413" s="9" t="s">
        <v>171</v>
      </c>
    </row>
    <row r="414" spans="1:11">
      <c r="A414" s="9" t="str">
        <f>YEAR(records[[#This Row],[日期]])&amp;" 年"</f>
        <v>2020 年</v>
      </c>
      <c r="B414" s="7" t="str">
        <f>"第 "&amp;INT(MONTH(records[[#This Row],[日期]])/3+1)&amp;" 季度"</f>
        <v>第 2 季度</v>
      </c>
      <c r="C414" s="7" t="str">
        <f>MONTH(records[[#This Row],[日期]])&amp;" 月"</f>
        <v>3 月</v>
      </c>
      <c r="D414" s="7" t="str">
        <f>"第 "&amp;WEEKNUM(records[[#This Row],[日期]],2)&amp;" 周"</f>
        <v>第 11 周</v>
      </c>
      <c r="E414" s="7">
        <v>43903</v>
      </c>
      <c r="F414" s="8">
        <v>0.45833333333333331</v>
      </c>
      <c r="G414" s="8">
        <v>0.5</v>
      </c>
      <c r="H414" s="8">
        <f>records[[#This Row],[结束时刻]]-records[[#This Row],[开始时刻]]</f>
        <v>4.1666666666666685E-2</v>
      </c>
      <c r="I414" s="13" t="s">
        <v>229</v>
      </c>
      <c r="J414" s="24">
        <v>0.9</v>
      </c>
      <c r="K414" s="9" t="s">
        <v>72</v>
      </c>
    </row>
    <row r="415" spans="1:11">
      <c r="A415" s="9" t="str">
        <f>YEAR(records[[#This Row],[日期]])&amp;" 年"</f>
        <v>2020 年</v>
      </c>
      <c r="B415" s="7" t="str">
        <f>"第 "&amp;INT(MONTH(records[[#This Row],[日期]])/3+1)&amp;" 季度"</f>
        <v>第 2 季度</v>
      </c>
      <c r="C415" s="7" t="str">
        <f>MONTH(records[[#This Row],[日期]])&amp;" 月"</f>
        <v>3 月</v>
      </c>
      <c r="D415" s="7" t="str">
        <f>"第 "&amp;WEEKNUM(records[[#This Row],[日期]],2)&amp;" 周"</f>
        <v>第 11 周</v>
      </c>
      <c r="E415" s="7">
        <v>43903</v>
      </c>
      <c r="F415" s="8">
        <v>0.5</v>
      </c>
      <c r="G415" s="8">
        <v>0.52083333333333337</v>
      </c>
      <c r="H415" s="8">
        <f>records[[#This Row],[结束时刻]]-records[[#This Row],[开始时刻]]</f>
        <v>2.083333333333337E-2</v>
      </c>
      <c r="I415" s="13" t="s">
        <v>230</v>
      </c>
      <c r="J415" s="24">
        <v>0.9</v>
      </c>
      <c r="K415" s="9" t="s">
        <v>72</v>
      </c>
    </row>
    <row r="416" spans="1:11">
      <c r="A416" s="9" t="str">
        <f>YEAR(records[[#This Row],[日期]])&amp;" 年"</f>
        <v>2020 年</v>
      </c>
      <c r="B416" s="7" t="str">
        <f>"第 "&amp;INT(MONTH(records[[#This Row],[日期]])/3+1)&amp;" 季度"</f>
        <v>第 2 季度</v>
      </c>
      <c r="C416" s="7" t="str">
        <f>MONTH(records[[#This Row],[日期]])&amp;" 月"</f>
        <v>3 月</v>
      </c>
      <c r="D416" s="7" t="str">
        <f>"第 "&amp;WEEKNUM(records[[#This Row],[日期]],2)&amp;" 周"</f>
        <v>第 11 周</v>
      </c>
      <c r="E416" s="7">
        <v>43903</v>
      </c>
      <c r="F416" s="8">
        <v>0.52083333333333337</v>
      </c>
      <c r="G416" s="8">
        <v>0.54166666666666663</v>
      </c>
      <c r="H416" s="8">
        <f>records[[#This Row],[结束时刻]]-records[[#This Row],[开始时刻]]</f>
        <v>2.0833333333333259E-2</v>
      </c>
      <c r="I416" s="13" t="s">
        <v>145</v>
      </c>
      <c r="J416" s="24">
        <v>0.1</v>
      </c>
      <c r="K416" s="9"/>
    </row>
    <row r="417" spans="1:11">
      <c r="A417" s="9" t="str">
        <f>YEAR(records[[#This Row],[日期]])&amp;" 年"</f>
        <v>2020 年</v>
      </c>
      <c r="B417" s="7" t="str">
        <f>"第 "&amp;INT(MONTH(records[[#This Row],[日期]])/3+1)&amp;" 季度"</f>
        <v>第 2 季度</v>
      </c>
      <c r="C417" s="7" t="str">
        <f>MONTH(records[[#This Row],[日期]])&amp;" 月"</f>
        <v>3 月</v>
      </c>
      <c r="D417" s="7" t="str">
        <f>"第 "&amp;WEEKNUM(records[[#This Row],[日期]],2)&amp;" 周"</f>
        <v>第 11 周</v>
      </c>
      <c r="E417" s="7">
        <v>43903</v>
      </c>
      <c r="F417" s="8">
        <v>0.54166666666666663</v>
      </c>
      <c r="G417" s="8">
        <v>0.625</v>
      </c>
      <c r="H417" s="8">
        <f>records[[#This Row],[结束时刻]]-records[[#This Row],[开始时刻]]</f>
        <v>8.333333333333337E-2</v>
      </c>
      <c r="I417" s="13" t="s">
        <v>165</v>
      </c>
      <c r="J417" s="24">
        <v>0</v>
      </c>
      <c r="K417" s="9"/>
    </row>
    <row r="418" spans="1:11">
      <c r="A418" s="9" t="str">
        <f>YEAR(records[[#This Row],[日期]])&amp;" 年"</f>
        <v>2020 年</v>
      </c>
      <c r="B418" s="7" t="str">
        <f>"第 "&amp;INT(MONTH(records[[#This Row],[日期]])/3+1)&amp;" 季度"</f>
        <v>第 2 季度</v>
      </c>
      <c r="C418" s="7" t="str">
        <f>MONTH(records[[#This Row],[日期]])&amp;" 月"</f>
        <v>3 月</v>
      </c>
      <c r="D418" s="7" t="str">
        <f>"第 "&amp;WEEKNUM(records[[#This Row],[日期]],2)&amp;" 周"</f>
        <v>第 11 周</v>
      </c>
      <c r="E418" s="7">
        <v>43903</v>
      </c>
      <c r="F418" s="8">
        <v>0.625</v>
      </c>
      <c r="G418" s="8">
        <v>0.70833333333333337</v>
      </c>
      <c r="H418" s="8">
        <f>records[[#This Row],[结束时刻]]-records[[#This Row],[开始时刻]]</f>
        <v>8.333333333333337E-2</v>
      </c>
      <c r="I418" s="13" t="s">
        <v>192</v>
      </c>
      <c r="J418" s="24">
        <v>0</v>
      </c>
      <c r="K418" s="9"/>
    </row>
    <row r="419" spans="1:11">
      <c r="A419" s="9" t="str">
        <f>YEAR(records[[#This Row],[日期]])&amp;" 年"</f>
        <v>2020 年</v>
      </c>
      <c r="B419" s="7" t="str">
        <f>"第 "&amp;INT(MONTH(records[[#This Row],[日期]])/3+1)&amp;" 季度"</f>
        <v>第 2 季度</v>
      </c>
      <c r="C419" s="7" t="str">
        <f>MONTH(records[[#This Row],[日期]])&amp;" 月"</f>
        <v>3 月</v>
      </c>
      <c r="D419" s="7" t="str">
        <f>"第 "&amp;WEEKNUM(records[[#This Row],[日期]],2)&amp;" 周"</f>
        <v>第 11 周</v>
      </c>
      <c r="E419" s="7">
        <v>43903</v>
      </c>
      <c r="F419" s="8">
        <v>0.70833333333333337</v>
      </c>
      <c r="G419" s="8">
        <v>0.75</v>
      </c>
      <c r="H419" s="8">
        <f>records[[#This Row],[结束时刻]]-records[[#This Row],[开始时刻]]</f>
        <v>4.166666666666663E-2</v>
      </c>
      <c r="I419" s="13" t="s">
        <v>233</v>
      </c>
      <c r="J419" s="24">
        <v>0.9</v>
      </c>
      <c r="K419" s="9" t="s">
        <v>72</v>
      </c>
    </row>
    <row r="420" spans="1:11">
      <c r="A420" s="9" t="str">
        <f>YEAR(records[[#This Row],[日期]])&amp;" 年"</f>
        <v>2020 年</v>
      </c>
      <c r="B420" s="7" t="str">
        <f>"第 "&amp;INT(MONTH(records[[#This Row],[日期]])/3+1)&amp;" 季度"</f>
        <v>第 2 季度</v>
      </c>
      <c r="C420" s="7" t="str">
        <f>MONTH(records[[#This Row],[日期]])&amp;" 月"</f>
        <v>3 月</v>
      </c>
      <c r="D420" s="7" t="str">
        <f>"第 "&amp;WEEKNUM(records[[#This Row],[日期]],2)&amp;" 周"</f>
        <v>第 11 周</v>
      </c>
      <c r="E420" s="7">
        <v>43903</v>
      </c>
      <c r="F420" s="8">
        <v>0.75</v>
      </c>
      <c r="G420" s="8">
        <v>0.77083333333333337</v>
      </c>
      <c r="H420" s="8">
        <f>records[[#This Row],[结束时刻]]-records[[#This Row],[开始时刻]]</f>
        <v>2.083333333333337E-2</v>
      </c>
      <c r="I420" s="13" t="s">
        <v>234</v>
      </c>
      <c r="J420" s="24">
        <v>0.9</v>
      </c>
      <c r="K420" s="9" t="s">
        <v>72</v>
      </c>
    </row>
    <row r="421" spans="1:11">
      <c r="A421" s="9" t="str">
        <f>YEAR(records[[#This Row],[日期]])&amp;" 年"</f>
        <v>2020 年</v>
      </c>
      <c r="B421" s="7" t="str">
        <f>"第 "&amp;INT(MONTH(records[[#This Row],[日期]])/3+1)&amp;" 季度"</f>
        <v>第 2 季度</v>
      </c>
      <c r="C421" s="7" t="str">
        <f>MONTH(records[[#This Row],[日期]])&amp;" 月"</f>
        <v>3 月</v>
      </c>
      <c r="D421" s="7" t="str">
        <f>"第 "&amp;WEEKNUM(records[[#This Row],[日期]],2)&amp;" 周"</f>
        <v>第 11 周</v>
      </c>
      <c r="E421" s="7">
        <v>43903</v>
      </c>
      <c r="F421" s="8">
        <v>0.79166666666666663</v>
      </c>
      <c r="G421" s="8">
        <v>0.875</v>
      </c>
      <c r="H421" s="8">
        <f>records[[#This Row],[结束时刻]]-records[[#This Row],[开始时刻]]</f>
        <v>8.333333333333337E-2</v>
      </c>
      <c r="I421" s="13" t="s">
        <v>11</v>
      </c>
      <c r="J421" s="24">
        <v>0</v>
      </c>
      <c r="K421" s="9"/>
    </row>
    <row r="422" spans="1:11">
      <c r="A422" s="9" t="str">
        <f>YEAR(records[[#This Row],[日期]])&amp;" 年"</f>
        <v>2020 年</v>
      </c>
      <c r="B422" s="7" t="str">
        <f>"第 "&amp;INT(MONTH(records[[#This Row],[日期]])/3+1)&amp;" 季度"</f>
        <v>第 2 季度</v>
      </c>
      <c r="C422" s="7" t="str">
        <f>MONTH(records[[#This Row],[日期]])&amp;" 月"</f>
        <v>3 月</v>
      </c>
      <c r="D422" s="7" t="str">
        <f>"第 "&amp;WEEKNUM(records[[#This Row],[日期]],2)&amp;" 周"</f>
        <v>第 11 周</v>
      </c>
      <c r="E422" s="7">
        <v>43903</v>
      </c>
      <c r="F422" s="8">
        <v>0.875</v>
      </c>
      <c r="G422" s="8">
        <v>0.91666666666666663</v>
      </c>
      <c r="H422" s="8">
        <f>records[[#This Row],[结束时刻]]-records[[#This Row],[开始时刻]]</f>
        <v>4.166666666666663E-2</v>
      </c>
      <c r="I422" s="13" t="s">
        <v>12</v>
      </c>
      <c r="J422" s="24">
        <v>-3.2</v>
      </c>
      <c r="K422" s="9"/>
    </row>
    <row r="423" spans="1:11">
      <c r="A423" s="9" t="str">
        <f>YEAR(records[[#This Row],[日期]])&amp;" 年"</f>
        <v>2020 年</v>
      </c>
      <c r="B423" s="7" t="str">
        <f>"第 "&amp;INT(MONTH(records[[#This Row],[日期]])/3+1)&amp;" 季度"</f>
        <v>第 2 季度</v>
      </c>
      <c r="C423" s="7" t="str">
        <f>MONTH(records[[#This Row],[日期]])&amp;" 月"</f>
        <v>3 月</v>
      </c>
      <c r="D423" s="7" t="str">
        <f>"第 "&amp;WEEKNUM(records[[#This Row],[日期]],2)&amp;" 周"</f>
        <v>第 11 周</v>
      </c>
      <c r="E423" s="7">
        <v>43903</v>
      </c>
      <c r="F423" s="8">
        <v>0.89583333333333337</v>
      </c>
      <c r="G423" s="8">
        <v>0.99930555555555556</v>
      </c>
      <c r="H423" s="8">
        <f>records[[#This Row],[结束时刻]]-records[[#This Row],[开始时刻]]</f>
        <v>0.10347222222222219</v>
      </c>
      <c r="I423" s="13" t="s">
        <v>256</v>
      </c>
      <c r="J423" s="24">
        <v>0</v>
      </c>
      <c r="K423" s="9"/>
    </row>
    <row r="424" spans="1:11">
      <c r="A424" s="9" t="str">
        <f>YEAR(records[[#This Row],[日期]])&amp;" 年"</f>
        <v>2020 年</v>
      </c>
      <c r="B424" s="7" t="str">
        <f>"第 "&amp;INT(MONTH(records[[#This Row],[日期]])/3+1)&amp;" 季度"</f>
        <v>第 2 季度</v>
      </c>
      <c r="C424" s="7" t="str">
        <f>MONTH(records[[#This Row],[日期]])&amp;" 月"</f>
        <v>3 月</v>
      </c>
      <c r="D424" s="7" t="str">
        <f>"第 "&amp;WEEKNUM(records[[#This Row],[日期]],2)&amp;" 周"</f>
        <v>第 11 周</v>
      </c>
      <c r="E424" s="7">
        <v>43903</v>
      </c>
      <c r="F424" s="8">
        <v>0.91666666666666663</v>
      </c>
      <c r="G424" s="8">
        <v>0.9375</v>
      </c>
      <c r="H424" s="8">
        <f>records[[#This Row],[结束时刻]]-records[[#This Row],[开始时刻]]</f>
        <v>2.083333333333337E-2</v>
      </c>
      <c r="I424" s="13" t="s">
        <v>23</v>
      </c>
      <c r="J424" s="24">
        <v>-3.2</v>
      </c>
      <c r="K424" s="9"/>
    </row>
    <row r="425" spans="1:11">
      <c r="A425" s="9" t="str">
        <f>YEAR(records[[#This Row],[日期]])&amp;" 年"</f>
        <v>2020 年</v>
      </c>
      <c r="B425" s="7" t="str">
        <f>"第 "&amp;INT(MONTH(records[[#This Row],[日期]])/3+1)&amp;" 季度"</f>
        <v>第 2 季度</v>
      </c>
      <c r="C425" s="7" t="str">
        <f>MONTH(records[[#This Row],[日期]])&amp;" 月"</f>
        <v>3 月</v>
      </c>
      <c r="D425" s="7" t="str">
        <f>"第 "&amp;WEEKNUM(records[[#This Row],[日期]],2)&amp;" 周"</f>
        <v>第 11 周</v>
      </c>
      <c r="E425" s="7">
        <v>43903</v>
      </c>
      <c r="F425" s="8">
        <v>0.9375</v>
      </c>
      <c r="G425" s="8">
        <v>0.94444444444444453</v>
      </c>
      <c r="H425" s="8">
        <f>records[[#This Row],[结束时刻]]-records[[#This Row],[开始时刻]]</f>
        <v>6.9444444444445308E-3</v>
      </c>
      <c r="I425" s="13" t="s">
        <v>150</v>
      </c>
      <c r="J425" s="24">
        <v>-0.4</v>
      </c>
      <c r="K425" s="9"/>
    </row>
    <row r="426" spans="1:11">
      <c r="A426" s="9" t="str">
        <f>YEAR(records[[#This Row],[日期]])&amp;" 年"</f>
        <v>2020 年</v>
      </c>
      <c r="B426" s="7" t="str">
        <f>"第 "&amp;INT(MONTH(records[[#This Row],[日期]])/3+1)&amp;" 季度"</f>
        <v>第 2 季度</v>
      </c>
      <c r="C426" s="7" t="str">
        <f>MONTH(records[[#This Row],[日期]])&amp;" 月"</f>
        <v>3 月</v>
      </c>
      <c r="D426" s="7" t="str">
        <f>"第 "&amp;WEEKNUM(records[[#This Row],[日期]],2)&amp;" 周"</f>
        <v>第 11 周</v>
      </c>
      <c r="E426" s="7">
        <v>43903</v>
      </c>
      <c r="F426" s="8">
        <v>0.94444444444444453</v>
      </c>
      <c r="G426" s="8">
        <v>0.95138888888888884</v>
      </c>
      <c r="H426" s="8">
        <f>records[[#This Row],[结束时刻]]-records[[#This Row],[开始时刻]]</f>
        <v>6.9444444444443088E-3</v>
      </c>
      <c r="I426" s="13" t="s">
        <v>141</v>
      </c>
      <c r="J426" s="24">
        <v>-0.4</v>
      </c>
      <c r="K426" s="9"/>
    </row>
    <row r="427" spans="1:11">
      <c r="A427" s="9" t="str">
        <f>YEAR(records[[#This Row],[日期]])&amp;" 年"</f>
        <v>2020 年</v>
      </c>
      <c r="B427" s="7" t="str">
        <f>"第 "&amp;INT(MONTH(records[[#This Row],[日期]])/3+1)&amp;" 季度"</f>
        <v>第 2 季度</v>
      </c>
      <c r="C427" s="7" t="str">
        <f>MONTH(records[[#This Row],[日期]])&amp;" 月"</f>
        <v>3 月</v>
      </c>
      <c r="D427" s="7" t="str">
        <f>"第 "&amp;WEEKNUM(records[[#This Row],[日期]],2)&amp;" 周"</f>
        <v>第 11 周</v>
      </c>
      <c r="E427" s="7">
        <v>43903</v>
      </c>
      <c r="F427" s="8">
        <v>0.95138888888888884</v>
      </c>
      <c r="G427" s="8">
        <v>0.95833333333333337</v>
      </c>
      <c r="H427" s="8">
        <f>records[[#This Row],[结束时刻]]-records[[#This Row],[开始时刻]]</f>
        <v>6.9444444444445308E-3</v>
      </c>
      <c r="I427" s="13" t="s">
        <v>187</v>
      </c>
      <c r="J427" s="24">
        <v>-0.4</v>
      </c>
      <c r="K427" s="9"/>
    </row>
    <row r="428" spans="1:11">
      <c r="A428" s="9" t="str">
        <f>YEAR(records[[#This Row],[日期]])&amp;" 年"</f>
        <v>2020 年</v>
      </c>
      <c r="B428" s="7" t="str">
        <f>"第 "&amp;INT(MONTH(records[[#This Row],[日期]])/3+1)&amp;" 季度"</f>
        <v>第 2 季度</v>
      </c>
      <c r="C428" s="7" t="str">
        <f>MONTH(records[[#This Row],[日期]])&amp;" 月"</f>
        <v>3 月</v>
      </c>
      <c r="D428" s="7" t="str">
        <f>"第 "&amp;WEEKNUM(records[[#This Row],[日期]],2)&amp;" 周"</f>
        <v>第 11 周</v>
      </c>
      <c r="E428" s="7">
        <v>43904</v>
      </c>
      <c r="F428" s="8">
        <v>0</v>
      </c>
      <c r="G428" s="8">
        <v>0.99930555555555556</v>
      </c>
      <c r="H428" s="8">
        <f>records[[#This Row],[结束时刻]]-records[[#This Row],[开始时刻]]</f>
        <v>0.99930555555555556</v>
      </c>
      <c r="I428" s="13" t="s">
        <v>130</v>
      </c>
      <c r="J428" s="24">
        <v>8.9499999999999996E-2</v>
      </c>
      <c r="K428" s="9" t="s">
        <v>269</v>
      </c>
    </row>
    <row r="429" spans="1:11">
      <c r="A429" s="9" t="str">
        <f>YEAR(records[[#This Row],[日期]])&amp;" 年"</f>
        <v>2020 年</v>
      </c>
      <c r="B429" s="7" t="str">
        <f>"第 "&amp;INT(MONTH(records[[#This Row],[日期]])/3+1)&amp;" 季度"</f>
        <v>第 2 季度</v>
      </c>
      <c r="C429" s="7" t="str">
        <f>MONTH(records[[#This Row],[日期]])&amp;" 月"</f>
        <v>3 月</v>
      </c>
      <c r="D429" s="7" t="str">
        <f>"第 "&amp;WEEKNUM(records[[#This Row],[日期]],2)&amp;" 周"</f>
        <v>第 11 周</v>
      </c>
      <c r="E429" s="7">
        <v>43904</v>
      </c>
      <c r="F429" s="8">
        <v>0.25694444444444448</v>
      </c>
      <c r="G429" s="8">
        <v>0.2986111111111111</v>
      </c>
      <c r="H429" s="8">
        <f>records[[#This Row],[结束时刻]]-records[[#This Row],[开始时刻]]</f>
        <v>4.166666666666663E-2</v>
      </c>
      <c r="I429" s="13" t="s">
        <v>11</v>
      </c>
      <c r="J429" s="24">
        <v>0</v>
      </c>
      <c r="K429" s="9" t="s">
        <v>271</v>
      </c>
    </row>
    <row r="430" spans="1:11">
      <c r="A430" s="9" t="str">
        <f>YEAR(records[[#This Row],[日期]])&amp;" 年"</f>
        <v>2020 年</v>
      </c>
      <c r="B430" s="7" t="str">
        <f>"第 "&amp;INT(MONTH(records[[#This Row],[日期]])/3+1)&amp;" 季度"</f>
        <v>第 2 季度</v>
      </c>
      <c r="C430" s="7" t="str">
        <f>MONTH(records[[#This Row],[日期]])&amp;" 月"</f>
        <v>3 月</v>
      </c>
      <c r="D430" s="7" t="str">
        <f>"第 "&amp;WEEKNUM(records[[#This Row],[日期]],2)&amp;" 周"</f>
        <v>第 11 周</v>
      </c>
      <c r="E430" s="7">
        <v>43904</v>
      </c>
      <c r="F430" s="8">
        <v>0.28125</v>
      </c>
      <c r="G430" s="8">
        <v>0.28125</v>
      </c>
      <c r="H430" s="8">
        <f>records[[#This Row],[结束时刻]]-records[[#This Row],[开始时刻]]</f>
        <v>0</v>
      </c>
      <c r="I430" s="13" t="s">
        <v>6</v>
      </c>
      <c r="J430" s="24">
        <v>0.2</v>
      </c>
      <c r="K430" s="9" t="s">
        <v>72</v>
      </c>
    </row>
    <row r="431" spans="1:11">
      <c r="A431" s="9" t="str">
        <f>YEAR(records[[#This Row],[日期]])&amp;" 年"</f>
        <v>2020 年</v>
      </c>
      <c r="B431" s="7" t="str">
        <f>"第 "&amp;INT(MONTH(records[[#This Row],[日期]])/3+1)&amp;" 季度"</f>
        <v>第 2 季度</v>
      </c>
      <c r="C431" s="7" t="str">
        <f>MONTH(records[[#This Row],[日期]])&amp;" 月"</f>
        <v>3 月</v>
      </c>
      <c r="D431" s="7" t="str">
        <f>"第 "&amp;WEEKNUM(records[[#This Row],[日期]],2)&amp;" 周"</f>
        <v>第 11 周</v>
      </c>
      <c r="E431" s="7">
        <v>43904</v>
      </c>
      <c r="F431" s="8">
        <v>0.28125</v>
      </c>
      <c r="G431" s="8">
        <v>0.29166666666666669</v>
      </c>
      <c r="H431" s="8">
        <f>records[[#This Row],[结束时刻]]-records[[#This Row],[开始时刻]]</f>
        <v>1.0416666666666685E-2</v>
      </c>
      <c r="I431" s="7" t="s">
        <v>97</v>
      </c>
      <c r="J431" s="24">
        <v>0.2</v>
      </c>
      <c r="K431" s="9" t="s">
        <v>72</v>
      </c>
    </row>
    <row r="432" spans="1:11">
      <c r="A432" s="9" t="str">
        <f>YEAR(records[[#This Row],[日期]])&amp;" 年"</f>
        <v>2020 年</v>
      </c>
      <c r="B432" s="7" t="str">
        <f>"第 "&amp;INT(MONTH(records[[#This Row],[日期]])/3+1)&amp;" 季度"</f>
        <v>第 2 季度</v>
      </c>
      <c r="C432" s="7" t="str">
        <f>MONTH(records[[#This Row],[日期]])&amp;" 月"</f>
        <v>3 月</v>
      </c>
      <c r="D432" s="7" t="str">
        <f>"第 "&amp;WEEKNUM(records[[#This Row],[日期]],2)&amp;" 周"</f>
        <v>第 11 周</v>
      </c>
      <c r="E432" s="7">
        <v>43904</v>
      </c>
      <c r="F432" s="8">
        <v>0.29166666666666669</v>
      </c>
      <c r="G432" s="8">
        <v>0.30208333333333331</v>
      </c>
      <c r="H432" s="8">
        <f>records[[#This Row],[结束时刻]]-records[[#This Row],[开始时刻]]</f>
        <v>1.041666666666663E-2</v>
      </c>
      <c r="I432" s="13" t="s">
        <v>134</v>
      </c>
      <c r="J432" s="24">
        <v>0.27500000000000002</v>
      </c>
      <c r="K432" s="9" t="s">
        <v>263</v>
      </c>
    </row>
    <row r="433" spans="1:11">
      <c r="A433" s="9" t="str">
        <f>YEAR(records[[#This Row],[日期]])&amp;" 年"</f>
        <v>2020 年</v>
      </c>
      <c r="B433" s="7" t="str">
        <f>"第 "&amp;INT(MONTH(records[[#This Row],[日期]])/3+1)&amp;" 季度"</f>
        <v>第 2 季度</v>
      </c>
      <c r="C433" s="7" t="str">
        <f>MONTH(records[[#This Row],[日期]])&amp;" 月"</f>
        <v>3 月</v>
      </c>
      <c r="D433" s="7" t="str">
        <f>"第 "&amp;WEEKNUM(records[[#This Row],[日期]],2)&amp;" 周"</f>
        <v>第 11 周</v>
      </c>
      <c r="E433" s="7">
        <v>43904</v>
      </c>
      <c r="F433" s="8">
        <v>0.29166666666666669</v>
      </c>
      <c r="G433" s="8">
        <v>0.30208333333333331</v>
      </c>
      <c r="H433" s="8">
        <f>records[[#This Row],[结束时刻]]-records[[#This Row],[开始时刻]]</f>
        <v>1.041666666666663E-2</v>
      </c>
      <c r="I433" s="13" t="s">
        <v>188</v>
      </c>
      <c r="J433" s="24">
        <v>0.1</v>
      </c>
      <c r="K433" s="9"/>
    </row>
    <row r="434" spans="1:11">
      <c r="A434" s="9" t="str">
        <f>YEAR(records[[#This Row],[日期]])&amp;" 年"</f>
        <v>2020 年</v>
      </c>
      <c r="B434" s="7" t="str">
        <f>"第 "&amp;INT(MONTH(records[[#This Row],[日期]])/3+1)&amp;" 季度"</f>
        <v>第 2 季度</v>
      </c>
      <c r="C434" s="7" t="str">
        <f>MONTH(records[[#This Row],[日期]])&amp;" 月"</f>
        <v>3 月</v>
      </c>
      <c r="D434" s="7" t="str">
        <f>"第 "&amp;WEEKNUM(records[[#This Row],[日期]],2)&amp;" 周"</f>
        <v>第 11 周</v>
      </c>
      <c r="E434" s="7">
        <v>43904</v>
      </c>
      <c r="F434" s="8">
        <v>0.2986111111111111</v>
      </c>
      <c r="G434" s="8">
        <v>0.31944444444444448</v>
      </c>
      <c r="H434" s="8">
        <f>records[[#This Row],[结束时刻]]-records[[#This Row],[开始时刻]]</f>
        <v>2.083333333333337E-2</v>
      </c>
      <c r="I434" s="13" t="s">
        <v>20</v>
      </c>
      <c r="J434" s="24">
        <v>0</v>
      </c>
      <c r="K434" s="9"/>
    </row>
    <row r="435" spans="1:11">
      <c r="A435" s="9" t="str">
        <f>YEAR(records[[#This Row],[日期]])&amp;" 年"</f>
        <v>2020 年</v>
      </c>
      <c r="B435" s="7" t="str">
        <f>"第 "&amp;INT(MONTH(records[[#This Row],[日期]])/3+1)&amp;" 季度"</f>
        <v>第 2 季度</v>
      </c>
      <c r="C435" s="7" t="str">
        <f>MONTH(records[[#This Row],[日期]])&amp;" 月"</f>
        <v>3 月</v>
      </c>
      <c r="D435" s="7" t="str">
        <f>"第 "&amp;WEEKNUM(records[[#This Row],[日期]],2)&amp;" 周"</f>
        <v>第 11 周</v>
      </c>
      <c r="E435" s="7">
        <v>43904</v>
      </c>
      <c r="F435" s="8">
        <v>0.30208333333333331</v>
      </c>
      <c r="G435" s="8">
        <v>0.3125</v>
      </c>
      <c r="H435" s="8">
        <f>records[[#This Row],[结束时刻]]-records[[#This Row],[开始时刻]]</f>
        <v>1.0416666666666685E-2</v>
      </c>
      <c r="I435" s="13" t="s">
        <v>189</v>
      </c>
      <c r="J435" s="24">
        <v>0.1</v>
      </c>
      <c r="K435" s="9"/>
    </row>
    <row r="436" spans="1:11">
      <c r="A436" s="9" t="str">
        <f>YEAR(records[[#This Row],[日期]])&amp;" 年"</f>
        <v>2020 年</v>
      </c>
      <c r="B436" s="7" t="str">
        <f>"第 "&amp;INT(MONTH(records[[#This Row],[日期]])/3+1)&amp;" 季度"</f>
        <v>第 2 季度</v>
      </c>
      <c r="C436" s="7" t="str">
        <f>MONTH(records[[#This Row],[日期]])&amp;" 月"</f>
        <v>3 月</v>
      </c>
      <c r="D436" s="7" t="str">
        <f>"第 "&amp;WEEKNUM(records[[#This Row],[日期]],2)&amp;" 周"</f>
        <v>第 11 周</v>
      </c>
      <c r="E436" s="7">
        <v>43904</v>
      </c>
      <c r="F436" s="8">
        <v>0.3125</v>
      </c>
      <c r="G436" s="8">
        <v>0.32291666666666669</v>
      </c>
      <c r="H436" s="8">
        <f>records[[#This Row],[结束时刻]]-records[[#This Row],[开始时刻]]</f>
        <v>1.0416666666666685E-2</v>
      </c>
      <c r="I436" s="13" t="s">
        <v>194</v>
      </c>
      <c r="J436" s="24">
        <v>0.1</v>
      </c>
      <c r="K436" s="9"/>
    </row>
    <row r="437" spans="1:11">
      <c r="A437" s="9" t="str">
        <f>YEAR(records[[#This Row],[日期]])&amp;" 年"</f>
        <v>2020 年</v>
      </c>
      <c r="B437" s="7" t="str">
        <f>"第 "&amp;INT(MONTH(records[[#This Row],[日期]])/3+1)&amp;" 季度"</f>
        <v>第 2 季度</v>
      </c>
      <c r="C437" s="7" t="str">
        <f>MONTH(records[[#This Row],[日期]])&amp;" 月"</f>
        <v>3 月</v>
      </c>
      <c r="D437" s="7" t="str">
        <f>"第 "&amp;WEEKNUM(records[[#This Row],[日期]],2)&amp;" 周"</f>
        <v>第 11 周</v>
      </c>
      <c r="E437" s="7">
        <v>43904</v>
      </c>
      <c r="F437" s="8">
        <v>0.39583333333333331</v>
      </c>
      <c r="G437" s="8">
        <v>0.41666666666666669</v>
      </c>
      <c r="H437" s="8">
        <f>records[[#This Row],[结束时刻]]-records[[#This Row],[开始时刻]]</f>
        <v>2.083333333333337E-2</v>
      </c>
      <c r="I437" s="13" t="s">
        <v>265</v>
      </c>
      <c r="J437" s="24">
        <v>0.1</v>
      </c>
      <c r="K437" s="9"/>
    </row>
    <row r="438" spans="1:11">
      <c r="A438" s="9" t="str">
        <f>YEAR(records[[#This Row],[日期]])&amp;" 年"</f>
        <v>2020 年</v>
      </c>
      <c r="B438" s="7" t="str">
        <f>"第 "&amp;INT(MONTH(records[[#This Row],[日期]])/3+1)&amp;" 季度"</f>
        <v>第 2 季度</v>
      </c>
      <c r="C438" s="7" t="str">
        <f>MONTH(records[[#This Row],[日期]])&amp;" 月"</f>
        <v>3 月</v>
      </c>
      <c r="D438" s="7" t="str">
        <f>"第 "&amp;WEEKNUM(records[[#This Row],[日期]],2)&amp;" 周"</f>
        <v>第 11 周</v>
      </c>
      <c r="E438" s="7">
        <v>43904</v>
      </c>
      <c r="F438" s="8">
        <v>0.41666666666666669</v>
      </c>
      <c r="G438" s="8">
        <v>0.45833333333333331</v>
      </c>
      <c r="H438" s="8">
        <f>records[[#This Row],[结束时刻]]-records[[#This Row],[开始时刻]]</f>
        <v>4.166666666666663E-2</v>
      </c>
      <c r="I438" s="13" t="s">
        <v>165</v>
      </c>
      <c r="J438" s="24">
        <v>0.1</v>
      </c>
      <c r="K438" s="9"/>
    </row>
    <row r="439" spans="1:11">
      <c r="A439" s="9" t="str">
        <f>YEAR(records[[#This Row],[日期]])&amp;" 年"</f>
        <v>2020 年</v>
      </c>
      <c r="B439" s="7" t="str">
        <f>"第 "&amp;INT(MONTH(records[[#This Row],[日期]])/3+1)&amp;" 季度"</f>
        <v>第 2 季度</v>
      </c>
      <c r="C439" s="7" t="str">
        <f>MONTH(records[[#This Row],[日期]])&amp;" 月"</f>
        <v>3 月</v>
      </c>
      <c r="D439" s="7" t="str">
        <f>"第 "&amp;WEEKNUM(records[[#This Row],[日期]],2)&amp;" 周"</f>
        <v>第 11 周</v>
      </c>
      <c r="E439" s="7">
        <v>43904</v>
      </c>
      <c r="F439" s="8">
        <v>0.45833333333333331</v>
      </c>
      <c r="G439" s="8">
        <v>0.5</v>
      </c>
      <c r="H439" s="8">
        <f>records[[#This Row],[结束时刻]]-records[[#This Row],[开始时刻]]</f>
        <v>4.1666666666666685E-2</v>
      </c>
      <c r="I439" s="13" t="s">
        <v>229</v>
      </c>
      <c r="J439" s="24">
        <v>1.1000000000000001</v>
      </c>
      <c r="K439" s="9" t="s">
        <v>152</v>
      </c>
    </row>
    <row r="440" spans="1:11">
      <c r="A440" s="9" t="str">
        <f>YEAR(records[[#This Row],[日期]])&amp;" 年"</f>
        <v>2020 年</v>
      </c>
      <c r="B440" s="7" t="str">
        <f>"第 "&amp;INT(MONTH(records[[#This Row],[日期]])/3+1)&amp;" 季度"</f>
        <v>第 2 季度</v>
      </c>
      <c r="C440" s="7" t="str">
        <f>MONTH(records[[#This Row],[日期]])&amp;" 月"</f>
        <v>3 月</v>
      </c>
      <c r="D440" s="7" t="str">
        <f>"第 "&amp;WEEKNUM(records[[#This Row],[日期]],2)&amp;" 周"</f>
        <v>第 11 周</v>
      </c>
      <c r="E440" s="7">
        <v>43904</v>
      </c>
      <c r="F440" s="8">
        <v>0.5</v>
      </c>
      <c r="G440" s="8">
        <v>0.52083333333333337</v>
      </c>
      <c r="H440" s="8">
        <f>records[[#This Row],[结束时刻]]-records[[#This Row],[开始时刻]]</f>
        <v>2.083333333333337E-2</v>
      </c>
      <c r="I440" s="13" t="s">
        <v>230</v>
      </c>
      <c r="J440" s="24">
        <v>1.1000000000000001</v>
      </c>
      <c r="K440" s="9" t="s">
        <v>152</v>
      </c>
    </row>
    <row r="441" spans="1:11">
      <c r="A441" s="9" t="str">
        <f>YEAR(records[[#This Row],[日期]])&amp;" 年"</f>
        <v>2020 年</v>
      </c>
      <c r="B441" s="7" t="str">
        <f>"第 "&amp;INT(MONTH(records[[#This Row],[日期]])/3+1)&amp;" 季度"</f>
        <v>第 2 季度</v>
      </c>
      <c r="C441" s="7" t="str">
        <f>MONTH(records[[#This Row],[日期]])&amp;" 月"</f>
        <v>3 月</v>
      </c>
      <c r="D441" s="7" t="str">
        <f>"第 "&amp;WEEKNUM(records[[#This Row],[日期]],2)&amp;" 周"</f>
        <v>第 11 周</v>
      </c>
      <c r="E441" s="7">
        <v>43904</v>
      </c>
      <c r="F441" s="8">
        <v>0.52083333333333337</v>
      </c>
      <c r="G441" s="8">
        <v>0.58333333333333337</v>
      </c>
      <c r="H441" s="8">
        <f>records[[#This Row],[结束时刻]]-records[[#This Row],[开始时刻]]</f>
        <v>6.25E-2</v>
      </c>
      <c r="I441" s="13" t="s">
        <v>270</v>
      </c>
      <c r="J441" s="24">
        <v>0.1</v>
      </c>
      <c r="K441" s="9"/>
    </row>
    <row r="442" spans="1:11">
      <c r="A442" s="9" t="str">
        <f>YEAR(records[[#This Row],[日期]])&amp;" 年"</f>
        <v>2020 年</v>
      </c>
      <c r="B442" s="7" t="str">
        <f>"第 "&amp;INT(MONTH(records[[#This Row],[日期]])/3+1)&amp;" 季度"</f>
        <v>第 2 季度</v>
      </c>
      <c r="C442" s="7" t="str">
        <f>MONTH(records[[#This Row],[日期]])&amp;" 月"</f>
        <v>3 月</v>
      </c>
      <c r="D442" s="7" t="str">
        <f>"第 "&amp;WEEKNUM(records[[#This Row],[日期]],2)&amp;" 周"</f>
        <v>第 11 周</v>
      </c>
      <c r="E442" s="7">
        <v>43904</v>
      </c>
      <c r="F442" s="8">
        <v>0.58333333333333337</v>
      </c>
      <c r="G442" s="8">
        <v>0.60416666666666663</v>
      </c>
      <c r="H442" s="8">
        <f>records[[#This Row],[结束时刻]]-records[[#This Row],[开始时刻]]</f>
        <v>2.0833333333333259E-2</v>
      </c>
      <c r="I442" s="13" t="s">
        <v>145</v>
      </c>
      <c r="J442" s="24">
        <v>0.1</v>
      </c>
      <c r="K442" s="9"/>
    </row>
    <row r="443" spans="1:11">
      <c r="A443" s="9" t="str">
        <f>YEAR(records[[#This Row],[日期]])&amp;" 年"</f>
        <v>2020 年</v>
      </c>
      <c r="B443" s="7" t="str">
        <f>"第 "&amp;INT(MONTH(records[[#This Row],[日期]])/3+1)&amp;" 季度"</f>
        <v>第 2 季度</v>
      </c>
      <c r="C443" s="7" t="str">
        <f>MONTH(records[[#This Row],[日期]])&amp;" 月"</f>
        <v>3 月</v>
      </c>
      <c r="D443" s="7" t="str">
        <f>"第 "&amp;WEEKNUM(records[[#This Row],[日期]],2)&amp;" 周"</f>
        <v>第 11 周</v>
      </c>
      <c r="E443" s="7">
        <v>43904</v>
      </c>
      <c r="F443" s="8">
        <v>0.60416666666666663</v>
      </c>
      <c r="G443" s="8">
        <v>0.70833333333333337</v>
      </c>
      <c r="H443" s="8">
        <f>records[[#This Row],[结束时刻]]-records[[#This Row],[开始时刻]]</f>
        <v>0.10416666666666674</v>
      </c>
      <c r="I443" s="13" t="s">
        <v>192</v>
      </c>
      <c r="J443" s="24">
        <v>0.1</v>
      </c>
      <c r="K443" s="9"/>
    </row>
    <row r="444" spans="1:11">
      <c r="A444" s="9" t="str">
        <f>YEAR(records[[#This Row],[日期]])&amp;" 年"</f>
        <v>2020 年</v>
      </c>
      <c r="B444" s="7" t="str">
        <f>"第 "&amp;INT(MONTH(records[[#This Row],[日期]])/3+1)&amp;" 季度"</f>
        <v>第 2 季度</v>
      </c>
      <c r="C444" s="7" t="str">
        <f>MONTH(records[[#This Row],[日期]])&amp;" 月"</f>
        <v>3 月</v>
      </c>
      <c r="D444" s="7" t="str">
        <f>"第 "&amp;WEEKNUM(records[[#This Row],[日期]],2)&amp;" 周"</f>
        <v>第 11 周</v>
      </c>
      <c r="E444" s="7">
        <v>43904</v>
      </c>
      <c r="F444" s="8">
        <v>0.70833333333333337</v>
      </c>
      <c r="G444" s="8">
        <v>0.75</v>
      </c>
      <c r="H444" s="8">
        <f>records[[#This Row],[结束时刻]]-records[[#This Row],[开始时刻]]</f>
        <v>4.166666666666663E-2</v>
      </c>
      <c r="I444" s="13" t="s">
        <v>233</v>
      </c>
      <c r="J444" s="24">
        <v>1.1000000000000001</v>
      </c>
      <c r="K444" s="9" t="s">
        <v>152</v>
      </c>
    </row>
    <row r="445" spans="1:11">
      <c r="A445" s="9" t="str">
        <f>YEAR(records[[#This Row],[日期]])&amp;" 年"</f>
        <v>2020 年</v>
      </c>
      <c r="B445" s="7" t="str">
        <f>"第 "&amp;INT(MONTH(records[[#This Row],[日期]])/3+1)&amp;" 季度"</f>
        <v>第 2 季度</v>
      </c>
      <c r="C445" s="7" t="str">
        <f>MONTH(records[[#This Row],[日期]])&amp;" 月"</f>
        <v>3 月</v>
      </c>
      <c r="D445" s="7" t="str">
        <f>"第 "&amp;WEEKNUM(records[[#This Row],[日期]],2)&amp;" 周"</f>
        <v>第 11 周</v>
      </c>
      <c r="E445" s="7">
        <v>43904</v>
      </c>
      <c r="F445" s="8">
        <v>0.75</v>
      </c>
      <c r="G445" s="8">
        <v>0.77083333333333337</v>
      </c>
      <c r="H445" s="8">
        <f>records[[#This Row],[结束时刻]]-records[[#This Row],[开始时刻]]</f>
        <v>2.083333333333337E-2</v>
      </c>
      <c r="I445" s="13" t="s">
        <v>234</v>
      </c>
      <c r="J445" s="24">
        <v>1.1000000000000001</v>
      </c>
      <c r="K445" s="9" t="s">
        <v>152</v>
      </c>
    </row>
    <row r="446" spans="1:11">
      <c r="A446" s="9" t="str">
        <f>YEAR(records[[#This Row],[日期]])&amp;" 年"</f>
        <v>2020 年</v>
      </c>
      <c r="B446" s="7" t="str">
        <f>"第 "&amp;INT(MONTH(records[[#This Row],[日期]])/3+1)&amp;" 季度"</f>
        <v>第 2 季度</v>
      </c>
      <c r="C446" s="7" t="str">
        <f>MONTH(records[[#This Row],[日期]])&amp;" 月"</f>
        <v>3 月</v>
      </c>
      <c r="D446" s="7" t="str">
        <f>"第 "&amp;WEEKNUM(records[[#This Row],[日期]],2)&amp;" 周"</f>
        <v>第 11 周</v>
      </c>
      <c r="E446" s="7">
        <v>43904</v>
      </c>
      <c r="F446" s="8">
        <v>0.77083333333333337</v>
      </c>
      <c r="G446" s="8">
        <v>0.83333333333333337</v>
      </c>
      <c r="H446" s="8">
        <f>records[[#This Row],[结束时刻]]-records[[#This Row],[开始时刻]]</f>
        <v>6.25E-2</v>
      </c>
      <c r="I446" s="13" t="s">
        <v>165</v>
      </c>
      <c r="J446" s="24">
        <v>0.1</v>
      </c>
      <c r="K446" s="9"/>
    </row>
    <row r="447" spans="1:11">
      <c r="A447" s="9" t="str">
        <f>YEAR(records[[#This Row],[日期]])&amp;" 年"</f>
        <v>2020 年</v>
      </c>
      <c r="B447" s="7" t="str">
        <f>"第 "&amp;INT(MONTH(records[[#This Row],[日期]])/3+1)&amp;" 季度"</f>
        <v>第 2 季度</v>
      </c>
      <c r="C447" s="7" t="str">
        <f>MONTH(records[[#This Row],[日期]])&amp;" 月"</f>
        <v>3 月</v>
      </c>
      <c r="D447" s="7" t="str">
        <f>"第 "&amp;WEEKNUM(records[[#This Row],[日期]],2)&amp;" 周"</f>
        <v>第 11 周</v>
      </c>
      <c r="E447" s="7">
        <v>43904</v>
      </c>
      <c r="F447" s="8">
        <v>0.83333333333333337</v>
      </c>
      <c r="G447" s="8">
        <v>0.875</v>
      </c>
      <c r="H447" s="8">
        <f>records[[#This Row],[结束时刻]]-records[[#This Row],[开始时刻]]</f>
        <v>4.166666666666663E-2</v>
      </c>
      <c r="I447" s="13" t="s">
        <v>11</v>
      </c>
      <c r="J447" s="24">
        <v>0.1</v>
      </c>
      <c r="K447" s="9"/>
    </row>
    <row r="448" spans="1:11">
      <c r="A448" s="9" t="str">
        <f>YEAR(records[[#This Row],[日期]])&amp;" 年"</f>
        <v>2020 年</v>
      </c>
      <c r="B448" s="7" t="str">
        <f>"第 "&amp;INT(MONTH(records[[#This Row],[日期]])/3+1)&amp;" 季度"</f>
        <v>第 2 季度</v>
      </c>
      <c r="C448" s="7" t="str">
        <f>MONTH(records[[#This Row],[日期]])&amp;" 月"</f>
        <v>3 月</v>
      </c>
      <c r="D448" s="7" t="str">
        <f>"第 "&amp;WEEKNUM(records[[#This Row],[日期]],2)&amp;" 周"</f>
        <v>第 11 周</v>
      </c>
      <c r="E448" s="7">
        <v>43904</v>
      </c>
      <c r="F448" s="8">
        <v>0.875</v>
      </c>
      <c r="G448" s="8">
        <v>0.91666666666666663</v>
      </c>
      <c r="H448" s="8">
        <f>records[[#This Row],[结束时刻]]-records[[#This Row],[开始时刻]]</f>
        <v>4.166666666666663E-2</v>
      </c>
      <c r="I448" s="13" t="s">
        <v>12</v>
      </c>
      <c r="J448" s="24">
        <v>0.7</v>
      </c>
      <c r="K448" s="9"/>
    </row>
    <row r="449" spans="1:11">
      <c r="A449" s="9" t="str">
        <f>YEAR(records[[#This Row],[日期]])&amp;" 年"</f>
        <v>2020 年</v>
      </c>
      <c r="B449" s="7" t="str">
        <f>"第 "&amp;INT(MONTH(records[[#This Row],[日期]])/3+1)&amp;" 季度"</f>
        <v>第 2 季度</v>
      </c>
      <c r="C449" s="7" t="str">
        <f>MONTH(records[[#This Row],[日期]])&amp;" 月"</f>
        <v>3 月</v>
      </c>
      <c r="D449" s="7" t="str">
        <f>"第 "&amp;WEEKNUM(records[[#This Row],[日期]],2)&amp;" 周"</f>
        <v>第 11 周</v>
      </c>
      <c r="E449" s="7">
        <v>43904</v>
      </c>
      <c r="F449" s="8">
        <v>0.91666666666666663</v>
      </c>
      <c r="G449" s="8">
        <v>0.9375</v>
      </c>
      <c r="H449" s="8">
        <f>records[[#This Row],[结束时刻]]-records[[#This Row],[开始时刻]]</f>
        <v>2.083333333333337E-2</v>
      </c>
      <c r="I449" s="13" t="s">
        <v>23</v>
      </c>
      <c r="J449" s="24">
        <v>0.7</v>
      </c>
      <c r="K449" s="9"/>
    </row>
    <row r="450" spans="1:11">
      <c r="A450" s="9" t="str">
        <f>YEAR(records[[#This Row],[日期]])&amp;" 年"</f>
        <v>2020 年</v>
      </c>
      <c r="B450" s="7" t="str">
        <f>"第 "&amp;INT(MONTH(records[[#This Row],[日期]])/3+1)&amp;" 季度"</f>
        <v>第 2 季度</v>
      </c>
      <c r="C450" s="7" t="str">
        <f>MONTH(records[[#This Row],[日期]])&amp;" 月"</f>
        <v>3 月</v>
      </c>
      <c r="D450" s="7" t="str">
        <f>"第 "&amp;WEEKNUM(records[[#This Row],[日期]],2)&amp;" 周"</f>
        <v>第 11 周</v>
      </c>
      <c r="E450" s="7">
        <v>43904</v>
      </c>
      <c r="F450" s="8">
        <v>0.9375</v>
      </c>
      <c r="G450" s="8">
        <v>0.94444444444444453</v>
      </c>
      <c r="H450" s="8">
        <f>records[[#This Row],[结束时刻]]-records[[#This Row],[开始时刻]]</f>
        <v>6.9444444444445308E-3</v>
      </c>
      <c r="I450" s="13" t="s">
        <v>150</v>
      </c>
      <c r="J450" s="24">
        <v>0.1</v>
      </c>
      <c r="K450" s="9"/>
    </row>
    <row r="451" spans="1:11">
      <c r="A451" s="9" t="str">
        <f>YEAR(records[[#This Row],[日期]])&amp;" 年"</f>
        <v>2020 年</v>
      </c>
      <c r="B451" s="7" t="str">
        <f>"第 "&amp;INT(MONTH(records[[#This Row],[日期]])/3+1)&amp;" 季度"</f>
        <v>第 2 季度</v>
      </c>
      <c r="C451" s="7" t="str">
        <f>MONTH(records[[#This Row],[日期]])&amp;" 月"</f>
        <v>3 月</v>
      </c>
      <c r="D451" s="7" t="str">
        <f>"第 "&amp;WEEKNUM(records[[#This Row],[日期]],2)&amp;" 周"</f>
        <v>第 11 周</v>
      </c>
      <c r="E451" s="7">
        <v>43904</v>
      </c>
      <c r="F451" s="8">
        <v>0.94444444444444453</v>
      </c>
      <c r="G451" s="8">
        <v>0.95138888888888884</v>
      </c>
      <c r="H451" s="8">
        <f>records[[#This Row],[结束时刻]]-records[[#This Row],[开始时刻]]</f>
        <v>6.9444444444443088E-3</v>
      </c>
      <c r="I451" s="13" t="s">
        <v>141</v>
      </c>
      <c r="J451" s="24">
        <v>0.1</v>
      </c>
      <c r="K451" s="9"/>
    </row>
    <row r="452" spans="1:11">
      <c r="A452" s="9" t="str">
        <f>YEAR(records[[#This Row],[日期]])&amp;" 年"</f>
        <v>2020 年</v>
      </c>
      <c r="B452" s="7" t="str">
        <f>"第 "&amp;INT(MONTH(records[[#This Row],[日期]])/3+1)&amp;" 季度"</f>
        <v>第 2 季度</v>
      </c>
      <c r="C452" s="7" t="str">
        <f>MONTH(records[[#This Row],[日期]])&amp;" 月"</f>
        <v>3 月</v>
      </c>
      <c r="D452" s="7" t="str">
        <f>"第 "&amp;WEEKNUM(records[[#This Row],[日期]],2)&amp;" 周"</f>
        <v>第 11 周</v>
      </c>
      <c r="E452" s="7">
        <v>43904</v>
      </c>
      <c r="F452" s="8">
        <v>0.95138888888888884</v>
      </c>
      <c r="G452" s="8">
        <v>0.95833333333333337</v>
      </c>
      <c r="H452" s="8">
        <f>records[[#This Row],[结束时刻]]-records[[#This Row],[开始时刻]]</f>
        <v>6.9444444444445308E-3</v>
      </c>
      <c r="I452" s="13" t="s">
        <v>187</v>
      </c>
      <c r="J452" s="24">
        <v>0.1</v>
      </c>
      <c r="K452" s="9"/>
    </row>
    <row r="453" spans="1:11">
      <c r="A453" s="9" t="str">
        <f>YEAR(records[[#This Row],[日期]])&amp;" 年"</f>
        <v>2020 年</v>
      </c>
      <c r="B453" s="7" t="str">
        <f>"第 "&amp;INT(MONTH(records[[#This Row],[日期]])/3+1)&amp;" 季度"</f>
        <v>第 2 季度</v>
      </c>
      <c r="C453" s="7" t="str">
        <f>MONTH(records[[#This Row],[日期]])&amp;" 月"</f>
        <v>3 月</v>
      </c>
      <c r="D453" s="7" t="str">
        <f>"第 "&amp;WEEKNUM(records[[#This Row],[日期]],2)&amp;" 周"</f>
        <v>第 11 周</v>
      </c>
      <c r="E453" s="7">
        <v>43905</v>
      </c>
      <c r="F453" s="8">
        <v>0</v>
      </c>
      <c r="G453" s="8">
        <v>0.99930555555555556</v>
      </c>
      <c r="H453" s="8">
        <f>records[[#This Row],[结束时刻]]-records[[#This Row],[开始时刻]]</f>
        <v>0.99930555555555556</v>
      </c>
      <c r="I453" s="13" t="s">
        <v>130</v>
      </c>
      <c r="J453" s="24">
        <v>6.6600000000000006E-2</v>
      </c>
      <c r="K453" s="9" t="s">
        <v>272</v>
      </c>
    </row>
    <row r="454" spans="1:11">
      <c r="A454" s="9" t="str">
        <f>YEAR(records[[#This Row],[日期]])&amp;" 年"</f>
        <v>2020 年</v>
      </c>
      <c r="B454" s="7" t="str">
        <f>"第 "&amp;INT(MONTH(records[[#This Row],[日期]])/3+1)&amp;" 季度"</f>
        <v>第 2 季度</v>
      </c>
      <c r="C454" s="7" t="str">
        <f>MONTH(records[[#This Row],[日期]])&amp;" 月"</f>
        <v>3 月</v>
      </c>
      <c r="D454" s="7" t="str">
        <f>"第 "&amp;WEEKNUM(records[[#This Row],[日期]],2)&amp;" 周"</f>
        <v>第 11 周</v>
      </c>
      <c r="E454" s="7">
        <v>43905</v>
      </c>
      <c r="F454" s="8">
        <v>0.25</v>
      </c>
      <c r="G454" s="8">
        <v>0.25</v>
      </c>
      <c r="H454" s="8">
        <f>records[[#This Row],[结束时刻]]-records[[#This Row],[开始时刻]]</f>
        <v>0</v>
      </c>
      <c r="I454" s="13" t="s">
        <v>6</v>
      </c>
      <c r="J454" s="24">
        <v>0.2</v>
      </c>
      <c r="K454" s="9"/>
    </row>
    <row r="455" spans="1:11">
      <c r="A455" s="9" t="str">
        <f>YEAR(records[[#This Row],[日期]])&amp;" 年"</f>
        <v>2020 年</v>
      </c>
      <c r="B455" s="7" t="str">
        <f>"第 "&amp;INT(MONTH(records[[#This Row],[日期]])/3+1)&amp;" 季度"</f>
        <v>第 2 季度</v>
      </c>
      <c r="C455" s="7" t="str">
        <f>MONTH(records[[#This Row],[日期]])&amp;" 月"</f>
        <v>3 月</v>
      </c>
      <c r="D455" s="7" t="str">
        <f>"第 "&amp;WEEKNUM(records[[#This Row],[日期]],2)&amp;" 周"</f>
        <v>第 11 周</v>
      </c>
      <c r="E455" s="7">
        <v>43905</v>
      </c>
      <c r="F455" s="8">
        <v>0.25</v>
      </c>
      <c r="G455" s="8">
        <v>0.26041666666666669</v>
      </c>
      <c r="H455" s="8">
        <f>records[[#This Row],[结束时刻]]-records[[#This Row],[开始时刻]]</f>
        <v>1.0416666666666685E-2</v>
      </c>
      <c r="I455" s="7" t="s">
        <v>97</v>
      </c>
      <c r="J455" s="24">
        <v>0.2</v>
      </c>
      <c r="K455" s="9"/>
    </row>
    <row r="456" spans="1:11">
      <c r="A456" s="9" t="str">
        <f>YEAR(records[[#This Row],[日期]])&amp;" 年"</f>
        <v>2020 年</v>
      </c>
      <c r="B456" s="7" t="str">
        <f>"第 "&amp;INT(MONTH(records[[#This Row],[日期]])/3+1)&amp;" 季度"</f>
        <v>第 2 季度</v>
      </c>
      <c r="C456" s="7" t="str">
        <f>MONTH(records[[#This Row],[日期]])&amp;" 月"</f>
        <v>3 月</v>
      </c>
      <c r="D456" s="7" t="str">
        <f>"第 "&amp;WEEKNUM(records[[#This Row],[日期]],2)&amp;" 周"</f>
        <v>第 11 周</v>
      </c>
      <c r="E456" s="7">
        <v>43905</v>
      </c>
      <c r="F456" s="8">
        <v>0.25694444444444448</v>
      </c>
      <c r="G456" s="8">
        <v>0.2986111111111111</v>
      </c>
      <c r="H456" s="8">
        <f>records[[#This Row],[结束时刻]]-records[[#This Row],[开始时刻]]</f>
        <v>4.166666666666663E-2</v>
      </c>
      <c r="I456" s="13" t="s">
        <v>11</v>
      </c>
      <c r="J456" s="24">
        <v>0.1</v>
      </c>
      <c r="K456" s="9"/>
    </row>
    <row r="457" spans="1:11">
      <c r="A457" s="9" t="str">
        <f>YEAR(records[[#This Row],[日期]])&amp;" 年"</f>
        <v>2020 年</v>
      </c>
      <c r="B457" s="7" t="str">
        <f>"第 "&amp;INT(MONTH(records[[#This Row],[日期]])/3+1)&amp;" 季度"</f>
        <v>第 2 季度</v>
      </c>
      <c r="C457" s="7" t="str">
        <f>MONTH(records[[#This Row],[日期]])&amp;" 月"</f>
        <v>3 月</v>
      </c>
      <c r="D457" s="7" t="str">
        <f>"第 "&amp;WEEKNUM(records[[#This Row],[日期]],2)&amp;" 周"</f>
        <v>第 11 周</v>
      </c>
      <c r="E457" s="7">
        <v>43905</v>
      </c>
      <c r="F457" s="8">
        <v>0.2986111111111111</v>
      </c>
      <c r="G457" s="8">
        <v>0.31944444444444448</v>
      </c>
      <c r="H457" s="8">
        <f>records[[#This Row],[结束时刻]]-records[[#This Row],[开始时刻]]</f>
        <v>2.083333333333337E-2</v>
      </c>
      <c r="I457" s="13" t="s">
        <v>20</v>
      </c>
      <c r="J457" s="24">
        <v>0.1</v>
      </c>
      <c r="K457" s="9"/>
    </row>
    <row r="458" spans="1:11">
      <c r="A458" s="9" t="str">
        <f>YEAR(records[[#This Row],[日期]])&amp;" 年"</f>
        <v>2020 年</v>
      </c>
      <c r="B458" s="7" t="str">
        <f>"第 "&amp;INT(MONTH(records[[#This Row],[日期]])/3+1)&amp;" 季度"</f>
        <v>第 2 季度</v>
      </c>
      <c r="C458" s="7" t="str">
        <f>MONTH(records[[#This Row],[日期]])&amp;" 月"</f>
        <v>3 月</v>
      </c>
      <c r="D458" s="7" t="str">
        <f>"第 "&amp;WEEKNUM(records[[#This Row],[日期]],2)&amp;" 周"</f>
        <v>第 11 周</v>
      </c>
      <c r="E458" s="7">
        <v>43905</v>
      </c>
      <c r="F458" s="8">
        <v>0.32291666666666669</v>
      </c>
      <c r="G458" s="8">
        <v>0.33333333333333331</v>
      </c>
      <c r="H458" s="8">
        <f>records[[#This Row],[结束时刻]]-records[[#This Row],[开始时刻]]</f>
        <v>1.041666666666663E-2</v>
      </c>
      <c r="I458" s="13" t="s">
        <v>134</v>
      </c>
      <c r="J458" s="24">
        <v>0.55000000000000004</v>
      </c>
      <c r="K458" s="9"/>
    </row>
    <row r="459" spans="1:11">
      <c r="A459" s="9" t="str">
        <f>YEAR(records[[#This Row],[日期]])&amp;" 年"</f>
        <v>2020 年</v>
      </c>
      <c r="B459" s="7" t="str">
        <f>"第 "&amp;INT(MONTH(records[[#This Row],[日期]])/3+1)&amp;" 季度"</f>
        <v>第 2 季度</v>
      </c>
      <c r="C459" s="7" t="str">
        <f>MONTH(records[[#This Row],[日期]])&amp;" 月"</f>
        <v>3 月</v>
      </c>
      <c r="D459" s="7" t="str">
        <f>"第 "&amp;WEEKNUM(records[[#This Row],[日期]],2)&amp;" 周"</f>
        <v>第 11 周</v>
      </c>
      <c r="E459" s="7">
        <v>43905</v>
      </c>
      <c r="F459" s="8">
        <v>0.34375</v>
      </c>
      <c r="G459" s="8">
        <v>0.39583333333333331</v>
      </c>
      <c r="H459" s="8">
        <f>records[[#This Row],[结束时刻]]-records[[#This Row],[开始时刻]]</f>
        <v>5.2083333333333315E-2</v>
      </c>
      <c r="I459" s="13" t="s">
        <v>273</v>
      </c>
      <c r="J459" s="24">
        <v>0.1</v>
      </c>
      <c r="K459" s="9"/>
    </row>
    <row r="460" spans="1:11">
      <c r="A460" s="9" t="str">
        <f>YEAR(records[[#This Row],[日期]])&amp;" 年"</f>
        <v>2020 年</v>
      </c>
      <c r="B460" s="7" t="str">
        <f>"第 "&amp;INT(MONTH(records[[#This Row],[日期]])/3+1)&amp;" 季度"</f>
        <v>第 2 季度</v>
      </c>
      <c r="C460" s="7" t="str">
        <f>MONTH(records[[#This Row],[日期]])&amp;" 月"</f>
        <v>3 月</v>
      </c>
      <c r="D460" s="7" t="str">
        <f>"第 "&amp;WEEKNUM(records[[#This Row],[日期]],2)&amp;" 周"</f>
        <v>第 11 周</v>
      </c>
      <c r="E460" s="7">
        <v>43905</v>
      </c>
      <c r="F460" s="8">
        <v>0.39583333333333331</v>
      </c>
      <c r="G460" s="8">
        <v>0.41666666666666669</v>
      </c>
      <c r="H460" s="8">
        <f>records[[#This Row],[结束时刻]]-records[[#This Row],[开始时刻]]</f>
        <v>2.083333333333337E-2</v>
      </c>
      <c r="I460" s="13" t="s">
        <v>22</v>
      </c>
      <c r="J460" s="24">
        <v>0.1</v>
      </c>
      <c r="K460" s="9"/>
    </row>
    <row r="461" spans="1:11">
      <c r="A461" s="9" t="str">
        <f>YEAR(records[[#This Row],[日期]])&amp;" 年"</f>
        <v>2020 年</v>
      </c>
      <c r="B461" s="7" t="str">
        <f>"第 "&amp;INT(MONTH(records[[#This Row],[日期]])/3+1)&amp;" 季度"</f>
        <v>第 2 季度</v>
      </c>
      <c r="C461" s="7" t="str">
        <f>MONTH(records[[#This Row],[日期]])&amp;" 月"</f>
        <v>3 月</v>
      </c>
      <c r="D461" s="7" t="str">
        <f>"第 "&amp;WEEKNUM(records[[#This Row],[日期]],2)&amp;" 周"</f>
        <v>第 11 周</v>
      </c>
      <c r="E461" s="7">
        <v>43905</v>
      </c>
      <c r="F461" s="8">
        <v>0.4375</v>
      </c>
      <c r="G461" s="8">
        <v>0.45833333333333331</v>
      </c>
      <c r="H461" s="8">
        <f>records[[#This Row],[结束时刻]]-records[[#This Row],[开始时刻]]</f>
        <v>2.0833333333333315E-2</v>
      </c>
      <c r="I461" s="13" t="s">
        <v>274</v>
      </c>
      <c r="J461" s="24">
        <v>0</v>
      </c>
      <c r="K461" s="9"/>
    </row>
    <row r="462" spans="1:11">
      <c r="A462" s="9" t="str">
        <f>YEAR(records[[#This Row],[日期]])&amp;" 年"</f>
        <v>2020 年</v>
      </c>
      <c r="B462" s="7" t="str">
        <f>"第 "&amp;INT(MONTH(records[[#This Row],[日期]])/3+1)&amp;" 季度"</f>
        <v>第 2 季度</v>
      </c>
      <c r="C462" s="7" t="str">
        <f>MONTH(records[[#This Row],[日期]])&amp;" 月"</f>
        <v>3 月</v>
      </c>
      <c r="D462" s="7" t="str">
        <f>"第 "&amp;WEEKNUM(records[[#This Row],[日期]],2)&amp;" 周"</f>
        <v>第 11 周</v>
      </c>
      <c r="E462" s="7">
        <v>43905</v>
      </c>
      <c r="F462" s="8">
        <v>0.45833333333333331</v>
      </c>
      <c r="G462" s="8">
        <v>0.5</v>
      </c>
      <c r="H462" s="8">
        <f>records[[#This Row],[结束时刻]]-records[[#This Row],[开始时刻]]</f>
        <v>4.1666666666666685E-2</v>
      </c>
      <c r="I462" s="13" t="s">
        <v>229</v>
      </c>
      <c r="J462" s="24">
        <v>1.2</v>
      </c>
      <c r="K462" s="9" t="s">
        <v>72</v>
      </c>
    </row>
    <row r="463" spans="1:11">
      <c r="A463" s="9" t="str">
        <f>YEAR(records[[#This Row],[日期]])&amp;" 年"</f>
        <v>2020 年</v>
      </c>
      <c r="B463" s="7" t="str">
        <f>"第 "&amp;INT(MONTH(records[[#This Row],[日期]])/3+1)&amp;" 季度"</f>
        <v>第 2 季度</v>
      </c>
      <c r="C463" s="7" t="str">
        <f>MONTH(records[[#This Row],[日期]])&amp;" 月"</f>
        <v>3 月</v>
      </c>
      <c r="D463" s="7" t="str">
        <f>"第 "&amp;WEEKNUM(records[[#This Row],[日期]],2)&amp;" 周"</f>
        <v>第 11 周</v>
      </c>
      <c r="E463" s="7">
        <v>43905</v>
      </c>
      <c r="F463" s="8">
        <v>0.5</v>
      </c>
      <c r="G463" s="8">
        <v>0.52083333333333337</v>
      </c>
      <c r="H463" s="8">
        <f>records[[#This Row],[结束时刻]]-records[[#This Row],[开始时刻]]</f>
        <v>2.083333333333337E-2</v>
      </c>
      <c r="I463" s="13" t="s">
        <v>230</v>
      </c>
      <c r="J463" s="24">
        <v>1.2</v>
      </c>
      <c r="K463" s="9" t="s">
        <v>72</v>
      </c>
    </row>
    <row r="464" spans="1:11">
      <c r="A464" s="9" t="str">
        <f>YEAR(records[[#This Row],[日期]])&amp;" 年"</f>
        <v>2020 年</v>
      </c>
      <c r="B464" s="7" t="str">
        <f>"第 "&amp;INT(MONTH(records[[#This Row],[日期]])/3+1)&amp;" 季度"</f>
        <v>第 2 季度</v>
      </c>
      <c r="C464" s="7" t="str">
        <f>MONTH(records[[#This Row],[日期]])&amp;" 月"</f>
        <v>3 月</v>
      </c>
      <c r="D464" s="7" t="str">
        <f>"第 "&amp;WEEKNUM(records[[#This Row],[日期]],2)&amp;" 周"</f>
        <v>第 11 周</v>
      </c>
      <c r="E464" s="7">
        <v>43905</v>
      </c>
      <c r="F464" s="8">
        <v>0.52083333333333337</v>
      </c>
      <c r="G464" s="8">
        <v>0.58333333333333337</v>
      </c>
      <c r="H464" s="8">
        <f>records[[#This Row],[结束时刻]]-records[[#This Row],[开始时刻]]</f>
        <v>6.25E-2</v>
      </c>
      <c r="I464" s="13" t="s">
        <v>270</v>
      </c>
      <c r="J464" s="24">
        <v>0.1</v>
      </c>
      <c r="K464" s="9"/>
    </row>
    <row r="465" spans="1:11">
      <c r="A465" s="9" t="str">
        <f>YEAR(records[[#This Row],[日期]])&amp;" 年"</f>
        <v>2020 年</v>
      </c>
      <c r="B465" s="7" t="str">
        <f>"第 "&amp;INT(MONTH(records[[#This Row],[日期]])/3+1)&amp;" 季度"</f>
        <v>第 2 季度</v>
      </c>
      <c r="C465" s="7" t="str">
        <f>MONTH(records[[#This Row],[日期]])&amp;" 月"</f>
        <v>3 月</v>
      </c>
      <c r="D465" s="7" t="str">
        <f>"第 "&amp;WEEKNUM(records[[#This Row],[日期]],2)&amp;" 周"</f>
        <v>第 11 周</v>
      </c>
      <c r="E465" s="7">
        <v>43905</v>
      </c>
      <c r="F465" s="8">
        <v>0.58333333333333337</v>
      </c>
      <c r="G465" s="8">
        <v>0.60416666666666663</v>
      </c>
      <c r="H465" s="8">
        <f>records[[#This Row],[结束时刻]]-records[[#This Row],[开始时刻]]</f>
        <v>2.0833333333333259E-2</v>
      </c>
      <c r="I465" s="13" t="s">
        <v>145</v>
      </c>
      <c r="J465" s="24">
        <v>0.1</v>
      </c>
      <c r="K465" s="9"/>
    </row>
    <row r="466" spans="1:11">
      <c r="A466" s="9" t="str">
        <f>YEAR(records[[#This Row],[日期]])&amp;" 年"</f>
        <v>2020 年</v>
      </c>
      <c r="B466" s="7" t="str">
        <f>"第 "&amp;INT(MONTH(records[[#This Row],[日期]])/3+1)&amp;" 季度"</f>
        <v>第 2 季度</v>
      </c>
      <c r="C466" s="7" t="str">
        <f>MONTH(records[[#This Row],[日期]])&amp;" 月"</f>
        <v>3 月</v>
      </c>
      <c r="D466" s="7" t="str">
        <f>"第 "&amp;WEEKNUM(records[[#This Row],[日期]],2)&amp;" 周"</f>
        <v>第 11 周</v>
      </c>
      <c r="E466" s="7">
        <v>43905</v>
      </c>
      <c r="F466" s="8">
        <v>0.60416666666666663</v>
      </c>
      <c r="G466" s="8">
        <v>0.70833333333333337</v>
      </c>
      <c r="H466" s="8">
        <f>records[[#This Row],[结束时刻]]-records[[#This Row],[开始时刻]]</f>
        <v>0.10416666666666674</v>
      </c>
      <c r="I466" s="13" t="s">
        <v>192</v>
      </c>
      <c r="J466" s="24">
        <v>0.1</v>
      </c>
      <c r="K466" s="9"/>
    </row>
    <row r="467" spans="1:11">
      <c r="A467" s="9" t="str">
        <f>YEAR(records[[#This Row],[日期]])&amp;" 年"</f>
        <v>2020 年</v>
      </c>
      <c r="B467" s="7" t="str">
        <f>"第 "&amp;INT(MONTH(records[[#This Row],[日期]])/3+1)&amp;" 季度"</f>
        <v>第 2 季度</v>
      </c>
      <c r="C467" s="7" t="str">
        <f>MONTH(records[[#This Row],[日期]])&amp;" 月"</f>
        <v>3 月</v>
      </c>
      <c r="D467" s="7" t="str">
        <f>"第 "&amp;WEEKNUM(records[[#This Row],[日期]],2)&amp;" 周"</f>
        <v>第 11 周</v>
      </c>
      <c r="E467" s="7">
        <v>43905</v>
      </c>
      <c r="F467" s="8">
        <v>0.625</v>
      </c>
      <c r="G467" s="8">
        <v>0.70833333333333337</v>
      </c>
      <c r="H467" s="8">
        <f>records[[#This Row],[结束时刻]]-records[[#This Row],[开始时刻]]</f>
        <v>8.333333333333337E-2</v>
      </c>
      <c r="I467" s="13" t="s">
        <v>165</v>
      </c>
      <c r="J467" s="24">
        <v>0.1</v>
      </c>
      <c r="K467" s="9"/>
    </row>
    <row r="468" spans="1:11">
      <c r="A468" s="9" t="str">
        <f>YEAR(records[[#This Row],[日期]])&amp;" 年"</f>
        <v>2020 年</v>
      </c>
      <c r="B468" s="7" t="str">
        <f>"第 "&amp;INT(MONTH(records[[#This Row],[日期]])/3+1)&amp;" 季度"</f>
        <v>第 2 季度</v>
      </c>
      <c r="C468" s="7" t="str">
        <f>MONTH(records[[#This Row],[日期]])&amp;" 月"</f>
        <v>3 月</v>
      </c>
      <c r="D468" s="7" t="str">
        <f>"第 "&amp;WEEKNUM(records[[#This Row],[日期]],2)&amp;" 周"</f>
        <v>第 11 周</v>
      </c>
      <c r="E468" s="7">
        <v>43905</v>
      </c>
      <c r="F468" s="8">
        <v>0.70833333333333337</v>
      </c>
      <c r="G468" s="8">
        <v>0.75</v>
      </c>
      <c r="H468" s="8">
        <f>records[[#This Row],[结束时刻]]-records[[#This Row],[开始时刻]]</f>
        <v>4.166666666666663E-2</v>
      </c>
      <c r="I468" s="13" t="s">
        <v>233</v>
      </c>
      <c r="J468" s="24">
        <v>1.2</v>
      </c>
      <c r="K468" s="9" t="s">
        <v>72</v>
      </c>
    </row>
    <row r="469" spans="1:11">
      <c r="A469" s="9" t="str">
        <f>YEAR(records[[#This Row],[日期]])&amp;" 年"</f>
        <v>2020 年</v>
      </c>
      <c r="B469" s="7" t="str">
        <f>"第 "&amp;INT(MONTH(records[[#This Row],[日期]])/3+1)&amp;" 季度"</f>
        <v>第 2 季度</v>
      </c>
      <c r="C469" s="7" t="str">
        <f>MONTH(records[[#This Row],[日期]])&amp;" 月"</f>
        <v>3 月</v>
      </c>
      <c r="D469" s="7" t="str">
        <f>"第 "&amp;WEEKNUM(records[[#This Row],[日期]],2)&amp;" 周"</f>
        <v>第 11 周</v>
      </c>
      <c r="E469" s="7">
        <v>43905</v>
      </c>
      <c r="F469" s="8">
        <v>0.75</v>
      </c>
      <c r="G469" s="8">
        <v>0.77083333333333337</v>
      </c>
      <c r="H469" s="8">
        <f>records[[#This Row],[结束时刻]]-records[[#This Row],[开始时刻]]</f>
        <v>2.083333333333337E-2</v>
      </c>
      <c r="I469" s="13" t="s">
        <v>234</v>
      </c>
      <c r="J469" s="24">
        <v>1.2</v>
      </c>
      <c r="K469" s="9" t="s">
        <v>72</v>
      </c>
    </row>
    <row r="470" spans="1:11">
      <c r="A470" s="9" t="str">
        <f>YEAR(records[[#This Row],[日期]])&amp;" 年"</f>
        <v>2020 年</v>
      </c>
      <c r="B470" s="7" t="str">
        <f>"第 "&amp;INT(MONTH(records[[#This Row],[日期]])/3+1)&amp;" 季度"</f>
        <v>第 2 季度</v>
      </c>
      <c r="C470" s="7" t="str">
        <f>MONTH(records[[#This Row],[日期]])&amp;" 月"</f>
        <v>3 月</v>
      </c>
      <c r="D470" s="7" t="str">
        <f>"第 "&amp;WEEKNUM(records[[#This Row],[日期]],2)&amp;" 周"</f>
        <v>第 11 周</v>
      </c>
      <c r="E470" s="7">
        <v>43905</v>
      </c>
      <c r="F470" s="8">
        <v>0.75</v>
      </c>
      <c r="G470" s="8">
        <v>0.99930555555555556</v>
      </c>
      <c r="H470" s="8">
        <f>records[[#This Row],[结束时刻]]-records[[#This Row],[开始时刻]]</f>
        <v>0.24930555555555556</v>
      </c>
      <c r="I470" s="13" t="s">
        <v>193</v>
      </c>
      <c r="J470" s="24">
        <v>0</v>
      </c>
      <c r="K470" s="9"/>
    </row>
    <row r="471" spans="1:11">
      <c r="A471" s="9" t="str">
        <f>YEAR(records[[#This Row],[日期]])&amp;" 年"</f>
        <v>2020 年</v>
      </c>
      <c r="B471" s="7" t="str">
        <f>"第 "&amp;INT(MONTH(records[[#This Row],[日期]])/3+1)&amp;" 季度"</f>
        <v>第 2 季度</v>
      </c>
      <c r="C471" s="7" t="str">
        <f>MONTH(records[[#This Row],[日期]])&amp;" 月"</f>
        <v>3 月</v>
      </c>
      <c r="D471" s="7" t="str">
        <f>"第 "&amp;WEEKNUM(records[[#This Row],[日期]],2)&amp;" 周"</f>
        <v>第 11 周</v>
      </c>
      <c r="E471" s="7">
        <v>43905</v>
      </c>
      <c r="F471" s="8">
        <v>0.83333333333333337</v>
      </c>
      <c r="G471" s="8">
        <v>0.875</v>
      </c>
      <c r="H471" s="8">
        <f>records[[#This Row],[结束时刻]]-records[[#This Row],[开始时刻]]</f>
        <v>4.166666666666663E-2</v>
      </c>
      <c r="I471" s="13" t="s">
        <v>11</v>
      </c>
      <c r="J471" s="24">
        <v>0</v>
      </c>
      <c r="K471" s="9"/>
    </row>
    <row r="472" spans="1:11">
      <c r="A472" s="9" t="str">
        <f>YEAR(records[[#This Row],[日期]])&amp;" 年"</f>
        <v>2020 年</v>
      </c>
      <c r="B472" s="7" t="str">
        <f>"第 "&amp;INT(MONTH(records[[#This Row],[日期]])/3+1)&amp;" 季度"</f>
        <v>第 2 季度</v>
      </c>
      <c r="C472" s="7" t="str">
        <f>MONTH(records[[#This Row],[日期]])&amp;" 月"</f>
        <v>3 月</v>
      </c>
      <c r="D472" s="7" t="str">
        <f>"第 "&amp;WEEKNUM(records[[#This Row],[日期]],2)&amp;" 周"</f>
        <v>第 11 周</v>
      </c>
      <c r="E472" s="7">
        <v>43905</v>
      </c>
      <c r="F472" s="8">
        <v>0.875</v>
      </c>
      <c r="G472" s="8">
        <v>0.91666666666666663</v>
      </c>
      <c r="H472" s="8">
        <f>records[[#This Row],[结束时刻]]-records[[#This Row],[开始时刻]]</f>
        <v>4.166666666666663E-2</v>
      </c>
      <c r="I472" s="13" t="s">
        <v>12</v>
      </c>
      <c r="J472" s="24">
        <v>-0.7</v>
      </c>
      <c r="K472" s="9"/>
    </row>
    <row r="473" spans="1:11">
      <c r="A473" s="9" t="str">
        <f>YEAR(records[[#This Row],[日期]])&amp;" 年"</f>
        <v>2020 年</v>
      </c>
      <c r="B473" s="7" t="str">
        <f>"第 "&amp;INT(MONTH(records[[#This Row],[日期]])/3+1)&amp;" 季度"</f>
        <v>第 2 季度</v>
      </c>
      <c r="C473" s="7" t="str">
        <f>MONTH(records[[#This Row],[日期]])&amp;" 月"</f>
        <v>3 月</v>
      </c>
      <c r="D473" s="7" t="str">
        <f>"第 "&amp;WEEKNUM(records[[#This Row],[日期]],2)&amp;" 周"</f>
        <v>第 11 周</v>
      </c>
      <c r="E473" s="7">
        <v>43905</v>
      </c>
      <c r="F473" s="8">
        <v>0.89583333333333337</v>
      </c>
      <c r="G473" s="8">
        <v>0.92708333333333337</v>
      </c>
      <c r="H473" s="8">
        <f>records[[#This Row],[结束时刻]]-records[[#This Row],[开始时刻]]</f>
        <v>3.125E-2</v>
      </c>
      <c r="I473" s="13" t="s">
        <v>275</v>
      </c>
      <c r="J473" s="24">
        <v>0</v>
      </c>
      <c r="K473" s="9"/>
    </row>
    <row r="474" spans="1:11">
      <c r="A474" s="9" t="str">
        <f>YEAR(records[[#This Row],[日期]])&amp;" 年"</f>
        <v>2020 年</v>
      </c>
      <c r="B474" s="7" t="str">
        <f>"第 "&amp;INT(MONTH(records[[#This Row],[日期]])/3+1)&amp;" 季度"</f>
        <v>第 2 季度</v>
      </c>
      <c r="C474" s="7" t="str">
        <f>MONTH(records[[#This Row],[日期]])&amp;" 月"</f>
        <v>3 月</v>
      </c>
      <c r="D474" s="7" t="str">
        <f>"第 "&amp;WEEKNUM(records[[#This Row],[日期]],2)&amp;" 周"</f>
        <v>第 11 周</v>
      </c>
      <c r="E474" s="7">
        <v>43905</v>
      </c>
      <c r="F474" s="8">
        <v>0.91666666666666663</v>
      </c>
      <c r="G474" s="8">
        <v>0.9375</v>
      </c>
      <c r="H474" s="8">
        <f>records[[#This Row],[结束时刻]]-records[[#This Row],[开始时刻]]</f>
        <v>2.083333333333337E-2</v>
      </c>
      <c r="I474" s="13" t="s">
        <v>23</v>
      </c>
      <c r="J474" s="24">
        <v>-0.7</v>
      </c>
      <c r="K474" s="9"/>
    </row>
    <row r="475" spans="1:11">
      <c r="A475" s="9" t="str">
        <f>YEAR(records[[#This Row],[日期]])&amp;" 年"</f>
        <v>2020 年</v>
      </c>
      <c r="B475" s="7" t="str">
        <f>"第 "&amp;INT(MONTH(records[[#This Row],[日期]])/3+1)&amp;" 季度"</f>
        <v>第 2 季度</v>
      </c>
      <c r="C475" s="7" t="str">
        <f>MONTH(records[[#This Row],[日期]])&amp;" 月"</f>
        <v>3 月</v>
      </c>
      <c r="D475" s="7" t="str">
        <f>"第 "&amp;WEEKNUM(records[[#This Row],[日期]],2)&amp;" 周"</f>
        <v>第 11 周</v>
      </c>
      <c r="E475" s="7">
        <v>43905</v>
      </c>
      <c r="F475" s="8">
        <v>0.9375</v>
      </c>
      <c r="G475" s="8">
        <v>0.94444444444444453</v>
      </c>
      <c r="H475" s="8">
        <f>records[[#This Row],[结束时刻]]-records[[#This Row],[开始时刻]]</f>
        <v>6.9444444444445308E-3</v>
      </c>
      <c r="I475" s="13" t="s">
        <v>150</v>
      </c>
      <c r="J475" s="24">
        <v>-0.8</v>
      </c>
      <c r="K475" s="9"/>
    </row>
    <row r="476" spans="1:11">
      <c r="A476" s="9" t="str">
        <f>YEAR(records[[#This Row],[日期]])&amp;" 年"</f>
        <v>2020 年</v>
      </c>
      <c r="B476" s="7" t="str">
        <f>"第 "&amp;INT(MONTH(records[[#This Row],[日期]])/3+1)&amp;" 季度"</f>
        <v>第 2 季度</v>
      </c>
      <c r="C476" s="7" t="str">
        <f>MONTH(records[[#This Row],[日期]])&amp;" 月"</f>
        <v>3 月</v>
      </c>
      <c r="D476" s="7" t="str">
        <f>"第 "&amp;WEEKNUM(records[[#This Row],[日期]],2)&amp;" 周"</f>
        <v>第 11 周</v>
      </c>
      <c r="E476" s="7">
        <v>43905</v>
      </c>
      <c r="F476" s="8">
        <v>0.94444444444444453</v>
      </c>
      <c r="G476" s="8">
        <v>0.95138888888888884</v>
      </c>
      <c r="H476" s="8">
        <f>records[[#This Row],[结束时刻]]-records[[#This Row],[开始时刻]]</f>
        <v>6.9444444444443088E-3</v>
      </c>
      <c r="I476" s="13" t="s">
        <v>141</v>
      </c>
      <c r="J476" s="24">
        <v>-0.8</v>
      </c>
      <c r="K476" s="9"/>
    </row>
    <row r="477" spans="1:11">
      <c r="A477" s="9" t="str">
        <f>YEAR(records[[#This Row],[日期]])&amp;" 年"</f>
        <v>2020 年</v>
      </c>
      <c r="B477" s="7" t="str">
        <f>"第 "&amp;INT(MONTH(records[[#This Row],[日期]])/3+1)&amp;" 季度"</f>
        <v>第 2 季度</v>
      </c>
      <c r="C477" s="7" t="str">
        <f>MONTH(records[[#This Row],[日期]])&amp;" 月"</f>
        <v>3 月</v>
      </c>
      <c r="D477" s="7" t="str">
        <f>"第 "&amp;WEEKNUM(records[[#This Row],[日期]],2)&amp;" 周"</f>
        <v>第 11 周</v>
      </c>
      <c r="E477" s="7">
        <v>43905</v>
      </c>
      <c r="F477" s="8">
        <v>0.95138888888888884</v>
      </c>
      <c r="G477" s="8">
        <v>0.95833333333333337</v>
      </c>
      <c r="H477" s="8">
        <f>records[[#This Row],[结束时刻]]-records[[#This Row],[开始时刻]]</f>
        <v>6.9444444444445308E-3</v>
      </c>
      <c r="I477" s="13" t="s">
        <v>187</v>
      </c>
      <c r="J477" s="24">
        <v>-0.8</v>
      </c>
      <c r="K477" s="9"/>
    </row>
    <row r="478" spans="1:11">
      <c r="A478" s="9" t="str">
        <f>YEAR(records[[#This Row],[日期]])&amp;" 年"</f>
        <v>2020 年</v>
      </c>
      <c r="B478" s="7" t="str">
        <f>"第 "&amp;INT(MONTH(records[[#This Row],[日期]])/3+1)&amp;" 季度"</f>
        <v>第 2 季度</v>
      </c>
      <c r="C478" s="7" t="str">
        <f>MONTH(records[[#This Row],[日期]])&amp;" 月"</f>
        <v>3 月</v>
      </c>
      <c r="D478" s="7" t="str">
        <f>"第 "&amp;WEEKNUM(records[[#This Row],[日期]],2)&amp;" 周"</f>
        <v>第 12 周</v>
      </c>
      <c r="E478" s="7">
        <v>43906</v>
      </c>
      <c r="F478" s="8">
        <v>0</v>
      </c>
      <c r="G478" s="8">
        <v>0.99930555555555556</v>
      </c>
      <c r="H478" s="8">
        <f>records[[#This Row],[结束时刻]]-records[[#This Row],[开始时刻]]</f>
        <v>0.99930555555555556</v>
      </c>
      <c r="I478" s="13" t="s">
        <v>130</v>
      </c>
      <c r="J478" s="24">
        <v>9.3700000000000006E-2</v>
      </c>
      <c r="K478" s="9" t="s">
        <v>276</v>
      </c>
    </row>
    <row r="479" spans="1:11">
      <c r="A479" s="9" t="str">
        <f>YEAR(records[[#This Row],[日期]])&amp;" 年"</f>
        <v>2020 年</v>
      </c>
      <c r="B479" s="7" t="str">
        <f>"第 "&amp;INT(MONTH(records[[#This Row],[日期]])/3+1)&amp;" 季度"</f>
        <v>第 2 季度</v>
      </c>
      <c r="C479" s="7" t="str">
        <f>MONTH(records[[#This Row],[日期]])&amp;" 月"</f>
        <v>3 月</v>
      </c>
      <c r="D479" s="7" t="str">
        <f>"第 "&amp;WEEKNUM(records[[#This Row],[日期]],2)&amp;" 周"</f>
        <v>第 12 周</v>
      </c>
      <c r="E479" s="7">
        <v>43906</v>
      </c>
      <c r="F479" s="8">
        <v>0.25</v>
      </c>
      <c r="G479" s="8">
        <v>0.25</v>
      </c>
      <c r="H479" s="8">
        <f>records[[#This Row],[结束时刻]]-records[[#This Row],[开始时刻]]</f>
        <v>0</v>
      </c>
      <c r="I479" s="13" t="s">
        <v>6</v>
      </c>
      <c r="J479" s="24">
        <v>0.3</v>
      </c>
      <c r="K479" s="9" t="s">
        <v>72</v>
      </c>
    </row>
    <row r="480" spans="1:11">
      <c r="A480" s="9" t="str">
        <f>YEAR(records[[#This Row],[日期]])&amp;" 年"</f>
        <v>2020 年</v>
      </c>
      <c r="B480" s="7" t="str">
        <f>"第 "&amp;INT(MONTH(records[[#This Row],[日期]])/3+1)&amp;" 季度"</f>
        <v>第 2 季度</v>
      </c>
      <c r="C480" s="7" t="str">
        <f>MONTH(records[[#This Row],[日期]])&amp;" 月"</f>
        <v>3 月</v>
      </c>
      <c r="D480" s="7" t="str">
        <f>"第 "&amp;WEEKNUM(records[[#This Row],[日期]],2)&amp;" 周"</f>
        <v>第 12 周</v>
      </c>
      <c r="E480" s="7">
        <v>43906</v>
      </c>
      <c r="F480" s="8">
        <v>0.25</v>
      </c>
      <c r="G480" s="8">
        <v>0.26041666666666669</v>
      </c>
      <c r="H480" s="8">
        <f>records[[#This Row],[结束时刻]]-records[[#This Row],[开始时刻]]</f>
        <v>1.0416666666666685E-2</v>
      </c>
      <c r="I480" s="7" t="s">
        <v>97</v>
      </c>
      <c r="J480" s="24">
        <v>0.3</v>
      </c>
      <c r="K480" s="9" t="s">
        <v>72</v>
      </c>
    </row>
    <row r="481" spans="1:11">
      <c r="A481" s="9" t="str">
        <f>YEAR(records[[#This Row],[日期]])&amp;" 年"</f>
        <v>2020 年</v>
      </c>
      <c r="B481" s="7" t="str">
        <f>"第 "&amp;INT(MONTH(records[[#This Row],[日期]])/3+1)&amp;" 季度"</f>
        <v>第 2 季度</v>
      </c>
      <c r="C481" s="7" t="str">
        <f>MONTH(records[[#This Row],[日期]])&amp;" 月"</f>
        <v>3 月</v>
      </c>
      <c r="D481" s="7" t="str">
        <f>"第 "&amp;WEEKNUM(records[[#This Row],[日期]],2)&amp;" 周"</f>
        <v>第 12 周</v>
      </c>
      <c r="E481" s="7">
        <v>43906</v>
      </c>
      <c r="F481" s="8">
        <v>0.25694444444444448</v>
      </c>
      <c r="G481" s="8">
        <v>0.2986111111111111</v>
      </c>
      <c r="H481" s="8">
        <f>records[[#This Row],[结束时刻]]-records[[#This Row],[开始时刻]]</f>
        <v>4.166666666666663E-2</v>
      </c>
      <c r="I481" s="13" t="s">
        <v>11</v>
      </c>
      <c r="J481" s="24">
        <v>0.1</v>
      </c>
      <c r="K481" s="9"/>
    </row>
    <row r="482" spans="1:11">
      <c r="A482" s="9" t="str">
        <f>YEAR(records[[#This Row],[日期]])&amp;" 年"</f>
        <v>2020 年</v>
      </c>
      <c r="B482" s="7" t="str">
        <f>"第 "&amp;INT(MONTH(records[[#This Row],[日期]])/3+1)&amp;" 季度"</f>
        <v>第 2 季度</v>
      </c>
      <c r="C482" s="7" t="str">
        <f>MONTH(records[[#This Row],[日期]])&amp;" 月"</f>
        <v>3 月</v>
      </c>
      <c r="D482" s="7" t="str">
        <f>"第 "&amp;WEEKNUM(records[[#This Row],[日期]],2)&amp;" 周"</f>
        <v>第 12 周</v>
      </c>
      <c r="E482" s="7">
        <v>43906</v>
      </c>
      <c r="F482" s="8">
        <v>0.29166666666666669</v>
      </c>
      <c r="G482" s="8">
        <v>0.30208333333333331</v>
      </c>
      <c r="H482" s="8">
        <f>records[[#This Row],[结束时刻]]-records[[#This Row],[开始时刻]]</f>
        <v>1.041666666666663E-2</v>
      </c>
      <c r="I482" s="13" t="s">
        <v>188</v>
      </c>
      <c r="J482" s="24">
        <v>0.1</v>
      </c>
      <c r="K482" s="9"/>
    </row>
    <row r="483" spans="1:11">
      <c r="A483" s="9" t="str">
        <f>YEAR(records[[#This Row],[日期]])&amp;" 年"</f>
        <v>2020 年</v>
      </c>
      <c r="B483" s="7" t="str">
        <f>"第 "&amp;INT(MONTH(records[[#This Row],[日期]])/3+1)&amp;" 季度"</f>
        <v>第 2 季度</v>
      </c>
      <c r="C483" s="7" t="str">
        <f>MONTH(records[[#This Row],[日期]])&amp;" 月"</f>
        <v>3 月</v>
      </c>
      <c r="D483" s="7" t="str">
        <f>"第 "&amp;WEEKNUM(records[[#This Row],[日期]],2)&amp;" 周"</f>
        <v>第 12 周</v>
      </c>
      <c r="E483" s="7">
        <v>43906</v>
      </c>
      <c r="F483" s="8">
        <v>0.2986111111111111</v>
      </c>
      <c r="G483" s="8">
        <v>0.31944444444444448</v>
      </c>
      <c r="H483" s="8">
        <f>records[[#This Row],[结束时刻]]-records[[#This Row],[开始时刻]]</f>
        <v>2.083333333333337E-2</v>
      </c>
      <c r="I483" s="13" t="s">
        <v>20</v>
      </c>
      <c r="J483" s="24">
        <v>0</v>
      </c>
      <c r="K483" s="9"/>
    </row>
    <row r="484" spans="1:11">
      <c r="A484" s="9" t="str">
        <f>YEAR(records[[#This Row],[日期]])&amp;" 年"</f>
        <v>2020 年</v>
      </c>
      <c r="B484" s="7" t="str">
        <f>"第 "&amp;INT(MONTH(records[[#This Row],[日期]])/3+1)&amp;" 季度"</f>
        <v>第 2 季度</v>
      </c>
      <c r="C484" s="7" t="str">
        <f>MONTH(records[[#This Row],[日期]])&amp;" 月"</f>
        <v>3 月</v>
      </c>
      <c r="D484" s="7" t="str">
        <f>"第 "&amp;WEEKNUM(records[[#This Row],[日期]],2)&amp;" 周"</f>
        <v>第 12 周</v>
      </c>
      <c r="E484" s="7">
        <v>43906</v>
      </c>
      <c r="F484" s="8">
        <v>0.30208333333333331</v>
      </c>
      <c r="G484" s="8">
        <v>0.3125</v>
      </c>
      <c r="H484" s="8">
        <f>records[[#This Row],[结束时刻]]-records[[#This Row],[开始时刻]]</f>
        <v>1.0416666666666685E-2</v>
      </c>
      <c r="I484" s="13" t="s">
        <v>189</v>
      </c>
      <c r="J484" s="24">
        <v>0.1</v>
      </c>
      <c r="K484" s="9"/>
    </row>
    <row r="485" spans="1:11">
      <c r="A485" s="9" t="str">
        <f>YEAR(records[[#This Row],[日期]])&amp;" 年"</f>
        <v>2020 年</v>
      </c>
      <c r="B485" s="7" t="str">
        <f>"第 "&amp;INT(MONTH(records[[#This Row],[日期]])/3+1)&amp;" 季度"</f>
        <v>第 2 季度</v>
      </c>
      <c r="C485" s="7" t="str">
        <f>MONTH(records[[#This Row],[日期]])&amp;" 月"</f>
        <v>3 月</v>
      </c>
      <c r="D485" s="7" t="str">
        <f>"第 "&amp;WEEKNUM(records[[#This Row],[日期]],2)&amp;" 周"</f>
        <v>第 12 周</v>
      </c>
      <c r="E485" s="7">
        <v>43906</v>
      </c>
      <c r="F485" s="8">
        <v>0.3125</v>
      </c>
      <c r="G485" s="8">
        <v>0.32291666666666669</v>
      </c>
      <c r="H485" s="8">
        <f>records[[#This Row],[结束时刻]]-records[[#This Row],[开始时刻]]</f>
        <v>1.0416666666666685E-2</v>
      </c>
      <c r="I485" s="13" t="s">
        <v>194</v>
      </c>
      <c r="J485" s="24">
        <v>0.1</v>
      </c>
      <c r="K485" s="9"/>
    </row>
    <row r="486" spans="1:11">
      <c r="A486" s="9" t="str">
        <f>YEAR(records[[#This Row],[日期]])&amp;" 年"</f>
        <v>2020 年</v>
      </c>
      <c r="B486" s="7" t="str">
        <f>"第 "&amp;INT(MONTH(records[[#This Row],[日期]])/3+1)&amp;" 季度"</f>
        <v>第 2 季度</v>
      </c>
      <c r="C486" s="7" t="str">
        <f>MONTH(records[[#This Row],[日期]])&amp;" 月"</f>
        <v>3 月</v>
      </c>
      <c r="D486" s="7" t="str">
        <f>"第 "&amp;WEEKNUM(records[[#This Row],[日期]],2)&amp;" 周"</f>
        <v>第 12 周</v>
      </c>
      <c r="E486" s="7">
        <v>43906</v>
      </c>
      <c r="F486" s="8">
        <v>0.32291666666666669</v>
      </c>
      <c r="G486" s="8">
        <v>0.33333333333333331</v>
      </c>
      <c r="H486" s="8">
        <f>records[[#This Row],[结束时刻]]-records[[#This Row],[开始时刻]]</f>
        <v>1.041666666666663E-2</v>
      </c>
      <c r="I486" s="13" t="s">
        <v>134</v>
      </c>
      <c r="J486" s="24">
        <v>0.27500000000000002</v>
      </c>
      <c r="K486" s="9"/>
    </row>
    <row r="487" spans="1:11">
      <c r="A487" s="9" t="str">
        <f>YEAR(records[[#This Row],[日期]])&amp;" 年"</f>
        <v>2020 年</v>
      </c>
      <c r="B487" s="7" t="str">
        <f>"第 "&amp;INT(MONTH(records[[#This Row],[日期]])/3+1)&amp;" 季度"</f>
        <v>第 2 季度</v>
      </c>
      <c r="C487" s="7" t="str">
        <f>MONTH(records[[#This Row],[日期]])&amp;" 月"</f>
        <v>3 月</v>
      </c>
      <c r="D487" s="7" t="str">
        <f>"第 "&amp;WEEKNUM(records[[#This Row],[日期]],2)&amp;" 周"</f>
        <v>第 12 周</v>
      </c>
      <c r="E487" s="7">
        <v>43906</v>
      </c>
      <c r="F487" s="8">
        <v>0.38541666666666669</v>
      </c>
      <c r="G487" s="8">
        <v>0.41666666666666669</v>
      </c>
      <c r="H487" s="8">
        <f>records[[#This Row],[结束时刻]]-records[[#This Row],[开始时刻]]</f>
        <v>3.125E-2</v>
      </c>
      <c r="I487" s="13" t="s">
        <v>278</v>
      </c>
      <c r="J487" s="24">
        <v>0.1</v>
      </c>
      <c r="K487" s="9"/>
    </row>
    <row r="488" spans="1:11">
      <c r="A488" s="9" t="str">
        <f>YEAR(records[[#This Row],[日期]])&amp;" 年"</f>
        <v>2020 年</v>
      </c>
      <c r="B488" s="7" t="str">
        <f>"第 "&amp;INT(MONTH(records[[#This Row],[日期]])/3+1)&amp;" 季度"</f>
        <v>第 2 季度</v>
      </c>
      <c r="C488" s="7" t="str">
        <f>MONTH(records[[#This Row],[日期]])&amp;" 月"</f>
        <v>3 月</v>
      </c>
      <c r="D488" s="7" t="str">
        <f>"第 "&amp;WEEKNUM(records[[#This Row],[日期]],2)&amp;" 周"</f>
        <v>第 12 周</v>
      </c>
      <c r="E488" s="7">
        <v>43906</v>
      </c>
      <c r="F488" s="8">
        <v>0.41666666666666669</v>
      </c>
      <c r="G488" s="8">
        <v>0.45833333333333331</v>
      </c>
      <c r="H488" s="8">
        <f>records[[#This Row],[结束时刻]]-records[[#This Row],[开始时刻]]</f>
        <v>4.166666666666663E-2</v>
      </c>
      <c r="I488" s="13" t="s">
        <v>192</v>
      </c>
      <c r="J488" s="24">
        <v>0.1</v>
      </c>
      <c r="K488" s="9"/>
    </row>
    <row r="489" spans="1:11">
      <c r="A489" s="9" t="str">
        <f>YEAR(records[[#This Row],[日期]])&amp;" 年"</f>
        <v>2020 年</v>
      </c>
      <c r="B489" s="7" t="str">
        <f>"第 "&amp;INT(MONTH(records[[#This Row],[日期]])/3+1)&amp;" 季度"</f>
        <v>第 2 季度</v>
      </c>
      <c r="C489" s="7" t="str">
        <f>MONTH(records[[#This Row],[日期]])&amp;" 月"</f>
        <v>3 月</v>
      </c>
      <c r="D489" s="7" t="str">
        <f>"第 "&amp;WEEKNUM(records[[#This Row],[日期]],2)&amp;" 周"</f>
        <v>第 12 周</v>
      </c>
      <c r="E489" s="7">
        <v>43906</v>
      </c>
      <c r="F489" s="8">
        <v>0.45833333333333331</v>
      </c>
      <c r="G489" s="8">
        <v>0.5</v>
      </c>
      <c r="H489" s="8">
        <f>records[[#This Row],[结束时刻]]-records[[#This Row],[开始时刻]]</f>
        <v>4.1666666666666685E-2</v>
      </c>
      <c r="I489" s="13" t="s">
        <v>229</v>
      </c>
      <c r="J489" s="24">
        <v>1.2</v>
      </c>
      <c r="K489" s="9"/>
    </row>
    <row r="490" spans="1:11">
      <c r="A490" s="9" t="str">
        <f>YEAR(records[[#This Row],[日期]])&amp;" 年"</f>
        <v>2020 年</v>
      </c>
      <c r="B490" s="7" t="str">
        <f>"第 "&amp;INT(MONTH(records[[#This Row],[日期]])/3+1)&amp;" 季度"</f>
        <v>第 2 季度</v>
      </c>
      <c r="C490" s="7" t="str">
        <f>MONTH(records[[#This Row],[日期]])&amp;" 月"</f>
        <v>3 月</v>
      </c>
      <c r="D490" s="7" t="str">
        <f>"第 "&amp;WEEKNUM(records[[#This Row],[日期]],2)&amp;" 周"</f>
        <v>第 12 周</v>
      </c>
      <c r="E490" s="7">
        <v>43906</v>
      </c>
      <c r="F490" s="8">
        <v>0.5</v>
      </c>
      <c r="G490" s="8">
        <v>0.52083333333333337</v>
      </c>
      <c r="H490" s="8">
        <f>records[[#This Row],[结束时刻]]-records[[#This Row],[开始时刻]]</f>
        <v>2.083333333333337E-2</v>
      </c>
      <c r="I490" s="13" t="s">
        <v>230</v>
      </c>
      <c r="J490" s="24">
        <v>1.2</v>
      </c>
      <c r="K490" s="9"/>
    </row>
    <row r="491" spans="1:11">
      <c r="A491" s="9" t="str">
        <f>YEAR(records[[#This Row],[日期]])&amp;" 年"</f>
        <v>2020 年</v>
      </c>
      <c r="B491" s="7" t="str">
        <f>"第 "&amp;INT(MONTH(records[[#This Row],[日期]])/3+1)&amp;" 季度"</f>
        <v>第 2 季度</v>
      </c>
      <c r="C491" s="7" t="str">
        <f>MONTH(records[[#This Row],[日期]])&amp;" 月"</f>
        <v>3 月</v>
      </c>
      <c r="D491" s="7" t="str">
        <f>"第 "&amp;WEEKNUM(records[[#This Row],[日期]],2)&amp;" 周"</f>
        <v>第 12 周</v>
      </c>
      <c r="E491" s="7">
        <v>43906</v>
      </c>
      <c r="F491" s="8">
        <v>0.52083333333333337</v>
      </c>
      <c r="G491" s="8">
        <v>0.5625</v>
      </c>
      <c r="H491" s="8">
        <f>records[[#This Row],[结束时刻]]-records[[#This Row],[开始时刻]]</f>
        <v>4.166666666666663E-2</v>
      </c>
      <c r="I491" s="13" t="s">
        <v>256</v>
      </c>
      <c r="J491" s="24">
        <v>0.1</v>
      </c>
      <c r="K491" s="9"/>
    </row>
    <row r="492" spans="1:11">
      <c r="A492" s="9" t="str">
        <f>YEAR(records[[#This Row],[日期]])&amp;" 年"</f>
        <v>2020 年</v>
      </c>
      <c r="B492" s="7" t="str">
        <f>"第 "&amp;INT(MONTH(records[[#This Row],[日期]])/3+1)&amp;" 季度"</f>
        <v>第 2 季度</v>
      </c>
      <c r="C492" s="7" t="str">
        <f>MONTH(records[[#This Row],[日期]])&amp;" 月"</f>
        <v>3 月</v>
      </c>
      <c r="D492" s="7" t="str">
        <f>"第 "&amp;WEEKNUM(records[[#This Row],[日期]],2)&amp;" 周"</f>
        <v>第 12 周</v>
      </c>
      <c r="E492" s="7">
        <v>43906</v>
      </c>
      <c r="F492" s="8">
        <v>0.5625</v>
      </c>
      <c r="G492" s="8">
        <v>0.58333333333333337</v>
      </c>
      <c r="H492" s="8">
        <f>records[[#This Row],[结束时刻]]-records[[#This Row],[开始时刻]]</f>
        <v>2.083333333333337E-2</v>
      </c>
      <c r="I492" s="13" t="s">
        <v>145</v>
      </c>
      <c r="J492" s="24">
        <v>0.1</v>
      </c>
      <c r="K492" s="9"/>
    </row>
    <row r="493" spans="1:11">
      <c r="A493" s="9" t="str">
        <f>YEAR(records[[#This Row],[日期]])&amp;" 年"</f>
        <v>2020 年</v>
      </c>
      <c r="B493" s="7" t="str">
        <f>"第 "&amp;INT(MONTH(records[[#This Row],[日期]])/3+1)&amp;" 季度"</f>
        <v>第 2 季度</v>
      </c>
      <c r="C493" s="7" t="str">
        <f>MONTH(records[[#This Row],[日期]])&amp;" 月"</f>
        <v>3 月</v>
      </c>
      <c r="D493" s="7" t="str">
        <f>"第 "&amp;WEEKNUM(records[[#This Row],[日期]],2)&amp;" 周"</f>
        <v>第 12 周</v>
      </c>
      <c r="E493" s="7">
        <v>43906</v>
      </c>
      <c r="F493" s="8">
        <v>0.58333333333333337</v>
      </c>
      <c r="G493" s="8">
        <v>0.70833333333333337</v>
      </c>
      <c r="H493" s="8">
        <f>records[[#This Row],[结束时刻]]-records[[#This Row],[开始时刻]]</f>
        <v>0.125</v>
      </c>
      <c r="I493" s="13" t="s">
        <v>165</v>
      </c>
      <c r="J493" s="24">
        <v>0.1</v>
      </c>
      <c r="K493" s="9"/>
    </row>
    <row r="494" spans="1:11">
      <c r="A494" s="9" t="str">
        <f>YEAR(records[[#This Row],[日期]])&amp;" 年"</f>
        <v>2020 年</v>
      </c>
      <c r="B494" s="7" t="str">
        <f>"第 "&amp;INT(MONTH(records[[#This Row],[日期]])/3+1)&amp;" 季度"</f>
        <v>第 2 季度</v>
      </c>
      <c r="C494" s="7" t="str">
        <f>MONTH(records[[#This Row],[日期]])&amp;" 月"</f>
        <v>3 月</v>
      </c>
      <c r="D494" s="7" t="str">
        <f>"第 "&amp;WEEKNUM(records[[#This Row],[日期]],2)&amp;" 周"</f>
        <v>第 12 周</v>
      </c>
      <c r="E494" s="7">
        <v>43906</v>
      </c>
      <c r="F494" s="8">
        <v>0.70833333333333337</v>
      </c>
      <c r="G494" s="8">
        <v>0.75</v>
      </c>
      <c r="H494" s="8">
        <f>records[[#This Row],[结束时刻]]-records[[#This Row],[开始时刻]]</f>
        <v>4.166666666666663E-2</v>
      </c>
      <c r="I494" s="13" t="s">
        <v>233</v>
      </c>
      <c r="J494" s="24">
        <v>1.2</v>
      </c>
      <c r="K494" s="9"/>
    </row>
    <row r="495" spans="1:11">
      <c r="A495" s="9" t="str">
        <f>YEAR(records[[#This Row],[日期]])&amp;" 年"</f>
        <v>2020 年</v>
      </c>
      <c r="B495" s="7" t="str">
        <f>"第 "&amp;INT(MONTH(records[[#This Row],[日期]])/3+1)&amp;" 季度"</f>
        <v>第 2 季度</v>
      </c>
      <c r="C495" s="7" t="str">
        <f>MONTH(records[[#This Row],[日期]])&amp;" 月"</f>
        <v>3 月</v>
      </c>
      <c r="D495" s="7" t="str">
        <f>"第 "&amp;WEEKNUM(records[[#This Row],[日期]],2)&amp;" 周"</f>
        <v>第 12 周</v>
      </c>
      <c r="E495" s="7">
        <v>43906</v>
      </c>
      <c r="F495" s="8">
        <v>0.75</v>
      </c>
      <c r="G495" s="8">
        <v>0.77083333333333337</v>
      </c>
      <c r="H495" s="8">
        <f>records[[#This Row],[结束时刻]]-records[[#This Row],[开始时刻]]</f>
        <v>2.083333333333337E-2</v>
      </c>
      <c r="I495" s="13" t="s">
        <v>234</v>
      </c>
      <c r="J495" s="24">
        <v>1.2</v>
      </c>
      <c r="K495" s="9"/>
    </row>
    <row r="496" spans="1:11">
      <c r="A496" s="9" t="str">
        <f>YEAR(records[[#This Row],[日期]])&amp;" 年"</f>
        <v>2020 年</v>
      </c>
      <c r="B496" s="7" t="str">
        <f>"第 "&amp;INT(MONTH(records[[#This Row],[日期]])/3+1)&amp;" 季度"</f>
        <v>第 2 季度</v>
      </c>
      <c r="C496" s="7" t="str">
        <f>MONTH(records[[#This Row],[日期]])&amp;" 月"</f>
        <v>3 月</v>
      </c>
      <c r="D496" s="7" t="str">
        <f>"第 "&amp;WEEKNUM(records[[#This Row],[日期]],2)&amp;" 周"</f>
        <v>第 12 周</v>
      </c>
      <c r="E496" s="7">
        <v>43906</v>
      </c>
      <c r="F496" s="8">
        <v>0.77083333333333337</v>
      </c>
      <c r="G496" s="8">
        <v>0.83333333333333337</v>
      </c>
      <c r="H496" s="8">
        <f>records[[#This Row],[结束时刻]]-records[[#This Row],[开始时刻]]</f>
        <v>6.25E-2</v>
      </c>
      <c r="I496" s="13" t="s">
        <v>277</v>
      </c>
      <c r="J496" s="24">
        <v>0.1</v>
      </c>
      <c r="K496" s="9"/>
    </row>
    <row r="497" spans="1:11">
      <c r="A497" s="9" t="str">
        <f>YEAR(records[[#This Row],[日期]])&amp;" 年"</f>
        <v>2020 年</v>
      </c>
      <c r="B497" s="7" t="str">
        <f>"第 "&amp;INT(MONTH(records[[#This Row],[日期]])/3+1)&amp;" 季度"</f>
        <v>第 2 季度</v>
      </c>
      <c r="C497" s="7" t="str">
        <f>MONTH(records[[#This Row],[日期]])&amp;" 月"</f>
        <v>3 月</v>
      </c>
      <c r="D497" s="7" t="str">
        <f>"第 "&amp;WEEKNUM(records[[#This Row],[日期]],2)&amp;" 周"</f>
        <v>第 12 周</v>
      </c>
      <c r="E497" s="7">
        <v>43906</v>
      </c>
      <c r="F497" s="8">
        <v>0.83333333333333337</v>
      </c>
      <c r="G497" s="8">
        <v>0.875</v>
      </c>
      <c r="H497" s="8">
        <f>records[[#This Row],[结束时刻]]-records[[#This Row],[开始时刻]]</f>
        <v>4.166666666666663E-2</v>
      </c>
      <c r="I497" s="13" t="s">
        <v>11</v>
      </c>
      <c r="J497" s="24">
        <v>0.1</v>
      </c>
      <c r="K497" s="9"/>
    </row>
    <row r="498" spans="1:11">
      <c r="A498" s="9" t="str">
        <f>YEAR(records[[#This Row],[日期]])&amp;" 年"</f>
        <v>2020 年</v>
      </c>
      <c r="B498" s="7" t="str">
        <f>"第 "&amp;INT(MONTH(records[[#This Row],[日期]])/3+1)&amp;" 季度"</f>
        <v>第 2 季度</v>
      </c>
      <c r="C498" s="7" t="str">
        <f>MONTH(records[[#This Row],[日期]])&amp;" 月"</f>
        <v>3 月</v>
      </c>
      <c r="D498" s="7" t="str">
        <f>"第 "&amp;WEEKNUM(records[[#This Row],[日期]],2)&amp;" 周"</f>
        <v>第 12 周</v>
      </c>
      <c r="E498" s="7">
        <v>43906</v>
      </c>
      <c r="F498" s="8">
        <v>0.875</v>
      </c>
      <c r="G498" s="8">
        <v>0.91666666666666663</v>
      </c>
      <c r="H498" s="8">
        <f>records[[#This Row],[结束时刻]]-records[[#This Row],[开始时刻]]</f>
        <v>4.166666666666663E-2</v>
      </c>
      <c r="I498" s="13" t="s">
        <v>12</v>
      </c>
      <c r="J498" s="24">
        <v>0.7</v>
      </c>
      <c r="K498" s="9"/>
    </row>
    <row r="499" spans="1:11">
      <c r="A499" s="9" t="str">
        <f>YEAR(records[[#This Row],[日期]])&amp;" 年"</f>
        <v>2020 年</v>
      </c>
      <c r="B499" s="7" t="str">
        <f>"第 "&amp;INT(MONTH(records[[#This Row],[日期]])/3+1)&amp;" 季度"</f>
        <v>第 2 季度</v>
      </c>
      <c r="C499" s="7" t="str">
        <f>MONTH(records[[#This Row],[日期]])&amp;" 月"</f>
        <v>3 月</v>
      </c>
      <c r="D499" s="7" t="str">
        <f>"第 "&amp;WEEKNUM(records[[#This Row],[日期]],2)&amp;" 周"</f>
        <v>第 12 周</v>
      </c>
      <c r="E499" s="7">
        <v>43906</v>
      </c>
      <c r="F499" s="8">
        <v>0.91666666666666663</v>
      </c>
      <c r="G499" s="8">
        <v>0.9375</v>
      </c>
      <c r="H499" s="8">
        <f>records[[#This Row],[结束时刻]]-records[[#This Row],[开始时刻]]</f>
        <v>2.083333333333337E-2</v>
      </c>
      <c r="I499" s="13" t="s">
        <v>23</v>
      </c>
      <c r="J499" s="24">
        <v>0.7</v>
      </c>
      <c r="K499" s="9"/>
    </row>
    <row r="500" spans="1:11">
      <c r="A500" s="9" t="str">
        <f>YEAR(records[[#This Row],[日期]])&amp;" 年"</f>
        <v>2020 年</v>
      </c>
      <c r="B500" s="7" t="str">
        <f>"第 "&amp;INT(MONTH(records[[#This Row],[日期]])/3+1)&amp;" 季度"</f>
        <v>第 2 季度</v>
      </c>
      <c r="C500" s="7" t="str">
        <f>MONTH(records[[#This Row],[日期]])&amp;" 月"</f>
        <v>3 月</v>
      </c>
      <c r="D500" s="7" t="str">
        <f>"第 "&amp;WEEKNUM(records[[#This Row],[日期]],2)&amp;" 周"</f>
        <v>第 12 周</v>
      </c>
      <c r="E500" s="7">
        <v>43906</v>
      </c>
      <c r="F500" s="8">
        <v>0.9375</v>
      </c>
      <c r="G500" s="8">
        <v>0.94444444444444453</v>
      </c>
      <c r="H500" s="8">
        <f>records[[#This Row],[结束时刻]]-records[[#This Row],[开始时刻]]</f>
        <v>6.9444444444445308E-3</v>
      </c>
      <c r="I500" s="13" t="s">
        <v>150</v>
      </c>
      <c r="J500" s="24">
        <v>0.1</v>
      </c>
      <c r="K500" s="9"/>
    </row>
    <row r="501" spans="1:11">
      <c r="A501" s="9" t="str">
        <f>YEAR(records[[#This Row],[日期]])&amp;" 年"</f>
        <v>2020 年</v>
      </c>
      <c r="B501" s="7" t="str">
        <f>"第 "&amp;INT(MONTH(records[[#This Row],[日期]])/3+1)&amp;" 季度"</f>
        <v>第 2 季度</v>
      </c>
      <c r="C501" s="7" t="str">
        <f>MONTH(records[[#This Row],[日期]])&amp;" 月"</f>
        <v>3 月</v>
      </c>
      <c r="D501" s="7" t="str">
        <f>"第 "&amp;WEEKNUM(records[[#This Row],[日期]],2)&amp;" 周"</f>
        <v>第 12 周</v>
      </c>
      <c r="E501" s="7">
        <v>43906</v>
      </c>
      <c r="F501" s="8">
        <v>0.94444444444444453</v>
      </c>
      <c r="G501" s="8">
        <v>0.95138888888888884</v>
      </c>
      <c r="H501" s="8">
        <f>records[[#This Row],[结束时刻]]-records[[#This Row],[开始时刻]]</f>
        <v>6.9444444444443088E-3</v>
      </c>
      <c r="I501" s="13" t="s">
        <v>141</v>
      </c>
      <c r="J501" s="24">
        <v>0.1</v>
      </c>
      <c r="K501" s="9"/>
    </row>
    <row r="502" spans="1:11">
      <c r="A502" s="9" t="str">
        <f>YEAR(records[[#This Row],[日期]])&amp;" 年"</f>
        <v>2020 年</v>
      </c>
      <c r="B502" s="7" t="str">
        <f>"第 "&amp;INT(MONTH(records[[#This Row],[日期]])/3+1)&amp;" 季度"</f>
        <v>第 2 季度</v>
      </c>
      <c r="C502" s="7" t="str">
        <f>MONTH(records[[#This Row],[日期]])&amp;" 月"</f>
        <v>3 月</v>
      </c>
      <c r="D502" s="7" t="str">
        <f>"第 "&amp;WEEKNUM(records[[#This Row],[日期]],2)&amp;" 周"</f>
        <v>第 12 周</v>
      </c>
      <c r="E502" s="7">
        <v>43906</v>
      </c>
      <c r="F502" s="8">
        <v>0.95138888888888884</v>
      </c>
      <c r="G502" s="8">
        <v>0.95833333333333337</v>
      </c>
      <c r="H502" s="8">
        <f>records[[#This Row],[结束时刻]]-records[[#This Row],[开始时刻]]</f>
        <v>6.9444444444445308E-3</v>
      </c>
      <c r="I502" s="13" t="s">
        <v>187</v>
      </c>
      <c r="J502" s="24">
        <v>0.1</v>
      </c>
      <c r="K502" s="9"/>
    </row>
    <row r="503" spans="1:11">
      <c r="A503" s="9" t="str">
        <f>YEAR(records[[#This Row],[日期]])&amp;" 年"</f>
        <v>2020 年</v>
      </c>
      <c r="B503" s="7" t="str">
        <f>"第 "&amp;INT(MONTH(records[[#This Row],[日期]])/3+1)&amp;" 季度"</f>
        <v>第 2 季度</v>
      </c>
      <c r="C503" s="7" t="str">
        <f>MONTH(records[[#This Row],[日期]])&amp;" 月"</f>
        <v>3 月</v>
      </c>
      <c r="D503" s="7" t="str">
        <f>"第 "&amp;WEEKNUM(records[[#This Row],[日期]],2)&amp;" 周"</f>
        <v>第 12 周</v>
      </c>
      <c r="E503" s="7">
        <v>43907</v>
      </c>
      <c r="F503" s="8">
        <v>0</v>
      </c>
      <c r="G503" s="8">
        <v>0.99930555555555556</v>
      </c>
      <c r="H503" s="8">
        <f>records[[#This Row],[结束时刻]]-records[[#This Row],[开始时刻]]</f>
        <v>0.99930555555555556</v>
      </c>
      <c r="I503" s="13" t="s">
        <v>130</v>
      </c>
      <c r="J503" s="24">
        <v>3.39E-2</v>
      </c>
      <c r="K503" s="9" t="s">
        <v>279</v>
      </c>
    </row>
    <row r="504" spans="1:11">
      <c r="A504" s="9" t="str">
        <f>YEAR(records[[#This Row],[日期]])&amp;" 年"</f>
        <v>2020 年</v>
      </c>
      <c r="B504" s="7" t="str">
        <f>"第 "&amp;INT(MONTH(records[[#This Row],[日期]])/3+1)&amp;" 季度"</f>
        <v>第 2 季度</v>
      </c>
      <c r="C504" s="7" t="str">
        <f>MONTH(records[[#This Row],[日期]])&amp;" 月"</f>
        <v>3 月</v>
      </c>
      <c r="D504" s="7" t="str">
        <f>"第 "&amp;WEEKNUM(records[[#This Row],[日期]],2)&amp;" 周"</f>
        <v>第 12 周</v>
      </c>
      <c r="E504" s="7">
        <v>43907</v>
      </c>
      <c r="F504" s="8">
        <v>0.25</v>
      </c>
      <c r="G504" s="8">
        <v>0.25</v>
      </c>
      <c r="H504" s="8">
        <f>records[[#This Row],[结束时刻]]-records[[#This Row],[开始时刻]]</f>
        <v>0</v>
      </c>
      <c r="I504" s="13" t="s">
        <v>6</v>
      </c>
      <c r="J504" s="24">
        <v>0.3</v>
      </c>
      <c r="K504" s="9"/>
    </row>
    <row r="505" spans="1:11">
      <c r="A505" s="9" t="str">
        <f>YEAR(records[[#This Row],[日期]])&amp;" 年"</f>
        <v>2020 年</v>
      </c>
      <c r="B505" s="7" t="str">
        <f>"第 "&amp;INT(MONTH(records[[#This Row],[日期]])/3+1)&amp;" 季度"</f>
        <v>第 2 季度</v>
      </c>
      <c r="C505" s="7" t="str">
        <f>MONTH(records[[#This Row],[日期]])&amp;" 月"</f>
        <v>3 月</v>
      </c>
      <c r="D505" s="7" t="str">
        <f>"第 "&amp;WEEKNUM(records[[#This Row],[日期]],2)&amp;" 周"</f>
        <v>第 12 周</v>
      </c>
      <c r="E505" s="7">
        <v>43907</v>
      </c>
      <c r="F505" s="8">
        <v>0.25</v>
      </c>
      <c r="G505" s="8">
        <v>0.26041666666666669</v>
      </c>
      <c r="H505" s="8">
        <f>records[[#This Row],[结束时刻]]-records[[#This Row],[开始时刻]]</f>
        <v>1.0416666666666685E-2</v>
      </c>
      <c r="I505" s="7" t="s">
        <v>97</v>
      </c>
      <c r="J505" s="24">
        <v>0.3</v>
      </c>
      <c r="K505" s="9"/>
    </row>
    <row r="506" spans="1:11">
      <c r="A506" s="9" t="str">
        <f>YEAR(records[[#This Row],[日期]])&amp;" 年"</f>
        <v>2020 年</v>
      </c>
      <c r="B506" s="7" t="str">
        <f>"第 "&amp;INT(MONTH(records[[#This Row],[日期]])/3+1)&amp;" 季度"</f>
        <v>第 2 季度</v>
      </c>
      <c r="C506" s="7" t="str">
        <f>MONTH(records[[#This Row],[日期]])&amp;" 月"</f>
        <v>3 月</v>
      </c>
      <c r="D506" s="7" t="str">
        <f>"第 "&amp;WEEKNUM(records[[#This Row],[日期]],2)&amp;" 周"</f>
        <v>第 12 周</v>
      </c>
      <c r="E506" s="7">
        <v>43907</v>
      </c>
      <c r="F506" s="8">
        <v>0.25694444444444448</v>
      </c>
      <c r="G506" s="8">
        <v>0.2986111111111111</v>
      </c>
      <c r="H506" s="8">
        <f>records[[#This Row],[结束时刻]]-records[[#This Row],[开始时刻]]</f>
        <v>4.166666666666663E-2</v>
      </c>
      <c r="I506" s="13" t="s">
        <v>11</v>
      </c>
      <c r="J506" s="24">
        <v>0.2</v>
      </c>
      <c r="K506" s="9" t="s">
        <v>72</v>
      </c>
    </row>
    <row r="507" spans="1:11">
      <c r="A507" s="9" t="str">
        <f>YEAR(records[[#This Row],[日期]])&amp;" 年"</f>
        <v>2020 年</v>
      </c>
      <c r="B507" s="7" t="str">
        <f>"第 "&amp;INT(MONTH(records[[#This Row],[日期]])/3+1)&amp;" 季度"</f>
        <v>第 2 季度</v>
      </c>
      <c r="C507" s="7" t="str">
        <f>MONTH(records[[#This Row],[日期]])&amp;" 月"</f>
        <v>3 月</v>
      </c>
      <c r="D507" s="7" t="str">
        <f>"第 "&amp;WEEKNUM(records[[#This Row],[日期]],2)&amp;" 周"</f>
        <v>第 12 周</v>
      </c>
      <c r="E507" s="7">
        <v>43907</v>
      </c>
      <c r="F507" s="8">
        <v>0.2986111111111111</v>
      </c>
      <c r="G507" s="8">
        <v>0.31944444444444448</v>
      </c>
      <c r="H507" s="8">
        <f>records[[#This Row],[结束时刻]]-records[[#This Row],[开始时刻]]</f>
        <v>2.083333333333337E-2</v>
      </c>
      <c r="I507" s="13" t="s">
        <v>20</v>
      </c>
      <c r="J507" s="24">
        <v>0</v>
      </c>
      <c r="K507" s="9"/>
    </row>
    <row r="508" spans="1:11">
      <c r="A508" s="9" t="str">
        <f>YEAR(records[[#This Row],[日期]])&amp;" 年"</f>
        <v>2020 年</v>
      </c>
      <c r="B508" s="7" t="str">
        <f>"第 "&amp;INT(MONTH(records[[#This Row],[日期]])/3+1)&amp;" 季度"</f>
        <v>第 2 季度</v>
      </c>
      <c r="C508" s="7" t="str">
        <f>MONTH(records[[#This Row],[日期]])&amp;" 月"</f>
        <v>3 月</v>
      </c>
      <c r="D508" s="7" t="str">
        <f>"第 "&amp;WEEKNUM(records[[#This Row],[日期]],2)&amp;" 周"</f>
        <v>第 12 周</v>
      </c>
      <c r="E508" s="7">
        <v>43907</v>
      </c>
      <c r="F508" s="8">
        <v>0.32291666666666669</v>
      </c>
      <c r="G508" s="8">
        <v>0.33333333333333331</v>
      </c>
      <c r="H508" s="8">
        <f>records[[#This Row],[结束时刻]]-records[[#This Row],[开始时刻]]</f>
        <v>1.041666666666663E-2</v>
      </c>
      <c r="I508" s="13" t="s">
        <v>134</v>
      </c>
      <c r="J508" s="24">
        <v>0.13750000000000001</v>
      </c>
      <c r="K508" s="9"/>
    </row>
    <row r="509" spans="1:11">
      <c r="A509" s="9" t="str">
        <f>YEAR(records[[#This Row],[日期]])&amp;" 年"</f>
        <v>2020 年</v>
      </c>
      <c r="B509" s="7" t="str">
        <f>"第 "&amp;INT(MONTH(records[[#This Row],[日期]])/3+1)&amp;" 季度"</f>
        <v>第 2 季度</v>
      </c>
      <c r="C509" s="7" t="str">
        <f>MONTH(records[[#This Row],[日期]])&amp;" 月"</f>
        <v>3 月</v>
      </c>
      <c r="D509" s="7" t="str">
        <f>"第 "&amp;WEEKNUM(records[[#This Row],[日期]],2)&amp;" 周"</f>
        <v>第 12 周</v>
      </c>
      <c r="E509" s="7">
        <v>43907</v>
      </c>
      <c r="F509" s="8">
        <v>0.34375</v>
      </c>
      <c r="G509" s="8">
        <v>0.45833333333333331</v>
      </c>
      <c r="H509" s="8">
        <f>records[[#This Row],[结束时刻]]-records[[#This Row],[开始时刻]]</f>
        <v>0.11458333333333331</v>
      </c>
      <c r="I509" s="13" t="s">
        <v>284</v>
      </c>
      <c r="J509" s="24">
        <v>0.1</v>
      </c>
      <c r="K509" s="9"/>
    </row>
    <row r="510" spans="1:11">
      <c r="A510" s="9" t="str">
        <f>YEAR(records[[#This Row],[日期]])&amp;" 年"</f>
        <v>2020 年</v>
      </c>
      <c r="B510" s="7" t="str">
        <f>"第 "&amp;INT(MONTH(records[[#This Row],[日期]])/3+1)&amp;" 季度"</f>
        <v>第 2 季度</v>
      </c>
      <c r="C510" s="7" t="str">
        <f>MONTH(records[[#This Row],[日期]])&amp;" 月"</f>
        <v>3 月</v>
      </c>
      <c r="D510" s="7" t="str">
        <f>"第 "&amp;WEEKNUM(records[[#This Row],[日期]],2)&amp;" 周"</f>
        <v>第 12 周</v>
      </c>
      <c r="E510" s="7">
        <v>43907</v>
      </c>
      <c r="F510" s="8">
        <v>0.45833333333333331</v>
      </c>
      <c r="G510" s="8">
        <v>0.5</v>
      </c>
      <c r="H510" s="8">
        <f>records[[#This Row],[结束时刻]]-records[[#This Row],[开始时刻]]</f>
        <v>4.1666666666666685E-2</v>
      </c>
      <c r="I510" s="13" t="s">
        <v>229</v>
      </c>
      <c r="J510" s="24">
        <v>1.3</v>
      </c>
      <c r="K510" s="9" t="s">
        <v>72</v>
      </c>
    </row>
    <row r="511" spans="1:11">
      <c r="A511" s="9" t="str">
        <f>YEAR(records[[#This Row],[日期]])&amp;" 年"</f>
        <v>2020 年</v>
      </c>
      <c r="B511" s="7" t="str">
        <f>"第 "&amp;INT(MONTH(records[[#This Row],[日期]])/3+1)&amp;" 季度"</f>
        <v>第 2 季度</v>
      </c>
      <c r="C511" s="7" t="str">
        <f>MONTH(records[[#This Row],[日期]])&amp;" 月"</f>
        <v>3 月</v>
      </c>
      <c r="D511" s="7" t="str">
        <f>"第 "&amp;WEEKNUM(records[[#This Row],[日期]],2)&amp;" 周"</f>
        <v>第 12 周</v>
      </c>
      <c r="E511" s="7">
        <v>43907</v>
      </c>
      <c r="F511" s="8">
        <v>0.5</v>
      </c>
      <c r="G511" s="8">
        <v>0.52083333333333337</v>
      </c>
      <c r="H511" s="8">
        <f>records[[#This Row],[结束时刻]]-records[[#This Row],[开始时刻]]</f>
        <v>2.083333333333337E-2</v>
      </c>
      <c r="I511" s="13" t="s">
        <v>230</v>
      </c>
      <c r="J511" s="24">
        <v>1.3</v>
      </c>
      <c r="K511" s="9" t="s">
        <v>72</v>
      </c>
    </row>
    <row r="512" spans="1:11">
      <c r="A512" s="9" t="str">
        <f>YEAR(records[[#This Row],[日期]])&amp;" 年"</f>
        <v>2020 年</v>
      </c>
      <c r="B512" s="7" t="str">
        <f>"第 "&amp;INT(MONTH(records[[#This Row],[日期]])/3+1)&amp;" 季度"</f>
        <v>第 2 季度</v>
      </c>
      <c r="C512" s="7" t="str">
        <f>MONTH(records[[#This Row],[日期]])&amp;" 月"</f>
        <v>3 月</v>
      </c>
      <c r="D512" s="7" t="str">
        <f>"第 "&amp;WEEKNUM(records[[#This Row],[日期]],2)&amp;" 周"</f>
        <v>第 12 周</v>
      </c>
      <c r="E512" s="7">
        <v>43907</v>
      </c>
      <c r="F512" s="8">
        <v>0.5</v>
      </c>
      <c r="G512" s="8">
        <v>0.52083333333333337</v>
      </c>
      <c r="H512" s="8">
        <f>records[[#This Row],[结束时刻]]-records[[#This Row],[开始时刻]]</f>
        <v>2.083333333333337E-2</v>
      </c>
      <c r="I512" s="13" t="s">
        <v>145</v>
      </c>
      <c r="J512" s="24">
        <v>0.1</v>
      </c>
      <c r="K512" s="9"/>
    </row>
    <row r="513" spans="1:11">
      <c r="A513" s="9" t="str">
        <f>YEAR(records[[#This Row],[日期]])&amp;" 年"</f>
        <v>2020 年</v>
      </c>
      <c r="B513" s="7" t="str">
        <f>"第 "&amp;INT(MONTH(records[[#This Row],[日期]])/3+1)&amp;" 季度"</f>
        <v>第 2 季度</v>
      </c>
      <c r="C513" s="7" t="str">
        <f>MONTH(records[[#This Row],[日期]])&amp;" 月"</f>
        <v>3 月</v>
      </c>
      <c r="D513" s="7" t="str">
        <f>"第 "&amp;WEEKNUM(records[[#This Row],[日期]],2)&amp;" 周"</f>
        <v>第 12 周</v>
      </c>
      <c r="E513" s="7">
        <v>43907</v>
      </c>
      <c r="F513" s="8">
        <v>0.55208333333333337</v>
      </c>
      <c r="G513" s="8">
        <v>0.58333333333333337</v>
      </c>
      <c r="H513" s="8">
        <f>records[[#This Row],[结束时刻]]-records[[#This Row],[开始时刻]]</f>
        <v>3.125E-2</v>
      </c>
      <c r="I513" s="13" t="s">
        <v>280</v>
      </c>
      <c r="J513" s="24">
        <v>0.01</v>
      </c>
      <c r="K513" s="9"/>
    </row>
    <row r="514" spans="1:11">
      <c r="A514" s="9" t="str">
        <f>YEAR(records[[#This Row],[日期]])&amp;" 年"</f>
        <v>2020 年</v>
      </c>
      <c r="B514" s="7" t="str">
        <f>"第 "&amp;INT(MONTH(records[[#This Row],[日期]])/3+1)&amp;" 季度"</f>
        <v>第 2 季度</v>
      </c>
      <c r="C514" s="7" t="str">
        <f>MONTH(records[[#This Row],[日期]])&amp;" 月"</f>
        <v>3 月</v>
      </c>
      <c r="D514" s="7" t="str">
        <f>"第 "&amp;WEEKNUM(records[[#This Row],[日期]],2)&amp;" 周"</f>
        <v>第 12 周</v>
      </c>
      <c r="E514" s="7">
        <v>43907</v>
      </c>
      <c r="F514" s="8">
        <v>0.58333333333333337</v>
      </c>
      <c r="G514" s="8">
        <v>0.66666666666666663</v>
      </c>
      <c r="H514" s="8">
        <f>records[[#This Row],[结束时刻]]-records[[#This Row],[开始时刻]]</f>
        <v>8.3333333333333259E-2</v>
      </c>
      <c r="I514" s="13" t="s">
        <v>281</v>
      </c>
      <c r="J514" s="24">
        <v>0.02</v>
      </c>
      <c r="K514" s="9"/>
    </row>
    <row r="515" spans="1:11">
      <c r="A515" s="9" t="str">
        <f>YEAR(records[[#This Row],[日期]])&amp;" 年"</f>
        <v>2020 年</v>
      </c>
      <c r="B515" s="7" t="str">
        <f>"第 "&amp;INT(MONTH(records[[#This Row],[日期]])/3+1)&amp;" 季度"</f>
        <v>第 2 季度</v>
      </c>
      <c r="C515" s="7" t="str">
        <f>MONTH(records[[#This Row],[日期]])&amp;" 月"</f>
        <v>3 月</v>
      </c>
      <c r="D515" s="7" t="str">
        <f>"第 "&amp;WEEKNUM(records[[#This Row],[日期]],2)&amp;" 周"</f>
        <v>第 12 周</v>
      </c>
      <c r="E515" s="7">
        <v>43907</v>
      </c>
      <c r="F515" s="8">
        <v>0.64583333333333337</v>
      </c>
      <c r="G515" s="8">
        <v>0.70833333333333337</v>
      </c>
      <c r="H515" s="8">
        <f>records[[#This Row],[结束时刻]]-records[[#This Row],[开始时刻]]</f>
        <v>6.25E-2</v>
      </c>
      <c r="I515" s="13" t="s">
        <v>282</v>
      </c>
      <c r="J515" s="24">
        <v>0</v>
      </c>
      <c r="K515" s="9"/>
    </row>
    <row r="516" spans="1:11">
      <c r="A516" s="9" t="str">
        <f>YEAR(records[[#This Row],[日期]])&amp;" 年"</f>
        <v>2020 年</v>
      </c>
      <c r="B516" s="7" t="str">
        <f>"第 "&amp;INT(MONTH(records[[#This Row],[日期]])/3+1)&amp;" 季度"</f>
        <v>第 2 季度</v>
      </c>
      <c r="C516" s="7" t="str">
        <f>MONTH(records[[#This Row],[日期]])&amp;" 月"</f>
        <v>3 月</v>
      </c>
      <c r="D516" s="7" t="str">
        <f>"第 "&amp;WEEKNUM(records[[#This Row],[日期]],2)&amp;" 周"</f>
        <v>第 12 周</v>
      </c>
      <c r="E516" s="7">
        <v>43907</v>
      </c>
      <c r="F516" s="8">
        <v>0.66666666666666663</v>
      </c>
      <c r="G516" s="8">
        <v>0.70833333333333337</v>
      </c>
      <c r="H516" s="8">
        <f>records[[#This Row],[结束时刻]]-records[[#This Row],[开始时刻]]</f>
        <v>4.1666666666666741E-2</v>
      </c>
      <c r="I516" s="13" t="s">
        <v>192</v>
      </c>
      <c r="J516" s="24">
        <v>0</v>
      </c>
      <c r="K516" s="9"/>
    </row>
    <row r="517" spans="1:11">
      <c r="A517" s="9" t="str">
        <f>YEAR(records[[#This Row],[日期]])&amp;" 年"</f>
        <v>2020 年</v>
      </c>
      <c r="B517" s="7" t="str">
        <f>"第 "&amp;INT(MONTH(records[[#This Row],[日期]])/3+1)&amp;" 季度"</f>
        <v>第 2 季度</v>
      </c>
      <c r="C517" s="7" t="str">
        <f>MONTH(records[[#This Row],[日期]])&amp;" 月"</f>
        <v>3 月</v>
      </c>
      <c r="D517" s="7" t="str">
        <f>"第 "&amp;WEEKNUM(records[[#This Row],[日期]],2)&amp;" 周"</f>
        <v>第 12 周</v>
      </c>
      <c r="E517" s="7">
        <v>43907</v>
      </c>
      <c r="F517" s="8">
        <v>0.70833333333333337</v>
      </c>
      <c r="G517" s="8">
        <v>0.75</v>
      </c>
      <c r="H517" s="8">
        <f>records[[#This Row],[结束时刻]]-records[[#This Row],[开始时刻]]</f>
        <v>4.166666666666663E-2</v>
      </c>
      <c r="I517" s="13" t="s">
        <v>233</v>
      </c>
      <c r="J517" s="24">
        <v>0</v>
      </c>
      <c r="K517" s="9"/>
    </row>
    <row r="518" spans="1:11">
      <c r="A518" s="9" t="str">
        <f>YEAR(records[[#This Row],[日期]])&amp;" 年"</f>
        <v>2020 年</v>
      </c>
      <c r="B518" s="7" t="str">
        <f>"第 "&amp;INT(MONTH(records[[#This Row],[日期]])/3+1)&amp;" 季度"</f>
        <v>第 2 季度</v>
      </c>
      <c r="C518" s="7" t="str">
        <f>MONTH(records[[#This Row],[日期]])&amp;" 月"</f>
        <v>3 月</v>
      </c>
      <c r="D518" s="7" t="str">
        <f>"第 "&amp;WEEKNUM(records[[#This Row],[日期]],2)&amp;" 周"</f>
        <v>第 12 周</v>
      </c>
      <c r="E518" s="7">
        <v>43907</v>
      </c>
      <c r="F518" s="8">
        <v>0.70833333333333337</v>
      </c>
      <c r="G518" s="8">
        <v>0.99930555555555556</v>
      </c>
      <c r="H518" s="8">
        <f>records[[#This Row],[结束时刻]]-records[[#This Row],[开始时刻]]</f>
        <v>0.29097222222222219</v>
      </c>
      <c r="I518" s="13" t="s">
        <v>256</v>
      </c>
      <c r="J518" s="24">
        <v>-1</v>
      </c>
      <c r="K518" s="9"/>
    </row>
    <row r="519" spans="1:11">
      <c r="A519" s="9" t="str">
        <f>YEAR(records[[#This Row],[日期]])&amp;" 年"</f>
        <v>2020 年</v>
      </c>
      <c r="B519" s="7" t="str">
        <f>"第 "&amp;INT(MONTH(records[[#This Row],[日期]])/3+1)&amp;" 季度"</f>
        <v>第 2 季度</v>
      </c>
      <c r="C519" s="7" t="str">
        <f>MONTH(records[[#This Row],[日期]])&amp;" 月"</f>
        <v>3 月</v>
      </c>
      <c r="D519" s="7" t="str">
        <f>"第 "&amp;WEEKNUM(records[[#This Row],[日期]],2)&amp;" 周"</f>
        <v>第 12 周</v>
      </c>
      <c r="E519" s="7">
        <v>43907</v>
      </c>
      <c r="F519" s="8">
        <v>0.75</v>
      </c>
      <c r="G519" s="8">
        <v>0.77083333333333337</v>
      </c>
      <c r="H519" s="8">
        <f>records[[#This Row],[结束时刻]]-records[[#This Row],[开始时刻]]</f>
        <v>2.083333333333337E-2</v>
      </c>
      <c r="I519" s="13" t="s">
        <v>234</v>
      </c>
      <c r="J519" s="24">
        <v>-1.2</v>
      </c>
      <c r="K519" s="9"/>
    </row>
    <row r="520" spans="1:11">
      <c r="A520" s="9" t="str">
        <f>YEAR(records[[#This Row],[日期]])&amp;" 年"</f>
        <v>2020 年</v>
      </c>
      <c r="B520" s="7" t="str">
        <f>"第 "&amp;INT(MONTH(records[[#This Row],[日期]])/3+1)&amp;" 季度"</f>
        <v>第 2 季度</v>
      </c>
      <c r="C520" s="7" t="str">
        <f>MONTH(records[[#This Row],[日期]])&amp;" 月"</f>
        <v>3 月</v>
      </c>
      <c r="D520" s="7" t="str">
        <f>"第 "&amp;WEEKNUM(records[[#This Row],[日期]],2)&amp;" 周"</f>
        <v>第 12 周</v>
      </c>
      <c r="E520" s="7">
        <v>43907</v>
      </c>
      <c r="F520" s="8">
        <v>0.77083333333333337</v>
      </c>
      <c r="G520" s="8">
        <v>0.83333333333333337</v>
      </c>
      <c r="H520" s="8">
        <f>records[[#This Row],[结束时刻]]-records[[#This Row],[开始时刻]]</f>
        <v>6.25E-2</v>
      </c>
      <c r="I520" s="13" t="s">
        <v>11</v>
      </c>
      <c r="J520" s="24">
        <v>0</v>
      </c>
      <c r="K520" s="9"/>
    </row>
    <row r="521" spans="1:11">
      <c r="A521" s="9" t="str">
        <f>YEAR(records[[#This Row],[日期]])&amp;" 年"</f>
        <v>2020 年</v>
      </c>
      <c r="B521" s="7" t="str">
        <f>"第 "&amp;INT(MONTH(records[[#This Row],[日期]])/3+1)&amp;" 季度"</f>
        <v>第 2 季度</v>
      </c>
      <c r="C521" s="7" t="str">
        <f>MONTH(records[[#This Row],[日期]])&amp;" 月"</f>
        <v>3 月</v>
      </c>
      <c r="D521" s="7" t="str">
        <f>"第 "&amp;WEEKNUM(records[[#This Row],[日期]],2)&amp;" 周"</f>
        <v>第 12 周</v>
      </c>
      <c r="E521" s="7">
        <v>43907</v>
      </c>
      <c r="F521" s="8">
        <v>0.83333333333333337</v>
      </c>
      <c r="G521" s="8">
        <v>0.875</v>
      </c>
      <c r="H521" s="8">
        <f>records[[#This Row],[结束时刻]]-records[[#This Row],[开始时刻]]</f>
        <v>4.166666666666663E-2</v>
      </c>
      <c r="I521" s="13" t="s">
        <v>283</v>
      </c>
      <c r="J521" s="24">
        <v>0</v>
      </c>
      <c r="K521" s="9"/>
    </row>
    <row r="522" spans="1:11">
      <c r="A522" s="9" t="str">
        <f>YEAR(records[[#This Row],[日期]])&amp;" 年"</f>
        <v>2020 年</v>
      </c>
      <c r="B522" s="7" t="str">
        <f>"第 "&amp;INT(MONTH(records[[#This Row],[日期]])/3+1)&amp;" 季度"</f>
        <v>第 2 季度</v>
      </c>
      <c r="C522" s="7" t="str">
        <f>MONTH(records[[#This Row],[日期]])&amp;" 月"</f>
        <v>3 月</v>
      </c>
      <c r="D522" s="7" t="str">
        <f>"第 "&amp;WEEKNUM(records[[#This Row],[日期]],2)&amp;" 周"</f>
        <v>第 12 周</v>
      </c>
      <c r="E522" s="7">
        <v>43907</v>
      </c>
      <c r="F522" s="8">
        <v>0.875</v>
      </c>
      <c r="G522" s="8">
        <v>0.91666666666666663</v>
      </c>
      <c r="H522" s="8">
        <f>records[[#This Row],[结束时刻]]-records[[#This Row],[开始时刻]]</f>
        <v>4.166666666666663E-2</v>
      </c>
      <c r="I522" s="13" t="s">
        <v>12</v>
      </c>
      <c r="J522" s="24">
        <v>-0.7</v>
      </c>
      <c r="K522" s="9"/>
    </row>
    <row r="523" spans="1:11">
      <c r="A523" s="9" t="str">
        <f>YEAR(records[[#This Row],[日期]])&amp;" 年"</f>
        <v>2020 年</v>
      </c>
      <c r="B523" s="7" t="str">
        <f>"第 "&amp;INT(MONTH(records[[#This Row],[日期]])/3+1)&amp;" 季度"</f>
        <v>第 2 季度</v>
      </c>
      <c r="C523" s="7" t="str">
        <f>MONTH(records[[#This Row],[日期]])&amp;" 月"</f>
        <v>3 月</v>
      </c>
      <c r="D523" s="7" t="str">
        <f>"第 "&amp;WEEKNUM(records[[#This Row],[日期]],2)&amp;" 周"</f>
        <v>第 12 周</v>
      </c>
      <c r="E523" s="7">
        <v>43907</v>
      </c>
      <c r="F523" s="8">
        <v>0.91666666666666663</v>
      </c>
      <c r="G523" s="8">
        <v>0.9375</v>
      </c>
      <c r="H523" s="8">
        <f>records[[#This Row],[结束时刻]]-records[[#This Row],[开始时刻]]</f>
        <v>2.083333333333337E-2</v>
      </c>
      <c r="I523" s="13" t="s">
        <v>23</v>
      </c>
      <c r="J523" s="24">
        <v>-0.7</v>
      </c>
      <c r="K523" s="9"/>
    </row>
    <row r="524" spans="1:11">
      <c r="A524" s="9" t="str">
        <f>YEAR(records[[#This Row],[日期]])&amp;" 年"</f>
        <v>2020 年</v>
      </c>
      <c r="B524" s="7" t="str">
        <f>"第 "&amp;INT(MONTH(records[[#This Row],[日期]])/3+1)&amp;" 季度"</f>
        <v>第 2 季度</v>
      </c>
      <c r="C524" s="7" t="str">
        <f>MONTH(records[[#This Row],[日期]])&amp;" 月"</f>
        <v>3 月</v>
      </c>
      <c r="D524" s="7" t="str">
        <f>"第 "&amp;WEEKNUM(records[[#This Row],[日期]],2)&amp;" 周"</f>
        <v>第 12 周</v>
      </c>
      <c r="E524" s="7">
        <v>43907</v>
      </c>
      <c r="F524" s="8">
        <v>0.9375</v>
      </c>
      <c r="G524" s="8">
        <v>0.94444444444444453</v>
      </c>
      <c r="H524" s="8">
        <f>records[[#This Row],[结束时刻]]-records[[#This Row],[开始时刻]]</f>
        <v>6.9444444444445308E-3</v>
      </c>
      <c r="I524" s="13" t="s">
        <v>150</v>
      </c>
      <c r="J524" s="24">
        <v>-0.7</v>
      </c>
      <c r="K524" s="9"/>
    </row>
    <row r="525" spans="1:11">
      <c r="A525" s="9" t="str">
        <f>YEAR(records[[#This Row],[日期]])&amp;" 年"</f>
        <v>2020 年</v>
      </c>
      <c r="B525" s="7" t="str">
        <f>"第 "&amp;INT(MONTH(records[[#This Row],[日期]])/3+1)&amp;" 季度"</f>
        <v>第 2 季度</v>
      </c>
      <c r="C525" s="7" t="str">
        <f>MONTH(records[[#This Row],[日期]])&amp;" 月"</f>
        <v>3 月</v>
      </c>
      <c r="D525" s="7" t="str">
        <f>"第 "&amp;WEEKNUM(records[[#This Row],[日期]],2)&amp;" 周"</f>
        <v>第 12 周</v>
      </c>
      <c r="E525" s="7">
        <v>43907</v>
      </c>
      <c r="F525" s="8">
        <v>0.94444444444444453</v>
      </c>
      <c r="G525" s="8">
        <v>0.95138888888888884</v>
      </c>
      <c r="H525" s="8">
        <f>records[[#This Row],[结束时刻]]-records[[#This Row],[开始时刻]]</f>
        <v>6.9444444444443088E-3</v>
      </c>
      <c r="I525" s="13" t="s">
        <v>141</v>
      </c>
      <c r="J525" s="24">
        <v>-0.7</v>
      </c>
      <c r="K525" s="9"/>
    </row>
    <row r="526" spans="1:11">
      <c r="A526" s="9" t="str">
        <f>YEAR(records[[#This Row],[日期]])&amp;" 年"</f>
        <v>2020 年</v>
      </c>
      <c r="B526" s="7" t="str">
        <f>"第 "&amp;INT(MONTH(records[[#This Row],[日期]])/3+1)&amp;" 季度"</f>
        <v>第 2 季度</v>
      </c>
      <c r="C526" s="7" t="str">
        <f>MONTH(records[[#This Row],[日期]])&amp;" 月"</f>
        <v>3 月</v>
      </c>
      <c r="D526" s="7" t="str">
        <f>"第 "&amp;WEEKNUM(records[[#This Row],[日期]],2)&amp;" 周"</f>
        <v>第 12 周</v>
      </c>
      <c r="E526" s="7">
        <v>43907</v>
      </c>
      <c r="F526" s="8">
        <v>0.95138888888888884</v>
      </c>
      <c r="G526" s="8">
        <v>0.95833333333333337</v>
      </c>
      <c r="H526" s="8">
        <f>records[[#This Row],[结束时刻]]-records[[#This Row],[开始时刻]]</f>
        <v>6.9444444444445308E-3</v>
      </c>
      <c r="I526" s="13" t="s">
        <v>187</v>
      </c>
      <c r="J526" s="24">
        <v>-0.7</v>
      </c>
      <c r="K526" s="9"/>
    </row>
    <row r="527" spans="1:11">
      <c r="A527" s="9" t="str">
        <f>YEAR(records[[#This Row],[日期]])&amp;" 年"</f>
        <v>2020 年</v>
      </c>
      <c r="B527" s="7" t="str">
        <f>"第 "&amp;INT(MONTH(records[[#This Row],[日期]])/3+1)&amp;" 季度"</f>
        <v>第 2 季度</v>
      </c>
      <c r="C527" s="7" t="str">
        <f>MONTH(records[[#This Row],[日期]])&amp;" 月"</f>
        <v>3 月</v>
      </c>
      <c r="D527" s="7" t="str">
        <f>"第 "&amp;WEEKNUM(records[[#This Row],[日期]],2)&amp;" 周"</f>
        <v>第 12 周</v>
      </c>
      <c r="E527" s="7">
        <v>43908</v>
      </c>
      <c r="F527" s="8">
        <v>0</v>
      </c>
      <c r="G527" s="8">
        <v>0.99930555555555556</v>
      </c>
      <c r="H527" s="8">
        <f>records[[#This Row],[结束时刻]]-records[[#This Row],[开始时刻]]</f>
        <v>0.99930555555555556</v>
      </c>
      <c r="I527" s="13" t="s">
        <v>130</v>
      </c>
      <c r="J527" s="24">
        <v>8.5999999999999993E-2</v>
      </c>
      <c r="K527" s="9" t="s">
        <v>287</v>
      </c>
    </row>
    <row r="528" spans="1:11">
      <c r="A528" s="9" t="str">
        <f>YEAR(records[[#This Row],[日期]])&amp;" 年"</f>
        <v>2020 年</v>
      </c>
      <c r="B528" s="7" t="str">
        <f>"第 "&amp;INT(MONTH(records[[#This Row],[日期]])/3+1)&amp;" 季度"</f>
        <v>第 2 季度</v>
      </c>
      <c r="C528" s="7" t="str">
        <f>MONTH(records[[#This Row],[日期]])&amp;" 月"</f>
        <v>3 月</v>
      </c>
      <c r="D528" s="7" t="str">
        <f>"第 "&amp;WEEKNUM(records[[#This Row],[日期]],2)&amp;" 周"</f>
        <v>第 12 周</v>
      </c>
      <c r="E528" s="7">
        <v>43908</v>
      </c>
      <c r="F528" s="8">
        <v>0.2986111111111111</v>
      </c>
      <c r="G528" s="8">
        <v>0.31944444444444448</v>
      </c>
      <c r="H528" s="8">
        <f>records[[#This Row],[结束时刻]]-records[[#This Row],[开始时刻]]</f>
        <v>2.083333333333337E-2</v>
      </c>
      <c r="I528" s="13" t="s">
        <v>20</v>
      </c>
      <c r="J528" s="24">
        <v>0</v>
      </c>
      <c r="K528" s="9" t="s">
        <v>179</v>
      </c>
    </row>
    <row r="529" spans="1:11">
      <c r="A529" s="9" t="str">
        <f>YEAR(records[[#This Row],[日期]])&amp;" 年"</f>
        <v>2020 年</v>
      </c>
      <c r="B529" s="7" t="str">
        <f>"第 "&amp;INT(MONTH(records[[#This Row],[日期]])/3+1)&amp;" 季度"</f>
        <v>第 2 季度</v>
      </c>
      <c r="C529" s="7" t="str">
        <f>MONTH(records[[#This Row],[日期]])&amp;" 月"</f>
        <v>3 月</v>
      </c>
      <c r="D529" s="7" t="str">
        <f>"第 "&amp;WEEKNUM(records[[#This Row],[日期]],2)&amp;" 周"</f>
        <v>第 12 周</v>
      </c>
      <c r="E529" s="7">
        <v>43908</v>
      </c>
      <c r="F529" s="8">
        <v>0.3125</v>
      </c>
      <c r="G529" s="8">
        <v>0.3125</v>
      </c>
      <c r="H529" s="8">
        <f>records[[#This Row],[结束时刻]]-records[[#This Row],[开始时刻]]</f>
        <v>0</v>
      </c>
      <c r="I529" s="13" t="s">
        <v>6</v>
      </c>
      <c r="J529" s="24">
        <v>0</v>
      </c>
      <c r="K529" s="9"/>
    </row>
    <row r="530" spans="1:11">
      <c r="A530" s="9" t="str">
        <f>YEAR(records[[#This Row],[日期]])&amp;" 年"</f>
        <v>2020 年</v>
      </c>
      <c r="B530" s="7" t="str">
        <f>"第 "&amp;INT(MONTH(records[[#This Row],[日期]])/3+1)&amp;" 季度"</f>
        <v>第 2 季度</v>
      </c>
      <c r="C530" s="7" t="str">
        <f>MONTH(records[[#This Row],[日期]])&amp;" 月"</f>
        <v>3 月</v>
      </c>
      <c r="D530" s="7" t="str">
        <f>"第 "&amp;WEEKNUM(records[[#This Row],[日期]],2)&amp;" 周"</f>
        <v>第 12 周</v>
      </c>
      <c r="E530" s="7">
        <v>43908</v>
      </c>
      <c r="F530" s="8">
        <v>0.3125</v>
      </c>
      <c r="G530" s="8">
        <v>0.32291666666666669</v>
      </c>
      <c r="H530" s="8">
        <f>records[[#This Row],[结束时刻]]-records[[#This Row],[开始时刻]]</f>
        <v>1.0416666666666685E-2</v>
      </c>
      <c r="I530" s="7" t="s">
        <v>97</v>
      </c>
      <c r="J530" s="24">
        <v>0.6</v>
      </c>
      <c r="K530" s="9" t="s">
        <v>255</v>
      </c>
    </row>
    <row r="531" spans="1:11">
      <c r="A531" s="9" t="str">
        <f>YEAR(records[[#This Row],[日期]])&amp;" 年"</f>
        <v>2020 年</v>
      </c>
      <c r="B531" s="7" t="str">
        <f>"第 "&amp;INT(MONTH(records[[#This Row],[日期]])/3+1)&amp;" 季度"</f>
        <v>第 2 季度</v>
      </c>
      <c r="C531" s="7" t="str">
        <f>MONTH(records[[#This Row],[日期]])&amp;" 月"</f>
        <v>3 月</v>
      </c>
      <c r="D531" s="7" t="str">
        <f>"第 "&amp;WEEKNUM(records[[#This Row],[日期]],2)&amp;" 周"</f>
        <v>第 12 周</v>
      </c>
      <c r="E531" s="7">
        <v>43908</v>
      </c>
      <c r="F531" s="8">
        <v>0.32291666666666669</v>
      </c>
      <c r="G531" s="8">
        <v>0.33333333333333331</v>
      </c>
      <c r="H531" s="8">
        <f>records[[#This Row],[结束时刻]]-records[[#This Row],[开始时刻]]</f>
        <v>1.041666666666663E-2</v>
      </c>
      <c r="I531" s="13" t="s">
        <v>134</v>
      </c>
      <c r="J531" s="24">
        <v>6.7500000000000004E-2</v>
      </c>
      <c r="K531" s="9" t="s">
        <v>285</v>
      </c>
    </row>
    <row r="532" spans="1:11">
      <c r="A532" s="9" t="str">
        <f>YEAR(records[[#This Row],[日期]])&amp;" 年"</f>
        <v>2020 年</v>
      </c>
      <c r="B532" s="7" t="str">
        <f>"第 "&amp;INT(MONTH(records[[#This Row],[日期]])/3+1)&amp;" 季度"</f>
        <v>第 2 季度</v>
      </c>
      <c r="C532" s="7" t="str">
        <f>MONTH(records[[#This Row],[日期]])&amp;" 月"</f>
        <v>3 月</v>
      </c>
      <c r="D532" s="7" t="str">
        <f>"第 "&amp;WEEKNUM(records[[#This Row],[日期]],2)&amp;" 周"</f>
        <v>第 12 周</v>
      </c>
      <c r="E532" s="7">
        <v>43908</v>
      </c>
      <c r="F532" s="8">
        <v>0.32291666666666669</v>
      </c>
      <c r="G532" s="8">
        <v>0.33333333333333331</v>
      </c>
      <c r="H532" s="8">
        <f>records[[#This Row],[结束时刻]]-records[[#This Row],[开始时刻]]</f>
        <v>1.041666666666663E-2</v>
      </c>
      <c r="I532" s="13" t="s">
        <v>194</v>
      </c>
      <c r="J532" s="24">
        <v>0.1</v>
      </c>
      <c r="K532" s="9"/>
    </row>
    <row r="533" spans="1:11">
      <c r="A533" s="9" t="str">
        <f>YEAR(records[[#This Row],[日期]])&amp;" 年"</f>
        <v>2020 年</v>
      </c>
      <c r="B533" s="7" t="str">
        <f>"第 "&amp;INT(MONTH(records[[#This Row],[日期]])/3+1)&amp;" 季度"</f>
        <v>第 2 季度</v>
      </c>
      <c r="C533" s="7" t="str">
        <f>MONTH(records[[#This Row],[日期]])&amp;" 月"</f>
        <v>3 月</v>
      </c>
      <c r="D533" s="7" t="str">
        <f>"第 "&amp;WEEKNUM(records[[#This Row],[日期]],2)&amp;" 周"</f>
        <v>第 12 周</v>
      </c>
      <c r="E533" s="7">
        <v>43908</v>
      </c>
      <c r="F533" s="8">
        <v>0.33333333333333331</v>
      </c>
      <c r="G533" s="8">
        <v>0.34375</v>
      </c>
      <c r="H533" s="8">
        <f>records[[#This Row],[结束时刻]]-records[[#This Row],[开始时刻]]</f>
        <v>1.0416666666666685E-2</v>
      </c>
      <c r="I533" s="13" t="s">
        <v>188</v>
      </c>
      <c r="J533" s="24">
        <v>0.1</v>
      </c>
      <c r="K533" s="9"/>
    </row>
    <row r="534" spans="1:11">
      <c r="A534" s="9" t="str">
        <f>YEAR(records[[#This Row],[日期]])&amp;" 年"</f>
        <v>2020 年</v>
      </c>
      <c r="B534" s="7" t="str">
        <f>"第 "&amp;INT(MONTH(records[[#This Row],[日期]])/3+1)&amp;" 季度"</f>
        <v>第 2 季度</v>
      </c>
      <c r="C534" s="7" t="str">
        <f>MONTH(records[[#This Row],[日期]])&amp;" 月"</f>
        <v>3 月</v>
      </c>
      <c r="D534" s="7" t="str">
        <f>"第 "&amp;WEEKNUM(records[[#This Row],[日期]],2)&amp;" 周"</f>
        <v>第 12 周</v>
      </c>
      <c r="E534" s="7">
        <v>43908</v>
      </c>
      <c r="F534" s="8">
        <v>0.34375</v>
      </c>
      <c r="G534" s="8">
        <v>0.35416666666666669</v>
      </c>
      <c r="H534" s="8">
        <f>records[[#This Row],[结束时刻]]-records[[#This Row],[开始时刻]]</f>
        <v>1.0416666666666685E-2</v>
      </c>
      <c r="I534" s="13" t="s">
        <v>189</v>
      </c>
      <c r="J534" s="24">
        <v>0.1</v>
      </c>
      <c r="K534" s="9"/>
    </row>
    <row r="535" spans="1:11">
      <c r="A535" s="9" t="str">
        <f>YEAR(records[[#This Row],[日期]])&amp;" 年"</f>
        <v>2020 年</v>
      </c>
      <c r="B535" s="7" t="str">
        <f>"第 "&amp;INT(MONTH(records[[#This Row],[日期]])/3+1)&amp;" 季度"</f>
        <v>第 2 季度</v>
      </c>
      <c r="C535" s="7" t="str">
        <f>MONTH(records[[#This Row],[日期]])&amp;" 月"</f>
        <v>3 月</v>
      </c>
      <c r="D535" s="7" t="str">
        <f>"第 "&amp;WEEKNUM(records[[#This Row],[日期]],2)&amp;" 周"</f>
        <v>第 12 周</v>
      </c>
      <c r="E535" s="7">
        <v>43908</v>
      </c>
      <c r="F535" s="8">
        <v>0.35416666666666669</v>
      </c>
      <c r="G535" s="8">
        <v>0.39583333333333331</v>
      </c>
      <c r="H535" s="8">
        <f>records[[#This Row],[结束时刻]]-records[[#This Row],[开始时刻]]</f>
        <v>4.166666666666663E-2</v>
      </c>
      <c r="I535" s="13" t="s">
        <v>11</v>
      </c>
      <c r="J535" s="24">
        <v>0.2</v>
      </c>
      <c r="K535" s="9"/>
    </row>
    <row r="536" spans="1:11">
      <c r="A536" s="9" t="str">
        <f>YEAR(records[[#This Row],[日期]])&amp;" 年"</f>
        <v>2020 年</v>
      </c>
      <c r="B536" s="7" t="str">
        <f>"第 "&amp;INT(MONTH(records[[#This Row],[日期]])/3+1)&amp;" 季度"</f>
        <v>第 2 季度</v>
      </c>
      <c r="C536" s="7" t="str">
        <f>MONTH(records[[#This Row],[日期]])&amp;" 月"</f>
        <v>3 月</v>
      </c>
      <c r="D536" s="7" t="str">
        <f>"第 "&amp;WEEKNUM(records[[#This Row],[日期]],2)&amp;" 周"</f>
        <v>第 12 周</v>
      </c>
      <c r="E536" s="7">
        <v>43908</v>
      </c>
      <c r="F536" s="8">
        <v>0.39583333333333331</v>
      </c>
      <c r="G536" s="8">
        <v>0.45833333333333331</v>
      </c>
      <c r="H536" s="8">
        <f>records[[#This Row],[结束时刻]]-records[[#This Row],[开始时刻]]</f>
        <v>6.25E-2</v>
      </c>
      <c r="I536" s="13" t="s">
        <v>284</v>
      </c>
      <c r="J536" s="24">
        <v>0.1</v>
      </c>
      <c r="K536" s="9"/>
    </row>
    <row r="537" spans="1:11">
      <c r="A537" s="9" t="str">
        <f>YEAR(records[[#This Row],[日期]])&amp;" 年"</f>
        <v>2020 年</v>
      </c>
      <c r="B537" s="7" t="str">
        <f>"第 "&amp;INT(MONTH(records[[#This Row],[日期]])/3+1)&amp;" 季度"</f>
        <v>第 2 季度</v>
      </c>
      <c r="C537" s="7" t="str">
        <f>MONTH(records[[#This Row],[日期]])&amp;" 月"</f>
        <v>3 月</v>
      </c>
      <c r="D537" s="7" t="str">
        <f>"第 "&amp;WEEKNUM(records[[#This Row],[日期]],2)&amp;" 周"</f>
        <v>第 12 周</v>
      </c>
      <c r="E537" s="7">
        <v>43908</v>
      </c>
      <c r="F537" s="8">
        <v>0.45833333333333331</v>
      </c>
      <c r="G537" s="8">
        <v>0.5</v>
      </c>
      <c r="H537" s="8">
        <f>records[[#This Row],[结束时刻]]-records[[#This Row],[开始时刻]]</f>
        <v>4.1666666666666685E-2</v>
      </c>
      <c r="I537" s="13" t="s">
        <v>229</v>
      </c>
      <c r="J537" s="24">
        <v>1.3</v>
      </c>
      <c r="K537" s="9"/>
    </row>
    <row r="538" spans="1:11">
      <c r="A538" s="9" t="str">
        <f>YEAR(records[[#This Row],[日期]])&amp;" 年"</f>
        <v>2020 年</v>
      </c>
      <c r="B538" s="7" t="str">
        <f>"第 "&amp;INT(MONTH(records[[#This Row],[日期]])/3+1)&amp;" 季度"</f>
        <v>第 2 季度</v>
      </c>
      <c r="C538" s="7" t="str">
        <f>MONTH(records[[#This Row],[日期]])&amp;" 月"</f>
        <v>3 月</v>
      </c>
      <c r="D538" s="7" t="str">
        <f>"第 "&amp;WEEKNUM(records[[#This Row],[日期]],2)&amp;" 周"</f>
        <v>第 12 周</v>
      </c>
      <c r="E538" s="7">
        <v>43908</v>
      </c>
      <c r="F538" s="8">
        <v>0.5</v>
      </c>
      <c r="G538" s="8">
        <v>0.52083333333333337</v>
      </c>
      <c r="H538" s="8">
        <f>records[[#This Row],[结束时刻]]-records[[#This Row],[开始时刻]]</f>
        <v>2.083333333333337E-2</v>
      </c>
      <c r="I538" s="13" t="s">
        <v>230</v>
      </c>
      <c r="J538" s="24">
        <v>1.3</v>
      </c>
      <c r="K538" s="9"/>
    </row>
    <row r="539" spans="1:11">
      <c r="A539" s="9" t="str">
        <f>YEAR(records[[#This Row],[日期]])&amp;" 年"</f>
        <v>2020 年</v>
      </c>
      <c r="B539" s="7" t="str">
        <f>"第 "&amp;INT(MONTH(records[[#This Row],[日期]])/3+1)&amp;" 季度"</f>
        <v>第 2 季度</v>
      </c>
      <c r="C539" s="7" t="str">
        <f>MONTH(records[[#This Row],[日期]])&amp;" 月"</f>
        <v>3 月</v>
      </c>
      <c r="D539" s="7" t="str">
        <f>"第 "&amp;WEEKNUM(records[[#This Row],[日期]],2)&amp;" 周"</f>
        <v>第 12 周</v>
      </c>
      <c r="E539" s="7">
        <v>43908</v>
      </c>
      <c r="F539" s="8">
        <v>0.5</v>
      </c>
      <c r="G539" s="8">
        <v>0.52083333333333337</v>
      </c>
      <c r="H539" s="8">
        <f>records[[#This Row],[结束时刻]]-records[[#This Row],[开始时刻]]</f>
        <v>2.083333333333337E-2</v>
      </c>
      <c r="I539" s="13" t="s">
        <v>145</v>
      </c>
      <c r="J539" s="24">
        <v>0.1</v>
      </c>
      <c r="K539" s="9"/>
    </row>
    <row r="540" spans="1:11">
      <c r="A540" s="9" t="str">
        <f>YEAR(records[[#This Row],[日期]])&amp;" 年"</f>
        <v>2020 年</v>
      </c>
      <c r="B540" s="7" t="str">
        <f>"第 "&amp;INT(MONTH(records[[#This Row],[日期]])/3+1)&amp;" 季度"</f>
        <v>第 2 季度</v>
      </c>
      <c r="C540" s="7" t="str">
        <f>MONTH(records[[#This Row],[日期]])&amp;" 月"</f>
        <v>3 月</v>
      </c>
      <c r="D540" s="7" t="str">
        <f>"第 "&amp;WEEKNUM(records[[#This Row],[日期]],2)&amp;" 周"</f>
        <v>第 12 周</v>
      </c>
      <c r="E540" s="7">
        <v>43908</v>
      </c>
      <c r="F540" s="8">
        <v>0.54166666666666663</v>
      </c>
      <c r="G540" s="8">
        <v>0.625</v>
      </c>
      <c r="H540" s="8">
        <f>records[[#This Row],[结束时刻]]-records[[#This Row],[开始时刻]]</f>
        <v>8.333333333333337E-2</v>
      </c>
      <c r="I540" s="13" t="s">
        <v>277</v>
      </c>
      <c r="J540" s="24">
        <v>0.1</v>
      </c>
      <c r="K540" s="9"/>
    </row>
    <row r="541" spans="1:11">
      <c r="A541" s="9" t="str">
        <f>YEAR(records[[#This Row],[日期]])&amp;" 年"</f>
        <v>2020 年</v>
      </c>
      <c r="B541" s="7" t="str">
        <f>"第 "&amp;INT(MONTH(records[[#This Row],[日期]])/3+1)&amp;" 季度"</f>
        <v>第 2 季度</v>
      </c>
      <c r="C541" s="7" t="str">
        <f>MONTH(records[[#This Row],[日期]])&amp;" 月"</f>
        <v>3 月</v>
      </c>
      <c r="D541" s="7" t="str">
        <f>"第 "&amp;WEEKNUM(records[[#This Row],[日期]],2)&amp;" 周"</f>
        <v>第 12 周</v>
      </c>
      <c r="E541" s="7">
        <v>43908</v>
      </c>
      <c r="F541" s="8">
        <v>0.625</v>
      </c>
      <c r="G541" s="8">
        <v>0.66666666666666663</v>
      </c>
      <c r="H541" s="8">
        <f>records[[#This Row],[结束时刻]]-records[[#This Row],[开始时刻]]</f>
        <v>4.166666666666663E-2</v>
      </c>
      <c r="I541" s="13" t="s">
        <v>192</v>
      </c>
      <c r="J541" s="24">
        <v>0.1</v>
      </c>
      <c r="K541" s="9"/>
    </row>
    <row r="542" spans="1:11">
      <c r="A542" s="9" t="str">
        <f>YEAR(records[[#This Row],[日期]])&amp;" 年"</f>
        <v>2020 年</v>
      </c>
      <c r="B542" s="7" t="str">
        <f>"第 "&amp;INT(MONTH(records[[#This Row],[日期]])/3+1)&amp;" 季度"</f>
        <v>第 2 季度</v>
      </c>
      <c r="C542" s="7" t="str">
        <f>MONTH(records[[#This Row],[日期]])&amp;" 月"</f>
        <v>3 月</v>
      </c>
      <c r="D542" s="7" t="str">
        <f>"第 "&amp;WEEKNUM(records[[#This Row],[日期]],2)&amp;" 周"</f>
        <v>第 12 周</v>
      </c>
      <c r="E542" s="7">
        <v>43908</v>
      </c>
      <c r="F542" s="8">
        <v>0.66666666666666663</v>
      </c>
      <c r="G542" s="8">
        <v>0.70833333333333337</v>
      </c>
      <c r="H542" s="8">
        <f>records[[#This Row],[结束时刻]]-records[[#This Row],[开始时刻]]</f>
        <v>4.1666666666666741E-2</v>
      </c>
      <c r="I542" s="13" t="s">
        <v>286</v>
      </c>
      <c r="J542" s="24">
        <v>0.1</v>
      </c>
      <c r="K542" s="9"/>
    </row>
    <row r="543" spans="1:11">
      <c r="A543" s="9" t="str">
        <f>YEAR(records[[#This Row],[日期]])&amp;" 年"</f>
        <v>2020 年</v>
      </c>
      <c r="B543" s="7" t="str">
        <f>"第 "&amp;INT(MONTH(records[[#This Row],[日期]])/3+1)&amp;" 季度"</f>
        <v>第 2 季度</v>
      </c>
      <c r="C543" s="7" t="str">
        <f>MONTH(records[[#This Row],[日期]])&amp;" 月"</f>
        <v>3 月</v>
      </c>
      <c r="D543" s="7" t="str">
        <f>"第 "&amp;WEEKNUM(records[[#This Row],[日期]],2)&amp;" 周"</f>
        <v>第 12 周</v>
      </c>
      <c r="E543" s="7">
        <v>43908</v>
      </c>
      <c r="F543" s="8">
        <v>0.70833333333333337</v>
      </c>
      <c r="G543" s="8">
        <v>0.75</v>
      </c>
      <c r="H543" s="8">
        <f>records[[#This Row],[结束时刻]]-records[[#This Row],[开始时刻]]</f>
        <v>4.166666666666663E-2</v>
      </c>
      <c r="I543" s="13" t="s">
        <v>233</v>
      </c>
      <c r="J543" s="24">
        <v>1.2</v>
      </c>
      <c r="K543" s="9"/>
    </row>
    <row r="544" spans="1:11">
      <c r="A544" s="9" t="str">
        <f>YEAR(records[[#This Row],[日期]])&amp;" 年"</f>
        <v>2020 年</v>
      </c>
      <c r="B544" s="7" t="str">
        <f>"第 "&amp;INT(MONTH(records[[#This Row],[日期]])/3+1)&amp;" 季度"</f>
        <v>第 2 季度</v>
      </c>
      <c r="C544" s="7" t="str">
        <f>MONTH(records[[#This Row],[日期]])&amp;" 月"</f>
        <v>3 月</v>
      </c>
      <c r="D544" s="7" t="str">
        <f>"第 "&amp;WEEKNUM(records[[#This Row],[日期]],2)&amp;" 周"</f>
        <v>第 12 周</v>
      </c>
      <c r="E544" s="7">
        <v>43908</v>
      </c>
      <c r="F544" s="8">
        <v>0.75</v>
      </c>
      <c r="G544" s="8">
        <v>0.77083333333333337</v>
      </c>
      <c r="H544" s="8">
        <f>records[[#This Row],[结束时刻]]-records[[#This Row],[开始时刻]]</f>
        <v>2.083333333333337E-2</v>
      </c>
      <c r="I544" s="13" t="s">
        <v>234</v>
      </c>
      <c r="J544" s="24">
        <v>1.2</v>
      </c>
      <c r="K544" s="9"/>
    </row>
    <row r="545" spans="1:11">
      <c r="A545" s="9" t="str">
        <f>YEAR(records[[#This Row],[日期]])&amp;" 年"</f>
        <v>2020 年</v>
      </c>
      <c r="B545" s="7" t="str">
        <f>"第 "&amp;INT(MONTH(records[[#This Row],[日期]])/3+1)&amp;" 季度"</f>
        <v>第 2 季度</v>
      </c>
      <c r="C545" s="7" t="str">
        <f>MONTH(records[[#This Row],[日期]])&amp;" 月"</f>
        <v>3 月</v>
      </c>
      <c r="D545" s="7" t="str">
        <f>"第 "&amp;WEEKNUM(records[[#This Row],[日期]],2)&amp;" 周"</f>
        <v>第 12 周</v>
      </c>
      <c r="E545" s="7">
        <v>43908</v>
      </c>
      <c r="F545" s="8">
        <v>0.77083333333333337</v>
      </c>
      <c r="G545" s="8">
        <v>0.8125</v>
      </c>
      <c r="H545" s="8">
        <f>records[[#This Row],[结束时刻]]-records[[#This Row],[开始时刻]]</f>
        <v>4.166666666666663E-2</v>
      </c>
      <c r="I545" s="13" t="s">
        <v>11</v>
      </c>
      <c r="J545" s="24">
        <v>0.1</v>
      </c>
      <c r="K545" s="9"/>
    </row>
    <row r="546" spans="1:11">
      <c r="A546" s="9" t="str">
        <f>YEAR(records[[#This Row],[日期]])&amp;" 年"</f>
        <v>2020 年</v>
      </c>
      <c r="B546" s="7" t="str">
        <f>"第 "&amp;INT(MONTH(records[[#This Row],[日期]])/3+1)&amp;" 季度"</f>
        <v>第 2 季度</v>
      </c>
      <c r="C546" s="7" t="str">
        <f>MONTH(records[[#This Row],[日期]])&amp;" 月"</f>
        <v>3 月</v>
      </c>
      <c r="D546" s="7" t="str">
        <f>"第 "&amp;WEEKNUM(records[[#This Row],[日期]],2)&amp;" 周"</f>
        <v>第 12 周</v>
      </c>
      <c r="E546" s="7">
        <v>43908</v>
      </c>
      <c r="F546" s="8">
        <v>0.875</v>
      </c>
      <c r="G546" s="8">
        <v>0.88194444444444453</v>
      </c>
      <c r="H546" s="8">
        <f>records[[#This Row],[结束时刻]]-records[[#This Row],[开始时刻]]</f>
        <v>6.9444444444445308E-3</v>
      </c>
      <c r="I546" s="13" t="s">
        <v>150</v>
      </c>
      <c r="J546" s="24">
        <v>0.7</v>
      </c>
      <c r="K546" s="9"/>
    </row>
    <row r="547" spans="1:11">
      <c r="A547" s="9" t="str">
        <f>YEAR(records[[#This Row],[日期]])&amp;" 年"</f>
        <v>2020 年</v>
      </c>
      <c r="B547" s="7" t="str">
        <f>"第 "&amp;INT(MONTH(records[[#This Row],[日期]])/3+1)&amp;" 季度"</f>
        <v>第 2 季度</v>
      </c>
      <c r="C547" s="7" t="str">
        <f>MONTH(records[[#This Row],[日期]])&amp;" 月"</f>
        <v>3 月</v>
      </c>
      <c r="D547" s="7" t="str">
        <f>"第 "&amp;WEEKNUM(records[[#This Row],[日期]],2)&amp;" 周"</f>
        <v>第 12 周</v>
      </c>
      <c r="E547" s="7">
        <v>43908</v>
      </c>
      <c r="F547" s="8">
        <v>0.875</v>
      </c>
      <c r="G547" s="8">
        <v>0.9375</v>
      </c>
      <c r="H547" s="8">
        <f>records[[#This Row],[结束时刻]]-records[[#This Row],[开始时刻]]</f>
        <v>6.25E-2</v>
      </c>
      <c r="I547" s="13" t="s">
        <v>283</v>
      </c>
      <c r="J547" s="24">
        <v>0</v>
      </c>
      <c r="K547" s="9"/>
    </row>
    <row r="548" spans="1:11">
      <c r="A548" s="9" t="str">
        <f>YEAR(records[[#This Row],[日期]])&amp;" 年"</f>
        <v>2020 年</v>
      </c>
      <c r="B548" s="7" t="str">
        <f>"第 "&amp;INT(MONTH(records[[#This Row],[日期]])/3+1)&amp;" 季度"</f>
        <v>第 2 季度</v>
      </c>
      <c r="C548" s="7" t="str">
        <f>MONTH(records[[#This Row],[日期]])&amp;" 月"</f>
        <v>3 月</v>
      </c>
      <c r="D548" s="7" t="str">
        <f>"第 "&amp;WEEKNUM(records[[#This Row],[日期]],2)&amp;" 周"</f>
        <v>第 12 周</v>
      </c>
      <c r="E548" s="7">
        <v>43908</v>
      </c>
      <c r="F548" s="8">
        <v>0.88194444444444453</v>
      </c>
      <c r="G548" s="8">
        <v>0.88888888888888884</v>
      </c>
      <c r="H548" s="8">
        <f>records[[#This Row],[结束时刻]]-records[[#This Row],[开始时刻]]</f>
        <v>6.9444444444443088E-3</v>
      </c>
      <c r="I548" s="13" t="s">
        <v>141</v>
      </c>
      <c r="J548" s="24">
        <v>0.7</v>
      </c>
      <c r="K548" s="9"/>
    </row>
    <row r="549" spans="1:11">
      <c r="A549" s="9" t="str">
        <f>YEAR(records[[#This Row],[日期]])&amp;" 年"</f>
        <v>2020 年</v>
      </c>
      <c r="B549" s="7" t="str">
        <f>"第 "&amp;INT(MONTH(records[[#This Row],[日期]])/3+1)&amp;" 季度"</f>
        <v>第 2 季度</v>
      </c>
      <c r="C549" s="7" t="str">
        <f>MONTH(records[[#This Row],[日期]])&amp;" 月"</f>
        <v>3 月</v>
      </c>
      <c r="D549" s="7" t="str">
        <f>"第 "&amp;WEEKNUM(records[[#This Row],[日期]],2)&amp;" 周"</f>
        <v>第 12 周</v>
      </c>
      <c r="E549" s="7">
        <v>43908</v>
      </c>
      <c r="F549" s="8">
        <v>0.88888888888888884</v>
      </c>
      <c r="G549" s="8">
        <v>0.90277777777777779</v>
      </c>
      <c r="H549" s="8">
        <f>records[[#This Row],[结束时刻]]-records[[#This Row],[开始时刻]]</f>
        <v>1.3888888888888951E-2</v>
      </c>
      <c r="I549" s="13" t="s">
        <v>187</v>
      </c>
      <c r="J549" s="24">
        <v>0.7</v>
      </c>
      <c r="K549" s="9"/>
    </row>
    <row r="550" spans="1:11">
      <c r="A550" s="9" t="str">
        <f>YEAR(records[[#This Row],[日期]])&amp;" 年"</f>
        <v>2020 年</v>
      </c>
      <c r="B550" s="7" t="str">
        <f>"第 "&amp;INT(MONTH(records[[#This Row],[日期]])/3+1)&amp;" 季度"</f>
        <v>第 2 季度</v>
      </c>
      <c r="C550" s="7" t="str">
        <f>MONTH(records[[#This Row],[日期]])&amp;" 月"</f>
        <v>3 月</v>
      </c>
      <c r="D550" s="7" t="str">
        <f>"第 "&amp;WEEKNUM(records[[#This Row],[日期]],2)&amp;" 周"</f>
        <v>第 12 周</v>
      </c>
      <c r="E550" s="7">
        <v>43908</v>
      </c>
      <c r="F550" s="8">
        <v>0.91666666666666663</v>
      </c>
      <c r="G550" s="8">
        <v>0.9375</v>
      </c>
      <c r="H550" s="8">
        <f>records[[#This Row],[结束时刻]]-records[[#This Row],[开始时刻]]</f>
        <v>2.083333333333337E-2</v>
      </c>
      <c r="I550" s="13" t="s">
        <v>12</v>
      </c>
      <c r="J550" s="24">
        <v>0.7</v>
      </c>
      <c r="K550" s="9"/>
    </row>
    <row r="551" spans="1:11">
      <c r="A551" s="9" t="str">
        <f>YEAR(records[[#This Row],[日期]])&amp;" 年"</f>
        <v>2020 年</v>
      </c>
      <c r="B551" s="7" t="str">
        <f>"第 "&amp;INT(MONTH(records[[#This Row],[日期]])/3+1)&amp;" 季度"</f>
        <v>第 2 季度</v>
      </c>
      <c r="C551" s="7" t="str">
        <f>MONTH(records[[#This Row],[日期]])&amp;" 月"</f>
        <v>3 月</v>
      </c>
      <c r="D551" s="7" t="str">
        <f>"第 "&amp;WEEKNUM(records[[#This Row],[日期]],2)&amp;" 周"</f>
        <v>第 12 周</v>
      </c>
      <c r="E551" s="7">
        <v>43908</v>
      </c>
      <c r="F551" s="8">
        <v>0.9375</v>
      </c>
      <c r="G551" s="8">
        <v>0.95833333333333337</v>
      </c>
      <c r="H551" s="8">
        <f>records[[#This Row],[结束时刻]]-records[[#This Row],[开始时刻]]</f>
        <v>2.083333333333337E-2</v>
      </c>
      <c r="I551" s="13" t="s">
        <v>23</v>
      </c>
      <c r="J551" s="24">
        <v>0.7</v>
      </c>
      <c r="K551" s="9"/>
    </row>
    <row r="552" spans="1:11">
      <c r="A552" s="9" t="str">
        <f>YEAR(records[[#This Row],[日期]])&amp;" 年"</f>
        <v>2020 年</v>
      </c>
      <c r="B552" s="7" t="str">
        <f>"第 "&amp;INT(MONTH(records[[#This Row],[日期]])/3+1)&amp;" 季度"</f>
        <v>第 2 季度</v>
      </c>
      <c r="C552" s="7" t="str">
        <f>MONTH(records[[#This Row],[日期]])&amp;" 月"</f>
        <v>3 月</v>
      </c>
      <c r="D552" s="7" t="str">
        <f>"第 "&amp;WEEKNUM(records[[#This Row],[日期]],2)&amp;" 周"</f>
        <v>第 12 周</v>
      </c>
      <c r="E552" s="7">
        <v>43909</v>
      </c>
      <c r="F552" s="8">
        <v>0</v>
      </c>
      <c r="G552" s="8">
        <v>0.99930555555555556</v>
      </c>
      <c r="H552" s="8">
        <f>records[[#This Row],[结束时刻]]-records[[#This Row],[开始时刻]]</f>
        <v>0.99930555555555556</v>
      </c>
      <c r="I552" s="13" t="s">
        <v>130</v>
      </c>
      <c r="J552" s="24">
        <v>5.6500000000000002E-2</v>
      </c>
      <c r="K552" s="9" t="s">
        <v>288</v>
      </c>
    </row>
    <row r="553" spans="1:11">
      <c r="A553" s="9" t="str">
        <f>YEAR(records[[#This Row],[日期]])&amp;" 年"</f>
        <v>2020 年</v>
      </c>
      <c r="B553" s="7" t="str">
        <f>"第 "&amp;INT(MONTH(records[[#This Row],[日期]])/3+1)&amp;" 季度"</f>
        <v>第 2 季度</v>
      </c>
      <c r="C553" s="7" t="str">
        <f>MONTH(records[[#This Row],[日期]])&amp;" 月"</f>
        <v>3 月</v>
      </c>
      <c r="D553" s="7" t="str">
        <f>"第 "&amp;WEEKNUM(records[[#This Row],[日期]],2)&amp;" 周"</f>
        <v>第 12 周</v>
      </c>
      <c r="E553" s="7">
        <v>43909</v>
      </c>
      <c r="F553" s="8">
        <v>0.2986111111111111</v>
      </c>
      <c r="G553" s="8">
        <v>0.31944444444444448</v>
      </c>
      <c r="H553" s="8">
        <f>records[[#This Row],[结束时刻]]-records[[#This Row],[开始时刻]]</f>
        <v>2.083333333333337E-2</v>
      </c>
      <c r="I553" s="13" t="s">
        <v>20</v>
      </c>
      <c r="J553" s="24">
        <v>0</v>
      </c>
      <c r="K553" s="9" t="s">
        <v>179</v>
      </c>
    </row>
    <row r="554" spans="1:11">
      <c r="A554" s="9" t="str">
        <f>YEAR(records[[#This Row],[日期]])&amp;" 年"</f>
        <v>2020 年</v>
      </c>
      <c r="B554" s="7" t="str">
        <f>"第 "&amp;INT(MONTH(records[[#This Row],[日期]])/3+1)&amp;" 季度"</f>
        <v>第 2 季度</v>
      </c>
      <c r="C554" s="7" t="str">
        <f>MONTH(records[[#This Row],[日期]])&amp;" 月"</f>
        <v>3 月</v>
      </c>
      <c r="D554" s="7" t="str">
        <f>"第 "&amp;WEEKNUM(records[[#This Row],[日期]],2)&amp;" 周"</f>
        <v>第 12 周</v>
      </c>
      <c r="E554" s="7">
        <v>43909</v>
      </c>
      <c r="F554" s="8">
        <v>0.30208333333333331</v>
      </c>
      <c r="G554" s="8">
        <v>0.30208333333333331</v>
      </c>
      <c r="H554" s="8">
        <f>records[[#This Row],[结束时刻]]-records[[#This Row],[开始时刻]]</f>
        <v>0</v>
      </c>
      <c r="I554" s="13" t="s">
        <v>6</v>
      </c>
      <c r="J554" s="24">
        <v>0</v>
      </c>
      <c r="K554" s="9" t="s">
        <v>179</v>
      </c>
    </row>
    <row r="555" spans="1:11">
      <c r="A555" s="9" t="str">
        <f>YEAR(records[[#This Row],[日期]])&amp;" 年"</f>
        <v>2020 年</v>
      </c>
      <c r="B555" s="7" t="str">
        <f>"第 "&amp;INT(MONTH(records[[#This Row],[日期]])/3+1)&amp;" 季度"</f>
        <v>第 2 季度</v>
      </c>
      <c r="C555" s="7" t="str">
        <f>MONTH(records[[#This Row],[日期]])&amp;" 月"</f>
        <v>3 月</v>
      </c>
      <c r="D555" s="7" t="str">
        <f>"第 "&amp;WEEKNUM(records[[#This Row],[日期]],2)&amp;" 周"</f>
        <v>第 12 周</v>
      </c>
      <c r="E555" s="7">
        <v>43909</v>
      </c>
      <c r="F555" s="8">
        <v>0.30208333333333331</v>
      </c>
      <c r="G555" s="8">
        <v>0.3125</v>
      </c>
      <c r="H555" s="8">
        <f>records[[#This Row],[结束时刻]]-records[[#This Row],[开始时刻]]</f>
        <v>1.0416666666666685E-2</v>
      </c>
      <c r="I555" s="7" t="s">
        <v>97</v>
      </c>
      <c r="J555" s="24">
        <v>0.6</v>
      </c>
      <c r="K555" s="9" t="s">
        <v>289</v>
      </c>
    </row>
    <row r="556" spans="1:11">
      <c r="A556" s="9" t="str">
        <f>YEAR(records[[#This Row],[日期]])&amp;" 年"</f>
        <v>2020 年</v>
      </c>
      <c r="B556" s="7" t="str">
        <f>"第 "&amp;INT(MONTH(records[[#This Row],[日期]])/3+1)&amp;" 季度"</f>
        <v>第 2 季度</v>
      </c>
      <c r="C556" s="7" t="str">
        <f>MONTH(records[[#This Row],[日期]])&amp;" 月"</f>
        <v>3 月</v>
      </c>
      <c r="D556" s="7" t="str">
        <f>"第 "&amp;WEEKNUM(records[[#This Row],[日期]],2)&amp;" 周"</f>
        <v>第 12 周</v>
      </c>
      <c r="E556" s="7">
        <v>43909</v>
      </c>
      <c r="F556" s="8">
        <v>0.32291666666666669</v>
      </c>
      <c r="G556" s="8">
        <v>0.33333333333333331</v>
      </c>
      <c r="H556" s="8">
        <f>records[[#This Row],[结束时刻]]-records[[#This Row],[开始时刻]]</f>
        <v>1.041666666666663E-2</v>
      </c>
      <c r="I556" s="13" t="s">
        <v>134</v>
      </c>
      <c r="J556" s="24">
        <v>3.3750000000000002E-2</v>
      </c>
      <c r="K556" s="9" t="s">
        <v>285</v>
      </c>
    </row>
    <row r="557" spans="1:11">
      <c r="A557" s="9" t="str">
        <f>YEAR(records[[#This Row],[日期]])&amp;" 年"</f>
        <v>2020 年</v>
      </c>
      <c r="B557" s="7" t="str">
        <f>"第 "&amp;INT(MONTH(records[[#This Row],[日期]])/3+1)&amp;" 季度"</f>
        <v>第 2 季度</v>
      </c>
      <c r="C557" s="7" t="str">
        <f>MONTH(records[[#This Row],[日期]])&amp;" 月"</f>
        <v>3 月</v>
      </c>
      <c r="D557" s="7" t="str">
        <f>"第 "&amp;WEEKNUM(records[[#This Row],[日期]],2)&amp;" 周"</f>
        <v>第 12 周</v>
      </c>
      <c r="E557" s="7">
        <v>43909</v>
      </c>
      <c r="F557" s="8">
        <v>0.32291666666666669</v>
      </c>
      <c r="G557" s="8">
        <v>0.36458333333333331</v>
      </c>
      <c r="H557" s="8">
        <f>records[[#This Row],[结束时刻]]-records[[#This Row],[开始时刻]]</f>
        <v>4.166666666666663E-2</v>
      </c>
      <c r="I557" s="13" t="s">
        <v>11</v>
      </c>
      <c r="J557" s="24">
        <v>0.3</v>
      </c>
      <c r="K557" s="9" t="s">
        <v>294</v>
      </c>
    </row>
    <row r="558" spans="1:11">
      <c r="A558" s="9" t="str">
        <f>YEAR(records[[#This Row],[日期]])&amp;" 年"</f>
        <v>2020 年</v>
      </c>
      <c r="B558" s="7" t="str">
        <f>"第 "&amp;INT(MONTH(records[[#This Row],[日期]])/3+1)&amp;" 季度"</f>
        <v>第 2 季度</v>
      </c>
      <c r="C558" s="7" t="str">
        <f>MONTH(records[[#This Row],[日期]])&amp;" 月"</f>
        <v>3 月</v>
      </c>
      <c r="D558" s="7" t="str">
        <f>"第 "&amp;WEEKNUM(records[[#This Row],[日期]],2)&amp;" 周"</f>
        <v>第 12 周</v>
      </c>
      <c r="E558" s="7">
        <v>43909</v>
      </c>
      <c r="F558" s="8">
        <v>0.34375</v>
      </c>
      <c r="G558" s="8">
        <v>0.45833333333333331</v>
      </c>
      <c r="H558" s="8">
        <f>records[[#This Row],[结束时刻]]-records[[#This Row],[开始时刻]]</f>
        <v>0.11458333333333331</v>
      </c>
      <c r="I558" s="13" t="s">
        <v>284</v>
      </c>
      <c r="J558" s="24">
        <v>0.1</v>
      </c>
      <c r="K558" s="9" t="s">
        <v>289</v>
      </c>
    </row>
    <row r="559" spans="1:11">
      <c r="A559" s="9" t="str">
        <f>YEAR(records[[#This Row],[日期]])&amp;" 年"</f>
        <v>2020 年</v>
      </c>
      <c r="B559" s="7" t="str">
        <f>"第 "&amp;INT(MONTH(records[[#This Row],[日期]])/3+1)&amp;" 季度"</f>
        <v>第 2 季度</v>
      </c>
      <c r="C559" s="7" t="str">
        <f>MONTH(records[[#This Row],[日期]])&amp;" 月"</f>
        <v>3 月</v>
      </c>
      <c r="D559" s="7" t="str">
        <f>"第 "&amp;WEEKNUM(records[[#This Row],[日期]],2)&amp;" 周"</f>
        <v>第 12 周</v>
      </c>
      <c r="E559" s="7">
        <v>43909</v>
      </c>
      <c r="F559" s="8">
        <v>0.45833333333333331</v>
      </c>
      <c r="G559" s="8">
        <v>0.5</v>
      </c>
      <c r="H559" s="8">
        <f>records[[#This Row],[结束时刻]]-records[[#This Row],[开始时刻]]</f>
        <v>4.1666666666666685E-2</v>
      </c>
      <c r="I559" s="13" t="s">
        <v>229</v>
      </c>
      <c r="J559" s="24">
        <v>1.4</v>
      </c>
      <c r="K559" s="9" t="s">
        <v>294</v>
      </c>
    </row>
    <row r="560" spans="1:11">
      <c r="A560" s="9" t="str">
        <f>YEAR(records[[#This Row],[日期]])&amp;" 年"</f>
        <v>2020 年</v>
      </c>
      <c r="B560" s="7" t="str">
        <f>"第 "&amp;INT(MONTH(records[[#This Row],[日期]])/3+1)&amp;" 季度"</f>
        <v>第 2 季度</v>
      </c>
      <c r="C560" s="7" t="str">
        <f>MONTH(records[[#This Row],[日期]])&amp;" 月"</f>
        <v>3 月</v>
      </c>
      <c r="D560" s="7" t="str">
        <f>"第 "&amp;WEEKNUM(records[[#This Row],[日期]],2)&amp;" 周"</f>
        <v>第 12 周</v>
      </c>
      <c r="E560" s="7">
        <v>43909</v>
      </c>
      <c r="F560" s="8">
        <v>0.5</v>
      </c>
      <c r="G560" s="8">
        <v>0.52083333333333337</v>
      </c>
      <c r="H560" s="8">
        <f>records[[#This Row],[结束时刻]]-records[[#This Row],[开始时刻]]</f>
        <v>2.083333333333337E-2</v>
      </c>
      <c r="I560" s="13" t="s">
        <v>230</v>
      </c>
      <c r="J560" s="24">
        <v>1.4</v>
      </c>
      <c r="K560" s="9" t="s">
        <v>294</v>
      </c>
    </row>
    <row r="561" spans="1:11">
      <c r="A561" s="9" t="str">
        <f>YEAR(records[[#This Row],[日期]])&amp;" 年"</f>
        <v>2020 年</v>
      </c>
      <c r="B561" s="7" t="str">
        <f>"第 "&amp;INT(MONTH(records[[#This Row],[日期]])/3+1)&amp;" 季度"</f>
        <v>第 2 季度</v>
      </c>
      <c r="C561" s="7" t="str">
        <f>MONTH(records[[#This Row],[日期]])&amp;" 月"</f>
        <v>3 月</v>
      </c>
      <c r="D561" s="7" t="str">
        <f>"第 "&amp;WEEKNUM(records[[#This Row],[日期]],2)&amp;" 周"</f>
        <v>第 12 周</v>
      </c>
      <c r="E561" s="7">
        <v>43909</v>
      </c>
      <c r="F561" s="8">
        <v>0.5</v>
      </c>
      <c r="G561" s="8">
        <v>0.52083333333333337</v>
      </c>
      <c r="H561" s="8">
        <f>records[[#This Row],[结束时刻]]-records[[#This Row],[开始时刻]]</f>
        <v>2.083333333333337E-2</v>
      </c>
      <c r="I561" s="13" t="s">
        <v>145</v>
      </c>
      <c r="J561" s="24">
        <v>0.1</v>
      </c>
      <c r="K561" s="9" t="s">
        <v>289</v>
      </c>
    </row>
    <row r="562" spans="1:11">
      <c r="A562" s="9" t="str">
        <f>YEAR(records[[#This Row],[日期]])&amp;" 年"</f>
        <v>2020 年</v>
      </c>
      <c r="B562" s="7" t="str">
        <f>"第 "&amp;INT(MONTH(records[[#This Row],[日期]])/3+1)&amp;" 季度"</f>
        <v>第 2 季度</v>
      </c>
      <c r="C562" s="7" t="str">
        <f>MONTH(records[[#This Row],[日期]])&amp;" 月"</f>
        <v>3 月</v>
      </c>
      <c r="D562" s="7" t="str">
        <f>"第 "&amp;WEEKNUM(records[[#This Row],[日期]],2)&amp;" 周"</f>
        <v>第 12 周</v>
      </c>
      <c r="E562" s="7">
        <v>43909</v>
      </c>
      <c r="F562" s="8">
        <v>0.5</v>
      </c>
      <c r="G562" s="8">
        <v>0.52083333333333337</v>
      </c>
      <c r="H562" s="8">
        <f>records[[#This Row],[结束时刻]]-records[[#This Row],[开始时刻]]</f>
        <v>2.083333333333337E-2</v>
      </c>
      <c r="I562" s="13" t="s">
        <v>290</v>
      </c>
      <c r="J562" s="24">
        <v>0.05</v>
      </c>
      <c r="K562" s="9" t="s">
        <v>291</v>
      </c>
    </row>
    <row r="563" spans="1:11">
      <c r="A563" s="9" t="str">
        <f>YEAR(records[[#This Row],[日期]])&amp;" 年"</f>
        <v>2020 年</v>
      </c>
      <c r="B563" s="7" t="str">
        <f>"第 "&amp;INT(MONTH(records[[#This Row],[日期]])/3+1)&amp;" 季度"</f>
        <v>第 2 季度</v>
      </c>
      <c r="C563" s="7" t="str">
        <f>MONTH(records[[#This Row],[日期]])&amp;" 月"</f>
        <v>3 月</v>
      </c>
      <c r="D563" s="7" t="str">
        <f>"第 "&amp;WEEKNUM(records[[#This Row],[日期]],2)&amp;" 周"</f>
        <v>第 12 周</v>
      </c>
      <c r="E563" s="7">
        <v>43909</v>
      </c>
      <c r="F563" s="8">
        <v>0.54166666666666663</v>
      </c>
      <c r="G563" s="8">
        <v>0.625</v>
      </c>
      <c r="H563" s="8">
        <f>records[[#This Row],[结束时刻]]-records[[#This Row],[开始时刻]]</f>
        <v>8.333333333333337E-2</v>
      </c>
      <c r="I563" s="13" t="s">
        <v>277</v>
      </c>
      <c r="J563" s="24">
        <v>0.1</v>
      </c>
      <c r="K563" s="9" t="s">
        <v>289</v>
      </c>
    </row>
    <row r="564" spans="1:11">
      <c r="A564" s="9" t="str">
        <f>YEAR(records[[#This Row],[日期]])&amp;" 年"</f>
        <v>2020 年</v>
      </c>
      <c r="B564" s="7" t="str">
        <f>"第 "&amp;INT(MONTH(records[[#This Row],[日期]])/3+1)&amp;" 季度"</f>
        <v>第 2 季度</v>
      </c>
      <c r="C564" s="7" t="str">
        <f>MONTH(records[[#This Row],[日期]])&amp;" 月"</f>
        <v>3 月</v>
      </c>
      <c r="D564" s="7" t="str">
        <f>"第 "&amp;WEEKNUM(records[[#This Row],[日期]],2)&amp;" 周"</f>
        <v>第 12 周</v>
      </c>
      <c r="E564" s="7">
        <v>43909</v>
      </c>
      <c r="F564" s="8">
        <v>0.625</v>
      </c>
      <c r="G564" s="8">
        <v>0.66666666666666663</v>
      </c>
      <c r="H564" s="8">
        <f>records[[#This Row],[结束时刻]]-records[[#This Row],[开始时刻]]</f>
        <v>4.166666666666663E-2</v>
      </c>
      <c r="I564" s="13" t="s">
        <v>292</v>
      </c>
      <c r="J564" s="24">
        <v>0.01</v>
      </c>
      <c r="K564" s="9" t="s">
        <v>191</v>
      </c>
    </row>
    <row r="565" spans="1:11">
      <c r="A565" s="9" t="str">
        <f>YEAR(records[[#This Row],[日期]])&amp;" 年"</f>
        <v>2020 年</v>
      </c>
      <c r="B565" s="7" t="str">
        <f>"第 "&amp;INT(MONTH(records[[#This Row],[日期]])/3+1)&amp;" 季度"</f>
        <v>第 2 季度</v>
      </c>
      <c r="C565" s="7" t="str">
        <f>MONTH(records[[#This Row],[日期]])&amp;" 月"</f>
        <v>3 月</v>
      </c>
      <c r="D565" s="7" t="str">
        <f>"第 "&amp;WEEKNUM(records[[#This Row],[日期]],2)&amp;" 周"</f>
        <v>第 12 周</v>
      </c>
      <c r="E565" s="7">
        <v>43909</v>
      </c>
      <c r="F565" s="8">
        <v>0.66666666666666663</v>
      </c>
      <c r="G565" s="8">
        <v>0.70833333333333337</v>
      </c>
      <c r="H565" s="8">
        <f>records[[#This Row],[结束时刻]]-records[[#This Row],[开始时刻]]</f>
        <v>4.1666666666666741E-2</v>
      </c>
      <c r="I565" s="13" t="s">
        <v>192</v>
      </c>
      <c r="J565" s="24">
        <v>0.1</v>
      </c>
      <c r="K565" s="9" t="s">
        <v>289</v>
      </c>
    </row>
    <row r="566" spans="1:11">
      <c r="A566" s="9" t="str">
        <f>YEAR(records[[#This Row],[日期]])&amp;" 年"</f>
        <v>2020 年</v>
      </c>
      <c r="B566" s="7" t="str">
        <f>"第 "&amp;INT(MONTH(records[[#This Row],[日期]])/3+1)&amp;" 季度"</f>
        <v>第 2 季度</v>
      </c>
      <c r="C566" s="7" t="str">
        <f>MONTH(records[[#This Row],[日期]])&amp;" 月"</f>
        <v>3 月</v>
      </c>
      <c r="D566" s="7" t="str">
        <f>"第 "&amp;WEEKNUM(records[[#This Row],[日期]],2)&amp;" 周"</f>
        <v>第 12 周</v>
      </c>
      <c r="E566" s="7">
        <v>43909</v>
      </c>
      <c r="F566" s="8">
        <v>0.70833333333333337</v>
      </c>
      <c r="G566" s="8">
        <v>0.75</v>
      </c>
      <c r="H566" s="8">
        <f>records[[#This Row],[结束时刻]]-records[[#This Row],[开始时刻]]</f>
        <v>4.166666666666663E-2</v>
      </c>
      <c r="I566" s="13" t="s">
        <v>233</v>
      </c>
      <c r="J566" s="24">
        <v>1.2</v>
      </c>
      <c r="K566" s="9" t="s">
        <v>289</v>
      </c>
    </row>
    <row r="567" spans="1:11">
      <c r="A567" s="9" t="str">
        <f>YEAR(records[[#This Row],[日期]])&amp;" 年"</f>
        <v>2020 年</v>
      </c>
      <c r="B567" s="7" t="str">
        <f>"第 "&amp;INT(MONTH(records[[#This Row],[日期]])/3+1)&amp;" 季度"</f>
        <v>第 2 季度</v>
      </c>
      <c r="C567" s="7" t="str">
        <f>MONTH(records[[#This Row],[日期]])&amp;" 月"</f>
        <v>3 月</v>
      </c>
      <c r="D567" s="7" t="str">
        <f>"第 "&amp;WEEKNUM(records[[#This Row],[日期]],2)&amp;" 周"</f>
        <v>第 12 周</v>
      </c>
      <c r="E567" s="7">
        <v>43909</v>
      </c>
      <c r="F567" s="8">
        <v>0.75</v>
      </c>
      <c r="G567" s="8">
        <v>0.77083333333333337</v>
      </c>
      <c r="H567" s="8">
        <f>records[[#This Row],[结束时刻]]-records[[#This Row],[开始时刻]]</f>
        <v>2.083333333333337E-2</v>
      </c>
      <c r="I567" s="13" t="s">
        <v>234</v>
      </c>
      <c r="J567" s="24">
        <v>1.2</v>
      </c>
      <c r="K567" s="9" t="s">
        <v>289</v>
      </c>
    </row>
    <row r="568" spans="1:11">
      <c r="A568" s="9" t="str">
        <f>YEAR(records[[#This Row],[日期]])&amp;" 年"</f>
        <v>2020 年</v>
      </c>
      <c r="B568" s="7" t="str">
        <f>"第 "&amp;INT(MONTH(records[[#This Row],[日期]])/3+1)&amp;" 季度"</f>
        <v>第 2 季度</v>
      </c>
      <c r="C568" s="7" t="str">
        <f>MONTH(records[[#This Row],[日期]])&amp;" 月"</f>
        <v>3 月</v>
      </c>
      <c r="D568" s="7" t="str">
        <f>"第 "&amp;WEEKNUM(records[[#This Row],[日期]],2)&amp;" 周"</f>
        <v>第 12 周</v>
      </c>
      <c r="E568" s="7">
        <v>43909</v>
      </c>
      <c r="F568" s="8">
        <v>0.75</v>
      </c>
      <c r="G568" s="8">
        <v>0.99930555555555556</v>
      </c>
      <c r="H568" s="8">
        <f>records[[#This Row],[结束时刻]]-records[[#This Row],[开始时刻]]</f>
        <v>0.24930555555555556</v>
      </c>
      <c r="I568" s="13" t="s">
        <v>256</v>
      </c>
      <c r="J568" s="24">
        <v>0</v>
      </c>
      <c r="K568" s="9"/>
    </row>
    <row r="569" spans="1:11">
      <c r="A569" s="9" t="str">
        <f>YEAR(records[[#This Row],[日期]])&amp;" 年"</f>
        <v>2020 年</v>
      </c>
      <c r="B569" s="7" t="str">
        <f>"第 "&amp;INT(MONTH(records[[#This Row],[日期]])/3+1)&amp;" 季度"</f>
        <v>第 2 季度</v>
      </c>
      <c r="C569" s="7" t="str">
        <f>MONTH(records[[#This Row],[日期]])&amp;" 月"</f>
        <v>3 月</v>
      </c>
      <c r="D569" s="7" t="str">
        <f>"第 "&amp;WEEKNUM(records[[#This Row],[日期]],2)&amp;" 周"</f>
        <v>第 12 周</v>
      </c>
      <c r="E569" s="7">
        <v>43909</v>
      </c>
      <c r="F569" s="8">
        <v>0.77083333333333337</v>
      </c>
      <c r="G569" s="8">
        <v>0.79166666666666663</v>
      </c>
      <c r="H569" s="8">
        <f>records[[#This Row],[结束时刻]]-records[[#This Row],[开始时刻]]</f>
        <v>2.0833333333333259E-2</v>
      </c>
      <c r="I569" s="13" t="s">
        <v>293</v>
      </c>
      <c r="J569" s="24">
        <v>0</v>
      </c>
      <c r="K569" s="9" t="s">
        <v>179</v>
      </c>
    </row>
    <row r="570" spans="1:11">
      <c r="A570" s="9" t="str">
        <f>YEAR(records[[#This Row],[日期]])&amp;" 年"</f>
        <v>2020 年</v>
      </c>
      <c r="B570" s="7" t="str">
        <f>"第 "&amp;INT(MONTH(records[[#This Row],[日期]])/3+1)&amp;" 季度"</f>
        <v>第 2 季度</v>
      </c>
      <c r="C570" s="7" t="str">
        <f>MONTH(records[[#This Row],[日期]])&amp;" 月"</f>
        <v>3 月</v>
      </c>
      <c r="D570" s="7" t="str">
        <f>"第 "&amp;WEEKNUM(records[[#This Row],[日期]],2)&amp;" 周"</f>
        <v>第 12 周</v>
      </c>
      <c r="E570" s="7">
        <v>43909</v>
      </c>
      <c r="F570" s="8">
        <v>0.79166666666666663</v>
      </c>
      <c r="G570" s="8">
        <v>0.875</v>
      </c>
      <c r="H570" s="8">
        <f>records[[#This Row],[结束时刻]]-records[[#This Row],[开始时刻]]</f>
        <v>8.333333333333337E-2</v>
      </c>
      <c r="I570" s="13" t="s">
        <v>11</v>
      </c>
      <c r="J570" s="24">
        <v>0</v>
      </c>
      <c r="K570" s="9" t="s">
        <v>179</v>
      </c>
    </row>
    <row r="571" spans="1:11">
      <c r="A571" s="9" t="str">
        <f>YEAR(records[[#This Row],[日期]])&amp;" 年"</f>
        <v>2020 年</v>
      </c>
      <c r="B571" s="7" t="str">
        <f>"第 "&amp;INT(MONTH(records[[#This Row],[日期]])/3+1)&amp;" 季度"</f>
        <v>第 2 季度</v>
      </c>
      <c r="C571" s="7" t="str">
        <f>MONTH(records[[#This Row],[日期]])&amp;" 月"</f>
        <v>3 月</v>
      </c>
      <c r="D571" s="7" t="str">
        <f>"第 "&amp;WEEKNUM(records[[#This Row],[日期]],2)&amp;" 周"</f>
        <v>第 12 周</v>
      </c>
      <c r="E571" s="7">
        <v>43909</v>
      </c>
      <c r="F571" s="8">
        <v>0.875</v>
      </c>
      <c r="G571" s="8">
        <v>0.91666666666666663</v>
      </c>
      <c r="H571" s="8">
        <f>records[[#This Row],[结束时刻]]-records[[#This Row],[开始时刻]]</f>
        <v>4.166666666666663E-2</v>
      </c>
      <c r="I571" s="13" t="s">
        <v>12</v>
      </c>
      <c r="J571" s="24">
        <v>-0.7</v>
      </c>
      <c r="K571" s="9" t="s">
        <v>179</v>
      </c>
    </row>
    <row r="572" spans="1:11">
      <c r="A572" s="9" t="str">
        <f>YEAR(records[[#This Row],[日期]])&amp;" 年"</f>
        <v>2020 年</v>
      </c>
      <c r="B572" s="7" t="str">
        <f>"第 "&amp;INT(MONTH(records[[#This Row],[日期]])/3+1)&amp;" 季度"</f>
        <v>第 2 季度</v>
      </c>
      <c r="C572" s="7" t="str">
        <f>MONTH(records[[#This Row],[日期]])&amp;" 月"</f>
        <v>3 月</v>
      </c>
      <c r="D572" s="7" t="str">
        <f>"第 "&amp;WEEKNUM(records[[#This Row],[日期]],2)&amp;" 周"</f>
        <v>第 12 周</v>
      </c>
      <c r="E572" s="7">
        <v>43909</v>
      </c>
      <c r="F572" s="8">
        <v>0.91666666666666663</v>
      </c>
      <c r="G572" s="8">
        <v>0.9375</v>
      </c>
      <c r="H572" s="8">
        <f>records[[#This Row],[结束时刻]]-records[[#This Row],[开始时刻]]</f>
        <v>2.083333333333337E-2</v>
      </c>
      <c r="I572" s="13" t="s">
        <v>23</v>
      </c>
      <c r="J572" s="24">
        <v>-0.7</v>
      </c>
      <c r="K572" s="9" t="s">
        <v>179</v>
      </c>
    </row>
    <row r="573" spans="1:11">
      <c r="A573" s="9" t="str">
        <f>YEAR(records[[#This Row],[日期]])&amp;" 年"</f>
        <v>2020 年</v>
      </c>
      <c r="B573" s="7" t="str">
        <f>"第 "&amp;INT(MONTH(records[[#This Row],[日期]])/3+1)&amp;" 季度"</f>
        <v>第 2 季度</v>
      </c>
      <c r="C573" s="7" t="str">
        <f>MONTH(records[[#This Row],[日期]])&amp;" 月"</f>
        <v>3 月</v>
      </c>
      <c r="D573" s="7" t="str">
        <f>"第 "&amp;WEEKNUM(records[[#This Row],[日期]],2)&amp;" 周"</f>
        <v>第 12 周</v>
      </c>
      <c r="E573" s="7">
        <v>43909</v>
      </c>
      <c r="F573" s="8">
        <v>0.9375</v>
      </c>
      <c r="G573" s="8">
        <v>0.94444444444444453</v>
      </c>
      <c r="H573" s="8">
        <f>records[[#This Row],[结束时刻]]-records[[#This Row],[开始时刻]]</f>
        <v>6.9444444444445308E-3</v>
      </c>
      <c r="I573" s="13" t="s">
        <v>150</v>
      </c>
      <c r="J573" s="24">
        <v>-0.7</v>
      </c>
      <c r="K573" s="9" t="s">
        <v>179</v>
      </c>
    </row>
    <row r="574" spans="1:11">
      <c r="A574" s="9" t="str">
        <f>YEAR(records[[#This Row],[日期]])&amp;" 年"</f>
        <v>2020 年</v>
      </c>
      <c r="B574" s="7" t="str">
        <f>"第 "&amp;INT(MONTH(records[[#This Row],[日期]])/3+1)&amp;" 季度"</f>
        <v>第 2 季度</v>
      </c>
      <c r="C574" s="7" t="str">
        <f>MONTH(records[[#This Row],[日期]])&amp;" 月"</f>
        <v>3 月</v>
      </c>
      <c r="D574" s="7" t="str">
        <f>"第 "&amp;WEEKNUM(records[[#This Row],[日期]],2)&amp;" 周"</f>
        <v>第 12 周</v>
      </c>
      <c r="E574" s="7">
        <v>43909</v>
      </c>
      <c r="F574" s="8">
        <v>0.94444444444444453</v>
      </c>
      <c r="G574" s="8">
        <v>0.95138888888888884</v>
      </c>
      <c r="H574" s="8">
        <f>records[[#This Row],[结束时刻]]-records[[#This Row],[开始时刻]]</f>
        <v>6.9444444444443088E-3</v>
      </c>
      <c r="I574" s="13" t="s">
        <v>141</v>
      </c>
      <c r="J574" s="24">
        <v>-0.7</v>
      </c>
      <c r="K574" s="9" t="s">
        <v>179</v>
      </c>
    </row>
    <row r="575" spans="1:11">
      <c r="A575" s="9" t="str">
        <f>YEAR(records[[#This Row],[日期]])&amp;" 年"</f>
        <v>2020 年</v>
      </c>
      <c r="B575" s="7" t="str">
        <f>"第 "&amp;INT(MONTH(records[[#This Row],[日期]])/3+1)&amp;" 季度"</f>
        <v>第 2 季度</v>
      </c>
      <c r="C575" s="7" t="str">
        <f>MONTH(records[[#This Row],[日期]])&amp;" 月"</f>
        <v>3 月</v>
      </c>
      <c r="D575" s="7" t="str">
        <f>"第 "&amp;WEEKNUM(records[[#This Row],[日期]],2)&amp;" 周"</f>
        <v>第 12 周</v>
      </c>
      <c r="E575" s="7">
        <v>43909</v>
      </c>
      <c r="F575" s="8">
        <v>0.95138888888888884</v>
      </c>
      <c r="G575" s="8">
        <v>0.95833333333333337</v>
      </c>
      <c r="H575" s="8">
        <f>records[[#This Row],[结束时刻]]-records[[#This Row],[开始时刻]]</f>
        <v>6.9444444444445308E-3</v>
      </c>
      <c r="I575" s="13" t="s">
        <v>187</v>
      </c>
      <c r="J575" s="24">
        <v>-0.7</v>
      </c>
      <c r="K575" s="9" t="s">
        <v>179</v>
      </c>
    </row>
    <row r="576" spans="1:11">
      <c r="A576" s="9" t="str">
        <f>YEAR(records[[#This Row],[日期]])&amp;" 年"</f>
        <v>2020 年</v>
      </c>
      <c r="B576" s="7" t="str">
        <f>"第 "&amp;INT(MONTH(records[[#This Row],[日期]])/3+1)&amp;" 季度"</f>
        <v>第 2 季度</v>
      </c>
      <c r="C576" s="7" t="str">
        <f>MONTH(records[[#This Row],[日期]])&amp;" 月"</f>
        <v>3 月</v>
      </c>
      <c r="D576" s="7" t="str">
        <f>"第 "&amp;WEEKNUM(records[[#This Row],[日期]],2)&amp;" 周"</f>
        <v>第 12 周</v>
      </c>
      <c r="E576" s="7">
        <v>43910</v>
      </c>
      <c r="F576" s="8">
        <v>0</v>
      </c>
      <c r="G576" s="8">
        <v>0.99930555555555556</v>
      </c>
      <c r="H576" s="8">
        <f>records[[#This Row],[结束时刻]]-records[[#This Row],[开始时刻]]</f>
        <v>0.99930555555555556</v>
      </c>
      <c r="I576" s="13" t="s">
        <v>130</v>
      </c>
      <c r="J576" s="24">
        <v>6.9599999999999995E-2</v>
      </c>
      <c r="K576" s="9" t="s">
        <v>295</v>
      </c>
    </row>
    <row r="577" spans="1:11">
      <c r="A577" s="9" t="str">
        <f>YEAR(records[[#This Row],[日期]])&amp;" 年"</f>
        <v>2020 年</v>
      </c>
      <c r="B577" s="7" t="str">
        <f>"第 "&amp;INT(MONTH(records[[#This Row],[日期]])/3+1)&amp;" 季度"</f>
        <v>第 2 季度</v>
      </c>
      <c r="C577" s="7" t="str">
        <f>MONTH(records[[#This Row],[日期]])&amp;" 月"</f>
        <v>3 月</v>
      </c>
      <c r="D577" s="7" t="str">
        <f>"第 "&amp;WEEKNUM(records[[#This Row],[日期]],2)&amp;" 周"</f>
        <v>第 12 周</v>
      </c>
      <c r="E577" s="7">
        <v>43910</v>
      </c>
      <c r="F577" s="8">
        <v>0.2986111111111111</v>
      </c>
      <c r="G577" s="8">
        <v>0.31944444444444448</v>
      </c>
      <c r="H577" s="8">
        <f>records[[#This Row],[结束时刻]]-records[[#This Row],[开始时刻]]</f>
        <v>2.083333333333337E-2</v>
      </c>
      <c r="I577" s="13" t="s">
        <v>20</v>
      </c>
      <c r="J577" s="24">
        <v>0</v>
      </c>
      <c r="K577" s="9" t="s">
        <v>179</v>
      </c>
    </row>
    <row r="578" spans="1:11">
      <c r="A578" s="9" t="str">
        <f>YEAR(records[[#This Row],[日期]])&amp;" 年"</f>
        <v>2020 年</v>
      </c>
      <c r="B578" s="7" t="str">
        <f>"第 "&amp;INT(MONTH(records[[#This Row],[日期]])/3+1)&amp;" 季度"</f>
        <v>第 2 季度</v>
      </c>
      <c r="C578" s="7" t="str">
        <f>MONTH(records[[#This Row],[日期]])&amp;" 月"</f>
        <v>3 月</v>
      </c>
      <c r="D578" s="7" t="str">
        <f>"第 "&amp;WEEKNUM(records[[#This Row],[日期]],2)&amp;" 周"</f>
        <v>第 12 周</v>
      </c>
      <c r="E578" s="7">
        <v>43910</v>
      </c>
      <c r="F578" s="8">
        <v>0.30208333333333331</v>
      </c>
      <c r="G578" s="8">
        <v>0.30208333333333331</v>
      </c>
      <c r="H578" s="8">
        <f>records[[#This Row],[结束时刻]]-records[[#This Row],[开始时刻]]</f>
        <v>0</v>
      </c>
      <c r="I578" s="13" t="s">
        <v>6</v>
      </c>
      <c r="J578" s="24">
        <v>0</v>
      </c>
      <c r="K578" s="9" t="s">
        <v>179</v>
      </c>
    </row>
    <row r="579" spans="1:11">
      <c r="A579" s="9" t="str">
        <f>YEAR(records[[#This Row],[日期]])&amp;" 年"</f>
        <v>2020 年</v>
      </c>
      <c r="B579" s="7" t="str">
        <f>"第 "&amp;INT(MONTH(records[[#This Row],[日期]])/3+1)&amp;" 季度"</f>
        <v>第 2 季度</v>
      </c>
      <c r="C579" s="7" t="str">
        <f>MONTH(records[[#This Row],[日期]])&amp;" 月"</f>
        <v>3 月</v>
      </c>
      <c r="D579" s="7" t="str">
        <f>"第 "&amp;WEEKNUM(records[[#This Row],[日期]],2)&amp;" 周"</f>
        <v>第 12 周</v>
      </c>
      <c r="E579" s="7">
        <v>43910</v>
      </c>
      <c r="F579" s="8">
        <v>0.30208333333333331</v>
      </c>
      <c r="G579" s="8">
        <v>0.3125</v>
      </c>
      <c r="H579" s="8">
        <f>records[[#This Row],[结束时刻]]-records[[#This Row],[开始时刻]]</f>
        <v>1.0416666666666685E-2</v>
      </c>
      <c r="I579" s="7" t="s">
        <v>97</v>
      </c>
      <c r="J579" s="24">
        <v>0.7</v>
      </c>
      <c r="K579" s="9" t="s">
        <v>294</v>
      </c>
    </row>
    <row r="580" spans="1:11">
      <c r="A580" s="9" t="str">
        <f>YEAR(records[[#This Row],[日期]])&amp;" 年"</f>
        <v>2020 年</v>
      </c>
      <c r="B580" s="7" t="str">
        <f>"第 "&amp;INT(MONTH(records[[#This Row],[日期]])/3+1)&amp;" 季度"</f>
        <v>第 2 季度</v>
      </c>
      <c r="C580" s="7" t="str">
        <f>MONTH(records[[#This Row],[日期]])&amp;" 月"</f>
        <v>3 月</v>
      </c>
      <c r="D580" s="7" t="str">
        <f>"第 "&amp;WEEKNUM(records[[#This Row],[日期]],2)&amp;" 周"</f>
        <v>第 12 周</v>
      </c>
      <c r="E580" s="7">
        <v>43910</v>
      </c>
      <c r="F580" s="8">
        <v>0.3125</v>
      </c>
      <c r="G580" s="8">
        <v>0.32291666666666669</v>
      </c>
      <c r="H580" s="8">
        <f>records[[#This Row],[结束时刻]]-records[[#This Row],[开始时刻]]</f>
        <v>1.0416666666666685E-2</v>
      </c>
      <c r="I580" s="13" t="s">
        <v>188</v>
      </c>
      <c r="J580" s="24">
        <v>0.1</v>
      </c>
      <c r="K580" s="9" t="s">
        <v>289</v>
      </c>
    </row>
    <row r="581" spans="1:11">
      <c r="A581" s="9" t="str">
        <f>YEAR(records[[#This Row],[日期]])&amp;" 年"</f>
        <v>2020 年</v>
      </c>
      <c r="B581" s="7" t="str">
        <f>"第 "&amp;INT(MONTH(records[[#This Row],[日期]])/3+1)&amp;" 季度"</f>
        <v>第 2 季度</v>
      </c>
      <c r="C581" s="7" t="str">
        <f>MONTH(records[[#This Row],[日期]])&amp;" 月"</f>
        <v>3 月</v>
      </c>
      <c r="D581" s="7" t="str">
        <f>"第 "&amp;WEEKNUM(records[[#This Row],[日期]],2)&amp;" 周"</f>
        <v>第 12 周</v>
      </c>
      <c r="E581" s="7">
        <v>43910</v>
      </c>
      <c r="F581" s="8">
        <v>0.3125</v>
      </c>
      <c r="G581" s="8">
        <v>0.33333333333333331</v>
      </c>
      <c r="H581" s="8">
        <f>records[[#This Row],[结束时刻]]-records[[#This Row],[开始时刻]]</f>
        <v>2.0833333333333315E-2</v>
      </c>
      <c r="I581" s="13" t="s">
        <v>194</v>
      </c>
      <c r="J581" s="24">
        <v>0.1</v>
      </c>
      <c r="K581" s="9" t="s">
        <v>289</v>
      </c>
    </row>
    <row r="582" spans="1:11">
      <c r="A582" s="9" t="str">
        <f>YEAR(records[[#This Row],[日期]])&amp;" 年"</f>
        <v>2020 年</v>
      </c>
      <c r="B582" s="7" t="str">
        <f>"第 "&amp;INT(MONTH(records[[#This Row],[日期]])/3+1)&amp;" 季度"</f>
        <v>第 2 季度</v>
      </c>
      <c r="C582" s="7" t="str">
        <f>MONTH(records[[#This Row],[日期]])&amp;" 月"</f>
        <v>3 月</v>
      </c>
      <c r="D582" s="7" t="str">
        <f>"第 "&amp;WEEKNUM(records[[#This Row],[日期]],2)&amp;" 周"</f>
        <v>第 12 周</v>
      </c>
      <c r="E582" s="7">
        <v>43910</v>
      </c>
      <c r="F582" s="8">
        <v>0.32291666666666669</v>
      </c>
      <c r="G582" s="8">
        <v>0.33333333333333331</v>
      </c>
      <c r="H582" s="8">
        <f>records[[#This Row],[结束时刻]]-records[[#This Row],[开始时刻]]</f>
        <v>1.041666666666663E-2</v>
      </c>
      <c r="I582" s="13" t="s">
        <v>134</v>
      </c>
      <c r="J582" s="24">
        <v>1.6875000000000001E-2</v>
      </c>
      <c r="K582" s="9" t="s">
        <v>285</v>
      </c>
    </row>
    <row r="583" spans="1:11">
      <c r="A583" s="9" t="str">
        <f>YEAR(records[[#This Row],[日期]])&amp;" 年"</f>
        <v>2020 年</v>
      </c>
      <c r="B583" s="7" t="str">
        <f>"第 "&amp;INT(MONTH(records[[#This Row],[日期]])/3+1)&amp;" 季度"</f>
        <v>第 2 季度</v>
      </c>
      <c r="C583" s="7" t="str">
        <f>MONTH(records[[#This Row],[日期]])&amp;" 月"</f>
        <v>3 月</v>
      </c>
      <c r="D583" s="7" t="str">
        <f>"第 "&amp;WEEKNUM(records[[#This Row],[日期]],2)&amp;" 周"</f>
        <v>第 12 周</v>
      </c>
      <c r="E583" s="7">
        <v>43910</v>
      </c>
      <c r="F583" s="8">
        <v>0.32291666666666669</v>
      </c>
      <c r="G583" s="8">
        <v>0.34375</v>
      </c>
      <c r="H583" s="8">
        <f>records[[#This Row],[结束时刻]]-records[[#This Row],[开始时刻]]</f>
        <v>2.0833333333333315E-2</v>
      </c>
      <c r="I583" s="13" t="s">
        <v>189</v>
      </c>
      <c r="J583" s="24">
        <v>0.1</v>
      </c>
      <c r="K583" s="9" t="s">
        <v>289</v>
      </c>
    </row>
    <row r="584" spans="1:11">
      <c r="A584" s="9" t="str">
        <f>YEAR(records[[#This Row],[日期]])&amp;" 年"</f>
        <v>2020 年</v>
      </c>
      <c r="B584" s="7" t="str">
        <f>"第 "&amp;INT(MONTH(records[[#This Row],[日期]])/3+1)&amp;" 季度"</f>
        <v>第 2 季度</v>
      </c>
      <c r="C584" s="7" t="str">
        <f>MONTH(records[[#This Row],[日期]])&amp;" 月"</f>
        <v>3 月</v>
      </c>
      <c r="D584" s="7" t="str">
        <f>"第 "&amp;WEEKNUM(records[[#This Row],[日期]],2)&amp;" 周"</f>
        <v>第 12 周</v>
      </c>
      <c r="E584" s="7">
        <v>43910</v>
      </c>
      <c r="F584" s="8">
        <v>0.34375</v>
      </c>
      <c r="G584" s="8">
        <v>0.38541666666666669</v>
      </c>
      <c r="H584" s="8">
        <f>records[[#This Row],[结束时刻]]-records[[#This Row],[开始时刻]]</f>
        <v>4.1666666666666685E-2</v>
      </c>
      <c r="I584" s="13" t="s">
        <v>11</v>
      </c>
      <c r="J584" s="24">
        <v>0.3</v>
      </c>
      <c r="K584" s="9" t="s">
        <v>289</v>
      </c>
    </row>
    <row r="585" spans="1:11">
      <c r="A585" s="9" t="str">
        <f>YEAR(records[[#This Row],[日期]])&amp;" 年"</f>
        <v>2020 年</v>
      </c>
      <c r="B585" s="7" t="str">
        <f>"第 "&amp;INT(MONTH(records[[#This Row],[日期]])/3+1)&amp;" 季度"</f>
        <v>第 2 季度</v>
      </c>
      <c r="C585" s="7" t="str">
        <f>MONTH(records[[#This Row],[日期]])&amp;" 月"</f>
        <v>3 月</v>
      </c>
      <c r="D585" s="7" t="str">
        <f>"第 "&amp;WEEKNUM(records[[#This Row],[日期]],2)&amp;" 周"</f>
        <v>第 12 周</v>
      </c>
      <c r="E585" s="7">
        <v>43910</v>
      </c>
      <c r="F585" s="8">
        <v>0.38541666666666669</v>
      </c>
      <c r="G585" s="8">
        <v>0.40625</v>
      </c>
      <c r="H585" s="8">
        <f>records[[#This Row],[结束时刻]]-records[[#This Row],[开始时刻]]</f>
        <v>2.0833333333333315E-2</v>
      </c>
      <c r="I585" s="13" t="s">
        <v>296</v>
      </c>
      <c r="J585" s="24">
        <v>0.1</v>
      </c>
      <c r="K585" s="9" t="s">
        <v>289</v>
      </c>
    </row>
    <row r="586" spans="1:11">
      <c r="A586" s="9" t="str">
        <f>YEAR(records[[#This Row],[日期]])&amp;" 年"</f>
        <v>2020 年</v>
      </c>
      <c r="B586" s="7" t="str">
        <f>"第 "&amp;INT(MONTH(records[[#This Row],[日期]])/3+1)&amp;" 季度"</f>
        <v>第 2 季度</v>
      </c>
      <c r="C586" s="7" t="str">
        <f>MONTH(records[[#This Row],[日期]])&amp;" 月"</f>
        <v>3 月</v>
      </c>
      <c r="D586" s="7" t="str">
        <f>"第 "&amp;WEEKNUM(records[[#This Row],[日期]],2)&amp;" 周"</f>
        <v>第 12 周</v>
      </c>
      <c r="E586" s="7">
        <v>43910</v>
      </c>
      <c r="F586" s="8">
        <v>0.40625</v>
      </c>
      <c r="G586" s="8">
        <v>0.42708333333333331</v>
      </c>
      <c r="H586" s="8">
        <f>records[[#This Row],[结束时刻]]-records[[#This Row],[开始时刻]]</f>
        <v>2.0833333333333315E-2</v>
      </c>
      <c r="I586" s="13" t="s">
        <v>298</v>
      </c>
      <c r="J586" s="24">
        <v>0.1</v>
      </c>
      <c r="K586" s="9" t="s">
        <v>289</v>
      </c>
    </row>
    <row r="587" spans="1:11">
      <c r="A587" s="9" t="str">
        <f>YEAR(records[[#This Row],[日期]])&amp;" 年"</f>
        <v>2020 年</v>
      </c>
      <c r="B587" s="7" t="str">
        <f>"第 "&amp;INT(MONTH(records[[#This Row],[日期]])/3+1)&amp;" 季度"</f>
        <v>第 2 季度</v>
      </c>
      <c r="C587" s="7" t="str">
        <f>MONTH(records[[#This Row],[日期]])&amp;" 月"</f>
        <v>3 月</v>
      </c>
      <c r="D587" s="7" t="str">
        <f>"第 "&amp;WEEKNUM(records[[#This Row],[日期]],2)&amp;" 周"</f>
        <v>第 12 周</v>
      </c>
      <c r="E587" s="7">
        <v>43910</v>
      </c>
      <c r="F587" s="8">
        <v>0.41666666666666669</v>
      </c>
      <c r="G587" s="8">
        <v>0.45833333333333331</v>
      </c>
      <c r="H587" s="8">
        <f>records[[#This Row],[结束时刻]]-records[[#This Row],[开始时刻]]</f>
        <v>4.166666666666663E-2</v>
      </c>
      <c r="I587" s="13" t="s">
        <v>277</v>
      </c>
      <c r="J587" s="24">
        <v>0.1</v>
      </c>
      <c r="K587" s="9" t="s">
        <v>289</v>
      </c>
    </row>
    <row r="588" spans="1:11">
      <c r="A588" s="9" t="str">
        <f>YEAR(records[[#This Row],[日期]])&amp;" 年"</f>
        <v>2020 年</v>
      </c>
      <c r="B588" s="7" t="str">
        <f>"第 "&amp;INT(MONTH(records[[#This Row],[日期]])/3+1)&amp;" 季度"</f>
        <v>第 2 季度</v>
      </c>
      <c r="C588" s="7" t="str">
        <f>MONTH(records[[#This Row],[日期]])&amp;" 月"</f>
        <v>3 月</v>
      </c>
      <c r="D588" s="7" t="str">
        <f>"第 "&amp;WEEKNUM(records[[#This Row],[日期]],2)&amp;" 周"</f>
        <v>第 12 周</v>
      </c>
      <c r="E588" s="7">
        <v>43910</v>
      </c>
      <c r="F588" s="8">
        <v>0.45833333333333331</v>
      </c>
      <c r="G588" s="8">
        <v>0.5</v>
      </c>
      <c r="H588" s="8">
        <f>records[[#This Row],[结束时刻]]-records[[#This Row],[开始时刻]]</f>
        <v>4.1666666666666685E-2</v>
      </c>
      <c r="I588" s="13" t="s">
        <v>229</v>
      </c>
      <c r="J588" s="24">
        <v>1.4</v>
      </c>
      <c r="K588" s="9" t="s">
        <v>289</v>
      </c>
    </row>
    <row r="589" spans="1:11">
      <c r="A589" s="9" t="str">
        <f>YEAR(records[[#This Row],[日期]])&amp;" 年"</f>
        <v>2020 年</v>
      </c>
      <c r="B589" s="7" t="str">
        <f>"第 "&amp;INT(MONTH(records[[#This Row],[日期]])/3+1)&amp;" 季度"</f>
        <v>第 2 季度</v>
      </c>
      <c r="C589" s="7" t="str">
        <f>MONTH(records[[#This Row],[日期]])&amp;" 月"</f>
        <v>3 月</v>
      </c>
      <c r="D589" s="7" t="str">
        <f>"第 "&amp;WEEKNUM(records[[#This Row],[日期]],2)&amp;" 周"</f>
        <v>第 12 周</v>
      </c>
      <c r="E589" s="7">
        <v>43910</v>
      </c>
      <c r="F589" s="8">
        <v>0.5</v>
      </c>
      <c r="G589" s="8">
        <v>0.52083333333333337</v>
      </c>
      <c r="H589" s="8">
        <f>records[[#This Row],[结束时刻]]-records[[#This Row],[开始时刻]]</f>
        <v>2.083333333333337E-2</v>
      </c>
      <c r="I589" s="13" t="s">
        <v>230</v>
      </c>
      <c r="J589" s="24">
        <v>1.4</v>
      </c>
      <c r="K589" s="9" t="s">
        <v>289</v>
      </c>
    </row>
    <row r="590" spans="1:11">
      <c r="A590" s="9" t="str">
        <f>YEAR(records[[#This Row],[日期]])&amp;" 年"</f>
        <v>2020 年</v>
      </c>
      <c r="B590" s="7" t="str">
        <f>"第 "&amp;INT(MONTH(records[[#This Row],[日期]])/3+1)&amp;" 季度"</f>
        <v>第 2 季度</v>
      </c>
      <c r="C590" s="7" t="str">
        <f>MONTH(records[[#This Row],[日期]])&amp;" 月"</f>
        <v>3 月</v>
      </c>
      <c r="D590" s="7" t="str">
        <f>"第 "&amp;WEEKNUM(records[[#This Row],[日期]],2)&amp;" 周"</f>
        <v>第 12 周</v>
      </c>
      <c r="E590" s="7">
        <v>43910</v>
      </c>
      <c r="F590" s="8">
        <v>0.5</v>
      </c>
      <c r="G590" s="8">
        <v>0.52083333333333337</v>
      </c>
      <c r="H590" s="8">
        <f>records[[#This Row],[结束时刻]]-records[[#This Row],[开始时刻]]</f>
        <v>2.083333333333337E-2</v>
      </c>
      <c r="I590" s="13" t="s">
        <v>145</v>
      </c>
      <c r="J590" s="24">
        <v>0.1</v>
      </c>
      <c r="K590" s="9" t="s">
        <v>289</v>
      </c>
    </row>
    <row r="591" spans="1:11">
      <c r="A591" s="9" t="str">
        <f>YEAR(records[[#This Row],[日期]])&amp;" 年"</f>
        <v>2020 年</v>
      </c>
      <c r="B591" s="7" t="str">
        <f>"第 "&amp;INT(MONTH(records[[#This Row],[日期]])/3+1)&amp;" 季度"</f>
        <v>第 2 季度</v>
      </c>
      <c r="C591" s="7" t="str">
        <f>MONTH(records[[#This Row],[日期]])&amp;" 月"</f>
        <v>3 月</v>
      </c>
      <c r="D591" s="7" t="str">
        <f>"第 "&amp;WEEKNUM(records[[#This Row],[日期]],2)&amp;" 周"</f>
        <v>第 12 周</v>
      </c>
      <c r="E591" s="7">
        <v>43910</v>
      </c>
      <c r="F591" s="8">
        <v>0.54166666666666663</v>
      </c>
      <c r="G591" s="8">
        <v>0.58333333333333337</v>
      </c>
      <c r="H591" s="8">
        <f>records[[#This Row],[结束时刻]]-records[[#This Row],[开始时刻]]</f>
        <v>4.1666666666666741E-2</v>
      </c>
      <c r="I591" s="13" t="s">
        <v>297</v>
      </c>
      <c r="J591" s="24">
        <v>0</v>
      </c>
      <c r="K591" s="9" t="s">
        <v>179</v>
      </c>
    </row>
    <row r="592" spans="1:11">
      <c r="A592" s="9" t="str">
        <f>YEAR(records[[#This Row],[日期]])&amp;" 年"</f>
        <v>2020 年</v>
      </c>
      <c r="B592" s="7" t="str">
        <f>"第 "&amp;INT(MONTH(records[[#This Row],[日期]])/3+1)&amp;" 季度"</f>
        <v>第 2 季度</v>
      </c>
      <c r="C592" s="7" t="str">
        <f>MONTH(records[[#This Row],[日期]])&amp;" 月"</f>
        <v>3 月</v>
      </c>
      <c r="D592" s="7" t="str">
        <f>"第 "&amp;WEEKNUM(records[[#This Row],[日期]],2)&amp;" 周"</f>
        <v>第 12 周</v>
      </c>
      <c r="E592" s="7">
        <v>43910</v>
      </c>
      <c r="F592" s="8">
        <v>0.58333333333333337</v>
      </c>
      <c r="G592" s="8">
        <v>0.60416666666666663</v>
      </c>
      <c r="H592" s="8">
        <f>records[[#This Row],[结束时刻]]-records[[#This Row],[开始时刻]]</f>
        <v>2.0833333333333259E-2</v>
      </c>
      <c r="I592" s="13" t="s">
        <v>299</v>
      </c>
      <c r="J592" s="24">
        <v>0.1</v>
      </c>
      <c r="K592" s="9" t="s">
        <v>289</v>
      </c>
    </row>
    <row r="593" spans="1:11">
      <c r="A593" s="9" t="str">
        <f>YEAR(records[[#This Row],[日期]])&amp;" 年"</f>
        <v>2020 年</v>
      </c>
      <c r="B593" s="7" t="str">
        <f>"第 "&amp;INT(MONTH(records[[#This Row],[日期]])/3+1)&amp;" 季度"</f>
        <v>第 2 季度</v>
      </c>
      <c r="C593" s="7" t="str">
        <f>MONTH(records[[#This Row],[日期]])&amp;" 月"</f>
        <v>3 月</v>
      </c>
      <c r="D593" s="7" t="str">
        <f>"第 "&amp;WEEKNUM(records[[#This Row],[日期]],2)&amp;" 周"</f>
        <v>第 12 周</v>
      </c>
      <c r="E593" s="7">
        <v>43910</v>
      </c>
      <c r="F593" s="8">
        <v>0.60416666666666663</v>
      </c>
      <c r="G593" s="8">
        <v>0.625</v>
      </c>
      <c r="H593" s="8">
        <f>records[[#This Row],[结束时刻]]-records[[#This Row],[开始时刻]]</f>
        <v>2.083333333333337E-2</v>
      </c>
      <c r="I593" s="13" t="s">
        <v>300</v>
      </c>
      <c r="J593" s="24">
        <v>0</v>
      </c>
      <c r="K593" s="9" t="s">
        <v>179</v>
      </c>
    </row>
    <row r="594" spans="1:11">
      <c r="A594" s="9" t="str">
        <f>YEAR(records[[#This Row],[日期]])&amp;" 年"</f>
        <v>2020 年</v>
      </c>
      <c r="B594" s="7" t="str">
        <f>"第 "&amp;INT(MONTH(records[[#This Row],[日期]])/3+1)&amp;" 季度"</f>
        <v>第 2 季度</v>
      </c>
      <c r="C594" s="7" t="str">
        <f>MONTH(records[[#This Row],[日期]])&amp;" 月"</f>
        <v>3 月</v>
      </c>
      <c r="D594" s="7" t="str">
        <f>"第 "&amp;WEEKNUM(records[[#This Row],[日期]],2)&amp;" 周"</f>
        <v>第 12 周</v>
      </c>
      <c r="E594" s="7">
        <v>43910</v>
      </c>
      <c r="F594" s="8">
        <v>0.625</v>
      </c>
      <c r="G594" s="8">
        <v>0.66666666666666663</v>
      </c>
      <c r="H594" s="8">
        <f>records[[#This Row],[结束时刻]]-records[[#This Row],[开始时刻]]</f>
        <v>4.166666666666663E-2</v>
      </c>
      <c r="I594" s="13" t="s">
        <v>192</v>
      </c>
      <c r="J594" s="24">
        <v>0.1</v>
      </c>
      <c r="K594" s="9" t="s">
        <v>289</v>
      </c>
    </row>
    <row r="595" spans="1:11">
      <c r="A595" s="9" t="str">
        <f>YEAR(records[[#This Row],[日期]])&amp;" 年"</f>
        <v>2020 年</v>
      </c>
      <c r="B595" s="7" t="str">
        <f>"第 "&amp;INT(MONTH(records[[#This Row],[日期]])/3+1)&amp;" 季度"</f>
        <v>第 2 季度</v>
      </c>
      <c r="C595" s="7" t="str">
        <f>MONTH(records[[#This Row],[日期]])&amp;" 月"</f>
        <v>3 月</v>
      </c>
      <c r="D595" s="7" t="str">
        <f>"第 "&amp;WEEKNUM(records[[#This Row],[日期]],2)&amp;" 周"</f>
        <v>第 12 周</v>
      </c>
      <c r="E595" s="7">
        <v>43910</v>
      </c>
      <c r="F595" s="8">
        <v>0.66666666666666663</v>
      </c>
      <c r="G595" s="8">
        <v>0.70833333333333337</v>
      </c>
      <c r="H595" s="8">
        <f>records[[#This Row],[结束时刻]]-records[[#This Row],[开始时刻]]</f>
        <v>4.1666666666666741E-2</v>
      </c>
      <c r="I595" s="13" t="s">
        <v>284</v>
      </c>
      <c r="J595" s="24">
        <v>0.1</v>
      </c>
      <c r="K595" s="9" t="s">
        <v>289</v>
      </c>
    </row>
    <row r="596" spans="1:11">
      <c r="A596" s="9" t="str">
        <f>YEAR(records[[#This Row],[日期]])&amp;" 年"</f>
        <v>2020 年</v>
      </c>
      <c r="B596" s="7" t="str">
        <f>"第 "&amp;INT(MONTH(records[[#This Row],[日期]])/3+1)&amp;" 季度"</f>
        <v>第 2 季度</v>
      </c>
      <c r="C596" s="7" t="str">
        <f>MONTH(records[[#This Row],[日期]])&amp;" 月"</f>
        <v>3 月</v>
      </c>
      <c r="D596" s="7" t="str">
        <f>"第 "&amp;WEEKNUM(records[[#This Row],[日期]],2)&amp;" 周"</f>
        <v>第 12 周</v>
      </c>
      <c r="E596" s="7">
        <v>43910</v>
      </c>
      <c r="F596" s="8">
        <v>0.70833333333333337</v>
      </c>
      <c r="G596" s="8">
        <v>0.75</v>
      </c>
      <c r="H596" s="8">
        <f>records[[#This Row],[结束时刻]]-records[[#This Row],[开始时刻]]</f>
        <v>4.166666666666663E-2</v>
      </c>
      <c r="I596" s="13" t="s">
        <v>233</v>
      </c>
      <c r="J596" s="24">
        <v>1.3</v>
      </c>
      <c r="K596" s="9" t="s">
        <v>294</v>
      </c>
    </row>
    <row r="597" spans="1:11">
      <c r="A597" s="9" t="str">
        <f>YEAR(records[[#This Row],[日期]])&amp;" 年"</f>
        <v>2020 年</v>
      </c>
      <c r="B597" s="7" t="str">
        <f>"第 "&amp;INT(MONTH(records[[#This Row],[日期]])/3+1)&amp;" 季度"</f>
        <v>第 2 季度</v>
      </c>
      <c r="C597" s="7" t="str">
        <f>MONTH(records[[#This Row],[日期]])&amp;" 月"</f>
        <v>3 月</v>
      </c>
      <c r="D597" s="7" t="str">
        <f>"第 "&amp;WEEKNUM(records[[#This Row],[日期]],2)&amp;" 周"</f>
        <v>第 12 周</v>
      </c>
      <c r="E597" s="7">
        <v>43910</v>
      </c>
      <c r="F597" s="8">
        <v>0.75</v>
      </c>
      <c r="G597" s="8">
        <v>0.77083333333333337</v>
      </c>
      <c r="H597" s="8">
        <f>records[[#This Row],[结束时刻]]-records[[#This Row],[开始时刻]]</f>
        <v>2.083333333333337E-2</v>
      </c>
      <c r="I597" s="13" t="s">
        <v>234</v>
      </c>
      <c r="J597" s="24">
        <v>1.3</v>
      </c>
      <c r="K597" s="9" t="s">
        <v>294</v>
      </c>
    </row>
    <row r="598" spans="1:11">
      <c r="A598" s="9" t="str">
        <f>YEAR(records[[#This Row],[日期]])&amp;" 年"</f>
        <v>2020 年</v>
      </c>
      <c r="B598" s="7" t="str">
        <f>"第 "&amp;INT(MONTH(records[[#This Row],[日期]])/3+1)&amp;" 季度"</f>
        <v>第 2 季度</v>
      </c>
      <c r="C598" s="7" t="str">
        <f>MONTH(records[[#This Row],[日期]])&amp;" 月"</f>
        <v>3 月</v>
      </c>
      <c r="D598" s="7" t="str">
        <f>"第 "&amp;WEEKNUM(records[[#This Row],[日期]],2)&amp;" 周"</f>
        <v>第 12 周</v>
      </c>
      <c r="E598" s="7">
        <v>43910</v>
      </c>
      <c r="F598" s="8">
        <v>0.79166666666666663</v>
      </c>
      <c r="G598" s="8">
        <v>0.875</v>
      </c>
      <c r="H598" s="8">
        <f>records[[#This Row],[结束时刻]]-records[[#This Row],[开始时刻]]</f>
        <v>8.333333333333337E-2</v>
      </c>
      <c r="I598" s="13" t="s">
        <v>11</v>
      </c>
      <c r="J598" s="24">
        <v>0</v>
      </c>
      <c r="K598" s="9" t="s">
        <v>179</v>
      </c>
    </row>
    <row r="599" spans="1:11">
      <c r="A599" s="9" t="str">
        <f>YEAR(records[[#This Row],[日期]])&amp;" 年"</f>
        <v>2020 年</v>
      </c>
      <c r="B599" s="7" t="str">
        <f>"第 "&amp;INT(MONTH(records[[#This Row],[日期]])/3+1)&amp;" 季度"</f>
        <v>第 2 季度</v>
      </c>
      <c r="C599" s="7" t="str">
        <f>MONTH(records[[#This Row],[日期]])&amp;" 月"</f>
        <v>3 月</v>
      </c>
      <c r="D599" s="7" t="str">
        <f>"第 "&amp;WEEKNUM(records[[#This Row],[日期]],2)&amp;" 周"</f>
        <v>第 12 周</v>
      </c>
      <c r="E599" s="7">
        <v>43910</v>
      </c>
      <c r="F599" s="8">
        <v>0.875</v>
      </c>
      <c r="G599" s="8">
        <v>0.91666666666666663</v>
      </c>
      <c r="H599" s="8">
        <f>records[[#This Row],[结束时刻]]-records[[#This Row],[开始时刻]]</f>
        <v>4.166666666666663E-2</v>
      </c>
      <c r="I599" s="13" t="s">
        <v>12</v>
      </c>
      <c r="J599" s="24">
        <v>0.7</v>
      </c>
      <c r="K599" s="9" t="s">
        <v>289</v>
      </c>
    </row>
    <row r="600" spans="1:11">
      <c r="A600" s="9" t="str">
        <f>YEAR(records[[#This Row],[日期]])&amp;" 年"</f>
        <v>2020 年</v>
      </c>
      <c r="B600" s="7" t="str">
        <f>"第 "&amp;INT(MONTH(records[[#This Row],[日期]])/3+1)&amp;" 季度"</f>
        <v>第 2 季度</v>
      </c>
      <c r="C600" s="7" t="str">
        <f>MONTH(records[[#This Row],[日期]])&amp;" 月"</f>
        <v>3 月</v>
      </c>
      <c r="D600" s="7" t="str">
        <f>"第 "&amp;WEEKNUM(records[[#This Row],[日期]],2)&amp;" 周"</f>
        <v>第 12 周</v>
      </c>
      <c r="E600" s="7">
        <v>43910</v>
      </c>
      <c r="F600" s="8">
        <v>0.91666666666666663</v>
      </c>
      <c r="G600" s="8">
        <v>0.9375</v>
      </c>
      <c r="H600" s="8">
        <f>records[[#This Row],[结束时刻]]-records[[#This Row],[开始时刻]]</f>
        <v>2.083333333333337E-2</v>
      </c>
      <c r="I600" s="13" t="s">
        <v>23</v>
      </c>
      <c r="J600" s="24">
        <v>0.7</v>
      </c>
      <c r="K600" s="9" t="s">
        <v>289</v>
      </c>
    </row>
    <row r="601" spans="1:11">
      <c r="A601" s="9" t="str">
        <f>YEAR(records[[#This Row],[日期]])&amp;" 年"</f>
        <v>2020 年</v>
      </c>
      <c r="B601" s="7" t="str">
        <f>"第 "&amp;INT(MONTH(records[[#This Row],[日期]])/3+1)&amp;" 季度"</f>
        <v>第 2 季度</v>
      </c>
      <c r="C601" s="7" t="str">
        <f>MONTH(records[[#This Row],[日期]])&amp;" 月"</f>
        <v>3 月</v>
      </c>
      <c r="D601" s="7" t="str">
        <f>"第 "&amp;WEEKNUM(records[[#This Row],[日期]],2)&amp;" 周"</f>
        <v>第 12 周</v>
      </c>
      <c r="E601" s="7">
        <v>43910</v>
      </c>
      <c r="F601" s="8">
        <v>0.9375</v>
      </c>
      <c r="G601" s="8">
        <v>0.94444444444444453</v>
      </c>
      <c r="H601" s="8">
        <f>records[[#This Row],[结束时刻]]-records[[#This Row],[开始时刻]]</f>
        <v>6.9444444444445308E-3</v>
      </c>
      <c r="I601" s="13" t="s">
        <v>150</v>
      </c>
      <c r="J601" s="24">
        <v>-0.7</v>
      </c>
      <c r="K601" s="9" t="s">
        <v>179</v>
      </c>
    </row>
    <row r="602" spans="1:11">
      <c r="A602" s="9" t="str">
        <f>YEAR(records[[#This Row],[日期]])&amp;" 年"</f>
        <v>2020 年</v>
      </c>
      <c r="B602" s="7" t="str">
        <f>"第 "&amp;INT(MONTH(records[[#This Row],[日期]])/3+1)&amp;" 季度"</f>
        <v>第 2 季度</v>
      </c>
      <c r="C602" s="7" t="str">
        <f>MONTH(records[[#This Row],[日期]])&amp;" 月"</f>
        <v>3 月</v>
      </c>
      <c r="D602" s="7" t="str">
        <f>"第 "&amp;WEEKNUM(records[[#This Row],[日期]],2)&amp;" 周"</f>
        <v>第 12 周</v>
      </c>
      <c r="E602" s="7">
        <v>43910</v>
      </c>
      <c r="F602" s="8">
        <v>0.94444444444444453</v>
      </c>
      <c r="G602" s="8">
        <v>0.95138888888888884</v>
      </c>
      <c r="H602" s="8">
        <f>records[[#This Row],[结束时刻]]-records[[#This Row],[开始时刻]]</f>
        <v>6.9444444444443088E-3</v>
      </c>
      <c r="I602" s="13" t="s">
        <v>141</v>
      </c>
      <c r="J602" s="24">
        <v>-0.7</v>
      </c>
      <c r="K602" s="9" t="s">
        <v>179</v>
      </c>
    </row>
    <row r="603" spans="1:11">
      <c r="A603" s="9" t="str">
        <f>YEAR(records[[#This Row],[日期]])&amp;" 年"</f>
        <v>2020 年</v>
      </c>
      <c r="B603" s="7" t="str">
        <f>"第 "&amp;INT(MONTH(records[[#This Row],[日期]])/3+1)&amp;" 季度"</f>
        <v>第 2 季度</v>
      </c>
      <c r="C603" s="7" t="str">
        <f>MONTH(records[[#This Row],[日期]])&amp;" 月"</f>
        <v>3 月</v>
      </c>
      <c r="D603" s="7" t="str">
        <f>"第 "&amp;WEEKNUM(records[[#This Row],[日期]],2)&amp;" 周"</f>
        <v>第 12 周</v>
      </c>
      <c r="E603" s="7">
        <v>43910</v>
      </c>
      <c r="F603" s="8">
        <v>0.95138888888888884</v>
      </c>
      <c r="G603" s="8">
        <v>0.95833333333333337</v>
      </c>
      <c r="H603" s="8">
        <f>records[[#This Row],[结束时刻]]-records[[#This Row],[开始时刻]]</f>
        <v>6.9444444444445308E-3</v>
      </c>
      <c r="I603" s="13" t="s">
        <v>187</v>
      </c>
      <c r="J603" s="24">
        <v>-0.7</v>
      </c>
      <c r="K603" s="9" t="s">
        <v>179</v>
      </c>
    </row>
    <row r="604" spans="1:11">
      <c r="A604" s="9" t="str">
        <f>YEAR(records[[#This Row],[日期]])&amp;" 年"</f>
        <v>2020 年</v>
      </c>
      <c r="B604" s="7" t="str">
        <f>"第 "&amp;INT(MONTH(records[[#This Row],[日期]])/3+1)&amp;" 季度"</f>
        <v>第 2 季度</v>
      </c>
      <c r="C604" s="7" t="str">
        <f>MONTH(records[[#This Row],[日期]])&amp;" 月"</f>
        <v>3 月</v>
      </c>
      <c r="D604" s="7" t="str">
        <f>"第 "&amp;WEEKNUM(records[[#This Row],[日期]],2)&amp;" 周"</f>
        <v>第 12 周</v>
      </c>
      <c r="E604" s="7">
        <v>43911</v>
      </c>
      <c r="F604" s="8">
        <v>0</v>
      </c>
      <c r="G604" s="8">
        <v>0.99930555555555556</v>
      </c>
      <c r="H604" s="8">
        <f>records[[#This Row],[结束时刻]]-records[[#This Row],[开始时刻]]</f>
        <v>0.99930555555555556</v>
      </c>
      <c r="I604" s="13" t="s">
        <v>130</v>
      </c>
      <c r="J604" s="24">
        <v>9.375E-2</v>
      </c>
      <c r="K604" s="9" t="s">
        <v>276</v>
      </c>
    </row>
    <row r="605" spans="1:11">
      <c r="A605" s="9" t="str">
        <f>YEAR(records[[#This Row],[日期]])&amp;" 年"</f>
        <v>2020 年</v>
      </c>
      <c r="B605" s="7" t="str">
        <f>"第 "&amp;INT(MONTH(records[[#This Row],[日期]])/3+1)&amp;" 季度"</f>
        <v>第 2 季度</v>
      </c>
      <c r="C605" s="7" t="str">
        <f>MONTH(records[[#This Row],[日期]])&amp;" 月"</f>
        <v>3 月</v>
      </c>
      <c r="D605" s="7" t="str">
        <f>"第 "&amp;WEEKNUM(records[[#This Row],[日期]],2)&amp;" 周"</f>
        <v>第 12 周</v>
      </c>
      <c r="E605" s="7">
        <v>43911</v>
      </c>
      <c r="F605" s="8">
        <v>0.28819444444444448</v>
      </c>
      <c r="G605" s="8">
        <v>0.28819444444444448</v>
      </c>
      <c r="H605" s="8">
        <f>records[[#This Row],[结束时刻]]-records[[#This Row],[开始时刻]]</f>
        <v>0</v>
      </c>
      <c r="I605" s="13" t="s">
        <v>6</v>
      </c>
      <c r="J605" s="24">
        <v>0.3</v>
      </c>
      <c r="K605" s="9" t="s">
        <v>289</v>
      </c>
    </row>
    <row r="606" spans="1:11">
      <c r="A606" s="9" t="str">
        <f>YEAR(records[[#This Row],[日期]])&amp;" 年"</f>
        <v>2020 年</v>
      </c>
      <c r="B606" s="7" t="str">
        <f>"第 "&amp;INT(MONTH(records[[#This Row],[日期]])/3+1)&amp;" 季度"</f>
        <v>第 2 季度</v>
      </c>
      <c r="C606" s="7" t="str">
        <f>MONTH(records[[#This Row],[日期]])&amp;" 月"</f>
        <v>3 月</v>
      </c>
      <c r="D606" s="7" t="str">
        <f>"第 "&amp;WEEKNUM(records[[#This Row],[日期]],2)&amp;" 周"</f>
        <v>第 12 周</v>
      </c>
      <c r="E606" s="7">
        <v>43911</v>
      </c>
      <c r="F606" s="8">
        <v>0.28819444444444448</v>
      </c>
      <c r="G606" s="8">
        <v>0.30208333333333331</v>
      </c>
      <c r="H606" s="8">
        <f>records[[#This Row],[结束时刻]]-records[[#This Row],[开始时刻]]</f>
        <v>1.388888888888884E-2</v>
      </c>
      <c r="I606" s="7" t="s">
        <v>97</v>
      </c>
      <c r="J606" s="24">
        <v>0.7</v>
      </c>
      <c r="K606" s="9" t="s">
        <v>289</v>
      </c>
    </row>
    <row r="607" spans="1:11">
      <c r="A607" s="9" t="str">
        <f>YEAR(records[[#This Row],[日期]])&amp;" 年"</f>
        <v>2020 年</v>
      </c>
      <c r="B607" s="7" t="str">
        <f>"第 "&amp;INT(MONTH(records[[#This Row],[日期]])/3+1)&amp;" 季度"</f>
        <v>第 2 季度</v>
      </c>
      <c r="C607" s="7" t="str">
        <f>MONTH(records[[#This Row],[日期]])&amp;" 月"</f>
        <v>3 月</v>
      </c>
      <c r="D607" s="7" t="str">
        <f>"第 "&amp;WEEKNUM(records[[#This Row],[日期]],2)&amp;" 周"</f>
        <v>第 12 周</v>
      </c>
      <c r="E607" s="7">
        <v>43911</v>
      </c>
      <c r="F607" s="8">
        <v>0.2986111111111111</v>
      </c>
      <c r="G607" s="8">
        <v>0.31944444444444448</v>
      </c>
      <c r="H607" s="8">
        <f>records[[#This Row],[结束时刻]]-records[[#This Row],[开始时刻]]</f>
        <v>2.083333333333337E-2</v>
      </c>
      <c r="I607" s="13" t="s">
        <v>20</v>
      </c>
      <c r="J607" s="24">
        <v>0</v>
      </c>
      <c r="K607" s="9" t="s">
        <v>179</v>
      </c>
    </row>
    <row r="608" spans="1:11">
      <c r="A608" s="9" t="str">
        <f>YEAR(records[[#This Row],[日期]])&amp;" 年"</f>
        <v>2020 年</v>
      </c>
      <c r="B608" s="7" t="str">
        <f>"第 "&amp;INT(MONTH(records[[#This Row],[日期]])/3+1)&amp;" 季度"</f>
        <v>第 2 季度</v>
      </c>
      <c r="C608" s="7" t="str">
        <f>MONTH(records[[#This Row],[日期]])&amp;" 月"</f>
        <v>3 月</v>
      </c>
      <c r="D608" s="7" t="str">
        <f>"第 "&amp;WEEKNUM(records[[#This Row],[日期]],2)&amp;" 周"</f>
        <v>第 12 周</v>
      </c>
      <c r="E608" s="7">
        <v>43911</v>
      </c>
      <c r="F608" s="8">
        <v>0.30208333333333331</v>
      </c>
      <c r="G608" s="8">
        <v>0.30902777777777779</v>
      </c>
      <c r="H608" s="8">
        <f>records[[#This Row],[结束时刻]]-records[[#This Row],[开始时刻]]</f>
        <v>6.9444444444444753E-3</v>
      </c>
      <c r="I608" s="13" t="s">
        <v>188</v>
      </c>
      <c r="J608" s="24">
        <v>0.1</v>
      </c>
      <c r="K608" s="9" t="s">
        <v>289</v>
      </c>
    </row>
    <row r="609" spans="1:11">
      <c r="A609" s="9" t="str">
        <f>YEAR(records[[#This Row],[日期]])&amp;" 年"</f>
        <v>2020 年</v>
      </c>
      <c r="B609" s="7" t="str">
        <f>"第 "&amp;INT(MONTH(records[[#This Row],[日期]])/3+1)&amp;" 季度"</f>
        <v>第 2 季度</v>
      </c>
      <c r="C609" s="7" t="str">
        <f>MONTH(records[[#This Row],[日期]])&amp;" 月"</f>
        <v>3 月</v>
      </c>
      <c r="D609" s="7" t="str">
        <f>"第 "&amp;WEEKNUM(records[[#This Row],[日期]],2)&amp;" 周"</f>
        <v>第 12 周</v>
      </c>
      <c r="E609" s="7">
        <v>43911</v>
      </c>
      <c r="F609" s="8">
        <v>0.30902777777777779</v>
      </c>
      <c r="G609" s="8">
        <v>0.31944444444444448</v>
      </c>
      <c r="H609" s="8">
        <f>records[[#This Row],[结束时刻]]-records[[#This Row],[开始时刻]]</f>
        <v>1.0416666666666685E-2</v>
      </c>
      <c r="I609" s="13" t="s">
        <v>189</v>
      </c>
      <c r="J609" s="24">
        <v>0.1</v>
      </c>
      <c r="K609" s="9" t="s">
        <v>289</v>
      </c>
    </row>
    <row r="610" spans="1:11">
      <c r="A610" s="9" t="str">
        <f>YEAR(records[[#This Row],[日期]])&amp;" 年"</f>
        <v>2020 年</v>
      </c>
      <c r="B610" s="7" t="str">
        <f>"第 "&amp;INT(MONTH(records[[#This Row],[日期]])/3+1)&amp;" 季度"</f>
        <v>第 2 季度</v>
      </c>
      <c r="C610" s="7" t="str">
        <f>MONTH(records[[#This Row],[日期]])&amp;" 月"</f>
        <v>3 月</v>
      </c>
      <c r="D610" s="7" t="str">
        <f>"第 "&amp;WEEKNUM(records[[#This Row],[日期]],2)&amp;" 周"</f>
        <v>第 12 周</v>
      </c>
      <c r="E610" s="7">
        <v>43911</v>
      </c>
      <c r="F610" s="8">
        <v>0.31944444444444448</v>
      </c>
      <c r="G610" s="8">
        <v>0.3298611111111111</v>
      </c>
      <c r="H610" s="8">
        <f>records[[#This Row],[结束时刻]]-records[[#This Row],[开始时刻]]</f>
        <v>1.041666666666663E-2</v>
      </c>
      <c r="I610" s="13" t="s">
        <v>194</v>
      </c>
      <c r="J610" s="24">
        <v>0.1</v>
      </c>
      <c r="K610" s="9" t="s">
        <v>289</v>
      </c>
    </row>
    <row r="611" spans="1:11">
      <c r="A611" s="9" t="str">
        <f>YEAR(records[[#This Row],[日期]])&amp;" 年"</f>
        <v>2020 年</v>
      </c>
      <c r="B611" s="7" t="str">
        <f>"第 "&amp;INT(MONTH(records[[#This Row],[日期]])/3+1)&amp;" 季度"</f>
        <v>第 2 季度</v>
      </c>
      <c r="C611" s="7" t="str">
        <f>MONTH(records[[#This Row],[日期]])&amp;" 月"</f>
        <v>3 月</v>
      </c>
      <c r="D611" s="7" t="str">
        <f>"第 "&amp;WEEKNUM(records[[#This Row],[日期]],2)&amp;" 周"</f>
        <v>第 12 周</v>
      </c>
      <c r="E611" s="7">
        <v>43911</v>
      </c>
      <c r="F611" s="8">
        <v>0.32291666666666669</v>
      </c>
      <c r="G611" s="8">
        <v>0.33333333333333331</v>
      </c>
      <c r="H611" s="8">
        <f>records[[#This Row],[结束时刻]]-records[[#This Row],[开始时刻]]</f>
        <v>1.041666666666663E-2</v>
      </c>
      <c r="I611" s="13" t="s">
        <v>134</v>
      </c>
      <c r="J611" s="24">
        <v>8.4375000000000006E-3</v>
      </c>
      <c r="K611" s="9" t="s">
        <v>285</v>
      </c>
    </row>
    <row r="612" spans="1:11">
      <c r="A612" s="9" t="str">
        <f>YEAR(records[[#This Row],[日期]])&amp;" 年"</f>
        <v>2020 年</v>
      </c>
      <c r="B612" s="7" t="str">
        <f>"第 "&amp;INT(MONTH(records[[#This Row],[日期]])/3+1)&amp;" 季度"</f>
        <v>第 2 季度</v>
      </c>
      <c r="C612" s="7" t="str">
        <f>MONTH(records[[#This Row],[日期]])&amp;" 月"</f>
        <v>3 月</v>
      </c>
      <c r="D612" s="7" t="str">
        <f>"第 "&amp;WEEKNUM(records[[#This Row],[日期]],2)&amp;" 周"</f>
        <v>第 12 周</v>
      </c>
      <c r="E612" s="7">
        <v>43911</v>
      </c>
      <c r="F612" s="8">
        <v>0.33333333333333331</v>
      </c>
      <c r="G612" s="8">
        <v>0.375</v>
      </c>
      <c r="H612" s="8">
        <f>records[[#This Row],[结束时刻]]-records[[#This Row],[开始时刻]]</f>
        <v>4.1666666666666685E-2</v>
      </c>
      <c r="I612" s="13" t="s">
        <v>11</v>
      </c>
      <c r="J612" s="24">
        <v>0.6</v>
      </c>
      <c r="K612" s="9" t="s">
        <v>303</v>
      </c>
    </row>
    <row r="613" spans="1:11">
      <c r="A613" s="9" t="str">
        <f>YEAR(records[[#This Row],[日期]])&amp;" 年"</f>
        <v>2020 年</v>
      </c>
      <c r="B613" s="7" t="str">
        <f>"第 "&amp;INT(MONTH(records[[#This Row],[日期]])/3+1)&amp;" 季度"</f>
        <v>第 2 季度</v>
      </c>
      <c r="C613" s="7" t="str">
        <f>MONTH(records[[#This Row],[日期]])&amp;" 月"</f>
        <v>3 月</v>
      </c>
      <c r="D613" s="7" t="str">
        <f>"第 "&amp;WEEKNUM(records[[#This Row],[日期]],2)&amp;" 周"</f>
        <v>第 12 周</v>
      </c>
      <c r="E613" s="7">
        <v>43911</v>
      </c>
      <c r="F613" s="8">
        <v>0.375</v>
      </c>
      <c r="G613" s="8">
        <v>0.41666666666666669</v>
      </c>
      <c r="H613" s="8">
        <f>records[[#This Row],[结束时刻]]-records[[#This Row],[开始时刻]]</f>
        <v>4.1666666666666685E-2</v>
      </c>
      <c r="I613" s="13" t="s">
        <v>301</v>
      </c>
      <c r="J613" s="24">
        <v>0.1</v>
      </c>
      <c r="K613" s="9" t="s">
        <v>289</v>
      </c>
    </row>
    <row r="614" spans="1:11">
      <c r="A614" s="9" t="str">
        <f>YEAR(records[[#This Row],[日期]])&amp;" 年"</f>
        <v>2020 年</v>
      </c>
      <c r="B614" s="7" t="str">
        <f>"第 "&amp;INT(MONTH(records[[#This Row],[日期]])/3+1)&amp;" 季度"</f>
        <v>第 2 季度</v>
      </c>
      <c r="C614" s="7" t="str">
        <f>MONTH(records[[#This Row],[日期]])&amp;" 月"</f>
        <v>3 月</v>
      </c>
      <c r="D614" s="7" t="str">
        <f>"第 "&amp;WEEKNUM(records[[#This Row],[日期]],2)&amp;" 周"</f>
        <v>第 12 周</v>
      </c>
      <c r="E614" s="7">
        <v>43911</v>
      </c>
      <c r="F614" s="8">
        <v>0.41666666666666669</v>
      </c>
      <c r="G614" s="8">
        <v>0.45833333333333331</v>
      </c>
      <c r="H614" s="8">
        <f>records[[#This Row],[结束时刻]]-records[[#This Row],[开始时刻]]</f>
        <v>4.166666666666663E-2</v>
      </c>
      <c r="I614" s="13" t="s">
        <v>277</v>
      </c>
      <c r="J614" s="24">
        <v>0.1</v>
      </c>
      <c r="K614" s="9" t="s">
        <v>289</v>
      </c>
    </row>
    <row r="615" spans="1:11">
      <c r="A615" s="9" t="str">
        <f>YEAR(records[[#This Row],[日期]])&amp;" 年"</f>
        <v>2020 年</v>
      </c>
      <c r="B615" s="7" t="str">
        <f>"第 "&amp;INT(MONTH(records[[#This Row],[日期]])/3+1)&amp;" 季度"</f>
        <v>第 2 季度</v>
      </c>
      <c r="C615" s="7" t="str">
        <f>MONTH(records[[#This Row],[日期]])&amp;" 月"</f>
        <v>3 月</v>
      </c>
      <c r="D615" s="7" t="str">
        <f>"第 "&amp;WEEKNUM(records[[#This Row],[日期]],2)&amp;" 周"</f>
        <v>第 12 周</v>
      </c>
      <c r="E615" s="7">
        <v>43911</v>
      </c>
      <c r="F615" s="8">
        <v>0.45833333333333331</v>
      </c>
      <c r="G615" s="8">
        <v>0.5</v>
      </c>
      <c r="H615" s="8">
        <f>records[[#This Row],[结束时刻]]-records[[#This Row],[开始时刻]]</f>
        <v>4.1666666666666685E-2</v>
      </c>
      <c r="I615" s="13" t="s">
        <v>229</v>
      </c>
      <c r="J615" s="24">
        <v>1.7</v>
      </c>
      <c r="K615" s="9" t="s">
        <v>303</v>
      </c>
    </row>
    <row r="616" spans="1:11">
      <c r="A616" s="9" t="str">
        <f>YEAR(records[[#This Row],[日期]])&amp;" 年"</f>
        <v>2020 年</v>
      </c>
      <c r="B616" s="7" t="str">
        <f>"第 "&amp;INT(MONTH(records[[#This Row],[日期]])/3+1)&amp;" 季度"</f>
        <v>第 2 季度</v>
      </c>
      <c r="C616" s="7" t="str">
        <f>MONTH(records[[#This Row],[日期]])&amp;" 月"</f>
        <v>3 月</v>
      </c>
      <c r="D616" s="7" t="str">
        <f>"第 "&amp;WEEKNUM(records[[#This Row],[日期]],2)&amp;" 周"</f>
        <v>第 12 周</v>
      </c>
      <c r="E616" s="7">
        <v>43911</v>
      </c>
      <c r="F616" s="8">
        <v>0.5</v>
      </c>
      <c r="G616" s="8">
        <v>0.52083333333333337</v>
      </c>
      <c r="H616" s="8">
        <f>records[[#This Row],[结束时刻]]-records[[#This Row],[开始时刻]]</f>
        <v>2.083333333333337E-2</v>
      </c>
      <c r="I616" s="13" t="s">
        <v>230</v>
      </c>
      <c r="J616" s="24">
        <v>1.7</v>
      </c>
      <c r="K616" s="9" t="s">
        <v>303</v>
      </c>
    </row>
    <row r="617" spans="1:11">
      <c r="A617" s="9" t="str">
        <f>YEAR(records[[#This Row],[日期]])&amp;" 年"</f>
        <v>2020 年</v>
      </c>
      <c r="B617" s="7" t="str">
        <f>"第 "&amp;INT(MONTH(records[[#This Row],[日期]])/3+1)&amp;" 季度"</f>
        <v>第 2 季度</v>
      </c>
      <c r="C617" s="7" t="str">
        <f>MONTH(records[[#This Row],[日期]])&amp;" 月"</f>
        <v>3 月</v>
      </c>
      <c r="D617" s="7" t="str">
        <f>"第 "&amp;WEEKNUM(records[[#This Row],[日期]],2)&amp;" 周"</f>
        <v>第 12 周</v>
      </c>
      <c r="E617" s="7">
        <v>43911</v>
      </c>
      <c r="F617" s="8">
        <v>0.5</v>
      </c>
      <c r="G617" s="8">
        <v>0.52083333333333337</v>
      </c>
      <c r="H617" s="8">
        <f>records[[#This Row],[结束时刻]]-records[[#This Row],[开始时刻]]</f>
        <v>2.083333333333337E-2</v>
      </c>
      <c r="I617" s="13" t="s">
        <v>145</v>
      </c>
      <c r="J617" s="24">
        <v>0.1</v>
      </c>
      <c r="K617" s="9" t="s">
        <v>289</v>
      </c>
    </row>
    <row r="618" spans="1:11">
      <c r="A618" s="9" t="str">
        <f>YEAR(records[[#This Row],[日期]])&amp;" 年"</f>
        <v>2020 年</v>
      </c>
      <c r="B618" s="7" t="str">
        <f>"第 "&amp;INT(MONTH(records[[#This Row],[日期]])/3+1)&amp;" 季度"</f>
        <v>第 2 季度</v>
      </c>
      <c r="C618" s="7" t="str">
        <f>MONTH(records[[#This Row],[日期]])&amp;" 月"</f>
        <v>3 月</v>
      </c>
      <c r="D618" s="7" t="str">
        <f>"第 "&amp;WEEKNUM(records[[#This Row],[日期]],2)&amp;" 周"</f>
        <v>第 12 周</v>
      </c>
      <c r="E618" s="7">
        <v>43911</v>
      </c>
      <c r="F618" s="8">
        <v>0.52083333333333337</v>
      </c>
      <c r="G618" s="8">
        <v>0.58333333333333337</v>
      </c>
      <c r="H618" s="8">
        <f>records[[#This Row],[结束时刻]]-records[[#This Row],[开始时刻]]</f>
        <v>6.25E-2</v>
      </c>
      <c r="I618" s="13" t="s">
        <v>302</v>
      </c>
      <c r="J618" s="24">
        <v>0.1</v>
      </c>
      <c r="K618" s="9" t="s">
        <v>289</v>
      </c>
    </row>
    <row r="619" spans="1:11">
      <c r="A619" s="9" t="str">
        <f>YEAR(records[[#This Row],[日期]])&amp;" 年"</f>
        <v>2020 年</v>
      </c>
      <c r="B619" s="7" t="str">
        <f>"第 "&amp;INT(MONTH(records[[#This Row],[日期]])/3+1)&amp;" 季度"</f>
        <v>第 2 季度</v>
      </c>
      <c r="C619" s="7" t="str">
        <f>MONTH(records[[#This Row],[日期]])&amp;" 月"</f>
        <v>3 月</v>
      </c>
      <c r="D619" s="7" t="str">
        <f>"第 "&amp;WEEKNUM(records[[#This Row],[日期]],2)&amp;" 周"</f>
        <v>第 12 周</v>
      </c>
      <c r="E619" s="7">
        <v>43911</v>
      </c>
      <c r="F619" s="8">
        <v>0.58333333333333337</v>
      </c>
      <c r="G619" s="8">
        <v>0.70833333333333337</v>
      </c>
      <c r="H619" s="8">
        <f>records[[#This Row],[结束时刻]]-records[[#This Row],[开始时刻]]</f>
        <v>0.125</v>
      </c>
      <c r="I619" s="13" t="s">
        <v>284</v>
      </c>
      <c r="J619" s="24">
        <v>0.1</v>
      </c>
      <c r="K619" s="9" t="s">
        <v>289</v>
      </c>
    </row>
    <row r="620" spans="1:11">
      <c r="A620" s="9" t="str">
        <f>YEAR(records[[#This Row],[日期]])&amp;" 年"</f>
        <v>2020 年</v>
      </c>
      <c r="B620" s="7" t="str">
        <f>"第 "&amp;INT(MONTH(records[[#This Row],[日期]])/3+1)&amp;" 季度"</f>
        <v>第 2 季度</v>
      </c>
      <c r="C620" s="7" t="str">
        <f>MONTH(records[[#This Row],[日期]])&amp;" 月"</f>
        <v>3 月</v>
      </c>
      <c r="D620" s="7" t="str">
        <f>"第 "&amp;WEEKNUM(records[[#This Row],[日期]],2)&amp;" 周"</f>
        <v>第 12 周</v>
      </c>
      <c r="E620" s="7">
        <v>43911</v>
      </c>
      <c r="F620" s="8">
        <v>0.70833333333333337</v>
      </c>
      <c r="G620" s="8">
        <v>0.75</v>
      </c>
      <c r="H620" s="8">
        <f>records[[#This Row],[结束时刻]]-records[[#This Row],[开始时刻]]</f>
        <v>4.166666666666663E-2</v>
      </c>
      <c r="I620" s="13" t="s">
        <v>233</v>
      </c>
      <c r="J620" s="24">
        <v>1.3</v>
      </c>
      <c r="K620" s="9" t="s">
        <v>289</v>
      </c>
    </row>
    <row r="621" spans="1:11">
      <c r="A621" s="9" t="str">
        <f>YEAR(records[[#This Row],[日期]])&amp;" 年"</f>
        <v>2020 年</v>
      </c>
      <c r="B621" s="7" t="str">
        <f>"第 "&amp;INT(MONTH(records[[#This Row],[日期]])/3+1)&amp;" 季度"</f>
        <v>第 2 季度</v>
      </c>
      <c r="C621" s="7" t="str">
        <f>MONTH(records[[#This Row],[日期]])&amp;" 月"</f>
        <v>3 月</v>
      </c>
      <c r="D621" s="7" t="str">
        <f>"第 "&amp;WEEKNUM(records[[#This Row],[日期]],2)&amp;" 周"</f>
        <v>第 12 周</v>
      </c>
      <c r="E621" s="7">
        <v>43911</v>
      </c>
      <c r="F621" s="8">
        <v>0.75</v>
      </c>
      <c r="G621" s="8">
        <v>0.77083333333333337</v>
      </c>
      <c r="H621" s="8">
        <f>records[[#This Row],[结束时刻]]-records[[#This Row],[开始时刻]]</f>
        <v>2.083333333333337E-2</v>
      </c>
      <c r="I621" s="13" t="s">
        <v>234</v>
      </c>
      <c r="J621" s="24">
        <v>1.3</v>
      </c>
      <c r="K621" s="9" t="s">
        <v>289</v>
      </c>
    </row>
    <row r="622" spans="1:11">
      <c r="A622" s="9" t="str">
        <f>YEAR(records[[#This Row],[日期]])&amp;" 年"</f>
        <v>2020 年</v>
      </c>
      <c r="B622" s="7" t="str">
        <f>"第 "&amp;INT(MONTH(records[[#This Row],[日期]])/3+1)&amp;" 季度"</f>
        <v>第 2 季度</v>
      </c>
      <c r="C622" s="7" t="str">
        <f>MONTH(records[[#This Row],[日期]])&amp;" 月"</f>
        <v>3 月</v>
      </c>
      <c r="D622" s="7" t="str">
        <f>"第 "&amp;WEEKNUM(records[[#This Row],[日期]],2)&amp;" 周"</f>
        <v>第 12 周</v>
      </c>
      <c r="E622" s="7">
        <v>43911</v>
      </c>
      <c r="F622" s="8">
        <v>0.77083333333333337</v>
      </c>
      <c r="G622" s="8">
        <v>0.83333333333333337</v>
      </c>
      <c r="H622" s="8">
        <f>records[[#This Row],[结束时刻]]-records[[#This Row],[开始时刻]]</f>
        <v>6.25E-2</v>
      </c>
      <c r="I622" s="13" t="s">
        <v>284</v>
      </c>
      <c r="J622" s="24">
        <v>0.1</v>
      </c>
      <c r="K622" s="9" t="s">
        <v>289</v>
      </c>
    </row>
    <row r="623" spans="1:11">
      <c r="A623" s="9" t="str">
        <f>YEAR(records[[#This Row],[日期]])&amp;" 年"</f>
        <v>2020 年</v>
      </c>
      <c r="B623" s="7" t="str">
        <f>"第 "&amp;INT(MONTH(records[[#This Row],[日期]])/3+1)&amp;" 季度"</f>
        <v>第 2 季度</v>
      </c>
      <c r="C623" s="7" t="str">
        <f>MONTH(records[[#This Row],[日期]])&amp;" 月"</f>
        <v>3 月</v>
      </c>
      <c r="D623" s="7" t="str">
        <f>"第 "&amp;WEEKNUM(records[[#This Row],[日期]],2)&amp;" 周"</f>
        <v>第 12 周</v>
      </c>
      <c r="E623" s="7">
        <v>43911</v>
      </c>
      <c r="F623" s="8">
        <v>0.83333333333333337</v>
      </c>
      <c r="G623" s="8">
        <v>0.875</v>
      </c>
      <c r="H623" s="8">
        <f>records[[#This Row],[结束时刻]]-records[[#This Row],[开始时刻]]</f>
        <v>4.166666666666663E-2</v>
      </c>
      <c r="I623" s="13" t="s">
        <v>11</v>
      </c>
      <c r="J623" s="24">
        <v>0.1</v>
      </c>
      <c r="K623" s="9" t="s">
        <v>289</v>
      </c>
    </row>
    <row r="624" spans="1:11">
      <c r="A624" s="9" t="str">
        <f>YEAR(records[[#This Row],[日期]])&amp;" 年"</f>
        <v>2020 年</v>
      </c>
      <c r="B624" s="7" t="str">
        <f>"第 "&amp;INT(MONTH(records[[#This Row],[日期]])/3+1)&amp;" 季度"</f>
        <v>第 2 季度</v>
      </c>
      <c r="C624" s="7" t="str">
        <f>MONTH(records[[#This Row],[日期]])&amp;" 月"</f>
        <v>3 月</v>
      </c>
      <c r="D624" s="7" t="str">
        <f>"第 "&amp;WEEKNUM(records[[#This Row],[日期]],2)&amp;" 周"</f>
        <v>第 12 周</v>
      </c>
      <c r="E624" s="7">
        <v>43911</v>
      </c>
      <c r="F624" s="8">
        <v>0.875</v>
      </c>
      <c r="G624" s="8">
        <v>0.91666666666666663</v>
      </c>
      <c r="H624" s="8">
        <f>records[[#This Row],[结束时刻]]-records[[#This Row],[开始时刻]]</f>
        <v>4.166666666666663E-2</v>
      </c>
      <c r="I624" s="13" t="s">
        <v>12</v>
      </c>
      <c r="J624" s="24">
        <v>0.7</v>
      </c>
      <c r="K624" s="9" t="s">
        <v>289</v>
      </c>
    </row>
    <row r="625" spans="1:11">
      <c r="A625" s="9" t="str">
        <f>YEAR(records[[#This Row],[日期]])&amp;" 年"</f>
        <v>2020 年</v>
      </c>
      <c r="B625" s="7" t="str">
        <f>"第 "&amp;INT(MONTH(records[[#This Row],[日期]])/3+1)&amp;" 季度"</f>
        <v>第 2 季度</v>
      </c>
      <c r="C625" s="7" t="str">
        <f>MONTH(records[[#This Row],[日期]])&amp;" 月"</f>
        <v>3 月</v>
      </c>
      <c r="D625" s="7" t="str">
        <f>"第 "&amp;WEEKNUM(records[[#This Row],[日期]],2)&amp;" 周"</f>
        <v>第 12 周</v>
      </c>
      <c r="E625" s="7">
        <v>43911</v>
      </c>
      <c r="F625" s="8">
        <v>0.91666666666666663</v>
      </c>
      <c r="G625" s="8">
        <v>0.9375</v>
      </c>
      <c r="H625" s="8">
        <f>records[[#This Row],[结束时刻]]-records[[#This Row],[开始时刻]]</f>
        <v>2.083333333333337E-2</v>
      </c>
      <c r="I625" s="13" t="s">
        <v>23</v>
      </c>
      <c r="J625" s="24">
        <v>0.7</v>
      </c>
      <c r="K625" s="9" t="s">
        <v>289</v>
      </c>
    </row>
    <row r="626" spans="1:11">
      <c r="A626" s="9" t="str">
        <f>YEAR(records[[#This Row],[日期]])&amp;" 年"</f>
        <v>2020 年</v>
      </c>
      <c r="B626" s="7" t="str">
        <f>"第 "&amp;INT(MONTH(records[[#This Row],[日期]])/3+1)&amp;" 季度"</f>
        <v>第 2 季度</v>
      </c>
      <c r="C626" s="7" t="str">
        <f>MONTH(records[[#This Row],[日期]])&amp;" 月"</f>
        <v>3 月</v>
      </c>
      <c r="D626" s="7" t="str">
        <f>"第 "&amp;WEEKNUM(records[[#This Row],[日期]],2)&amp;" 周"</f>
        <v>第 12 周</v>
      </c>
      <c r="E626" s="7">
        <v>43911</v>
      </c>
      <c r="F626" s="8">
        <v>0.9375</v>
      </c>
      <c r="G626" s="8">
        <v>0.94444444444444453</v>
      </c>
      <c r="H626" s="8">
        <f>records[[#This Row],[结束时刻]]-records[[#This Row],[开始时刻]]</f>
        <v>6.9444444444445308E-3</v>
      </c>
      <c r="I626" s="13" t="s">
        <v>150</v>
      </c>
      <c r="J626" s="24">
        <v>0.7</v>
      </c>
      <c r="K626" s="9" t="s">
        <v>289</v>
      </c>
    </row>
    <row r="627" spans="1:11">
      <c r="A627" s="9" t="str">
        <f>YEAR(records[[#This Row],[日期]])&amp;" 年"</f>
        <v>2020 年</v>
      </c>
      <c r="B627" s="7" t="str">
        <f>"第 "&amp;INT(MONTH(records[[#This Row],[日期]])/3+1)&amp;" 季度"</f>
        <v>第 2 季度</v>
      </c>
      <c r="C627" s="7" t="str">
        <f>MONTH(records[[#This Row],[日期]])&amp;" 月"</f>
        <v>3 月</v>
      </c>
      <c r="D627" s="7" t="str">
        <f>"第 "&amp;WEEKNUM(records[[#This Row],[日期]],2)&amp;" 周"</f>
        <v>第 12 周</v>
      </c>
      <c r="E627" s="7">
        <v>43911</v>
      </c>
      <c r="F627" s="8">
        <v>0.94444444444444453</v>
      </c>
      <c r="G627" s="8">
        <v>0.95138888888888884</v>
      </c>
      <c r="H627" s="8">
        <f>records[[#This Row],[结束时刻]]-records[[#This Row],[开始时刻]]</f>
        <v>6.9444444444443088E-3</v>
      </c>
      <c r="I627" s="13" t="s">
        <v>141</v>
      </c>
      <c r="J627" s="24">
        <v>0.7</v>
      </c>
      <c r="K627" s="9" t="s">
        <v>289</v>
      </c>
    </row>
    <row r="628" spans="1:11">
      <c r="A628" s="9" t="str">
        <f>YEAR(records[[#This Row],[日期]])&amp;" 年"</f>
        <v>2020 年</v>
      </c>
      <c r="B628" s="7" t="str">
        <f>"第 "&amp;INT(MONTH(records[[#This Row],[日期]])/3+1)&amp;" 季度"</f>
        <v>第 2 季度</v>
      </c>
      <c r="C628" s="7" t="str">
        <f>MONTH(records[[#This Row],[日期]])&amp;" 月"</f>
        <v>3 月</v>
      </c>
      <c r="D628" s="7" t="str">
        <f>"第 "&amp;WEEKNUM(records[[#This Row],[日期]],2)&amp;" 周"</f>
        <v>第 12 周</v>
      </c>
      <c r="E628" s="7">
        <v>43911</v>
      </c>
      <c r="F628" s="8">
        <v>0.95138888888888884</v>
      </c>
      <c r="G628" s="8">
        <v>0.95833333333333337</v>
      </c>
      <c r="H628" s="8">
        <f>records[[#This Row],[结束时刻]]-records[[#This Row],[开始时刻]]</f>
        <v>6.9444444444445308E-3</v>
      </c>
      <c r="I628" s="13" t="s">
        <v>187</v>
      </c>
      <c r="J628" s="24">
        <v>0.7</v>
      </c>
      <c r="K628" s="9" t="s">
        <v>289</v>
      </c>
    </row>
    <row r="629" spans="1:11">
      <c r="A629" s="9" t="str">
        <f>YEAR(records[[#This Row],[日期]])&amp;" 年"</f>
        <v>2020 年</v>
      </c>
      <c r="B629" s="7" t="str">
        <f>"第 "&amp;INT(MONTH(records[[#This Row],[日期]])/3+1)&amp;" 季度"</f>
        <v>第 2 季度</v>
      </c>
      <c r="C629" s="7" t="str">
        <f>MONTH(records[[#This Row],[日期]])&amp;" 月"</f>
        <v>3 月</v>
      </c>
      <c r="D629" s="7" t="str">
        <f>"第 "&amp;WEEKNUM(records[[#This Row],[日期]],2)&amp;" 周"</f>
        <v>第 12 周</v>
      </c>
      <c r="E629" s="7">
        <v>43912</v>
      </c>
      <c r="F629" s="8">
        <v>0</v>
      </c>
      <c r="G629" s="8">
        <v>0.99930555555555556</v>
      </c>
      <c r="H629" s="8">
        <f>records[[#This Row],[结束时刻]]-records[[#This Row],[开始时刻]]</f>
        <v>0.99930555555555556</v>
      </c>
      <c r="I629" s="13" t="s">
        <v>130</v>
      </c>
      <c r="J629" s="24">
        <v>4.3749999999999997E-2</v>
      </c>
      <c r="K629" s="9" t="s">
        <v>308</v>
      </c>
    </row>
    <row r="630" spans="1:11">
      <c r="A630" s="9" t="str">
        <f>YEAR(records[[#This Row],[日期]])&amp;" 年"</f>
        <v>2020 年</v>
      </c>
      <c r="B630" s="7" t="str">
        <f>"第 "&amp;INT(MONTH(records[[#This Row],[日期]])/3+1)&amp;" 季度"</f>
        <v>第 2 季度</v>
      </c>
      <c r="C630" s="7" t="str">
        <f>MONTH(records[[#This Row],[日期]])&amp;" 月"</f>
        <v>3 月</v>
      </c>
      <c r="D630" s="7" t="str">
        <f>"第 "&amp;WEEKNUM(records[[#This Row],[日期]],2)&amp;" 周"</f>
        <v>第 12 周</v>
      </c>
      <c r="E630" s="7">
        <v>43912</v>
      </c>
      <c r="F630" s="8">
        <v>0.27083333333333331</v>
      </c>
      <c r="G630" s="8">
        <v>0.27083333333333331</v>
      </c>
      <c r="H630" s="8">
        <f>records[[#This Row],[结束时刻]]-records[[#This Row],[开始时刻]]</f>
        <v>0</v>
      </c>
      <c r="I630" s="13" t="s">
        <v>6</v>
      </c>
      <c r="J630" s="24">
        <v>0.3</v>
      </c>
      <c r="K630" s="9" t="s">
        <v>289</v>
      </c>
    </row>
    <row r="631" spans="1:11">
      <c r="A631" s="9" t="str">
        <f>YEAR(records[[#This Row],[日期]])&amp;" 年"</f>
        <v>2020 年</v>
      </c>
      <c r="B631" s="7" t="str">
        <f>"第 "&amp;INT(MONTH(records[[#This Row],[日期]])/3+1)&amp;" 季度"</f>
        <v>第 2 季度</v>
      </c>
      <c r="C631" s="7" t="str">
        <f>MONTH(records[[#This Row],[日期]])&amp;" 月"</f>
        <v>3 月</v>
      </c>
      <c r="D631" s="7" t="str">
        <f>"第 "&amp;WEEKNUM(records[[#This Row],[日期]],2)&amp;" 周"</f>
        <v>第 12 周</v>
      </c>
      <c r="E631" s="7">
        <v>43912</v>
      </c>
      <c r="F631" s="8">
        <v>0.27083333333333331</v>
      </c>
      <c r="G631" s="8">
        <v>0.28125</v>
      </c>
      <c r="H631" s="8">
        <f>records[[#This Row],[结束时刻]]-records[[#This Row],[开始时刻]]</f>
        <v>1.0416666666666685E-2</v>
      </c>
      <c r="I631" s="7" t="s">
        <v>97</v>
      </c>
      <c r="J631" s="24">
        <v>0.8</v>
      </c>
      <c r="K631" s="9" t="s">
        <v>309</v>
      </c>
    </row>
    <row r="632" spans="1:11">
      <c r="A632" s="9" t="str">
        <f>YEAR(records[[#This Row],[日期]])&amp;" 年"</f>
        <v>2020 年</v>
      </c>
      <c r="B632" s="7" t="str">
        <f>"第 "&amp;INT(MONTH(records[[#This Row],[日期]])/3+1)&amp;" 季度"</f>
        <v>第 2 季度</v>
      </c>
      <c r="C632" s="7" t="str">
        <f>MONTH(records[[#This Row],[日期]])&amp;" 月"</f>
        <v>3 月</v>
      </c>
      <c r="D632" s="7" t="str">
        <f>"第 "&amp;WEEKNUM(records[[#This Row],[日期]],2)&amp;" 周"</f>
        <v>第 12 周</v>
      </c>
      <c r="E632" s="7">
        <v>43912</v>
      </c>
      <c r="F632" s="8">
        <v>0.29166666666666669</v>
      </c>
      <c r="G632" s="8">
        <v>0.33333333333333331</v>
      </c>
      <c r="H632" s="8">
        <f>records[[#This Row],[结束时刻]]-records[[#This Row],[开始时刻]]</f>
        <v>4.166666666666663E-2</v>
      </c>
      <c r="I632" s="13" t="s">
        <v>11</v>
      </c>
      <c r="J632" s="24">
        <v>0.6</v>
      </c>
      <c r="K632" s="9" t="s">
        <v>289</v>
      </c>
    </row>
    <row r="633" spans="1:11">
      <c r="A633" s="9" t="str">
        <f>YEAR(records[[#This Row],[日期]])&amp;" 年"</f>
        <v>2020 年</v>
      </c>
      <c r="B633" s="7" t="str">
        <f>"第 "&amp;INT(MONTH(records[[#This Row],[日期]])/3+1)&amp;" 季度"</f>
        <v>第 2 季度</v>
      </c>
      <c r="C633" s="7" t="str">
        <f>MONTH(records[[#This Row],[日期]])&amp;" 月"</f>
        <v>3 月</v>
      </c>
      <c r="D633" s="7" t="str">
        <f>"第 "&amp;WEEKNUM(records[[#This Row],[日期]],2)&amp;" 周"</f>
        <v>第 12 周</v>
      </c>
      <c r="E633" s="7">
        <v>43912</v>
      </c>
      <c r="F633" s="8">
        <v>0.2986111111111111</v>
      </c>
      <c r="G633" s="8">
        <v>0.31944444444444448</v>
      </c>
      <c r="H633" s="8">
        <f>records[[#This Row],[结束时刻]]-records[[#This Row],[开始时刻]]</f>
        <v>2.083333333333337E-2</v>
      </c>
      <c r="I633" s="13" t="s">
        <v>20</v>
      </c>
      <c r="J633" s="24">
        <v>0</v>
      </c>
      <c r="K633" s="9" t="s">
        <v>179</v>
      </c>
    </row>
    <row r="634" spans="1:11">
      <c r="A634" s="9" t="str">
        <f>YEAR(records[[#This Row],[日期]])&amp;" 年"</f>
        <v>2020 年</v>
      </c>
      <c r="B634" s="7" t="str">
        <f>"第 "&amp;INT(MONTH(records[[#This Row],[日期]])/3+1)&amp;" 季度"</f>
        <v>第 2 季度</v>
      </c>
      <c r="C634" s="7" t="str">
        <f>MONTH(records[[#This Row],[日期]])&amp;" 月"</f>
        <v>3 月</v>
      </c>
      <c r="D634" s="7" t="str">
        <f>"第 "&amp;WEEKNUM(records[[#This Row],[日期]],2)&amp;" 周"</f>
        <v>第 12 周</v>
      </c>
      <c r="E634" s="7">
        <v>43912</v>
      </c>
      <c r="F634" s="8">
        <v>0.32291666666666669</v>
      </c>
      <c r="G634" s="8">
        <v>0.33333333333333331</v>
      </c>
      <c r="H634" s="8">
        <f>records[[#This Row],[结束时刻]]-records[[#This Row],[开始时刻]]</f>
        <v>1.041666666666663E-2</v>
      </c>
      <c r="I634" s="13" t="s">
        <v>134</v>
      </c>
      <c r="J634" s="24">
        <v>1.6875000000000001E-2</v>
      </c>
      <c r="K634" s="9" t="s">
        <v>310</v>
      </c>
    </row>
    <row r="635" spans="1:11">
      <c r="A635" s="9" t="str">
        <f>YEAR(records[[#This Row],[日期]])&amp;" 年"</f>
        <v>2020 年</v>
      </c>
      <c r="B635" s="7" t="str">
        <f>"第 "&amp;INT(MONTH(records[[#This Row],[日期]])/3+1)&amp;" 季度"</f>
        <v>第 2 季度</v>
      </c>
      <c r="C635" s="7" t="str">
        <f>MONTH(records[[#This Row],[日期]])&amp;" 月"</f>
        <v>3 月</v>
      </c>
      <c r="D635" s="7" t="str">
        <f>"第 "&amp;WEEKNUM(records[[#This Row],[日期]],2)&amp;" 周"</f>
        <v>第 12 周</v>
      </c>
      <c r="E635" s="7">
        <v>43912</v>
      </c>
      <c r="F635" s="8">
        <v>0.33333333333333331</v>
      </c>
      <c r="G635" s="8">
        <v>0.39583333333333331</v>
      </c>
      <c r="H635" s="8">
        <f>records[[#This Row],[结束时刻]]-records[[#This Row],[开始时刻]]</f>
        <v>6.25E-2</v>
      </c>
      <c r="I635" s="13" t="s">
        <v>304</v>
      </c>
      <c r="J635" s="24">
        <v>0.1</v>
      </c>
      <c r="K635" s="9" t="s">
        <v>289</v>
      </c>
    </row>
    <row r="636" spans="1:11">
      <c r="A636" s="9" t="str">
        <f>YEAR(records[[#This Row],[日期]])&amp;" 年"</f>
        <v>2020 年</v>
      </c>
      <c r="B636" s="7" t="str">
        <f>"第 "&amp;INT(MONTH(records[[#This Row],[日期]])/3+1)&amp;" 季度"</f>
        <v>第 2 季度</v>
      </c>
      <c r="C636" s="7" t="str">
        <f>MONTH(records[[#This Row],[日期]])&amp;" 月"</f>
        <v>3 月</v>
      </c>
      <c r="D636" s="7" t="str">
        <f>"第 "&amp;WEEKNUM(records[[#This Row],[日期]],2)&amp;" 周"</f>
        <v>第 12 周</v>
      </c>
      <c r="E636" s="7">
        <v>43912</v>
      </c>
      <c r="F636" s="8">
        <v>0.39583333333333331</v>
      </c>
      <c r="G636" s="8">
        <v>0.45833333333333331</v>
      </c>
      <c r="H636" s="8">
        <f>records[[#This Row],[结束时刻]]-records[[#This Row],[开始时刻]]</f>
        <v>6.25E-2</v>
      </c>
      <c r="I636" s="13" t="s">
        <v>305</v>
      </c>
      <c r="J636" s="24">
        <v>0</v>
      </c>
      <c r="K636" s="9" t="s">
        <v>179</v>
      </c>
    </row>
    <row r="637" spans="1:11">
      <c r="A637" s="9" t="str">
        <f>YEAR(records[[#This Row],[日期]])&amp;" 年"</f>
        <v>2020 年</v>
      </c>
      <c r="B637" s="7" t="str">
        <f>"第 "&amp;INT(MONTH(records[[#This Row],[日期]])/3+1)&amp;" 季度"</f>
        <v>第 2 季度</v>
      </c>
      <c r="C637" s="7" t="str">
        <f>MONTH(records[[#This Row],[日期]])&amp;" 月"</f>
        <v>3 月</v>
      </c>
      <c r="D637" s="7" t="str">
        <f>"第 "&amp;WEEKNUM(records[[#This Row],[日期]],2)&amp;" 周"</f>
        <v>第 12 周</v>
      </c>
      <c r="E637" s="7">
        <v>43912</v>
      </c>
      <c r="F637" s="8">
        <v>0.41666666666666669</v>
      </c>
      <c r="G637" s="8">
        <v>0.99930555555555556</v>
      </c>
      <c r="H637" s="8">
        <f>records[[#This Row],[结束时刻]]-records[[#This Row],[开始时刻]]</f>
        <v>0.58263888888888893</v>
      </c>
      <c r="I637" s="13" t="s">
        <v>256</v>
      </c>
      <c r="J637" s="24">
        <v>0</v>
      </c>
      <c r="K637" s="9"/>
    </row>
    <row r="638" spans="1:11">
      <c r="A638" s="9" t="str">
        <f>YEAR(records[[#This Row],[日期]])&amp;" 年"</f>
        <v>2020 年</v>
      </c>
      <c r="B638" s="7" t="str">
        <f>"第 "&amp;INT(MONTH(records[[#This Row],[日期]])/3+1)&amp;" 季度"</f>
        <v>第 2 季度</v>
      </c>
      <c r="C638" s="7" t="str">
        <f>MONTH(records[[#This Row],[日期]])&amp;" 月"</f>
        <v>3 月</v>
      </c>
      <c r="D638" s="7" t="str">
        <f>"第 "&amp;WEEKNUM(records[[#This Row],[日期]],2)&amp;" 周"</f>
        <v>第 12 周</v>
      </c>
      <c r="E638" s="7">
        <v>43912</v>
      </c>
      <c r="F638" s="8">
        <v>0.45833333333333331</v>
      </c>
      <c r="G638" s="8">
        <v>0.5</v>
      </c>
      <c r="H638" s="8">
        <f>records[[#This Row],[结束时刻]]-records[[#This Row],[开始时刻]]</f>
        <v>4.1666666666666685E-2</v>
      </c>
      <c r="I638" s="13" t="s">
        <v>229</v>
      </c>
      <c r="J638" s="24">
        <v>1.7</v>
      </c>
      <c r="K638" s="9" t="s">
        <v>289</v>
      </c>
    </row>
    <row r="639" spans="1:11">
      <c r="A639" s="9" t="str">
        <f>YEAR(records[[#This Row],[日期]])&amp;" 年"</f>
        <v>2020 年</v>
      </c>
      <c r="B639" s="7" t="str">
        <f>"第 "&amp;INT(MONTH(records[[#This Row],[日期]])/3+1)&amp;" 季度"</f>
        <v>第 2 季度</v>
      </c>
      <c r="C639" s="7" t="str">
        <f>MONTH(records[[#This Row],[日期]])&amp;" 月"</f>
        <v>3 月</v>
      </c>
      <c r="D639" s="7" t="str">
        <f>"第 "&amp;WEEKNUM(records[[#This Row],[日期]],2)&amp;" 周"</f>
        <v>第 12 周</v>
      </c>
      <c r="E639" s="7">
        <v>43912</v>
      </c>
      <c r="F639" s="8">
        <v>0.5</v>
      </c>
      <c r="G639" s="8">
        <v>0.52083333333333337</v>
      </c>
      <c r="H639" s="8">
        <f>records[[#This Row],[结束时刻]]-records[[#This Row],[开始时刻]]</f>
        <v>2.083333333333337E-2</v>
      </c>
      <c r="I639" s="13" t="s">
        <v>230</v>
      </c>
      <c r="J639" s="24">
        <v>1.7</v>
      </c>
      <c r="K639" s="9" t="s">
        <v>289</v>
      </c>
    </row>
    <row r="640" spans="1:11">
      <c r="A640" s="9" t="str">
        <f>YEAR(records[[#This Row],[日期]])&amp;" 年"</f>
        <v>2020 年</v>
      </c>
      <c r="B640" s="7" t="str">
        <f>"第 "&amp;INT(MONTH(records[[#This Row],[日期]])/3+1)&amp;" 季度"</f>
        <v>第 2 季度</v>
      </c>
      <c r="C640" s="7" t="str">
        <f>MONTH(records[[#This Row],[日期]])&amp;" 月"</f>
        <v>3 月</v>
      </c>
      <c r="D640" s="7" t="str">
        <f>"第 "&amp;WEEKNUM(records[[#This Row],[日期]],2)&amp;" 周"</f>
        <v>第 12 周</v>
      </c>
      <c r="E640" s="7">
        <v>43912</v>
      </c>
      <c r="F640" s="8">
        <v>0.5</v>
      </c>
      <c r="G640" s="8">
        <v>0.52083333333333337</v>
      </c>
      <c r="H640" s="8">
        <f>records[[#This Row],[结束时刻]]-records[[#This Row],[开始时刻]]</f>
        <v>2.083333333333337E-2</v>
      </c>
      <c r="I640" s="13" t="s">
        <v>145</v>
      </c>
      <c r="J640" s="24">
        <v>0.1</v>
      </c>
      <c r="K640" s="9" t="s">
        <v>289</v>
      </c>
    </row>
    <row r="641" spans="1:11">
      <c r="A641" s="9" t="str">
        <f>YEAR(records[[#This Row],[日期]])&amp;" 年"</f>
        <v>2020 年</v>
      </c>
      <c r="B641" s="7" t="str">
        <f>"第 "&amp;INT(MONTH(records[[#This Row],[日期]])/3+1)&amp;" 季度"</f>
        <v>第 2 季度</v>
      </c>
      <c r="C641" s="7" t="str">
        <f>MONTH(records[[#This Row],[日期]])&amp;" 月"</f>
        <v>3 月</v>
      </c>
      <c r="D641" s="7" t="str">
        <f>"第 "&amp;WEEKNUM(records[[#This Row],[日期]],2)&amp;" 周"</f>
        <v>第 12 周</v>
      </c>
      <c r="E641" s="7">
        <v>43912</v>
      </c>
      <c r="F641" s="8">
        <v>0.52083333333333337</v>
      </c>
      <c r="G641" s="8">
        <v>0.58333333333333337</v>
      </c>
      <c r="H641" s="8">
        <f>records[[#This Row],[结束时刻]]-records[[#This Row],[开始时刻]]</f>
        <v>6.25E-2</v>
      </c>
      <c r="I641" s="13" t="s">
        <v>270</v>
      </c>
      <c r="J641" s="24">
        <v>0.1</v>
      </c>
      <c r="K641" s="9" t="s">
        <v>289</v>
      </c>
    </row>
    <row r="642" spans="1:11">
      <c r="A642" s="9" t="str">
        <f>YEAR(records[[#This Row],[日期]])&amp;" 年"</f>
        <v>2020 年</v>
      </c>
      <c r="B642" s="7" t="str">
        <f>"第 "&amp;INT(MONTH(records[[#This Row],[日期]])/3+1)&amp;" 季度"</f>
        <v>第 2 季度</v>
      </c>
      <c r="C642" s="7" t="str">
        <f>MONTH(records[[#This Row],[日期]])&amp;" 月"</f>
        <v>3 月</v>
      </c>
      <c r="D642" s="7" t="str">
        <f>"第 "&amp;WEEKNUM(records[[#This Row],[日期]],2)&amp;" 周"</f>
        <v>第 12 周</v>
      </c>
      <c r="E642" s="7">
        <v>43912</v>
      </c>
      <c r="F642" s="8">
        <v>0.58333333333333337</v>
      </c>
      <c r="G642" s="8">
        <v>0.625</v>
      </c>
      <c r="H642" s="8">
        <f>records[[#This Row],[结束时刻]]-records[[#This Row],[开始时刻]]</f>
        <v>4.166666666666663E-2</v>
      </c>
      <c r="I642" s="13" t="s">
        <v>306</v>
      </c>
      <c r="J642" s="24">
        <v>0</v>
      </c>
      <c r="K642" s="9" t="s">
        <v>179</v>
      </c>
    </row>
    <row r="643" spans="1:11">
      <c r="A643" s="9" t="str">
        <f>YEAR(records[[#This Row],[日期]])&amp;" 年"</f>
        <v>2020 年</v>
      </c>
      <c r="B643" s="7" t="str">
        <f>"第 "&amp;INT(MONTH(records[[#This Row],[日期]])/3+1)&amp;" 季度"</f>
        <v>第 2 季度</v>
      </c>
      <c r="C643" s="7" t="str">
        <f>MONTH(records[[#This Row],[日期]])&amp;" 月"</f>
        <v>3 月</v>
      </c>
      <c r="D643" s="7" t="str">
        <f>"第 "&amp;WEEKNUM(records[[#This Row],[日期]],2)&amp;" 周"</f>
        <v>第 12 周</v>
      </c>
      <c r="E643" s="7">
        <v>43912</v>
      </c>
      <c r="F643" s="8">
        <v>0.625</v>
      </c>
      <c r="G643" s="8">
        <v>0.66666666666666663</v>
      </c>
      <c r="H643" s="8">
        <f>records[[#This Row],[结束时刻]]-records[[#This Row],[开始时刻]]</f>
        <v>4.166666666666663E-2</v>
      </c>
      <c r="I643" s="13" t="s">
        <v>307</v>
      </c>
      <c r="J643" s="24">
        <v>0</v>
      </c>
      <c r="K643" s="9" t="s">
        <v>179</v>
      </c>
    </row>
    <row r="644" spans="1:11">
      <c r="A644" s="9" t="str">
        <f>YEAR(records[[#This Row],[日期]])&amp;" 年"</f>
        <v>2020 年</v>
      </c>
      <c r="B644" s="7" t="str">
        <f>"第 "&amp;INT(MONTH(records[[#This Row],[日期]])/3+1)&amp;" 季度"</f>
        <v>第 2 季度</v>
      </c>
      <c r="C644" s="7" t="str">
        <f>MONTH(records[[#This Row],[日期]])&amp;" 月"</f>
        <v>3 月</v>
      </c>
      <c r="D644" s="7" t="str">
        <f>"第 "&amp;WEEKNUM(records[[#This Row],[日期]],2)&amp;" 周"</f>
        <v>第 12 周</v>
      </c>
      <c r="E644" s="7">
        <v>43912</v>
      </c>
      <c r="F644" s="8">
        <v>0.66666666666666663</v>
      </c>
      <c r="G644" s="8">
        <v>0.70833333333333337</v>
      </c>
      <c r="H644" s="8">
        <f>records[[#This Row],[结束时刻]]-records[[#This Row],[开始时刻]]</f>
        <v>4.1666666666666741E-2</v>
      </c>
      <c r="I644" s="13" t="s">
        <v>284</v>
      </c>
      <c r="J644" s="24">
        <v>0</v>
      </c>
      <c r="K644" s="9" t="s">
        <v>179</v>
      </c>
    </row>
    <row r="645" spans="1:11">
      <c r="A645" s="9" t="str">
        <f>YEAR(records[[#This Row],[日期]])&amp;" 年"</f>
        <v>2020 年</v>
      </c>
      <c r="B645" s="7" t="str">
        <f>"第 "&amp;INT(MONTH(records[[#This Row],[日期]])/3+1)&amp;" 季度"</f>
        <v>第 2 季度</v>
      </c>
      <c r="C645" s="7" t="str">
        <f>MONTH(records[[#This Row],[日期]])&amp;" 月"</f>
        <v>3 月</v>
      </c>
      <c r="D645" s="7" t="str">
        <f>"第 "&amp;WEEKNUM(records[[#This Row],[日期]],2)&amp;" 周"</f>
        <v>第 12 周</v>
      </c>
      <c r="E645" s="7">
        <v>43912</v>
      </c>
      <c r="F645" s="8">
        <v>0.70833333333333337</v>
      </c>
      <c r="G645" s="8">
        <v>0.75</v>
      </c>
      <c r="H645" s="8">
        <f>records[[#This Row],[结束时刻]]-records[[#This Row],[开始时刻]]</f>
        <v>4.166666666666663E-2</v>
      </c>
      <c r="I645" s="13" t="s">
        <v>233</v>
      </c>
      <c r="J645" s="24">
        <v>1.4</v>
      </c>
      <c r="K645" s="9" t="s">
        <v>309</v>
      </c>
    </row>
    <row r="646" spans="1:11">
      <c r="A646" s="9" t="str">
        <f>YEAR(records[[#This Row],[日期]])&amp;" 年"</f>
        <v>2020 年</v>
      </c>
      <c r="B646" s="7" t="str">
        <f>"第 "&amp;INT(MONTH(records[[#This Row],[日期]])/3+1)&amp;" 季度"</f>
        <v>第 2 季度</v>
      </c>
      <c r="C646" s="7" t="str">
        <f>MONTH(records[[#This Row],[日期]])&amp;" 月"</f>
        <v>3 月</v>
      </c>
      <c r="D646" s="7" t="str">
        <f>"第 "&amp;WEEKNUM(records[[#This Row],[日期]],2)&amp;" 周"</f>
        <v>第 12 周</v>
      </c>
      <c r="E646" s="7">
        <v>43912</v>
      </c>
      <c r="F646" s="8">
        <v>0.75</v>
      </c>
      <c r="G646" s="8">
        <v>0.77083333333333337</v>
      </c>
      <c r="H646" s="8">
        <f>records[[#This Row],[结束时刻]]-records[[#This Row],[开始时刻]]</f>
        <v>2.083333333333337E-2</v>
      </c>
      <c r="I646" s="13" t="s">
        <v>234</v>
      </c>
      <c r="J646" s="24">
        <v>1.4</v>
      </c>
      <c r="K646" s="9" t="s">
        <v>309</v>
      </c>
    </row>
    <row r="647" spans="1:11">
      <c r="A647" s="9" t="str">
        <f>YEAR(records[[#This Row],[日期]])&amp;" 年"</f>
        <v>2020 年</v>
      </c>
      <c r="B647" s="7" t="str">
        <f>"第 "&amp;INT(MONTH(records[[#This Row],[日期]])/3+1)&amp;" 季度"</f>
        <v>第 2 季度</v>
      </c>
      <c r="C647" s="7" t="str">
        <f>MONTH(records[[#This Row],[日期]])&amp;" 月"</f>
        <v>3 月</v>
      </c>
      <c r="D647" s="7" t="str">
        <f>"第 "&amp;WEEKNUM(records[[#This Row],[日期]],2)&amp;" 周"</f>
        <v>第 12 周</v>
      </c>
      <c r="E647" s="7">
        <v>43912</v>
      </c>
      <c r="F647" s="8">
        <v>0.77083333333333337</v>
      </c>
      <c r="G647" s="8">
        <v>0.83333333333333337</v>
      </c>
      <c r="H647" s="8">
        <f>records[[#This Row],[结束时刻]]-records[[#This Row],[开始时刻]]</f>
        <v>6.25E-2</v>
      </c>
      <c r="I647" s="13" t="s">
        <v>284</v>
      </c>
      <c r="J647" s="24">
        <v>0</v>
      </c>
      <c r="K647" s="9" t="s">
        <v>179</v>
      </c>
    </row>
    <row r="648" spans="1:11">
      <c r="A648" s="9" t="str">
        <f>YEAR(records[[#This Row],[日期]])&amp;" 年"</f>
        <v>2020 年</v>
      </c>
      <c r="B648" s="7" t="str">
        <f>"第 "&amp;INT(MONTH(records[[#This Row],[日期]])/3+1)&amp;" 季度"</f>
        <v>第 2 季度</v>
      </c>
      <c r="C648" s="7" t="str">
        <f>MONTH(records[[#This Row],[日期]])&amp;" 月"</f>
        <v>3 月</v>
      </c>
      <c r="D648" s="7" t="str">
        <f>"第 "&amp;WEEKNUM(records[[#This Row],[日期]],2)&amp;" 周"</f>
        <v>第 12 周</v>
      </c>
      <c r="E648" s="7">
        <v>43912</v>
      </c>
      <c r="F648" s="8">
        <v>0.83333333333333337</v>
      </c>
      <c r="G648" s="8">
        <v>0.875</v>
      </c>
      <c r="H648" s="8">
        <f>records[[#This Row],[结束时刻]]-records[[#This Row],[开始时刻]]</f>
        <v>4.166666666666663E-2</v>
      </c>
      <c r="I648" s="13" t="s">
        <v>11</v>
      </c>
      <c r="J648" s="24">
        <v>0</v>
      </c>
      <c r="K648" s="9" t="s">
        <v>179</v>
      </c>
    </row>
    <row r="649" spans="1:11">
      <c r="A649" s="9" t="str">
        <f>YEAR(records[[#This Row],[日期]])&amp;" 年"</f>
        <v>2020 年</v>
      </c>
      <c r="B649" s="7" t="str">
        <f>"第 "&amp;INT(MONTH(records[[#This Row],[日期]])/3+1)&amp;" 季度"</f>
        <v>第 2 季度</v>
      </c>
      <c r="C649" s="7" t="str">
        <f>MONTH(records[[#This Row],[日期]])&amp;" 月"</f>
        <v>3 月</v>
      </c>
      <c r="D649" s="7" t="str">
        <f>"第 "&amp;WEEKNUM(records[[#This Row],[日期]],2)&amp;" 周"</f>
        <v>第 12 周</v>
      </c>
      <c r="E649" s="7">
        <v>43912</v>
      </c>
      <c r="F649" s="8">
        <v>0.875</v>
      </c>
      <c r="G649" s="8">
        <v>0.91666666666666663</v>
      </c>
      <c r="H649" s="8">
        <f>records[[#This Row],[结束时刻]]-records[[#This Row],[开始时刻]]</f>
        <v>4.166666666666663E-2</v>
      </c>
      <c r="I649" s="13" t="s">
        <v>12</v>
      </c>
      <c r="J649" s="24">
        <v>-0.7</v>
      </c>
      <c r="K649" s="9" t="s">
        <v>179</v>
      </c>
    </row>
    <row r="650" spans="1:11">
      <c r="A650" s="9" t="str">
        <f>YEAR(records[[#This Row],[日期]])&amp;" 年"</f>
        <v>2020 年</v>
      </c>
      <c r="B650" s="7" t="str">
        <f>"第 "&amp;INT(MONTH(records[[#This Row],[日期]])/3+1)&amp;" 季度"</f>
        <v>第 2 季度</v>
      </c>
      <c r="C650" s="7" t="str">
        <f>MONTH(records[[#This Row],[日期]])&amp;" 月"</f>
        <v>3 月</v>
      </c>
      <c r="D650" s="7" t="str">
        <f>"第 "&amp;WEEKNUM(records[[#This Row],[日期]],2)&amp;" 周"</f>
        <v>第 12 周</v>
      </c>
      <c r="E650" s="7">
        <v>43912</v>
      </c>
      <c r="F650" s="8">
        <v>0.91666666666666663</v>
      </c>
      <c r="G650" s="8">
        <v>0.9375</v>
      </c>
      <c r="H650" s="8">
        <f>records[[#This Row],[结束时刻]]-records[[#This Row],[开始时刻]]</f>
        <v>2.083333333333337E-2</v>
      </c>
      <c r="I650" s="13" t="s">
        <v>23</v>
      </c>
      <c r="J650" s="24">
        <v>-0.7</v>
      </c>
      <c r="K650" s="9" t="s">
        <v>179</v>
      </c>
    </row>
    <row r="651" spans="1:11">
      <c r="A651" s="9" t="str">
        <f>YEAR(records[[#This Row],[日期]])&amp;" 年"</f>
        <v>2020 年</v>
      </c>
      <c r="B651" s="7" t="str">
        <f>"第 "&amp;INT(MONTH(records[[#This Row],[日期]])/3+1)&amp;" 季度"</f>
        <v>第 2 季度</v>
      </c>
      <c r="C651" s="7" t="str">
        <f>MONTH(records[[#This Row],[日期]])&amp;" 月"</f>
        <v>3 月</v>
      </c>
      <c r="D651" s="7" t="str">
        <f>"第 "&amp;WEEKNUM(records[[#This Row],[日期]],2)&amp;" 周"</f>
        <v>第 12 周</v>
      </c>
      <c r="E651" s="7">
        <v>43912</v>
      </c>
      <c r="F651" s="8">
        <v>0.9375</v>
      </c>
      <c r="G651" s="8">
        <v>0.94444444444444453</v>
      </c>
      <c r="H651" s="8">
        <f>records[[#This Row],[结束时刻]]-records[[#This Row],[开始时刻]]</f>
        <v>6.9444444444445308E-3</v>
      </c>
      <c r="I651" s="13" t="s">
        <v>150</v>
      </c>
      <c r="J651" s="24">
        <v>-0.7</v>
      </c>
      <c r="K651" s="9" t="s">
        <v>179</v>
      </c>
    </row>
    <row r="652" spans="1:11">
      <c r="A652" s="9" t="str">
        <f>YEAR(records[[#This Row],[日期]])&amp;" 年"</f>
        <v>2020 年</v>
      </c>
      <c r="B652" s="7" t="str">
        <f>"第 "&amp;INT(MONTH(records[[#This Row],[日期]])/3+1)&amp;" 季度"</f>
        <v>第 2 季度</v>
      </c>
      <c r="C652" s="7" t="str">
        <f>MONTH(records[[#This Row],[日期]])&amp;" 月"</f>
        <v>3 月</v>
      </c>
      <c r="D652" s="7" t="str">
        <f>"第 "&amp;WEEKNUM(records[[#This Row],[日期]],2)&amp;" 周"</f>
        <v>第 12 周</v>
      </c>
      <c r="E652" s="7">
        <v>43912</v>
      </c>
      <c r="F652" s="8">
        <v>0.94444444444444453</v>
      </c>
      <c r="G652" s="8">
        <v>0.95138888888888884</v>
      </c>
      <c r="H652" s="8">
        <f>records[[#This Row],[结束时刻]]-records[[#This Row],[开始时刻]]</f>
        <v>6.9444444444443088E-3</v>
      </c>
      <c r="I652" s="13" t="s">
        <v>141</v>
      </c>
      <c r="J652" s="24">
        <v>-0.7</v>
      </c>
      <c r="K652" s="9" t="s">
        <v>179</v>
      </c>
    </row>
    <row r="653" spans="1:11">
      <c r="A653" s="9" t="str">
        <f>YEAR(records[[#This Row],[日期]])&amp;" 年"</f>
        <v>2020 年</v>
      </c>
      <c r="B653" s="7" t="str">
        <f>"第 "&amp;INT(MONTH(records[[#This Row],[日期]])/3+1)&amp;" 季度"</f>
        <v>第 2 季度</v>
      </c>
      <c r="C653" s="7" t="str">
        <f>MONTH(records[[#This Row],[日期]])&amp;" 月"</f>
        <v>3 月</v>
      </c>
      <c r="D653" s="7" t="str">
        <f>"第 "&amp;WEEKNUM(records[[#This Row],[日期]],2)&amp;" 周"</f>
        <v>第 12 周</v>
      </c>
      <c r="E653" s="7">
        <v>43912</v>
      </c>
      <c r="F653" s="8">
        <v>0.95138888888888884</v>
      </c>
      <c r="G653" s="8">
        <v>0.95833333333333337</v>
      </c>
      <c r="H653" s="8">
        <f>records[[#This Row],[结束时刻]]-records[[#This Row],[开始时刻]]</f>
        <v>6.9444444444445308E-3</v>
      </c>
      <c r="I653" s="13" t="s">
        <v>187</v>
      </c>
      <c r="J653" s="24">
        <v>-0.7</v>
      </c>
      <c r="K653" s="9" t="s">
        <v>179</v>
      </c>
    </row>
    <row r="654" spans="1:11">
      <c r="A654" s="9" t="str">
        <f>YEAR(records[[#This Row],[日期]])&amp;" 年"</f>
        <v>2020 年</v>
      </c>
      <c r="B654" s="7" t="str">
        <f>"第 "&amp;INT(MONTH(records[[#This Row],[日期]])/3+1)&amp;" 季度"</f>
        <v>第 2 季度</v>
      </c>
      <c r="C654" s="7" t="str">
        <f>MONTH(records[[#This Row],[日期]])&amp;" 月"</f>
        <v>3 月</v>
      </c>
      <c r="D654" s="7" t="str">
        <f>"第 "&amp;WEEKNUM(records[[#This Row],[日期]],2)&amp;" 周"</f>
        <v>第 13 周</v>
      </c>
      <c r="E654" s="7">
        <v>43913</v>
      </c>
      <c r="F654" s="8">
        <v>0</v>
      </c>
      <c r="G654" s="8">
        <v>0.99930555555555556</v>
      </c>
      <c r="H654" s="8">
        <f>records[[#This Row],[结束时刻]]-records[[#This Row],[开始时刻]]</f>
        <v>0.99930555555555556</v>
      </c>
      <c r="I654" s="13" t="s">
        <v>130</v>
      </c>
      <c r="J654" s="24">
        <v>4.0625000000000001E-2</v>
      </c>
      <c r="K654" s="9" t="s">
        <v>314</v>
      </c>
    </row>
    <row r="655" spans="1:11">
      <c r="A655" s="9" t="str">
        <f>YEAR(records[[#This Row],[日期]])&amp;" 年"</f>
        <v>2020 年</v>
      </c>
      <c r="B655" s="7" t="str">
        <f>"第 "&amp;INT(MONTH(records[[#This Row],[日期]])/3+1)&amp;" 季度"</f>
        <v>第 2 季度</v>
      </c>
      <c r="C655" s="7" t="str">
        <f>MONTH(records[[#This Row],[日期]])&amp;" 月"</f>
        <v>3 月</v>
      </c>
      <c r="D655" s="7" t="str">
        <f>"第 "&amp;WEEKNUM(records[[#This Row],[日期]],2)&amp;" 周"</f>
        <v>第 13 周</v>
      </c>
      <c r="E655" s="7">
        <v>43913</v>
      </c>
      <c r="F655" s="8">
        <v>0.27083333333333331</v>
      </c>
      <c r="G655" s="8">
        <v>0.27083333333333331</v>
      </c>
      <c r="H655" s="8">
        <f>records[[#This Row],[结束时刻]]-records[[#This Row],[开始时刻]]</f>
        <v>0</v>
      </c>
      <c r="I655" s="13" t="s">
        <v>6</v>
      </c>
      <c r="J655" s="24">
        <v>0</v>
      </c>
      <c r="K655" s="9" t="s">
        <v>179</v>
      </c>
    </row>
    <row r="656" spans="1:11">
      <c r="A656" s="9" t="str">
        <f>YEAR(records[[#This Row],[日期]])&amp;" 年"</f>
        <v>2020 年</v>
      </c>
      <c r="B656" s="7" t="str">
        <f>"第 "&amp;INT(MONTH(records[[#This Row],[日期]])/3+1)&amp;" 季度"</f>
        <v>第 2 季度</v>
      </c>
      <c r="C656" s="7" t="str">
        <f>MONTH(records[[#This Row],[日期]])&amp;" 月"</f>
        <v>3 月</v>
      </c>
      <c r="D656" s="7" t="str">
        <f>"第 "&amp;WEEKNUM(records[[#This Row],[日期]],2)&amp;" 周"</f>
        <v>第 13 周</v>
      </c>
      <c r="E656" s="7">
        <v>43913</v>
      </c>
      <c r="F656" s="8">
        <v>0.27083333333333331</v>
      </c>
      <c r="G656" s="8">
        <v>0.28125</v>
      </c>
      <c r="H656" s="8">
        <f>records[[#This Row],[结束时刻]]-records[[#This Row],[开始时刻]]</f>
        <v>1.0416666666666685E-2</v>
      </c>
      <c r="I656" s="7" t="s">
        <v>97</v>
      </c>
      <c r="J656" s="24">
        <v>0.8</v>
      </c>
      <c r="K656" s="9" t="s">
        <v>289</v>
      </c>
    </row>
    <row r="657" spans="1:11">
      <c r="A657" s="9" t="str">
        <f>YEAR(records[[#This Row],[日期]])&amp;" 年"</f>
        <v>2020 年</v>
      </c>
      <c r="B657" s="7" t="str">
        <f>"第 "&amp;INT(MONTH(records[[#This Row],[日期]])/3+1)&amp;" 季度"</f>
        <v>第 2 季度</v>
      </c>
      <c r="C657" s="7" t="str">
        <f>MONTH(records[[#This Row],[日期]])&amp;" 月"</f>
        <v>3 月</v>
      </c>
      <c r="D657" s="7" t="str">
        <f>"第 "&amp;WEEKNUM(records[[#This Row],[日期]],2)&amp;" 周"</f>
        <v>第 13 周</v>
      </c>
      <c r="E657" s="7">
        <v>43913</v>
      </c>
      <c r="F657" s="8">
        <v>0.29166666666666669</v>
      </c>
      <c r="G657" s="8">
        <v>0.33333333333333331</v>
      </c>
      <c r="H657" s="8">
        <f>records[[#This Row],[结束时刻]]-records[[#This Row],[开始时刻]]</f>
        <v>4.166666666666663E-2</v>
      </c>
      <c r="I657" s="13" t="s">
        <v>11</v>
      </c>
      <c r="J657" s="24">
        <v>-0.6</v>
      </c>
      <c r="K657" s="9" t="s">
        <v>179</v>
      </c>
    </row>
    <row r="658" spans="1:11">
      <c r="A658" s="9" t="str">
        <f>YEAR(records[[#This Row],[日期]])&amp;" 年"</f>
        <v>2020 年</v>
      </c>
      <c r="B658" s="7" t="str">
        <f>"第 "&amp;INT(MONTH(records[[#This Row],[日期]])/3+1)&amp;" 季度"</f>
        <v>第 2 季度</v>
      </c>
      <c r="C658" s="7" t="str">
        <f>MONTH(records[[#This Row],[日期]])&amp;" 月"</f>
        <v>3 月</v>
      </c>
      <c r="D658" s="7" t="str">
        <f>"第 "&amp;WEEKNUM(records[[#This Row],[日期]],2)&amp;" 周"</f>
        <v>第 13 周</v>
      </c>
      <c r="E658" s="7">
        <v>43913</v>
      </c>
      <c r="F658" s="8">
        <v>0.2986111111111111</v>
      </c>
      <c r="G658" s="8">
        <v>0.31944444444444448</v>
      </c>
      <c r="H658" s="8">
        <f>records[[#This Row],[结束时刻]]-records[[#This Row],[开始时刻]]</f>
        <v>2.083333333333337E-2</v>
      </c>
      <c r="I658" s="13" t="s">
        <v>20</v>
      </c>
      <c r="J658" s="24">
        <v>0</v>
      </c>
      <c r="K658" s="9" t="s">
        <v>179</v>
      </c>
    </row>
    <row r="659" spans="1:11">
      <c r="A659" s="9" t="str">
        <f>YEAR(records[[#This Row],[日期]])&amp;" 年"</f>
        <v>2020 年</v>
      </c>
      <c r="B659" s="7" t="str">
        <f>"第 "&amp;INT(MONTH(records[[#This Row],[日期]])/3+1)&amp;" 季度"</f>
        <v>第 2 季度</v>
      </c>
      <c r="C659" s="7" t="str">
        <f>MONTH(records[[#This Row],[日期]])&amp;" 月"</f>
        <v>3 月</v>
      </c>
      <c r="D659" s="7" t="str">
        <f>"第 "&amp;WEEKNUM(records[[#This Row],[日期]],2)&amp;" 周"</f>
        <v>第 13 周</v>
      </c>
      <c r="E659" s="7">
        <v>43913</v>
      </c>
      <c r="F659" s="8">
        <v>0.32291666666666669</v>
      </c>
      <c r="G659" s="8">
        <v>0.33333333333333331</v>
      </c>
      <c r="H659" s="8">
        <f>records[[#This Row],[结束时刻]]-records[[#This Row],[开始时刻]]</f>
        <v>1.041666666666663E-2</v>
      </c>
      <c r="I659" s="13" t="s">
        <v>134</v>
      </c>
      <c r="J659" s="24">
        <v>8.4375000000000006E-3</v>
      </c>
      <c r="K659" s="9" t="s">
        <v>285</v>
      </c>
    </row>
    <row r="660" spans="1:11">
      <c r="A660" s="9" t="str">
        <f>YEAR(records[[#This Row],[日期]])&amp;" 年"</f>
        <v>2020 年</v>
      </c>
      <c r="B660" s="7" t="str">
        <f>"第 "&amp;INT(MONTH(records[[#This Row],[日期]])/3+1)&amp;" 季度"</f>
        <v>第 2 季度</v>
      </c>
      <c r="C660" s="7" t="str">
        <f>MONTH(records[[#This Row],[日期]])&amp;" 月"</f>
        <v>3 月</v>
      </c>
      <c r="D660" s="7" t="str">
        <f>"第 "&amp;WEEKNUM(records[[#This Row],[日期]],2)&amp;" 周"</f>
        <v>第 13 周</v>
      </c>
      <c r="E660" s="7">
        <v>43913</v>
      </c>
      <c r="F660" s="8">
        <v>0.375</v>
      </c>
      <c r="G660" s="8">
        <v>0.70833333333333337</v>
      </c>
      <c r="H660" s="8">
        <f>records[[#This Row],[结束时刻]]-records[[#This Row],[开始时刻]]</f>
        <v>0.33333333333333337</v>
      </c>
      <c r="I660" s="13" t="s">
        <v>307</v>
      </c>
      <c r="J660" s="24">
        <v>0.05</v>
      </c>
      <c r="K660" s="9" t="s">
        <v>312</v>
      </c>
    </row>
    <row r="661" spans="1:11">
      <c r="A661" s="9" t="str">
        <f>YEAR(records[[#This Row],[日期]])&amp;" 年"</f>
        <v>2020 年</v>
      </c>
      <c r="B661" s="7" t="str">
        <f>"第 "&amp;INT(MONTH(records[[#This Row],[日期]])/3+1)&amp;" 季度"</f>
        <v>第 2 季度</v>
      </c>
      <c r="C661" s="7" t="str">
        <f>MONTH(records[[#This Row],[日期]])&amp;" 月"</f>
        <v>3 月</v>
      </c>
      <c r="D661" s="7" t="str">
        <f>"第 "&amp;WEEKNUM(records[[#This Row],[日期]],2)&amp;" 周"</f>
        <v>第 13 周</v>
      </c>
      <c r="E661" s="7">
        <v>43913</v>
      </c>
      <c r="F661" s="8">
        <v>0.45833333333333331</v>
      </c>
      <c r="G661" s="8">
        <v>0.5</v>
      </c>
      <c r="H661" s="8">
        <f>records[[#This Row],[结束时刻]]-records[[#This Row],[开始时刻]]</f>
        <v>4.1666666666666685E-2</v>
      </c>
      <c r="I661" s="13" t="s">
        <v>229</v>
      </c>
      <c r="J661" s="24">
        <v>1.8</v>
      </c>
      <c r="K661" s="9" t="s">
        <v>309</v>
      </c>
    </row>
    <row r="662" spans="1:11">
      <c r="A662" s="9" t="str">
        <f>YEAR(records[[#This Row],[日期]])&amp;" 年"</f>
        <v>2020 年</v>
      </c>
      <c r="B662" s="7" t="str">
        <f>"第 "&amp;INT(MONTH(records[[#This Row],[日期]])/3+1)&amp;" 季度"</f>
        <v>第 2 季度</v>
      </c>
      <c r="C662" s="7" t="str">
        <f>MONTH(records[[#This Row],[日期]])&amp;" 月"</f>
        <v>3 月</v>
      </c>
      <c r="D662" s="7" t="str">
        <f>"第 "&amp;WEEKNUM(records[[#This Row],[日期]],2)&amp;" 周"</f>
        <v>第 13 周</v>
      </c>
      <c r="E662" s="7">
        <v>43913</v>
      </c>
      <c r="F662" s="8">
        <v>0.5</v>
      </c>
      <c r="G662" s="8">
        <v>0.52083333333333337</v>
      </c>
      <c r="H662" s="8">
        <f>records[[#This Row],[结束时刻]]-records[[#This Row],[开始时刻]]</f>
        <v>2.083333333333337E-2</v>
      </c>
      <c r="I662" s="13" t="s">
        <v>230</v>
      </c>
      <c r="J662" s="24">
        <v>1.8</v>
      </c>
      <c r="K662" s="9" t="s">
        <v>309</v>
      </c>
    </row>
    <row r="663" spans="1:11">
      <c r="A663" s="9" t="str">
        <f>YEAR(records[[#This Row],[日期]])&amp;" 年"</f>
        <v>2020 年</v>
      </c>
      <c r="B663" s="7" t="str">
        <f>"第 "&amp;INT(MONTH(records[[#This Row],[日期]])/3+1)&amp;" 季度"</f>
        <v>第 2 季度</v>
      </c>
      <c r="C663" s="7" t="str">
        <f>MONTH(records[[#This Row],[日期]])&amp;" 月"</f>
        <v>3 月</v>
      </c>
      <c r="D663" s="7" t="str">
        <f>"第 "&amp;WEEKNUM(records[[#This Row],[日期]],2)&amp;" 周"</f>
        <v>第 13 周</v>
      </c>
      <c r="E663" s="7">
        <v>43913</v>
      </c>
      <c r="F663" s="8">
        <v>0.5</v>
      </c>
      <c r="G663" s="8">
        <v>0.52083333333333337</v>
      </c>
      <c r="H663" s="8">
        <f>records[[#This Row],[结束时刻]]-records[[#This Row],[开始时刻]]</f>
        <v>2.083333333333337E-2</v>
      </c>
      <c r="I663" s="13" t="s">
        <v>145</v>
      </c>
      <c r="J663" s="24">
        <v>0.1</v>
      </c>
      <c r="K663" s="9" t="s">
        <v>289</v>
      </c>
    </row>
    <row r="664" spans="1:11">
      <c r="A664" s="9" t="str">
        <f>YEAR(records[[#This Row],[日期]])&amp;" 年"</f>
        <v>2020 年</v>
      </c>
      <c r="B664" s="7" t="str">
        <f>"第 "&amp;INT(MONTH(records[[#This Row],[日期]])/3+1)&amp;" 季度"</f>
        <v>第 2 季度</v>
      </c>
      <c r="C664" s="7" t="str">
        <f>MONTH(records[[#This Row],[日期]])&amp;" 月"</f>
        <v>3 月</v>
      </c>
      <c r="D664" s="7" t="str">
        <f>"第 "&amp;WEEKNUM(records[[#This Row],[日期]],2)&amp;" 周"</f>
        <v>第 13 周</v>
      </c>
      <c r="E664" s="7">
        <v>43913</v>
      </c>
      <c r="F664" s="8">
        <v>0.70833333333333337</v>
      </c>
      <c r="G664" s="8">
        <v>0.75</v>
      </c>
      <c r="H664" s="8">
        <f>records[[#This Row],[结束时刻]]-records[[#This Row],[开始时刻]]</f>
        <v>4.166666666666663E-2</v>
      </c>
      <c r="I664" s="13" t="s">
        <v>233</v>
      </c>
      <c r="J664" s="24">
        <v>1.4</v>
      </c>
      <c r="K664" s="9" t="s">
        <v>289</v>
      </c>
    </row>
    <row r="665" spans="1:11">
      <c r="A665" s="9" t="str">
        <f>YEAR(records[[#This Row],[日期]])&amp;" 年"</f>
        <v>2020 年</v>
      </c>
      <c r="B665" s="7" t="str">
        <f>"第 "&amp;INT(MONTH(records[[#This Row],[日期]])/3+1)&amp;" 季度"</f>
        <v>第 2 季度</v>
      </c>
      <c r="C665" s="7" t="str">
        <f>MONTH(records[[#This Row],[日期]])&amp;" 月"</f>
        <v>3 月</v>
      </c>
      <c r="D665" s="7" t="str">
        <f>"第 "&amp;WEEKNUM(records[[#This Row],[日期]],2)&amp;" 周"</f>
        <v>第 13 周</v>
      </c>
      <c r="E665" s="7">
        <v>43913</v>
      </c>
      <c r="F665" s="8">
        <v>0.75</v>
      </c>
      <c r="G665" s="8">
        <v>0.77083333333333337</v>
      </c>
      <c r="H665" s="8">
        <f>records[[#This Row],[结束时刻]]-records[[#This Row],[开始时刻]]</f>
        <v>2.083333333333337E-2</v>
      </c>
      <c r="I665" s="13" t="s">
        <v>234</v>
      </c>
      <c r="J665" s="24">
        <v>1.4</v>
      </c>
      <c r="K665" s="9" t="s">
        <v>289</v>
      </c>
    </row>
    <row r="666" spans="1:11">
      <c r="A666" s="9" t="str">
        <f>YEAR(records[[#This Row],[日期]])&amp;" 年"</f>
        <v>2020 年</v>
      </c>
      <c r="B666" s="7" t="str">
        <f>"第 "&amp;INT(MONTH(records[[#This Row],[日期]])/3+1)&amp;" 季度"</f>
        <v>第 2 季度</v>
      </c>
      <c r="C666" s="7" t="str">
        <f>MONTH(records[[#This Row],[日期]])&amp;" 月"</f>
        <v>3 月</v>
      </c>
      <c r="D666" s="7" t="str">
        <f>"第 "&amp;WEEKNUM(records[[#This Row],[日期]],2)&amp;" 周"</f>
        <v>第 13 周</v>
      </c>
      <c r="E666" s="7">
        <v>43913</v>
      </c>
      <c r="F666" s="8">
        <v>0.77083333333333337</v>
      </c>
      <c r="G666" s="8">
        <v>0.99930555555555556</v>
      </c>
      <c r="H666" s="8">
        <f>records[[#This Row],[结束时刻]]-records[[#This Row],[开始时刻]]</f>
        <v>0.22847222222222219</v>
      </c>
      <c r="I666" s="13" t="s">
        <v>313</v>
      </c>
      <c r="J666" s="24">
        <v>0</v>
      </c>
      <c r="K666" s="9"/>
    </row>
    <row r="667" spans="1:11">
      <c r="A667" s="9" t="str">
        <f>YEAR(records[[#This Row],[日期]])&amp;" 年"</f>
        <v>2020 年</v>
      </c>
      <c r="B667" s="7" t="str">
        <f>"第 "&amp;INT(MONTH(records[[#This Row],[日期]])/3+1)&amp;" 季度"</f>
        <v>第 2 季度</v>
      </c>
      <c r="C667" s="7" t="str">
        <f>MONTH(records[[#This Row],[日期]])&amp;" 月"</f>
        <v>3 月</v>
      </c>
      <c r="D667" s="7" t="str">
        <f>"第 "&amp;WEEKNUM(records[[#This Row],[日期]],2)&amp;" 周"</f>
        <v>第 13 周</v>
      </c>
      <c r="E667" s="7">
        <v>43913</v>
      </c>
      <c r="F667" s="8">
        <v>0.875</v>
      </c>
      <c r="G667" s="8">
        <v>0.91666666666666663</v>
      </c>
      <c r="H667" s="8">
        <f>records[[#This Row],[结束时刻]]-records[[#This Row],[开始时刻]]</f>
        <v>4.166666666666663E-2</v>
      </c>
      <c r="I667" s="13" t="s">
        <v>12</v>
      </c>
      <c r="J667" s="24">
        <v>-1.4</v>
      </c>
      <c r="K667" s="9" t="s">
        <v>179</v>
      </c>
    </row>
    <row r="668" spans="1:11">
      <c r="A668" s="9" t="str">
        <f>YEAR(records[[#This Row],[日期]])&amp;" 年"</f>
        <v>2020 年</v>
      </c>
      <c r="B668" s="7" t="str">
        <f>"第 "&amp;INT(MONTH(records[[#This Row],[日期]])/3+1)&amp;" 季度"</f>
        <v>第 2 季度</v>
      </c>
      <c r="C668" s="7" t="str">
        <f>MONTH(records[[#This Row],[日期]])&amp;" 月"</f>
        <v>3 月</v>
      </c>
      <c r="D668" s="7" t="str">
        <f>"第 "&amp;WEEKNUM(records[[#This Row],[日期]],2)&amp;" 周"</f>
        <v>第 13 周</v>
      </c>
      <c r="E668" s="7">
        <v>43913</v>
      </c>
      <c r="F668" s="8">
        <v>0.91666666666666663</v>
      </c>
      <c r="G668" s="8">
        <v>0.9375</v>
      </c>
      <c r="H668" s="8">
        <f>records[[#This Row],[结束时刻]]-records[[#This Row],[开始时刻]]</f>
        <v>2.083333333333337E-2</v>
      </c>
      <c r="I668" s="13" t="s">
        <v>23</v>
      </c>
      <c r="J668" s="24">
        <v>-1.4</v>
      </c>
      <c r="K668" s="9" t="s">
        <v>179</v>
      </c>
    </row>
    <row r="669" spans="1:11">
      <c r="A669" s="9" t="str">
        <f>YEAR(records[[#This Row],[日期]])&amp;" 年"</f>
        <v>2020 年</v>
      </c>
      <c r="B669" s="7" t="str">
        <f>"第 "&amp;INT(MONTH(records[[#This Row],[日期]])/3+1)&amp;" 季度"</f>
        <v>第 2 季度</v>
      </c>
      <c r="C669" s="7" t="str">
        <f>MONTH(records[[#This Row],[日期]])&amp;" 月"</f>
        <v>3 月</v>
      </c>
      <c r="D669" s="7" t="str">
        <f>"第 "&amp;WEEKNUM(records[[#This Row],[日期]],2)&amp;" 周"</f>
        <v>第 13 周</v>
      </c>
      <c r="E669" s="7">
        <v>43913</v>
      </c>
      <c r="F669" s="8">
        <v>0.9375</v>
      </c>
      <c r="G669" s="8">
        <v>0.94444444444444453</v>
      </c>
      <c r="H669" s="8">
        <f>records[[#This Row],[结束时刻]]-records[[#This Row],[开始时刻]]</f>
        <v>6.9444444444445308E-3</v>
      </c>
      <c r="I669" s="13" t="s">
        <v>150</v>
      </c>
      <c r="J669" s="24">
        <v>-1.4</v>
      </c>
      <c r="K669" s="9" t="s">
        <v>179</v>
      </c>
    </row>
    <row r="670" spans="1:11">
      <c r="A670" s="9" t="str">
        <f>YEAR(records[[#This Row],[日期]])&amp;" 年"</f>
        <v>2020 年</v>
      </c>
      <c r="B670" s="7" t="str">
        <f>"第 "&amp;INT(MONTH(records[[#This Row],[日期]])/3+1)&amp;" 季度"</f>
        <v>第 2 季度</v>
      </c>
      <c r="C670" s="7" t="str">
        <f>MONTH(records[[#This Row],[日期]])&amp;" 月"</f>
        <v>3 月</v>
      </c>
      <c r="D670" s="7" t="str">
        <f>"第 "&amp;WEEKNUM(records[[#This Row],[日期]],2)&amp;" 周"</f>
        <v>第 13 周</v>
      </c>
      <c r="E670" s="7">
        <v>43913</v>
      </c>
      <c r="F670" s="8">
        <v>0.94444444444444453</v>
      </c>
      <c r="G670" s="8">
        <v>0.95138888888888884</v>
      </c>
      <c r="H670" s="8">
        <f>records[[#This Row],[结束时刻]]-records[[#This Row],[开始时刻]]</f>
        <v>6.9444444444443088E-3</v>
      </c>
      <c r="I670" s="13" t="s">
        <v>141</v>
      </c>
      <c r="J670" s="24">
        <v>-1.4</v>
      </c>
      <c r="K670" s="9" t="s">
        <v>179</v>
      </c>
    </row>
    <row r="671" spans="1:11">
      <c r="A671" s="9" t="str">
        <f>YEAR(records[[#This Row],[日期]])&amp;" 年"</f>
        <v>2020 年</v>
      </c>
      <c r="B671" s="7" t="str">
        <f>"第 "&amp;INT(MONTH(records[[#This Row],[日期]])/3+1)&amp;" 季度"</f>
        <v>第 2 季度</v>
      </c>
      <c r="C671" s="7" t="str">
        <f>MONTH(records[[#This Row],[日期]])&amp;" 月"</f>
        <v>3 月</v>
      </c>
      <c r="D671" s="7" t="str">
        <f>"第 "&amp;WEEKNUM(records[[#This Row],[日期]],2)&amp;" 周"</f>
        <v>第 13 周</v>
      </c>
      <c r="E671" s="7">
        <v>43913</v>
      </c>
      <c r="F671" s="8">
        <v>0.95138888888888884</v>
      </c>
      <c r="G671" s="8">
        <v>0.95833333333333337</v>
      </c>
      <c r="H671" s="8">
        <f>records[[#This Row],[结束时刻]]-records[[#This Row],[开始时刻]]</f>
        <v>6.9444444444445308E-3</v>
      </c>
      <c r="I671" s="13" t="s">
        <v>187</v>
      </c>
      <c r="J671" s="24">
        <v>-1.4</v>
      </c>
      <c r="K671" s="9" t="s">
        <v>179</v>
      </c>
    </row>
    <row r="672" spans="1:11">
      <c r="A672" s="9" t="str">
        <f>YEAR(records[[#This Row],[日期]])&amp;" 年"</f>
        <v>2020 年</v>
      </c>
      <c r="B672" s="7" t="str">
        <f>"第 "&amp;INT(MONTH(records[[#This Row],[日期]])/3+1)&amp;" 季度"</f>
        <v>第 2 季度</v>
      </c>
      <c r="C672" s="7" t="str">
        <f>MONTH(records[[#This Row],[日期]])&amp;" 月"</f>
        <v>3 月</v>
      </c>
      <c r="D672" s="7" t="str">
        <f>"第 "&amp;WEEKNUM(records[[#This Row],[日期]],2)&amp;" 周"</f>
        <v>第 13 周</v>
      </c>
      <c r="E672" s="7">
        <v>43913</v>
      </c>
      <c r="F672" s="8">
        <v>0.95833333333333337</v>
      </c>
      <c r="G672" s="8">
        <v>0.99930555555555556</v>
      </c>
      <c r="H672" s="8">
        <f>records[[#This Row],[结束时刻]]-records[[#This Row],[开始时刻]]</f>
        <v>4.0972222222222188E-2</v>
      </c>
      <c r="I672" s="13" t="s">
        <v>311</v>
      </c>
      <c r="J672" s="24">
        <v>0</v>
      </c>
      <c r="K672" s="9" t="s">
        <v>179</v>
      </c>
    </row>
    <row r="673" spans="1:11">
      <c r="A673" s="9" t="str">
        <f>YEAR(records[[#This Row],[日期]])&amp;" 年"</f>
        <v>2020 年</v>
      </c>
      <c r="B673" s="7" t="str">
        <f>"第 "&amp;INT(MONTH(records[[#This Row],[日期]])/3+1)&amp;" 季度"</f>
        <v>第 2 季度</v>
      </c>
      <c r="C673" s="7" t="str">
        <f>MONTH(records[[#This Row],[日期]])&amp;" 月"</f>
        <v>3 月</v>
      </c>
      <c r="D673" s="7" t="str">
        <f>"第 "&amp;WEEKNUM(records[[#This Row],[日期]],2)&amp;" 周"</f>
        <v>第 13 周</v>
      </c>
      <c r="E673" s="7">
        <v>43914</v>
      </c>
      <c r="F673" s="8">
        <v>0</v>
      </c>
      <c r="G673" s="8">
        <v>0.99930555555555556</v>
      </c>
      <c r="H673" s="8">
        <f>records[[#This Row],[结束时刻]]-records[[#This Row],[开始时刻]]</f>
        <v>0.99930555555555556</v>
      </c>
      <c r="I673" s="13" t="s">
        <v>130</v>
      </c>
      <c r="J673" s="24">
        <v>4.3749999999999997E-2</v>
      </c>
      <c r="K673" s="9" t="s">
        <v>308</v>
      </c>
    </row>
    <row r="674" spans="1:11">
      <c r="A674" s="9" t="str">
        <f>YEAR(records[[#This Row],[日期]])&amp;" 年"</f>
        <v>2020 年</v>
      </c>
      <c r="B674" s="7" t="str">
        <f>"第 "&amp;INT(MONTH(records[[#This Row],[日期]])/3+1)&amp;" 季度"</f>
        <v>第 2 季度</v>
      </c>
      <c r="C674" s="7" t="str">
        <f>MONTH(records[[#This Row],[日期]])&amp;" 月"</f>
        <v>3 月</v>
      </c>
      <c r="D674" s="7" t="str">
        <f>"第 "&amp;WEEKNUM(records[[#This Row],[日期]],2)&amp;" 周"</f>
        <v>第 13 周</v>
      </c>
      <c r="E674" s="7">
        <v>43914</v>
      </c>
      <c r="F674" s="8">
        <v>0.27083333333333331</v>
      </c>
      <c r="G674" s="8">
        <v>0.27083333333333331</v>
      </c>
      <c r="H674" s="8">
        <f>records[[#This Row],[结束时刻]]-records[[#This Row],[开始时刻]]</f>
        <v>0</v>
      </c>
      <c r="I674" s="13" t="s">
        <v>6</v>
      </c>
      <c r="J674" s="24">
        <v>0.3</v>
      </c>
      <c r="K674" s="9" t="s">
        <v>289</v>
      </c>
    </row>
    <row r="675" spans="1:11">
      <c r="A675" s="9" t="str">
        <f>YEAR(records[[#This Row],[日期]])&amp;" 年"</f>
        <v>2020 年</v>
      </c>
      <c r="B675" s="7" t="str">
        <f>"第 "&amp;INT(MONTH(records[[#This Row],[日期]])/3+1)&amp;" 季度"</f>
        <v>第 2 季度</v>
      </c>
      <c r="C675" s="7" t="str">
        <f>MONTH(records[[#This Row],[日期]])&amp;" 月"</f>
        <v>3 月</v>
      </c>
      <c r="D675" s="7" t="str">
        <f>"第 "&amp;WEEKNUM(records[[#This Row],[日期]],2)&amp;" 周"</f>
        <v>第 13 周</v>
      </c>
      <c r="E675" s="7">
        <v>43914</v>
      </c>
      <c r="F675" s="8">
        <v>0.27083333333333331</v>
      </c>
      <c r="G675" s="8">
        <v>0.28125</v>
      </c>
      <c r="H675" s="8">
        <f>records[[#This Row],[结束时刻]]-records[[#This Row],[开始时刻]]</f>
        <v>1.0416666666666685E-2</v>
      </c>
      <c r="I675" s="7" t="s">
        <v>97</v>
      </c>
      <c r="J675" s="24">
        <v>0.8</v>
      </c>
      <c r="K675" s="9" t="s">
        <v>289</v>
      </c>
    </row>
    <row r="676" spans="1:11">
      <c r="A676" s="9" t="str">
        <f>YEAR(records[[#This Row],[日期]])&amp;" 年"</f>
        <v>2020 年</v>
      </c>
      <c r="B676" s="7" t="str">
        <f>"第 "&amp;INT(MONTH(records[[#This Row],[日期]])/3+1)&amp;" 季度"</f>
        <v>第 2 季度</v>
      </c>
      <c r="C676" s="7" t="str">
        <f>MONTH(records[[#This Row],[日期]])&amp;" 月"</f>
        <v>3 月</v>
      </c>
      <c r="D676" s="7" t="str">
        <f>"第 "&amp;WEEKNUM(records[[#This Row],[日期]],2)&amp;" 周"</f>
        <v>第 13 周</v>
      </c>
      <c r="E676" s="7">
        <v>43914</v>
      </c>
      <c r="F676" s="8">
        <v>0.29166666666666669</v>
      </c>
      <c r="G676" s="8">
        <v>0.30208333333333331</v>
      </c>
      <c r="H676" s="8">
        <f>records[[#This Row],[结束时刻]]-records[[#This Row],[开始时刻]]</f>
        <v>1.041666666666663E-2</v>
      </c>
      <c r="I676" s="13" t="s">
        <v>315</v>
      </c>
      <c r="J676" s="24">
        <v>0.1</v>
      </c>
      <c r="K676" s="9" t="s">
        <v>289</v>
      </c>
    </row>
    <row r="677" spans="1:11">
      <c r="A677" s="9" t="str">
        <f>YEAR(records[[#This Row],[日期]])&amp;" 年"</f>
        <v>2020 年</v>
      </c>
      <c r="B677" s="7" t="str">
        <f>"第 "&amp;INT(MONTH(records[[#This Row],[日期]])/3+1)&amp;" 季度"</f>
        <v>第 2 季度</v>
      </c>
      <c r="C677" s="7" t="str">
        <f>MONTH(records[[#This Row],[日期]])&amp;" 月"</f>
        <v>3 月</v>
      </c>
      <c r="D677" s="7" t="str">
        <f>"第 "&amp;WEEKNUM(records[[#This Row],[日期]],2)&amp;" 周"</f>
        <v>第 13 周</v>
      </c>
      <c r="E677" s="7">
        <v>43914</v>
      </c>
      <c r="F677" s="8">
        <v>0.29166666666666669</v>
      </c>
      <c r="G677" s="8">
        <v>0.33333333333333331</v>
      </c>
      <c r="H677" s="8">
        <f>records[[#This Row],[结束时刻]]-records[[#This Row],[开始时刻]]</f>
        <v>4.166666666666663E-2</v>
      </c>
      <c r="I677" s="13" t="s">
        <v>11</v>
      </c>
      <c r="J677" s="24">
        <v>0.6</v>
      </c>
      <c r="K677" s="9" t="s">
        <v>289</v>
      </c>
    </row>
    <row r="678" spans="1:11">
      <c r="A678" s="9" t="str">
        <f>YEAR(records[[#This Row],[日期]])&amp;" 年"</f>
        <v>2020 年</v>
      </c>
      <c r="B678" s="7" t="str">
        <f>"第 "&amp;INT(MONTH(records[[#This Row],[日期]])/3+1)&amp;" 季度"</f>
        <v>第 2 季度</v>
      </c>
      <c r="C678" s="7" t="str">
        <f>MONTH(records[[#This Row],[日期]])&amp;" 月"</f>
        <v>3 月</v>
      </c>
      <c r="D678" s="7" t="str">
        <f>"第 "&amp;WEEKNUM(records[[#This Row],[日期]],2)&amp;" 周"</f>
        <v>第 13 周</v>
      </c>
      <c r="E678" s="7">
        <v>43914</v>
      </c>
      <c r="F678" s="8">
        <v>0.2986111111111111</v>
      </c>
      <c r="G678" s="8">
        <v>0.31944444444444448</v>
      </c>
      <c r="H678" s="8">
        <f>records[[#This Row],[结束时刻]]-records[[#This Row],[开始时刻]]</f>
        <v>2.083333333333337E-2</v>
      </c>
      <c r="I678" s="13" t="s">
        <v>20</v>
      </c>
      <c r="J678" s="24">
        <v>0</v>
      </c>
      <c r="K678" s="9" t="s">
        <v>179</v>
      </c>
    </row>
    <row r="679" spans="1:11">
      <c r="A679" s="9" t="str">
        <f>YEAR(records[[#This Row],[日期]])&amp;" 年"</f>
        <v>2020 年</v>
      </c>
      <c r="B679" s="7" t="str">
        <f>"第 "&amp;INT(MONTH(records[[#This Row],[日期]])/3+1)&amp;" 季度"</f>
        <v>第 2 季度</v>
      </c>
      <c r="C679" s="7" t="str">
        <f>MONTH(records[[#This Row],[日期]])&amp;" 月"</f>
        <v>3 月</v>
      </c>
      <c r="D679" s="7" t="str">
        <f>"第 "&amp;WEEKNUM(records[[#This Row],[日期]],2)&amp;" 周"</f>
        <v>第 13 周</v>
      </c>
      <c r="E679" s="7">
        <v>43914</v>
      </c>
      <c r="F679" s="8">
        <v>0.30208333333333331</v>
      </c>
      <c r="G679" s="8">
        <v>0.3125</v>
      </c>
      <c r="H679" s="8">
        <f>records[[#This Row],[结束时刻]]-records[[#This Row],[开始时刻]]</f>
        <v>1.0416666666666685E-2</v>
      </c>
      <c r="I679" s="13" t="s">
        <v>194</v>
      </c>
      <c r="J679" s="24">
        <v>0.1</v>
      </c>
      <c r="K679" s="9" t="s">
        <v>289</v>
      </c>
    </row>
    <row r="680" spans="1:11">
      <c r="A680" s="9" t="str">
        <f>YEAR(records[[#This Row],[日期]])&amp;" 年"</f>
        <v>2020 年</v>
      </c>
      <c r="B680" s="7" t="str">
        <f>"第 "&amp;INT(MONTH(records[[#This Row],[日期]])/3+1)&amp;" 季度"</f>
        <v>第 2 季度</v>
      </c>
      <c r="C680" s="7" t="str">
        <f>MONTH(records[[#This Row],[日期]])&amp;" 月"</f>
        <v>3 月</v>
      </c>
      <c r="D680" s="7" t="str">
        <f>"第 "&amp;WEEKNUM(records[[#This Row],[日期]],2)&amp;" 周"</f>
        <v>第 13 周</v>
      </c>
      <c r="E680" s="7">
        <v>43914</v>
      </c>
      <c r="F680" s="8">
        <v>0.3125</v>
      </c>
      <c r="G680" s="8">
        <v>0.33333333333333331</v>
      </c>
      <c r="H680" s="8">
        <f>records[[#This Row],[结束时刻]]-records[[#This Row],[开始时刻]]</f>
        <v>2.0833333333333315E-2</v>
      </c>
      <c r="I680" s="13" t="s">
        <v>316</v>
      </c>
      <c r="J680" s="24">
        <v>0.1</v>
      </c>
      <c r="K680" s="9" t="s">
        <v>289</v>
      </c>
    </row>
    <row r="681" spans="1:11">
      <c r="A681" s="9" t="str">
        <f>YEAR(records[[#This Row],[日期]])&amp;" 年"</f>
        <v>2020 年</v>
      </c>
      <c r="B681" s="7" t="str">
        <f>"第 "&amp;INT(MONTH(records[[#This Row],[日期]])/3+1)&amp;" 季度"</f>
        <v>第 2 季度</v>
      </c>
      <c r="C681" s="7" t="str">
        <f>MONTH(records[[#This Row],[日期]])&amp;" 月"</f>
        <v>3 月</v>
      </c>
      <c r="D681" s="7" t="str">
        <f>"第 "&amp;WEEKNUM(records[[#This Row],[日期]],2)&amp;" 周"</f>
        <v>第 13 周</v>
      </c>
      <c r="E681" s="7">
        <v>43914</v>
      </c>
      <c r="F681" s="8">
        <v>0.32291666666666669</v>
      </c>
      <c r="G681" s="8">
        <v>0.33333333333333331</v>
      </c>
      <c r="H681" s="8">
        <f>records[[#This Row],[结束时刻]]-records[[#This Row],[开始时刻]]</f>
        <v>1.041666666666663E-2</v>
      </c>
      <c r="I681" s="13" t="s">
        <v>134</v>
      </c>
      <c r="J681" s="24">
        <v>-8.4375000000000006E-3</v>
      </c>
      <c r="K681" s="9" t="s">
        <v>179</v>
      </c>
    </row>
    <row r="682" spans="1:11">
      <c r="A682" s="9" t="str">
        <f>YEAR(records[[#This Row],[日期]])&amp;" 年"</f>
        <v>2020 年</v>
      </c>
      <c r="B682" s="7" t="str">
        <f>"第 "&amp;INT(MONTH(records[[#This Row],[日期]])/3+1)&amp;" 季度"</f>
        <v>第 2 季度</v>
      </c>
      <c r="C682" s="7" t="str">
        <f>MONTH(records[[#This Row],[日期]])&amp;" 月"</f>
        <v>3 月</v>
      </c>
      <c r="D682" s="7" t="str">
        <f>"第 "&amp;WEEKNUM(records[[#This Row],[日期]],2)&amp;" 周"</f>
        <v>第 13 周</v>
      </c>
      <c r="E682" s="7">
        <v>43914</v>
      </c>
      <c r="F682" s="8">
        <v>0.375</v>
      </c>
      <c r="G682" s="8">
        <v>0.45833333333333331</v>
      </c>
      <c r="H682" s="8">
        <f>records[[#This Row],[结束时刻]]-records[[#This Row],[开始时刻]]</f>
        <v>8.3333333333333315E-2</v>
      </c>
      <c r="I682" s="13" t="s">
        <v>317</v>
      </c>
      <c r="J682" s="24">
        <v>0.1</v>
      </c>
      <c r="K682" s="9" t="s">
        <v>289</v>
      </c>
    </row>
    <row r="683" spans="1:11">
      <c r="A683" s="9" t="str">
        <f>YEAR(records[[#This Row],[日期]])&amp;" 年"</f>
        <v>2020 年</v>
      </c>
      <c r="B683" s="7" t="str">
        <f>"第 "&amp;INT(MONTH(records[[#This Row],[日期]])/3+1)&amp;" 季度"</f>
        <v>第 2 季度</v>
      </c>
      <c r="C683" s="7" t="str">
        <f>MONTH(records[[#This Row],[日期]])&amp;" 月"</f>
        <v>3 月</v>
      </c>
      <c r="D683" s="7" t="str">
        <f>"第 "&amp;WEEKNUM(records[[#This Row],[日期]],2)&amp;" 周"</f>
        <v>第 13 周</v>
      </c>
      <c r="E683" s="7">
        <v>43914</v>
      </c>
      <c r="F683" s="8">
        <v>0.45833333333333331</v>
      </c>
      <c r="G683" s="8">
        <v>0.5</v>
      </c>
      <c r="H683" s="8">
        <f>records[[#This Row],[结束时刻]]-records[[#This Row],[开始时刻]]</f>
        <v>4.1666666666666685E-2</v>
      </c>
      <c r="I683" s="13" t="s">
        <v>229</v>
      </c>
      <c r="J683" s="24">
        <v>0</v>
      </c>
      <c r="K683" s="9" t="s">
        <v>179</v>
      </c>
    </row>
    <row r="684" spans="1:11">
      <c r="A684" s="9" t="str">
        <f>YEAR(records[[#This Row],[日期]])&amp;" 年"</f>
        <v>2020 年</v>
      </c>
      <c r="B684" s="7" t="str">
        <f>"第 "&amp;INT(MONTH(records[[#This Row],[日期]])/3+1)&amp;" 季度"</f>
        <v>第 2 季度</v>
      </c>
      <c r="C684" s="7" t="str">
        <f>MONTH(records[[#This Row],[日期]])&amp;" 月"</f>
        <v>3 月</v>
      </c>
      <c r="D684" s="7" t="str">
        <f>"第 "&amp;WEEKNUM(records[[#This Row],[日期]],2)&amp;" 周"</f>
        <v>第 13 周</v>
      </c>
      <c r="E684" s="7">
        <v>43914</v>
      </c>
      <c r="F684" s="8">
        <v>0.5</v>
      </c>
      <c r="G684" s="8">
        <v>0.52083333333333337</v>
      </c>
      <c r="H684" s="8">
        <f>records[[#This Row],[结束时刻]]-records[[#This Row],[开始时刻]]</f>
        <v>2.083333333333337E-2</v>
      </c>
      <c r="I684" s="13" t="s">
        <v>230</v>
      </c>
      <c r="J684" s="24">
        <v>-1.8</v>
      </c>
      <c r="K684" s="9" t="s">
        <v>179</v>
      </c>
    </row>
    <row r="685" spans="1:11">
      <c r="A685" s="9" t="str">
        <f>YEAR(records[[#This Row],[日期]])&amp;" 年"</f>
        <v>2020 年</v>
      </c>
      <c r="B685" s="7" t="str">
        <f>"第 "&amp;INT(MONTH(records[[#This Row],[日期]])/3+1)&amp;" 季度"</f>
        <v>第 2 季度</v>
      </c>
      <c r="C685" s="7" t="str">
        <f>MONTH(records[[#This Row],[日期]])&amp;" 月"</f>
        <v>3 月</v>
      </c>
      <c r="D685" s="7" t="str">
        <f>"第 "&amp;WEEKNUM(records[[#This Row],[日期]],2)&amp;" 周"</f>
        <v>第 13 周</v>
      </c>
      <c r="E685" s="7">
        <v>43914</v>
      </c>
      <c r="F685" s="8">
        <v>0.5</v>
      </c>
      <c r="G685" s="8">
        <v>0.52083333333333337</v>
      </c>
      <c r="H685" s="8">
        <f>records[[#This Row],[结束时刻]]-records[[#This Row],[开始时刻]]</f>
        <v>2.083333333333337E-2</v>
      </c>
      <c r="I685" s="13" t="s">
        <v>145</v>
      </c>
      <c r="J685" s="24">
        <v>0.1</v>
      </c>
      <c r="K685" s="9" t="s">
        <v>289</v>
      </c>
    </row>
    <row r="686" spans="1:11">
      <c r="A686" s="9" t="str">
        <f>YEAR(records[[#This Row],[日期]])&amp;" 年"</f>
        <v>2020 年</v>
      </c>
      <c r="B686" s="7" t="str">
        <f>"第 "&amp;INT(MONTH(records[[#This Row],[日期]])/3+1)&amp;" 季度"</f>
        <v>第 2 季度</v>
      </c>
      <c r="C686" s="7" t="str">
        <f>MONTH(records[[#This Row],[日期]])&amp;" 月"</f>
        <v>3 月</v>
      </c>
      <c r="D686" s="7" t="str">
        <f>"第 "&amp;WEEKNUM(records[[#This Row],[日期]],2)&amp;" 周"</f>
        <v>第 13 周</v>
      </c>
      <c r="E686" s="7">
        <v>43914</v>
      </c>
      <c r="F686" s="8">
        <v>0.625</v>
      </c>
      <c r="G686" s="8">
        <v>0.70833333333333337</v>
      </c>
      <c r="H686" s="8">
        <f>records[[#This Row],[结束时刻]]-records[[#This Row],[开始时刻]]</f>
        <v>8.333333333333337E-2</v>
      </c>
      <c r="I686" s="13" t="s">
        <v>318</v>
      </c>
      <c r="J686" s="24">
        <v>0.1</v>
      </c>
      <c r="K686" s="9" t="s">
        <v>289</v>
      </c>
    </row>
    <row r="687" spans="1:11">
      <c r="A687" s="9" t="str">
        <f>YEAR(records[[#This Row],[日期]])&amp;" 年"</f>
        <v>2020 年</v>
      </c>
      <c r="B687" s="7" t="str">
        <f>"第 "&amp;INT(MONTH(records[[#This Row],[日期]])/3+1)&amp;" 季度"</f>
        <v>第 2 季度</v>
      </c>
      <c r="C687" s="7" t="str">
        <f>MONTH(records[[#This Row],[日期]])&amp;" 月"</f>
        <v>3 月</v>
      </c>
      <c r="D687" s="7" t="str">
        <f>"第 "&amp;WEEKNUM(records[[#This Row],[日期]],2)&amp;" 周"</f>
        <v>第 13 周</v>
      </c>
      <c r="E687" s="7">
        <v>43914</v>
      </c>
      <c r="F687" s="8">
        <v>0.70833333333333337</v>
      </c>
      <c r="G687" s="8">
        <v>0.75</v>
      </c>
      <c r="H687" s="8">
        <f>records[[#This Row],[结束时刻]]-records[[#This Row],[开始时刻]]</f>
        <v>4.166666666666663E-2</v>
      </c>
      <c r="I687" s="13" t="s">
        <v>233</v>
      </c>
      <c r="J687" s="24">
        <v>0</v>
      </c>
      <c r="K687" s="9" t="s">
        <v>179</v>
      </c>
    </row>
    <row r="688" spans="1:11">
      <c r="A688" s="9" t="str">
        <f>YEAR(records[[#This Row],[日期]])&amp;" 年"</f>
        <v>2020 年</v>
      </c>
      <c r="B688" s="7" t="str">
        <f>"第 "&amp;INT(MONTH(records[[#This Row],[日期]])/3+1)&amp;" 季度"</f>
        <v>第 2 季度</v>
      </c>
      <c r="C688" s="7" t="str">
        <f>MONTH(records[[#This Row],[日期]])&amp;" 月"</f>
        <v>3 月</v>
      </c>
      <c r="D688" s="7" t="str">
        <f>"第 "&amp;WEEKNUM(records[[#This Row],[日期]],2)&amp;" 周"</f>
        <v>第 13 周</v>
      </c>
      <c r="E688" s="7">
        <v>43914</v>
      </c>
      <c r="F688" s="8">
        <v>0.75</v>
      </c>
      <c r="G688" s="8">
        <v>0.77083333333333337</v>
      </c>
      <c r="H688" s="8">
        <f>records[[#This Row],[结束时刻]]-records[[#This Row],[开始时刻]]</f>
        <v>2.083333333333337E-2</v>
      </c>
      <c r="I688" s="13" t="s">
        <v>234</v>
      </c>
      <c r="J688" s="24">
        <v>1.4</v>
      </c>
      <c r="K688" s="9" t="s">
        <v>289</v>
      </c>
    </row>
    <row r="689" spans="1:11">
      <c r="A689" s="9" t="str">
        <f>YEAR(records[[#This Row],[日期]])&amp;" 年"</f>
        <v>2020 年</v>
      </c>
      <c r="B689" s="7" t="str">
        <f>"第 "&amp;INT(MONTH(records[[#This Row],[日期]])/3+1)&amp;" 季度"</f>
        <v>第 2 季度</v>
      </c>
      <c r="C689" s="7" t="str">
        <f>MONTH(records[[#This Row],[日期]])&amp;" 月"</f>
        <v>3 月</v>
      </c>
      <c r="D689" s="7" t="str">
        <f>"第 "&amp;WEEKNUM(records[[#This Row],[日期]],2)&amp;" 周"</f>
        <v>第 13 周</v>
      </c>
      <c r="E689" s="7">
        <v>43914</v>
      </c>
      <c r="F689" s="8">
        <v>0.77083333333333337</v>
      </c>
      <c r="G689" s="8">
        <v>0.79166666666666663</v>
      </c>
      <c r="H689" s="8">
        <f>records[[#This Row],[结束时刻]]-records[[#This Row],[开始时刻]]</f>
        <v>2.0833333333333259E-2</v>
      </c>
      <c r="I689" s="13" t="s">
        <v>311</v>
      </c>
      <c r="J689" s="24">
        <v>0</v>
      </c>
      <c r="K689" s="9" t="s">
        <v>179</v>
      </c>
    </row>
    <row r="690" spans="1:11">
      <c r="A690" s="9" t="str">
        <f>YEAR(records[[#This Row],[日期]])&amp;" 年"</f>
        <v>2020 年</v>
      </c>
      <c r="B690" s="7" t="str">
        <f>"第 "&amp;INT(MONTH(records[[#This Row],[日期]])/3+1)&amp;" 季度"</f>
        <v>第 2 季度</v>
      </c>
      <c r="C690" s="7" t="str">
        <f>MONTH(records[[#This Row],[日期]])&amp;" 月"</f>
        <v>3 月</v>
      </c>
      <c r="D690" s="7" t="str">
        <f>"第 "&amp;WEEKNUM(records[[#This Row],[日期]],2)&amp;" 周"</f>
        <v>第 13 周</v>
      </c>
      <c r="E690" s="7">
        <v>43914</v>
      </c>
      <c r="F690" s="8">
        <v>0.79166666666666663</v>
      </c>
      <c r="G690" s="8">
        <v>0.83333333333333337</v>
      </c>
      <c r="H690" s="8">
        <f>records[[#This Row],[结束时刻]]-records[[#This Row],[开始时刻]]</f>
        <v>4.1666666666666741E-2</v>
      </c>
      <c r="I690" s="13" t="s">
        <v>284</v>
      </c>
      <c r="J690" s="24">
        <v>0</v>
      </c>
      <c r="K690" s="9" t="s">
        <v>179</v>
      </c>
    </row>
    <row r="691" spans="1:11">
      <c r="A691" s="9" t="str">
        <f>YEAR(records[[#This Row],[日期]])&amp;" 年"</f>
        <v>2020 年</v>
      </c>
      <c r="B691" s="7" t="str">
        <f>"第 "&amp;INT(MONTH(records[[#This Row],[日期]])/3+1)&amp;" 季度"</f>
        <v>第 2 季度</v>
      </c>
      <c r="C691" s="7" t="str">
        <f>MONTH(records[[#This Row],[日期]])&amp;" 月"</f>
        <v>3 月</v>
      </c>
      <c r="D691" s="7" t="str">
        <f>"第 "&amp;WEEKNUM(records[[#This Row],[日期]],2)&amp;" 周"</f>
        <v>第 13 周</v>
      </c>
      <c r="E691" s="7">
        <v>43914</v>
      </c>
      <c r="F691" s="8">
        <v>0.83333333333333337</v>
      </c>
      <c r="G691" s="8">
        <v>0.875</v>
      </c>
      <c r="H691" s="8">
        <f>records[[#This Row],[结束时刻]]-records[[#This Row],[开始时刻]]</f>
        <v>4.166666666666663E-2</v>
      </c>
      <c r="I691" s="13" t="s">
        <v>11</v>
      </c>
      <c r="J691" s="24">
        <v>0</v>
      </c>
      <c r="K691" s="9" t="s">
        <v>179</v>
      </c>
    </row>
    <row r="692" spans="1:11">
      <c r="A692" s="9" t="str">
        <f>YEAR(records[[#This Row],[日期]])&amp;" 年"</f>
        <v>2020 年</v>
      </c>
      <c r="B692" s="7" t="str">
        <f>"第 "&amp;INT(MONTH(records[[#This Row],[日期]])/3+1)&amp;" 季度"</f>
        <v>第 2 季度</v>
      </c>
      <c r="C692" s="7" t="str">
        <f>MONTH(records[[#This Row],[日期]])&amp;" 月"</f>
        <v>3 月</v>
      </c>
      <c r="D692" s="7" t="str">
        <f>"第 "&amp;WEEKNUM(records[[#This Row],[日期]],2)&amp;" 周"</f>
        <v>第 13 周</v>
      </c>
      <c r="E692" s="7">
        <v>43914</v>
      </c>
      <c r="F692" s="8">
        <v>0.875</v>
      </c>
      <c r="G692" s="8">
        <v>0.91666666666666663</v>
      </c>
      <c r="H692" s="8">
        <f>records[[#This Row],[结束时刻]]-records[[#This Row],[开始时刻]]</f>
        <v>4.166666666666663E-2</v>
      </c>
      <c r="I692" s="13" t="s">
        <v>12</v>
      </c>
      <c r="J692" s="24">
        <v>0</v>
      </c>
      <c r="K692" s="9" t="s">
        <v>179</v>
      </c>
    </row>
    <row r="693" spans="1:11">
      <c r="A693" s="9" t="str">
        <f>YEAR(records[[#This Row],[日期]])&amp;" 年"</f>
        <v>2020 年</v>
      </c>
      <c r="B693" s="7" t="str">
        <f>"第 "&amp;INT(MONTH(records[[#This Row],[日期]])/3+1)&amp;" 季度"</f>
        <v>第 2 季度</v>
      </c>
      <c r="C693" s="7" t="str">
        <f>MONTH(records[[#This Row],[日期]])&amp;" 月"</f>
        <v>3 月</v>
      </c>
      <c r="D693" s="7" t="str">
        <f>"第 "&amp;WEEKNUM(records[[#This Row],[日期]],2)&amp;" 周"</f>
        <v>第 13 周</v>
      </c>
      <c r="E693" s="7">
        <v>43914</v>
      </c>
      <c r="F693" s="8">
        <v>0.91666666666666663</v>
      </c>
      <c r="G693" s="8">
        <v>0.9375</v>
      </c>
      <c r="H693" s="8">
        <f>records[[#This Row],[结束时刻]]-records[[#This Row],[开始时刻]]</f>
        <v>2.083333333333337E-2</v>
      </c>
      <c r="I693" s="13" t="s">
        <v>23</v>
      </c>
      <c r="J693" s="24">
        <v>0</v>
      </c>
      <c r="K693" s="9" t="s">
        <v>179</v>
      </c>
    </row>
    <row r="694" spans="1:11">
      <c r="A694" s="9" t="str">
        <f>YEAR(records[[#This Row],[日期]])&amp;" 年"</f>
        <v>2020 年</v>
      </c>
      <c r="B694" s="7" t="str">
        <f>"第 "&amp;INT(MONTH(records[[#This Row],[日期]])/3+1)&amp;" 季度"</f>
        <v>第 2 季度</v>
      </c>
      <c r="C694" s="7" t="str">
        <f>MONTH(records[[#This Row],[日期]])&amp;" 月"</f>
        <v>3 月</v>
      </c>
      <c r="D694" s="7" t="str">
        <f>"第 "&amp;WEEKNUM(records[[#This Row],[日期]],2)&amp;" 周"</f>
        <v>第 13 周</v>
      </c>
      <c r="E694" s="7">
        <v>43914</v>
      </c>
      <c r="F694" s="8">
        <v>0.9375</v>
      </c>
      <c r="G694" s="8">
        <v>0.94444444444444453</v>
      </c>
      <c r="H694" s="8">
        <f>records[[#This Row],[结束时刻]]-records[[#This Row],[开始时刻]]</f>
        <v>6.9444444444445308E-3</v>
      </c>
      <c r="I694" s="13" t="s">
        <v>150</v>
      </c>
      <c r="J694" s="24">
        <v>0</v>
      </c>
      <c r="K694" s="9" t="s">
        <v>179</v>
      </c>
    </row>
    <row r="695" spans="1:11">
      <c r="A695" s="9" t="str">
        <f>YEAR(records[[#This Row],[日期]])&amp;" 年"</f>
        <v>2020 年</v>
      </c>
      <c r="B695" s="7" t="str">
        <f>"第 "&amp;INT(MONTH(records[[#This Row],[日期]])/3+1)&amp;" 季度"</f>
        <v>第 2 季度</v>
      </c>
      <c r="C695" s="7" t="str">
        <f>MONTH(records[[#This Row],[日期]])&amp;" 月"</f>
        <v>3 月</v>
      </c>
      <c r="D695" s="7" t="str">
        <f>"第 "&amp;WEEKNUM(records[[#This Row],[日期]],2)&amp;" 周"</f>
        <v>第 13 周</v>
      </c>
      <c r="E695" s="7">
        <v>43914</v>
      </c>
      <c r="F695" s="8">
        <v>0.94444444444444453</v>
      </c>
      <c r="G695" s="8">
        <v>0.95138888888888884</v>
      </c>
      <c r="H695" s="8">
        <f>records[[#This Row],[结束时刻]]-records[[#This Row],[开始时刻]]</f>
        <v>6.9444444444443088E-3</v>
      </c>
      <c r="I695" s="13" t="s">
        <v>141</v>
      </c>
      <c r="J695" s="24">
        <v>0</v>
      </c>
      <c r="K695" s="9" t="s">
        <v>179</v>
      </c>
    </row>
    <row r="696" spans="1:11">
      <c r="A696" s="9" t="str">
        <f>YEAR(records[[#This Row],[日期]])&amp;" 年"</f>
        <v>2020 年</v>
      </c>
      <c r="B696" s="7" t="str">
        <f>"第 "&amp;INT(MONTH(records[[#This Row],[日期]])/3+1)&amp;" 季度"</f>
        <v>第 2 季度</v>
      </c>
      <c r="C696" s="7" t="str">
        <f>MONTH(records[[#This Row],[日期]])&amp;" 月"</f>
        <v>3 月</v>
      </c>
      <c r="D696" s="7" t="str">
        <f>"第 "&amp;WEEKNUM(records[[#This Row],[日期]],2)&amp;" 周"</f>
        <v>第 13 周</v>
      </c>
      <c r="E696" s="7">
        <v>43914</v>
      </c>
      <c r="F696" s="8">
        <v>0.95138888888888884</v>
      </c>
      <c r="G696" s="8">
        <v>0.95833333333333337</v>
      </c>
      <c r="H696" s="8">
        <f>records[[#This Row],[结束时刻]]-records[[#This Row],[开始时刻]]</f>
        <v>6.9444444444445308E-3</v>
      </c>
      <c r="I696" s="13" t="s">
        <v>187</v>
      </c>
      <c r="J696" s="24">
        <v>0</v>
      </c>
      <c r="K696" s="9" t="s">
        <v>179</v>
      </c>
    </row>
    <row r="697" spans="1:11">
      <c r="A697" s="9" t="str">
        <f>YEAR(records[[#This Row],[日期]])&amp;" 年"</f>
        <v>2020 年</v>
      </c>
      <c r="B697" s="7" t="str">
        <f>"第 "&amp;INT(MONTH(records[[#This Row],[日期]])/3+1)&amp;" 季度"</f>
        <v>第 2 季度</v>
      </c>
      <c r="C697" s="7" t="str">
        <f>MONTH(records[[#This Row],[日期]])&amp;" 月"</f>
        <v>3 月</v>
      </c>
      <c r="D697" s="7" t="str">
        <f>"第 "&amp;WEEKNUM(records[[#This Row],[日期]],2)&amp;" 周"</f>
        <v>第 13 周</v>
      </c>
      <c r="E697" s="7">
        <v>43915</v>
      </c>
      <c r="F697" s="8">
        <v>0</v>
      </c>
      <c r="G697" s="8">
        <v>0.99930555555555556</v>
      </c>
      <c r="H697" s="8">
        <f>records[[#This Row],[结束时刻]]-records[[#This Row],[开始时刻]]</f>
        <v>0.99930555555555556</v>
      </c>
      <c r="I697" s="13" t="s">
        <v>130</v>
      </c>
      <c r="J697" s="24">
        <v>6.3043478259999994E-2</v>
      </c>
      <c r="K697" s="9" t="s">
        <v>319</v>
      </c>
    </row>
    <row r="698" spans="1:11">
      <c r="A698" s="9" t="str">
        <f>YEAR(records[[#This Row],[日期]])&amp;" 年"</f>
        <v>2020 年</v>
      </c>
      <c r="B698" s="7" t="str">
        <f>"第 "&amp;INT(MONTH(records[[#This Row],[日期]])/3+1)&amp;" 季度"</f>
        <v>第 2 季度</v>
      </c>
      <c r="C698" s="7" t="str">
        <f>MONTH(records[[#This Row],[日期]])&amp;" 月"</f>
        <v>3 月</v>
      </c>
      <c r="D698" s="7" t="str">
        <f>"第 "&amp;WEEKNUM(records[[#This Row],[日期]],2)&amp;" 周"</f>
        <v>第 13 周</v>
      </c>
      <c r="E698" s="7">
        <v>43915</v>
      </c>
      <c r="F698" s="8">
        <v>0.27083333333333331</v>
      </c>
      <c r="G698" s="8">
        <v>0.28125</v>
      </c>
      <c r="H698" s="8">
        <f>records[[#This Row],[结束时刻]]-records[[#This Row],[开始时刻]]</f>
        <v>1.0416666666666685E-2</v>
      </c>
      <c r="I698" s="7" t="s">
        <v>97</v>
      </c>
      <c r="J698" s="24">
        <v>0.9</v>
      </c>
      <c r="K698" s="9" t="s">
        <v>294</v>
      </c>
    </row>
    <row r="699" spans="1:11">
      <c r="A699" s="9" t="str">
        <f>YEAR(records[[#This Row],[日期]])&amp;" 年"</f>
        <v>2020 年</v>
      </c>
      <c r="B699" s="7" t="str">
        <f>"第 "&amp;INT(MONTH(records[[#This Row],[日期]])/3+1)&amp;" 季度"</f>
        <v>第 2 季度</v>
      </c>
      <c r="C699" s="7" t="str">
        <f>MONTH(records[[#This Row],[日期]])&amp;" 月"</f>
        <v>3 月</v>
      </c>
      <c r="D699" s="7" t="str">
        <f>"第 "&amp;WEEKNUM(records[[#This Row],[日期]],2)&amp;" 周"</f>
        <v>第 13 周</v>
      </c>
      <c r="E699" s="7">
        <v>43915</v>
      </c>
      <c r="F699" s="8">
        <v>0.2986111111111111</v>
      </c>
      <c r="G699" s="8">
        <v>0.31944444444444448</v>
      </c>
      <c r="H699" s="8">
        <f>records[[#This Row],[结束时刻]]-records[[#This Row],[开始时刻]]</f>
        <v>2.083333333333337E-2</v>
      </c>
      <c r="I699" s="13" t="s">
        <v>20</v>
      </c>
      <c r="J699" s="24">
        <v>0</v>
      </c>
      <c r="K699" s="9" t="s">
        <v>179</v>
      </c>
    </row>
    <row r="700" spans="1:11">
      <c r="A700" s="9" t="str">
        <f>YEAR(records[[#This Row],[日期]])&amp;" 年"</f>
        <v>2020 年</v>
      </c>
      <c r="B700" s="7" t="str">
        <f>"第 "&amp;INT(MONTH(records[[#This Row],[日期]])/3+1)&amp;" 季度"</f>
        <v>第 2 季度</v>
      </c>
      <c r="C700" s="7" t="str">
        <f>MONTH(records[[#This Row],[日期]])&amp;" 月"</f>
        <v>3 月</v>
      </c>
      <c r="D700" s="7" t="str">
        <f>"第 "&amp;WEEKNUM(records[[#This Row],[日期]],2)&amp;" 周"</f>
        <v>第 13 周</v>
      </c>
      <c r="E700" s="7">
        <v>43915</v>
      </c>
      <c r="F700" s="8">
        <v>0.30555555555555552</v>
      </c>
      <c r="G700" s="8">
        <v>0.30555555555555552</v>
      </c>
      <c r="H700" s="8">
        <f>records[[#This Row],[结束时刻]]-records[[#This Row],[开始时刻]]</f>
        <v>0</v>
      </c>
      <c r="I700" s="13" t="s">
        <v>6</v>
      </c>
      <c r="J700" s="24">
        <v>0</v>
      </c>
      <c r="K700" s="9" t="s">
        <v>179</v>
      </c>
    </row>
    <row r="701" spans="1:11">
      <c r="A701" s="9" t="str">
        <f>YEAR(records[[#This Row],[日期]])&amp;" 年"</f>
        <v>2020 年</v>
      </c>
      <c r="B701" s="7" t="str">
        <f>"第 "&amp;INT(MONTH(records[[#This Row],[日期]])/3+1)&amp;" 季度"</f>
        <v>第 2 季度</v>
      </c>
      <c r="C701" s="7" t="str">
        <f>MONTH(records[[#This Row],[日期]])&amp;" 月"</f>
        <v>3 月</v>
      </c>
      <c r="D701" s="7" t="str">
        <f>"第 "&amp;WEEKNUM(records[[#This Row],[日期]],2)&amp;" 周"</f>
        <v>第 13 周</v>
      </c>
      <c r="E701" s="7">
        <v>43915</v>
      </c>
      <c r="F701" s="8">
        <v>0.32291666666666669</v>
      </c>
      <c r="G701" s="8">
        <v>0.33333333333333331</v>
      </c>
      <c r="H701" s="8">
        <f>records[[#This Row],[结束时刻]]-records[[#This Row],[开始时刻]]</f>
        <v>1.041666666666663E-2</v>
      </c>
      <c r="I701" s="13" t="s">
        <v>134</v>
      </c>
      <c r="J701" s="24">
        <v>4.2187500000000003E-3</v>
      </c>
      <c r="K701" s="9" t="s">
        <v>285</v>
      </c>
    </row>
    <row r="702" spans="1:11">
      <c r="A702" s="9" t="str">
        <f>YEAR(records[[#This Row],[日期]])&amp;" 年"</f>
        <v>2020 年</v>
      </c>
      <c r="B702" s="7" t="str">
        <f>"第 "&amp;INT(MONTH(records[[#This Row],[日期]])/3+1)&amp;" 季度"</f>
        <v>第 2 季度</v>
      </c>
      <c r="C702" s="7" t="str">
        <f>MONTH(records[[#This Row],[日期]])&amp;" 月"</f>
        <v>3 月</v>
      </c>
      <c r="D702" s="7" t="str">
        <f>"第 "&amp;WEEKNUM(records[[#This Row],[日期]],2)&amp;" 周"</f>
        <v>第 13 周</v>
      </c>
      <c r="E702" s="7">
        <v>43915</v>
      </c>
      <c r="F702" s="8">
        <v>0.33333333333333331</v>
      </c>
      <c r="G702" s="8">
        <v>0.34375</v>
      </c>
      <c r="H702" s="8">
        <f>records[[#This Row],[结束时刻]]-records[[#This Row],[开始时刻]]</f>
        <v>1.0416666666666685E-2</v>
      </c>
      <c r="I702" s="13" t="s">
        <v>188</v>
      </c>
      <c r="J702" s="24">
        <v>0.1</v>
      </c>
      <c r="K702" s="9" t="s">
        <v>289</v>
      </c>
    </row>
    <row r="703" spans="1:11">
      <c r="A703" s="9" t="str">
        <f>YEAR(records[[#This Row],[日期]])&amp;" 年"</f>
        <v>2020 年</v>
      </c>
      <c r="B703" s="7" t="str">
        <f>"第 "&amp;INT(MONTH(records[[#This Row],[日期]])/3+1)&amp;" 季度"</f>
        <v>第 2 季度</v>
      </c>
      <c r="C703" s="7" t="str">
        <f>MONTH(records[[#This Row],[日期]])&amp;" 月"</f>
        <v>3 月</v>
      </c>
      <c r="D703" s="7" t="str">
        <f>"第 "&amp;WEEKNUM(records[[#This Row],[日期]],2)&amp;" 周"</f>
        <v>第 13 周</v>
      </c>
      <c r="E703" s="7">
        <v>43915</v>
      </c>
      <c r="F703" s="8">
        <v>0.34375</v>
      </c>
      <c r="G703" s="8">
        <v>0.35416666666666669</v>
      </c>
      <c r="H703" s="8">
        <f>records[[#This Row],[结束时刻]]-records[[#This Row],[开始时刻]]</f>
        <v>1.0416666666666685E-2</v>
      </c>
      <c r="I703" s="13" t="s">
        <v>194</v>
      </c>
      <c r="J703" s="24">
        <v>0.1</v>
      </c>
      <c r="K703" s="9" t="s">
        <v>289</v>
      </c>
    </row>
    <row r="704" spans="1:11">
      <c r="A704" s="9" t="str">
        <f>YEAR(records[[#This Row],[日期]])&amp;" 年"</f>
        <v>2020 年</v>
      </c>
      <c r="B704" s="7" t="str">
        <f>"第 "&amp;INT(MONTH(records[[#This Row],[日期]])/3+1)&amp;" 季度"</f>
        <v>第 2 季度</v>
      </c>
      <c r="C704" s="7" t="str">
        <f>MONTH(records[[#This Row],[日期]])&amp;" 月"</f>
        <v>3 月</v>
      </c>
      <c r="D704" s="7" t="str">
        <f>"第 "&amp;WEEKNUM(records[[#This Row],[日期]],2)&amp;" 周"</f>
        <v>第 13 周</v>
      </c>
      <c r="E704" s="7">
        <v>43915</v>
      </c>
      <c r="F704" s="8">
        <v>0.35416666666666669</v>
      </c>
      <c r="G704" s="8">
        <v>0.36458333333333331</v>
      </c>
      <c r="H704" s="8">
        <f>records[[#This Row],[结束时刻]]-records[[#This Row],[开始时刻]]</f>
        <v>1.041666666666663E-2</v>
      </c>
      <c r="I704" s="13" t="s">
        <v>189</v>
      </c>
      <c r="J704" s="24">
        <v>0.1</v>
      </c>
      <c r="K704" s="9" t="s">
        <v>289</v>
      </c>
    </row>
    <row r="705" spans="1:11">
      <c r="A705" s="9" t="str">
        <f>YEAR(records[[#This Row],[日期]])&amp;" 年"</f>
        <v>2020 年</v>
      </c>
      <c r="B705" s="7" t="str">
        <f>"第 "&amp;INT(MONTH(records[[#This Row],[日期]])/3+1)&amp;" 季度"</f>
        <v>第 2 季度</v>
      </c>
      <c r="C705" s="7" t="str">
        <f>MONTH(records[[#This Row],[日期]])&amp;" 月"</f>
        <v>3 月</v>
      </c>
      <c r="D705" s="7" t="str">
        <f>"第 "&amp;WEEKNUM(records[[#This Row],[日期]],2)&amp;" 周"</f>
        <v>第 13 周</v>
      </c>
      <c r="E705" s="7">
        <v>43915</v>
      </c>
      <c r="F705" s="8">
        <v>0.375</v>
      </c>
      <c r="G705" s="8">
        <v>0.41666666666666669</v>
      </c>
      <c r="H705" s="8">
        <f>records[[#This Row],[结束时刻]]-records[[#This Row],[开始时刻]]</f>
        <v>4.1666666666666685E-2</v>
      </c>
      <c r="I705" s="13" t="s">
        <v>11</v>
      </c>
      <c r="J705" s="24">
        <v>0.6</v>
      </c>
      <c r="K705" s="9" t="s">
        <v>289</v>
      </c>
    </row>
    <row r="706" spans="1:11">
      <c r="A706" s="9" t="str">
        <f>YEAR(records[[#This Row],[日期]])&amp;" 年"</f>
        <v>2020 年</v>
      </c>
      <c r="B706" s="7" t="str">
        <f>"第 "&amp;INT(MONTH(records[[#This Row],[日期]])/3+1)&amp;" 季度"</f>
        <v>第 2 季度</v>
      </c>
      <c r="C706" s="7" t="str">
        <f>MONTH(records[[#This Row],[日期]])&amp;" 月"</f>
        <v>3 月</v>
      </c>
      <c r="D706" s="7" t="str">
        <f>"第 "&amp;WEEKNUM(records[[#This Row],[日期]],2)&amp;" 周"</f>
        <v>第 13 周</v>
      </c>
      <c r="E706" s="7">
        <v>43915</v>
      </c>
      <c r="F706" s="8">
        <v>0.41666666666666669</v>
      </c>
      <c r="G706" s="8">
        <v>0.45833333333333331</v>
      </c>
      <c r="H706" s="8">
        <f>records[[#This Row],[结束时刻]]-records[[#This Row],[开始时刻]]</f>
        <v>4.166666666666663E-2</v>
      </c>
      <c r="I706" s="13" t="s">
        <v>317</v>
      </c>
      <c r="J706" s="24">
        <v>0.1</v>
      </c>
      <c r="K706" s="9" t="s">
        <v>289</v>
      </c>
    </row>
    <row r="707" spans="1:11">
      <c r="A707" s="9" t="str">
        <f>YEAR(records[[#This Row],[日期]])&amp;" 年"</f>
        <v>2020 年</v>
      </c>
      <c r="B707" s="7" t="str">
        <f>"第 "&amp;INT(MONTH(records[[#This Row],[日期]])/3+1)&amp;" 季度"</f>
        <v>第 2 季度</v>
      </c>
      <c r="C707" s="7" t="str">
        <f>MONTH(records[[#This Row],[日期]])&amp;" 月"</f>
        <v>3 月</v>
      </c>
      <c r="D707" s="7" t="str">
        <f>"第 "&amp;WEEKNUM(records[[#This Row],[日期]],2)&amp;" 周"</f>
        <v>第 13 周</v>
      </c>
      <c r="E707" s="7">
        <v>43915</v>
      </c>
      <c r="F707" s="8">
        <v>0.45833333333333331</v>
      </c>
      <c r="G707" s="8">
        <v>0.5</v>
      </c>
      <c r="H707" s="8">
        <f>records[[#This Row],[结束时刻]]-records[[#This Row],[开始时刻]]</f>
        <v>4.1666666666666685E-2</v>
      </c>
      <c r="I707" s="13" t="s">
        <v>229</v>
      </c>
      <c r="J707" s="24">
        <v>1.8</v>
      </c>
      <c r="K707" s="9" t="s">
        <v>289</v>
      </c>
    </row>
    <row r="708" spans="1:11">
      <c r="A708" s="9" t="str">
        <f>YEAR(records[[#This Row],[日期]])&amp;" 年"</f>
        <v>2020 年</v>
      </c>
      <c r="B708" s="7" t="str">
        <f>"第 "&amp;INT(MONTH(records[[#This Row],[日期]])/3+1)&amp;" 季度"</f>
        <v>第 2 季度</v>
      </c>
      <c r="C708" s="7" t="str">
        <f>MONTH(records[[#This Row],[日期]])&amp;" 月"</f>
        <v>3 月</v>
      </c>
      <c r="D708" s="7" t="str">
        <f>"第 "&amp;WEEKNUM(records[[#This Row],[日期]],2)&amp;" 周"</f>
        <v>第 13 周</v>
      </c>
      <c r="E708" s="7">
        <v>43915</v>
      </c>
      <c r="F708" s="8">
        <v>0.5</v>
      </c>
      <c r="G708" s="8">
        <v>0.52083333333333337</v>
      </c>
      <c r="H708" s="8">
        <f>records[[#This Row],[结束时刻]]-records[[#This Row],[开始时刻]]</f>
        <v>2.083333333333337E-2</v>
      </c>
      <c r="I708" s="13" t="s">
        <v>230</v>
      </c>
      <c r="J708" s="24">
        <v>1.8</v>
      </c>
      <c r="K708" s="9" t="s">
        <v>289</v>
      </c>
    </row>
    <row r="709" spans="1:11">
      <c r="A709" s="9" t="str">
        <f>YEAR(records[[#This Row],[日期]])&amp;" 年"</f>
        <v>2020 年</v>
      </c>
      <c r="B709" s="7" t="str">
        <f>"第 "&amp;INT(MONTH(records[[#This Row],[日期]])/3+1)&amp;" 季度"</f>
        <v>第 2 季度</v>
      </c>
      <c r="C709" s="7" t="str">
        <f>MONTH(records[[#This Row],[日期]])&amp;" 月"</f>
        <v>3 月</v>
      </c>
      <c r="D709" s="7" t="str">
        <f>"第 "&amp;WEEKNUM(records[[#This Row],[日期]],2)&amp;" 周"</f>
        <v>第 13 周</v>
      </c>
      <c r="E709" s="7">
        <v>43915</v>
      </c>
      <c r="F709" s="8">
        <v>0.5</v>
      </c>
      <c r="G709" s="8">
        <v>0.52083333333333337</v>
      </c>
      <c r="H709" s="8">
        <f>records[[#This Row],[结束时刻]]-records[[#This Row],[开始时刻]]</f>
        <v>2.083333333333337E-2</v>
      </c>
      <c r="I709" s="13" t="s">
        <v>145</v>
      </c>
      <c r="J709" s="24">
        <v>0.1</v>
      </c>
      <c r="K709" s="9" t="s">
        <v>289</v>
      </c>
    </row>
    <row r="710" spans="1:11">
      <c r="A710" s="9" t="str">
        <f>YEAR(records[[#This Row],[日期]])&amp;" 年"</f>
        <v>2020 年</v>
      </c>
      <c r="B710" s="7" t="str">
        <f>"第 "&amp;INT(MONTH(records[[#This Row],[日期]])/3+1)&amp;" 季度"</f>
        <v>第 2 季度</v>
      </c>
      <c r="C710" s="7" t="str">
        <f>MONTH(records[[#This Row],[日期]])&amp;" 月"</f>
        <v>3 月</v>
      </c>
      <c r="D710" s="7" t="str">
        <f>"第 "&amp;WEEKNUM(records[[#This Row],[日期]],2)&amp;" 周"</f>
        <v>第 13 周</v>
      </c>
      <c r="E710" s="7">
        <v>43915</v>
      </c>
      <c r="F710" s="8">
        <v>0.54166666666666663</v>
      </c>
      <c r="G710" s="8">
        <v>0.625</v>
      </c>
      <c r="H710" s="8">
        <f>records[[#This Row],[结束时刻]]-records[[#This Row],[开始时刻]]</f>
        <v>8.333333333333337E-2</v>
      </c>
      <c r="I710" s="13" t="s">
        <v>311</v>
      </c>
      <c r="J710" s="24">
        <v>0.1</v>
      </c>
      <c r="K710" s="9" t="s">
        <v>289</v>
      </c>
    </row>
    <row r="711" spans="1:11">
      <c r="A711" s="9" t="str">
        <f>YEAR(records[[#This Row],[日期]])&amp;" 年"</f>
        <v>2020 年</v>
      </c>
      <c r="B711" s="7" t="str">
        <f>"第 "&amp;INT(MONTH(records[[#This Row],[日期]])/3+1)&amp;" 季度"</f>
        <v>第 2 季度</v>
      </c>
      <c r="C711" s="7" t="str">
        <f>MONTH(records[[#This Row],[日期]])&amp;" 月"</f>
        <v>3 月</v>
      </c>
      <c r="D711" s="7" t="str">
        <f>"第 "&amp;WEEKNUM(records[[#This Row],[日期]],2)&amp;" 周"</f>
        <v>第 13 周</v>
      </c>
      <c r="E711" s="7">
        <v>43915</v>
      </c>
      <c r="F711" s="8">
        <v>0.625</v>
      </c>
      <c r="G711" s="8">
        <v>0.70833333333333337</v>
      </c>
      <c r="H711" s="8">
        <f>records[[#This Row],[结束时刻]]-records[[#This Row],[开始时刻]]</f>
        <v>8.333333333333337E-2</v>
      </c>
      <c r="I711" s="13" t="s">
        <v>284</v>
      </c>
      <c r="J711" s="24">
        <v>0.1</v>
      </c>
      <c r="K711" s="9" t="s">
        <v>289</v>
      </c>
    </row>
    <row r="712" spans="1:11">
      <c r="A712" s="9" t="str">
        <f>YEAR(records[[#This Row],[日期]])&amp;" 年"</f>
        <v>2020 年</v>
      </c>
      <c r="B712" s="7" t="str">
        <f>"第 "&amp;INT(MONTH(records[[#This Row],[日期]])/3+1)&amp;" 季度"</f>
        <v>第 2 季度</v>
      </c>
      <c r="C712" s="7" t="str">
        <f>MONTH(records[[#This Row],[日期]])&amp;" 月"</f>
        <v>3 月</v>
      </c>
      <c r="D712" s="7" t="str">
        <f>"第 "&amp;WEEKNUM(records[[#This Row],[日期]],2)&amp;" 周"</f>
        <v>第 13 周</v>
      </c>
      <c r="E712" s="7">
        <v>43915</v>
      </c>
      <c r="F712" s="8">
        <v>0.70833333333333337</v>
      </c>
      <c r="G712" s="8">
        <v>0.75</v>
      </c>
      <c r="H712" s="8">
        <f>records[[#This Row],[结束时刻]]-records[[#This Row],[开始时刻]]</f>
        <v>4.166666666666663E-2</v>
      </c>
      <c r="I712" s="13" t="s">
        <v>233</v>
      </c>
      <c r="J712" s="24">
        <v>1.4</v>
      </c>
      <c r="K712" s="9" t="s">
        <v>289</v>
      </c>
    </row>
    <row r="713" spans="1:11">
      <c r="A713" s="9" t="str">
        <f>YEAR(records[[#This Row],[日期]])&amp;" 年"</f>
        <v>2020 年</v>
      </c>
      <c r="B713" s="7" t="str">
        <f>"第 "&amp;INT(MONTH(records[[#This Row],[日期]])/3+1)&amp;" 季度"</f>
        <v>第 2 季度</v>
      </c>
      <c r="C713" s="7" t="str">
        <f>MONTH(records[[#This Row],[日期]])&amp;" 月"</f>
        <v>3 月</v>
      </c>
      <c r="D713" s="7" t="str">
        <f>"第 "&amp;WEEKNUM(records[[#This Row],[日期]],2)&amp;" 周"</f>
        <v>第 13 周</v>
      </c>
      <c r="E713" s="7">
        <v>43915</v>
      </c>
      <c r="F713" s="8">
        <v>0.75</v>
      </c>
      <c r="G713" s="8">
        <v>0.77083333333333337</v>
      </c>
      <c r="H713" s="8">
        <f>records[[#This Row],[结束时刻]]-records[[#This Row],[开始时刻]]</f>
        <v>2.083333333333337E-2</v>
      </c>
      <c r="I713" s="13" t="s">
        <v>234</v>
      </c>
      <c r="J713" s="24">
        <v>1.4</v>
      </c>
      <c r="K713" s="9" t="s">
        <v>289</v>
      </c>
    </row>
    <row r="714" spans="1:11">
      <c r="A714" s="9" t="str">
        <f>YEAR(records[[#This Row],[日期]])&amp;" 年"</f>
        <v>2020 年</v>
      </c>
      <c r="B714" s="7" t="str">
        <f>"第 "&amp;INT(MONTH(records[[#This Row],[日期]])/3+1)&amp;" 季度"</f>
        <v>第 2 季度</v>
      </c>
      <c r="C714" s="7" t="str">
        <f>MONTH(records[[#This Row],[日期]])&amp;" 月"</f>
        <v>3 月</v>
      </c>
      <c r="D714" s="7" t="str">
        <f>"第 "&amp;WEEKNUM(records[[#This Row],[日期]],2)&amp;" 周"</f>
        <v>第 13 周</v>
      </c>
      <c r="E714" s="7">
        <v>43915</v>
      </c>
      <c r="F714" s="8">
        <v>0.77083333333333337</v>
      </c>
      <c r="G714" s="8">
        <v>0.83333333333333337</v>
      </c>
      <c r="H714" s="8">
        <f>records[[#This Row],[结束时刻]]-records[[#This Row],[开始时刻]]</f>
        <v>6.25E-2</v>
      </c>
      <c r="I714" s="13" t="s">
        <v>284</v>
      </c>
      <c r="J714" s="24">
        <v>0</v>
      </c>
      <c r="K714" s="9" t="s">
        <v>179</v>
      </c>
    </row>
    <row r="715" spans="1:11">
      <c r="A715" s="9" t="str">
        <f>YEAR(records[[#This Row],[日期]])&amp;" 年"</f>
        <v>2020 年</v>
      </c>
      <c r="B715" s="7" t="str">
        <f>"第 "&amp;INT(MONTH(records[[#This Row],[日期]])/3+1)&amp;" 季度"</f>
        <v>第 2 季度</v>
      </c>
      <c r="C715" s="7" t="str">
        <f>MONTH(records[[#This Row],[日期]])&amp;" 月"</f>
        <v>3 月</v>
      </c>
      <c r="D715" s="7" t="str">
        <f>"第 "&amp;WEEKNUM(records[[#This Row],[日期]],2)&amp;" 周"</f>
        <v>第 13 周</v>
      </c>
      <c r="E715" s="7">
        <v>43915</v>
      </c>
      <c r="F715" s="8">
        <v>0.83333333333333337</v>
      </c>
      <c r="G715" s="8">
        <v>0.875</v>
      </c>
      <c r="H715" s="8">
        <f>records[[#This Row],[结束时刻]]-records[[#This Row],[开始时刻]]</f>
        <v>4.166666666666663E-2</v>
      </c>
      <c r="I715" s="13" t="s">
        <v>11</v>
      </c>
      <c r="J715" s="24">
        <v>-1.4</v>
      </c>
      <c r="K715" s="9" t="s">
        <v>179</v>
      </c>
    </row>
    <row r="716" spans="1:11">
      <c r="A716" s="9" t="str">
        <f>YEAR(records[[#This Row],[日期]])&amp;" 年"</f>
        <v>2020 年</v>
      </c>
      <c r="B716" s="7" t="str">
        <f>"第 "&amp;INT(MONTH(records[[#This Row],[日期]])/3+1)&amp;" 季度"</f>
        <v>第 2 季度</v>
      </c>
      <c r="C716" s="7" t="str">
        <f>MONTH(records[[#This Row],[日期]])&amp;" 月"</f>
        <v>3 月</v>
      </c>
      <c r="D716" s="7" t="str">
        <f>"第 "&amp;WEEKNUM(records[[#This Row],[日期]],2)&amp;" 周"</f>
        <v>第 13 周</v>
      </c>
      <c r="E716" s="7">
        <v>43915</v>
      </c>
      <c r="F716" s="8">
        <v>0.875</v>
      </c>
      <c r="G716" s="8">
        <v>0.91666666666666663</v>
      </c>
      <c r="H716" s="8">
        <f>records[[#This Row],[结束时刻]]-records[[#This Row],[开始时刻]]</f>
        <v>4.166666666666663E-2</v>
      </c>
      <c r="I716" s="13" t="s">
        <v>12</v>
      </c>
      <c r="J716" s="24">
        <v>-1.4</v>
      </c>
      <c r="K716" s="9" t="s">
        <v>179</v>
      </c>
    </row>
    <row r="717" spans="1:11">
      <c r="A717" s="9" t="str">
        <f>YEAR(records[[#This Row],[日期]])&amp;" 年"</f>
        <v>2020 年</v>
      </c>
      <c r="B717" s="7" t="str">
        <f>"第 "&amp;INT(MONTH(records[[#This Row],[日期]])/3+1)&amp;" 季度"</f>
        <v>第 2 季度</v>
      </c>
      <c r="C717" s="7" t="str">
        <f>MONTH(records[[#This Row],[日期]])&amp;" 月"</f>
        <v>3 月</v>
      </c>
      <c r="D717" s="7" t="str">
        <f>"第 "&amp;WEEKNUM(records[[#This Row],[日期]],2)&amp;" 周"</f>
        <v>第 13 周</v>
      </c>
      <c r="E717" s="7">
        <v>43915</v>
      </c>
      <c r="F717" s="8">
        <v>0.91666666666666663</v>
      </c>
      <c r="G717" s="8">
        <v>0.9375</v>
      </c>
      <c r="H717" s="8">
        <f>records[[#This Row],[结束时刻]]-records[[#This Row],[开始时刻]]</f>
        <v>2.083333333333337E-2</v>
      </c>
      <c r="I717" s="13" t="s">
        <v>23</v>
      </c>
      <c r="J717" s="24">
        <v>-1.4</v>
      </c>
      <c r="K717" s="9" t="s">
        <v>179</v>
      </c>
    </row>
    <row r="718" spans="1:11">
      <c r="A718" s="9" t="str">
        <f>YEAR(records[[#This Row],[日期]])&amp;" 年"</f>
        <v>2020 年</v>
      </c>
      <c r="B718" s="7" t="str">
        <f>"第 "&amp;INT(MONTH(records[[#This Row],[日期]])/3+1)&amp;" 季度"</f>
        <v>第 2 季度</v>
      </c>
      <c r="C718" s="7" t="str">
        <f>MONTH(records[[#This Row],[日期]])&amp;" 月"</f>
        <v>3 月</v>
      </c>
      <c r="D718" s="7" t="str">
        <f>"第 "&amp;WEEKNUM(records[[#This Row],[日期]],2)&amp;" 周"</f>
        <v>第 13 周</v>
      </c>
      <c r="E718" s="7">
        <v>43915</v>
      </c>
      <c r="F718" s="8">
        <v>0.9375</v>
      </c>
      <c r="G718" s="8">
        <v>0.94444444444444453</v>
      </c>
      <c r="H718" s="8">
        <f>records[[#This Row],[结束时刻]]-records[[#This Row],[开始时刻]]</f>
        <v>6.9444444444445308E-3</v>
      </c>
      <c r="I718" s="13" t="s">
        <v>150</v>
      </c>
      <c r="J718" s="24">
        <v>-1.4</v>
      </c>
      <c r="K718" s="9" t="s">
        <v>179</v>
      </c>
    </row>
    <row r="719" spans="1:11">
      <c r="A719" s="9" t="str">
        <f>YEAR(records[[#This Row],[日期]])&amp;" 年"</f>
        <v>2020 年</v>
      </c>
      <c r="B719" s="7" t="str">
        <f>"第 "&amp;INT(MONTH(records[[#This Row],[日期]])/3+1)&amp;" 季度"</f>
        <v>第 2 季度</v>
      </c>
      <c r="C719" s="7" t="str">
        <f>MONTH(records[[#This Row],[日期]])&amp;" 月"</f>
        <v>3 月</v>
      </c>
      <c r="D719" s="7" t="str">
        <f>"第 "&amp;WEEKNUM(records[[#This Row],[日期]],2)&amp;" 周"</f>
        <v>第 13 周</v>
      </c>
      <c r="E719" s="7">
        <v>43915</v>
      </c>
      <c r="F719" s="8">
        <v>0.94444444444444453</v>
      </c>
      <c r="G719" s="8">
        <v>0.95138888888888884</v>
      </c>
      <c r="H719" s="8">
        <f>records[[#This Row],[结束时刻]]-records[[#This Row],[开始时刻]]</f>
        <v>6.9444444444443088E-3</v>
      </c>
      <c r="I719" s="13" t="s">
        <v>141</v>
      </c>
      <c r="J719" s="24">
        <v>-1.4</v>
      </c>
      <c r="K719" s="9" t="s">
        <v>179</v>
      </c>
    </row>
    <row r="720" spans="1:11">
      <c r="A720" s="9" t="str">
        <f>YEAR(records[[#This Row],[日期]])&amp;" 年"</f>
        <v>2020 年</v>
      </c>
      <c r="B720" s="7" t="str">
        <f>"第 "&amp;INT(MONTH(records[[#This Row],[日期]])/3+1)&amp;" 季度"</f>
        <v>第 2 季度</v>
      </c>
      <c r="C720" s="7" t="str">
        <f>MONTH(records[[#This Row],[日期]])&amp;" 月"</f>
        <v>3 月</v>
      </c>
      <c r="D720" s="7" t="str">
        <f>"第 "&amp;WEEKNUM(records[[#This Row],[日期]],2)&amp;" 周"</f>
        <v>第 13 周</v>
      </c>
      <c r="E720" s="7">
        <v>43915</v>
      </c>
      <c r="F720" s="8">
        <v>0.95138888888888884</v>
      </c>
      <c r="G720" s="8">
        <v>0.95833333333333337</v>
      </c>
      <c r="H720" s="8">
        <f>records[[#This Row],[结束时刻]]-records[[#This Row],[开始时刻]]</f>
        <v>6.9444444444445308E-3</v>
      </c>
      <c r="I720" s="13" t="s">
        <v>187</v>
      </c>
      <c r="J720" s="24">
        <v>-1.4</v>
      </c>
      <c r="K720" s="9" t="s">
        <v>179</v>
      </c>
    </row>
    <row r="721" spans="1:11">
      <c r="A721" s="9" t="str">
        <f>YEAR(records[[#This Row],[日期]])&amp;" 年"</f>
        <v>2020 年</v>
      </c>
      <c r="B721" s="7" t="str">
        <f>"第 "&amp;INT(MONTH(records[[#This Row],[日期]])/3+1)&amp;" 季度"</f>
        <v>第 2 季度</v>
      </c>
      <c r="C721" s="7" t="str">
        <f>MONTH(records[[#This Row],[日期]])&amp;" 月"</f>
        <v>3 月</v>
      </c>
      <c r="D721" s="7" t="str">
        <f>"第 "&amp;WEEKNUM(records[[#This Row],[日期]],2)&amp;" 周"</f>
        <v>第 13 周</v>
      </c>
      <c r="E721" s="7">
        <v>43916</v>
      </c>
      <c r="F721" s="8">
        <v>0</v>
      </c>
      <c r="G721" s="8">
        <v>0.99930555555555556</v>
      </c>
      <c r="H721" s="8">
        <f>records[[#This Row],[结束时刻]]-records[[#This Row],[开始时刻]]</f>
        <v>0.99930555555555556</v>
      </c>
      <c r="I721" s="13" t="s">
        <v>130</v>
      </c>
      <c r="J721" s="24">
        <v>5.4347826090000002E-2</v>
      </c>
      <c r="K721" s="9" t="s">
        <v>320</v>
      </c>
    </row>
    <row r="722" spans="1:11">
      <c r="A722" s="9" t="str">
        <f>YEAR(records[[#This Row],[日期]])&amp;" 年"</f>
        <v>2020 年</v>
      </c>
      <c r="B722" s="7" t="str">
        <f>"第 "&amp;INT(MONTH(records[[#This Row],[日期]])/3+1)&amp;" 季度"</f>
        <v>第 2 季度</v>
      </c>
      <c r="C722" s="7" t="str">
        <f>MONTH(records[[#This Row],[日期]])&amp;" 月"</f>
        <v>3 月</v>
      </c>
      <c r="D722" s="7" t="str">
        <f>"第 "&amp;WEEKNUM(records[[#This Row],[日期]],2)&amp;" 周"</f>
        <v>第 13 周</v>
      </c>
      <c r="E722" s="7">
        <v>43916</v>
      </c>
      <c r="F722" s="8">
        <v>0.2986111111111111</v>
      </c>
      <c r="G722" s="8">
        <v>0.31944444444444448</v>
      </c>
      <c r="H722" s="8">
        <f>records[[#This Row],[结束时刻]]-records[[#This Row],[开始时刻]]</f>
        <v>2.083333333333337E-2</v>
      </c>
      <c r="I722" s="13" t="s">
        <v>20</v>
      </c>
      <c r="J722" s="24">
        <v>0</v>
      </c>
      <c r="K722" s="9" t="s">
        <v>179</v>
      </c>
    </row>
    <row r="723" spans="1:11">
      <c r="A723" s="9" t="str">
        <f>YEAR(records[[#This Row],[日期]])&amp;" 年"</f>
        <v>2020 年</v>
      </c>
      <c r="B723" s="7" t="str">
        <f>"第 "&amp;INT(MONTH(records[[#This Row],[日期]])/3+1)&amp;" 季度"</f>
        <v>第 2 季度</v>
      </c>
      <c r="C723" s="7" t="str">
        <f>MONTH(records[[#This Row],[日期]])&amp;" 月"</f>
        <v>3 月</v>
      </c>
      <c r="D723" s="7" t="str">
        <f>"第 "&amp;WEEKNUM(records[[#This Row],[日期]],2)&amp;" 周"</f>
        <v>第 13 周</v>
      </c>
      <c r="E723" s="7">
        <v>43916</v>
      </c>
      <c r="F723" s="8">
        <v>0.32291666666666669</v>
      </c>
      <c r="G723" s="8">
        <v>0.32291666666666669</v>
      </c>
      <c r="H723" s="8">
        <f>records[[#This Row],[结束时刻]]-records[[#This Row],[开始时刻]]</f>
        <v>0</v>
      </c>
      <c r="I723" s="13" t="s">
        <v>6</v>
      </c>
      <c r="J723" s="24">
        <v>-0.3</v>
      </c>
      <c r="K723" s="9" t="s">
        <v>179</v>
      </c>
    </row>
    <row r="724" spans="1:11">
      <c r="A724" s="9" t="str">
        <f>YEAR(records[[#This Row],[日期]])&amp;" 年"</f>
        <v>2020 年</v>
      </c>
      <c r="B724" s="7" t="str">
        <f>"第 "&amp;INT(MONTH(records[[#This Row],[日期]])/3+1)&amp;" 季度"</f>
        <v>第 2 季度</v>
      </c>
      <c r="C724" s="7" t="str">
        <f>MONTH(records[[#This Row],[日期]])&amp;" 月"</f>
        <v>3 月</v>
      </c>
      <c r="D724" s="7" t="str">
        <f>"第 "&amp;WEEKNUM(records[[#This Row],[日期]],2)&amp;" 周"</f>
        <v>第 13 周</v>
      </c>
      <c r="E724" s="7">
        <v>43916</v>
      </c>
      <c r="F724" s="8">
        <v>0.32291666666666669</v>
      </c>
      <c r="G724" s="8">
        <v>0.33333333333333331</v>
      </c>
      <c r="H724" s="8">
        <f>records[[#This Row],[结束时刻]]-records[[#This Row],[开始时刻]]</f>
        <v>1.041666666666663E-2</v>
      </c>
      <c r="I724" s="7" t="s">
        <v>97</v>
      </c>
      <c r="J724" s="24">
        <v>0.9</v>
      </c>
      <c r="K724" s="9" t="s">
        <v>289</v>
      </c>
    </row>
    <row r="725" spans="1:11">
      <c r="A725" s="9" t="str">
        <f>YEAR(records[[#This Row],[日期]])&amp;" 年"</f>
        <v>2020 年</v>
      </c>
      <c r="B725" s="7" t="str">
        <f>"第 "&amp;INT(MONTH(records[[#This Row],[日期]])/3+1)&amp;" 季度"</f>
        <v>第 2 季度</v>
      </c>
      <c r="C725" s="7" t="str">
        <f>MONTH(records[[#This Row],[日期]])&amp;" 月"</f>
        <v>3 月</v>
      </c>
      <c r="D725" s="7" t="str">
        <f>"第 "&amp;WEEKNUM(records[[#This Row],[日期]],2)&amp;" 周"</f>
        <v>第 13 周</v>
      </c>
      <c r="E725" s="7">
        <v>43916</v>
      </c>
      <c r="F725" s="8">
        <v>0.32291666666666669</v>
      </c>
      <c r="G725" s="8">
        <v>0.33333333333333331</v>
      </c>
      <c r="H725" s="8">
        <f>records[[#This Row],[结束时刻]]-records[[#This Row],[开始时刻]]</f>
        <v>1.041666666666663E-2</v>
      </c>
      <c r="I725" s="13" t="s">
        <v>134</v>
      </c>
      <c r="J725" s="24">
        <v>2E-3</v>
      </c>
      <c r="K725" s="9" t="s">
        <v>285</v>
      </c>
    </row>
    <row r="726" spans="1:11">
      <c r="A726" s="9" t="str">
        <f>YEAR(records[[#This Row],[日期]])&amp;" 年"</f>
        <v>2020 年</v>
      </c>
      <c r="B726" s="7" t="str">
        <f>"第 "&amp;INT(MONTH(records[[#This Row],[日期]])/3+1)&amp;" 季度"</f>
        <v>第 2 季度</v>
      </c>
      <c r="C726" s="7" t="str">
        <f>MONTH(records[[#This Row],[日期]])&amp;" 月"</f>
        <v>3 月</v>
      </c>
      <c r="D726" s="7" t="str">
        <f>"第 "&amp;WEEKNUM(records[[#This Row],[日期]],2)&amp;" 周"</f>
        <v>第 13 周</v>
      </c>
      <c r="E726" s="7">
        <v>43916</v>
      </c>
      <c r="F726" s="8">
        <v>0.33333333333333331</v>
      </c>
      <c r="G726" s="8">
        <v>0.34375</v>
      </c>
      <c r="H726" s="8">
        <f>records[[#This Row],[结束时刻]]-records[[#This Row],[开始时刻]]</f>
        <v>1.0416666666666685E-2</v>
      </c>
      <c r="I726" s="13" t="s">
        <v>188</v>
      </c>
      <c r="J726" s="24">
        <v>0.1</v>
      </c>
      <c r="K726" s="9" t="s">
        <v>289</v>
      </c>
    </row>
    <row r="727" spans="1:11">
      <c r="A727" s="9" t="str">
        <f>YEAR(records[[#This Row],[日期]])&amp;" 年"</f>
        <v>2020 年</v>
      </c>
      <c r="B727" s="7" t="str">
        <f>"第 "&amp;INT(MONTH(records[[#This Row],[日期]])/3+1)&amp;" 季度"</f>
        <v>第 2 季度</v>
      </c>
      <c r="C727" s="7" t="str">
        <f>MONTH(records[[#This Row],[日期]])&amp;" 月"</f>
        <v>3 月</v>
      </c>
      <c r="D727" s="7" t="str">
        <f>"第 "&amp;WEEKNUM(records[[#This Row],[日期]],2)&amp;" 周"</f>
        <v>第 13 周</v>
      </c>
      <c r="E727" s="7">
        <v>43916</v>
      </c>
      <c r="F727" s="8">
        <v>0.34375</v>
      </c>
      <c r="G727" s="8">
        <v>0.35416666666666669</v>
      </c>
      <c r="H727" s="8">
        <f>records[[#This Row],[结束时刻]]-records[[#This Row],[开始时刻]]</f>
        <v>1.0416666666666685E-2</v>
      </c>
      <c r="I727" s="13" t="s">
        <v>194</v>
      </c>
      <c r="J727" s="24">
        <v>0.1</v>
      </c>
      <c r="K727" s="9" t="s">
        <v>289</v>
      </c>
    </row>
    <row r="728" spans="1:11">
      <c r="A728" s="9" t="str">
        <f>YEAR(records[[#This Row],[日期]])&amp;" 年"</f>
        <v>2020 年</v>
      </c>
      <c r="B728" s="7" t="str">
        <f>"第 "&amp;INT(MONTH(records[[#This Row],[日期]])/3+1)&amp;" 季度"</f>
        <v>第 2 季度</v>
      </c>
      <c r="C728" s="7" t="str">
        <f>MONTH(records[[#This Row],[日期]])&amp;" 月"</f>
        <v>3 月</v>
      </c>
      <c r="D728" s="7" t="str">
        <f>"第 "&amp;WEEKNUM(records[[#This Row],[日期]],2)&amp;" 周"</f>
        <v>第 13 周</v>
      </c>
      <c r="E728" s="7">
        <v>43916</v>
      </c>
      <c r="F728" s="8">
        <v>0.35416666666666669</v>
      </c>
      <c r="G728" s="8">
        <v>0.36458333333333331</v>
      </c>
      <c r="H728" s="8">
        <f>records[[#This Row],[结束时刻]]-records[[#This Row],[开始时刻]]</f>
        <v>1.041666666666663E-2</v>
      </c>
      <c r="I728" s="13" t="s">
        <v>189</v>
      </c>
      <c r="J728" s="24">
        <v>0.1</v>
      </c>
      <c r="K728" s="9" t="s">
        <v>289</v>
      </c>
    </row>
    <row r="729" spans="1:11">
      <c r="A729" s="9" t="str">
        <f>YEAR(records[[#This Row],[日期]])&amp;" 年"</f>
        <v>2020 年</v>
      </c>
      <c r="B729" s="7" t="str">
        <f>"第 "&amp;INT(MONTH(records[[#This Row],[日期]])/3+1)&amp;" 季度"</f>
        <v>第 2 季度</v>
      </c>
      <c r="C729" s="7" t="str">
        <f>MONTH(records[[#This Row],[日期]])&amp;" 月"</f>
        <v>3 月</v>
      </c>
      <c r="D729" s="7" t="str">
        <f>"第 "&amp;WEEKNUM(records[[#This Row],[日期]],2)&amp;" 周"</f>
        <v>第 13 周</v>
      </c>
      <c r="E729" s="7">
        <v>43916</v>
      </c>
      <c r="F729" s="8">
        <v>0.375</v>
      </c>
      <c r="G729" s="8">
        <v>0.41666666666666669</v>
      </c>
      <c r="H729" s="8">
        <f>records[[#This Row],[结束时刻]]-records[[#This Row],[开始时刻]]</f>
        <v>4.1666666666666685E-2</v>
      </c>
      <c r="I729" s="13" t="s">
        <v>11</v>
      </c>
      <c r="J729" s="24">
        <v>0.7</v>
      </c>
      <c r="K729" s="9" t="s">
        <v>294</v>
      </c>
    </row>
    <row r="730" spans="1:11">
      <c r="A730" s="9" t="str">
        <f>YEAR(records[[#This Row],[日期]])&amp;" 年"</f>
        <v>2020 年</v>
      </c>
      <c r="B730" s="7" t="str">
        <f>"第 "&amp;INT(MONTH(records[[#This Row],[日期]])/3+1)&amp;" 季度"</f>
        <v>第 2 季度</v>
      </c>
      <c r="C730" s="7" t="str">
        <f>MONTH(records[[#This Row],[日期]])&amp;" 月"</f>
        <v>3 月</v>
      </c>
      <c r="D730" s="7" t="str">
        <f>"第 "&amp;WEEKNUM(records[[#This Row],[日期]],2)&amp;" 周"</f>
        <v>第 13 周</v>
      </c>
      <c r="E730" s="7">
        <v>43916</v>
      </c>
      <c r="F730" s="8">
        <v>0.41666666666666669</v>
      </c>
      <c r="G730" s="8">
        <v>0.45833333333333331</v>
      </c>
      <c r="H730" s="8">
        <f>records[[#This Row],[结束时刻]]-records[[#This Row],[开始时刻]]</f>
        <v>4.166666666666663E-2</v>
      </c>
      <c r="I730" s="13" t="s">
        <v>321</v>
      </c>
      <c r="J730" s="24">
        <v>0.1</v>
      </c>
      <c r="K730" s="9" t="s">
        <v>289</v>
      </c>
    </row>
    <row r="731" spans="1:11">
      <c r="A731" s="9" t="str">
        <f>YEAR(records[[#This Row],[日期]])&amp;" 年"</f>
        <v>2020 年</v>
      </c>
      <c r="B731" s="7" t="str">
        <f>"第 "&amp;INT(MONTH(records[[#This Row],[日期]])/3+1)&amp;" 季度"</f>
        <v>第 2 季度</v>
      </c>
      <c r="C731" s="7" t="str">
        <f>MONTH(records[[#This Row],[日期]])&amp;" 月"</f>
        <v>3 月</v>
      </c>
      <c r="D731" s="7" t="str">
        <f>"第 "&amp;WEEKNUM(records[[#This Row],[日期]],2)&amp;" 周"</f>
        <v>第 13 周</v>
      </c>
      <c r="E731" s="7">
        <v>43916</v>
      </c>
      <c r="F731" s="8">
        <v>0.45833333333333331</v>
      </c>
      <c r="G731" s="8">
        <v>0.5</v>
      </c>
      <c r="H731" s="8">
        <f>records[[#This Row],[结束时刻]]-records[[#This Row],[开始时刻]]</f>
        <v>4.1666666666666685E-2</v>
      </c>
      <c r="I731" s="13" t="s">
        <v>229</v>
      </c>
      <c r="J731" s="24">
        <v>1.8</v>
      </c>
      <c r="K731" s="9" t="s">
        <v>289</v>
      </c>
    </row>
    <row r="732" spans="1:11">
      <c r="A732" s="9" t="str">
        <f>YEAR(records[[#This Row],[日期]])&amp;" 年"</f>
        <v>2020 年</v>
      </c>
      <c r="B732" s="7" t="str">
        <f>"第 "&amp;INT(MONTH(records[[#This Row],[日期]])/3+1)&amp;" 季度"</f>
        <v>第 2 季度</v>
      </c>
      <c r="C732" s="7" t="str">
        <f>MONTH(records[[#This Row],[日期]])&amp;" 月"</f>
        <v>3 月</v>
      </c>
      <c r="D732" s="7" t="str">
        <f>"第 "&amp;WEEKNUM(records[[#This Row],[日期]],2)&amp;" 周"</f>
        <v>第 13 周</v>
      </c>
      <c r="E732" s="7">
        <v>43916</v>
      </c>
      <c r="F732" s="8">
        <v>0.5</v>
      </c>
      <c r="G732" s="8">
        <v>0.52083333333333337</v>
      </c>
      <c r="H732" s="8">
        <f>records[[#This Row],[结束时刻]]-records[[#This Row],[开始时刻]]</f>
        <v>2.083333333333337E-2</v>
      </c>
      <c r="I732" s="13" t="s">
        <v>230</v>
      </c>
      <c r="J732" s="24">
        <v>1.8</v>
      </c>
      <c r="K732" s="9" t="s">
        <v>289</v>
      </c>
    </row>
    <row r="733" spans="1:11">
      <c r="A733" s="9" t="str">
        <f>YEAR(records[[#This Row],[日期]])&amp;" 年"</f>
        <v>2020 年</v>
      </c>
      <c r="B733" s="7" t="str">
        <f>"第 "&amp;INT(MONTH(records[[#This Row],[日期]])/3+1)&amp;" 季度"</f>
        <v>第 2 季度</v>
      </c>
      <c r="C733" s="7" t="str">
        <f>MONTH(records[[#This Row],[日期]])&amp;" 月"</f>
        <v>3 月</v>
      </c>
      <c r="D733" s="7" t="str">
        <f>"第 "&amp;WEEKNUM(records[[#This Row],[日期]],2)&amp;" 周"</f>
        <v>第 13 周</v>
      </c>
      <c r="E733" s="7">
        <v>43916</v>
      </c>
      <c r="F733" s="8">
        <v>0.5</v>
      </c>
      <c r="G733" s="8">
        <v>0.52083333333333337</v>
      </c>
      <c r="H733" s="8">
        <f>records[[#This Row],[结束时刻]]-records[[#This Row],[开始时刻]]</f>
        <v>2.083333333333337E-2</v>
      </c>
      <c r="I733" s="13" t="s">
        <v>145</v>
      </c>
      <c r="J733" s="24">
        <v>0.1</v>
      </c>
      <c r="K733" s="9" t="s">
        <v>289</v>
      </c>
    </row>
    <row r="734" spans="1:11">
      <c r="A734" s="9" t="str">
        <f>YEAR(records[[#This Row],[日期]])&amp;" 年"</f>
        <v>2020 年</v>
      </c>
      <c r="B734" s="7" t="str">
        <f>"第 "&amp;INT(MONTH(records[[#This Row],[日期]])/3+1)&amp;" 季度"</f>
        <v>第 2 季度</v>
      </c>
      <c r="C734" s="7" t="str">
        <f>MONTH(records[[#This Row],[日期]])&amp;" 月"</f>
        <v>3 月</v>
      </c>
      <c r="D734" s="7" t="str">
        <f>"第 "&amp;WEEKNUM(records[[#This Row],[日期]],2)&amp;" 周"</f>
        <v>第 13 周</v>
      </c>
      <c r="E734" s="7">
        <v>43916</v>
      </c>
      <c r="F734" s="8">
        <v>0.54166666666666663</v>
      </c>
      <c r="G734" s="8">
        <v>0.66666666666666663</v>
      </c>
      <c r="H734" s="8">
        <f>records[[#This Row],[结束时刻]]-records[[#This Row],[开始时刻]]</f>
        <v>0.125</v>
      </c>
      <c r="I734" s="13" t="s">
        <v>284</v>
      </c>
      <c r="J734" s="24">
        <v>0.1</v>
      </c>
      <c r="K734" s="9" t="s">
        <v>289</v>
      </c>
    </row>
    <row r="735" spans="1:11">
      <c r="A735" s="9" t="str">
        <f>YEAR(records[[#This Row],[日期]])&amp;" 年"</f>
        <v>2020 年</v>
      </c>
      <c r="B735" s="7" t="str">
        <f>"第 "&amp;INT(MONTH(records[[#This Row],[日期]])/3+1)&amp;" 季度"</f>
        <v>第 2 季度</v>
      </c>
      <c r="C735" s="7" t="str">
        <f>MONTH(records[[#This Row],[日期]])&amp;" 月"</f>
        <v>3 月</v>
      </c>
      <c r="D735" s="7" t="str">
        <f>"第 "&amp;WEEKNUM(records[[#This Row],[日期]],2)&amp;" 周"</f>
        <v>第 13 周</v>
      </c>
      <c r="E735" s="7">
        <v>43916</v>
      </c>
      <c r="F735" s="8">
        <v>0.66666666666666663</v>
      </c>
      <c r="G735" s="8">
        <v>0.70833333333333337</v>
      </c>
      <c r="H735" s="8">
        <f>records[[#This Row],[结束时刻]]-records[[#This Row],[开始时刻]]</f>
        <v>4.1666666666666741E-2</v>
      </c>
      <c r="I735" s="13" t="s">
        <v>322</v>
      </c>
      <c r="J735" s="24">
        <v>0</v>
      </c>
      <c r="K735" s="9" t="s">
        <v>179</v>
      </c>
    </row>
    <row r="736" spans="1:11">
      <c r="A736" s="9" t="str">
        <f>YEAR(records[[#This Row],[日期]])&amp;" 年"</f>
        <v>2020 年</v>
      </c>
      <c r="B736" s="7" t="str">
        <f>"第 "&amp;INT(MONTH(records[[#This Row],[日期]])/3+1)&amp;" 季度"</f>
        <v>第 2 季度</v>
      </c>
      <c r="C736" s="7" t="str">
        <f>MONTH(records[[#This Row],[日期]])&amp;" 月"</f>
        <v>3 月</v>
      </c>
      <c r="D736" s="7" t="str">
        <f>"第 "&amp;WEEKNUM(records[[#This Row],[日期]],2)&amp;" 周"</f>
        <v>第 13 周</v>
      </c>
      <c r="E736" s="7">
        <v>43916</v>
      </c>
      <c r="F736" s="8">
        <v>0.70833333333333337</v>
      </c>
      <c r="G736" s="8">
        <v>0.75</v>
      </c>
      <c r="H736" s="8">
        <f>records[[#This Row],[结束时刻]]-records[[#This Row],[开始时刻]]</f>
        <v>4.166666666666663E-2</v>
      </c>
      <c r="I736" s="13" t="s">
        <v>233</v>
      </c>
      <c r="J736" s="24">
        <v>1.4</v>
      </c>
      <c r="K736" s="9" t="s">
        <v>289</v>
      </c>
    </row>
    <row r="737" spans="1:11">
      <c r="A737" s="9" t="str">
        <f>YEAR(records[[#This Row],[日期]])&amp;" 年"</f>
        <v>2020 年</v>
      </c>
      <c r="B737" s="7" t="str">
        <f>"第 "&amp;INT(MONTH(records[[#This Row],[日期]])/3+1)&amp;" 季度"</f>
        <v>第 2 季度</v>
      </c>
      <c r="C737" s="7" t="str">
        <f>MONTH(records[[#This Row],[日期]])&amp;" 月"</f>
        <v>3 月</v>
      </c>
      <c r="D737" s="7" t="str">
        <f>"第 "&amp;WEEKNUM(records[[#This Row],[日期]],2)&amp;" 周"</f>
        <v>第 13 周</v>
      </c>
      <c r="E737" s="7">
        <v>43916</v>
      </c>
      <c r="F737" s="8">
        <v>0.75</v>
      </c>
      <c r="G737" s="8">
        <v>0.77083333333333337</v>
      </c>
      <c r="H737" s="8">
        <f>records[[#This Row],[结束时刻]]-records[[#This Row],[开始时刻]]</f>
        <v>2.083333333333337E-2</v>
      </c>
      <c r="I737" s="13" t="s">
        <v>234</v>
      </c>
      <c r="J737" s="24">
        <v>1.4</v>
      </c>
      <c r="K737" s="9" t="s">
        <v>289</v>
      </c>
    </row>
    <row r="738" spans="1:11">
      <c r="A738" s="9" t="str">
        <f>YEAR(records[[#This Row],[日期]])&amp;" 年"</f>
        <v>2020 年</v>
      </c>
      <c r="B738" s="7" t="str">
        <f>"第 "&amp;INT(MONTH(records[[#This Row],[日期]])/3+1)&amp;" 季度"</f>
        <v>第 2 季度</v>
      </c>
      <c r="C738" s="7" t="str">
        <f>MONTH(records[[#This Row],[日期]])&amp;" 月"</f>
        <v>3 月</v>
      </c>
      <c r="D738" s="7" t="str">
        <f>"第 "&amp;WEEKNUM(records[[#This Row],[日期]],2)&amp;" 周"</f>
        <v>第 13 周</v>
      </c>
      <c r="E738" s="7">
        <v>43916</v>
      </c>
      <c r="F738" s="8">
        <v>0.77083333333333337</v>
      </c>
      <c r="G738" s="8">
        <v>0.83333333333333337</v>
      </c>
      <c r="H738" s="8">
        <f>records[[#This Row],[结束时刻]]-records[[#This Row],[开始时刻]]</f>
        <v>6.25E-2</v>
      </c>
      <c r="I738" s="13" t="s">
        <v>284</v>
      </c>
      <c r="J738" s="24">
        <v>0</v>
      </c>
      <c r="K738" s="9" t="s">
        <v>179</v>
      </c>
    </row>
    <row r="739" spans="1:11">
      <c r="A739" s="9" t="str">
        <f>YEAR(records[[#This Row],[日期]])&amp;" 年"</f>
        <v>2020 年</v>
      </c>
      <c r="B739" s="7" t="str">
        <f>"第 "&amp;INT(MONTH(records[[#This Row],[日期]])/3+1)&amp;" 季度"</f>
        <v>第 2 季度</v>
      </c>
      <c r="C739" s="7" t="str">
        <f>MONTH(records[[#This Row],[日期]])&amp;" 月"</f>
        <v>3 月</v>
      </c>
      <c r="D739" s="7" t="str">
        <f>"第 "&amp;WEEKNUM(records[[#This Row],[日期]],2)&amp;" 周"</f>
        <v>第 13 周</v>
      </c>
      <c r="E739" s="7">
        <v>43916</v>
      </c>
      <c r="F739" s="8">
        <v>0.83333333333333337</v>
      </c>
      <c r="G739" s="8">
        <v>0.875</v>
      </c>
      <c r="H739" s="8">
        <f>records[[#This Row],[结束时刻]]-records[[#This Row],[开始时刻]]</f>
        <v>4.166666666666663E-2</v>
      </c>
      <c r="I739" s="13" t="s">
        <v>11</v>
      </c>
      <c r="J739" s="24">
        <v>0</v>
      </c>
      <c r="K739" s="9" t="s">
        <v>179</v>
      </c>
    </row>
    <row r="740" spans="1:11">
      <c r="A740" s="9" t="str">
        <f>YEAR(records[[#This Row],[日期]])&amp;" 年"</f>
        <v>2020 年</v>
      </c>
      <c r="B740" s="7" t="str">
        <f>"第 "&amp;INT(MONTH(records[[#This Row],[日期]])/3+1)&amp;" 季度"</f>
        <v>第 2 季度</v>
      </c>
      <c r="C740" s="7" t="str">
        <f>MONTH(records[[#This Row],[日期]])&amp;" 月"</f>
        <v>3 月</v>
      </c>
      <c r="D740" s="7" t="str">
        <f>"第 "&amp;WEEKNUM(records[[#This Row],[日期]],2)&amp;" 周"</f>
        <v>第 13 周</v>
      </c>
      <c r="E740" s="7">
        <v>43916</v>
      </c>
      <c r="F740" s="8">
        <v>0.875</v>
      </c>
      <c r="G740" s="8">
        <v>0.91666666666666663</v>
      </c>
      <c r="H740" s="8">
        <f>records[[#This Row],[结束时刻]]-records[[#This Row],[开始时刻]]</f>
        <v>4.166666666666663E-2</v>
      </c>
      <c r="I740" s="13" t="s">
        <v>12</v>
      </c>
      <c r="J740" s="24">
        <v>0</v>
      </c>
      <c r="K740" s="9" t="s">
        <v>179</v>
      </c>
    </row>
    <row r="741" spans="1:11">
      <c r="A741" s="9" t="str">
        <f>YEAR(records[[#This Row],[日期]])&amp;" 年"</f>
        <v>2020 年</v>
      </c>
      <c r="B741" s="7" t="str">
        <f>"第 "&amp;INT(MONTH(records[[#This Row],[日期]])/3+1)&amp;" 季度"</f>
        <v>第 2 季度</v>
      </c>
      <c r="C741" s="7" t="str">
        <f>MONTH(records[[#This Row],[日期]])&amp;" 月"</f>
        <v>3 月</v>
      </c>
      <c r="D741" s="7" t="str">
        <f>"第 "&amp;WEEKNUM(records[[#This Row],[日期]],2)&amp;" 周"</f>
        <v>第 13 周</v>
      </c>
      <c r="E741" s="7">
        <v>43916</v>
      </c>
      <c r="F741" s="8">
        <v>0.91666666666666663</v>
      </c>
      <c r="G741" s="8">
        <v>0.9375</v>
      </c>
      <c r="H741" s="8">
        <f>records[[#This Row],[结束时刻]]-records[[#This Row],[开始时刻]]</f>
        <v>2.083333333333337E-2</v>
      </c>
      <c r="I741" s="13" t="s">
        <v>23</v>
      </c>
      <c r="J741" s="24">
        <v>1.4</v>
      </c>
      <c r="K741" s="9" t="s">
        <v>289</v>
      </c>
    </row>
    <row r="742" spans="1:11">
      <c r="A742" s="9" t="str">
        <f>YEAR(records[[#This Row],[日期]])&amp;" 年"</f>
        <v>2020 年</v>
      </c>
      <c r="B742" s="7" t="str">
        <f>"第 "&amp;INT(MONTH(records[[#This Row],[日期]])/3+1)&amp;" 季度"</f>
        <v>第 2 季度</v>
      </c>
      <c r="C742" s="7" t="str">
        <f>MONTH(records[[#This Row],[日期]])&amp;" 月"</f>
        <v>3 月</v>
      </c>
      <c r="D742" s="7" t="str">
        <f>"第 "&amp;WEEKNUM(records[[#This Row],[日期]],2)&amp;" 周"</f>
        <v>第 13 周</v>
      </c>
      <c r="E742" s="7">
        <v>43916</v>
      </c>
      <c r="F742" s="8">
        <v>0.9375</v>
      </c>
      <c r="G742" s="8">
        <v>0.94444444444444453</v>
      </c>
      <c r="H742" s="8">
        <f>records[[#This Row],[结束时刻]]-records[[#This Row],[开始时刻]]</f>
        <v>6.9444444444445308E-3</v>
      </c>
      <c r="I742" s="13" t="s">
        <v>150</v>
      </c>
      <c r="J742" s="24">
        <v>-1.4</v>
      </c>
      <c r="K742" s="9" t="s">
        <v>179</v>
      </c>
    </row>
    <row r="743" spans="1:11">
      <c r="A743" s="9" t="str">
        <f>YEAR(records[[#This Row],[日期]])&amp;" 年"</f>
        <v>2020 年</v>
      </c>
      <c r="B743" s="7" t="str">
        <f>"第 "&amp;INT(MONTH(records[[#This Row],[日期]])/3+1)&amp;" 季度"</f>
        <v>第 2 季度</v>
      </c>
      <c r="C743" s="7" t="str">
        <f>MONTH(records[[#This Row],[日期]])&amp;" 月"</f>
        <v>3 月</v>
      </c>
      <c r="D743" s="7" t="str">
        <f>"第 "&amp;WEEKNUM(records[[#This Row],[日期]],2)&amp;" 周"</f>
        <v>第 13 周</v>
      </c>
      <c r="E743" s="7">
        <v>43916</v>
      </c>
      <c r="F743" s="8">
        <v>0.94444444444444453</v>
      </c>
      <c r="G743" s="8">
        <v>0.95138888888888884</v>
      </c>
      <c r="H743" s="8">
        <f>records[[#This Row],[结束时刻]]-records[[#This Row],[开始时刻]]</f>
        <v>6.9444444444443088E-3</v>
      </c>
      <c r="I743" s="13" t="s">
        <v>141</v>
      </c>
      <c r="J743" s="24">
        <v>-1.4</v>
      </c>
      <c r="K743" s="9" t="s">
        <v>179</v>
      </c>
    </row>
    <row r="744" spans="1:11">
      <c r="A744" s="9" t="str">
        <f>YEAR(records[[#This Row],[日期]])&amp;" 年"</f>
        <v>2020 年</v>
      </c>
      <c r="B744" s="7" t="str">
        <f>"第 "&amp;INT(MONTH(records[[#This Row],[日期]])/3+1)&amp;" 季度"</f>
        <v>第 2 季度</v>
      </c>
      <c r="C744" s="7" t="str">
        <f>MONTH(records[[#This Row],[日期]])&amp;" 月"</f>
        <v>3 月</v>
      </c>
      <c r="D744" s="7" t="str">
        <f>"第 "&amp;WEEKNUM(records[[#This Row],[日期]],2)&amp;" 周"</f>
        <v>第 13 周</v>
      </c>
      <c r="E744" s="7">
        <v>43916</v>
      </c>
      <c r="F744" s="8">
        <v>0.95138888888888884</v>
      </c>
      <c r="G744" s="8">
        <v>0.95833333333333337</v>
      </c>
      <c r="H744" s="8">
        <f>records[[#This Row],[结束时刻]]-records[[#This Row],[开始时刻]]</f>
        <v>6.9444444444445308E-3</v>
      </c>
      <c r="I744" s="13" t="s">
        <v>187</v>
      </c>
      <c r="J744" s="24">
        <v>-1.4</v>
      </c>
      <c r="K744" s="9" t="s">
        <v>179</v>
      </c>
    </row>
    <row r="745" spans="1:11">
      <c r="A745" s="9" t="str">
        <f>YEAR(records[[#This Row],[日期]])&amp;" 年"</f>
        <v>2020 年</v>
      </c>
      <c r="B745" s="7" t="str">
        <f>"第 "&amp;INT(MONTH(records[[#This Row],[日期]])/3+1)&amp;" 季度"</f>
        <v>第 2 季度</v>
      </c>
      <c r="C745" s="7" t="str">
        <f>MONTH(records[[#This Row],[日期]])&amp;" 月"</f>
        <v>3 月</v>
      </c>
      <c r="D745" s="7" t="str">
        <f>"第 "&amp;WEEKNUM(records[[#This Row],[日期]],2)&amp;" 周"</f>
        <v>第 13 周</v>
      </c>
      <c r="E745" s="7">
        <v>43917</v>
      </c>
      <c r="F745" s="8">
        <v>0</v>
      </c>
      <c r="G745" s="8">
        <v>0.99930555555555556</v>
      </c>
      <c r="H745" s="8">
        <f>records[[#This Row],[结束时刻]]-records[[#This Row],[开始时刻]]</f>
        <v>0.99930555555555556</v>
      </c>
      <c r="I745" s="13" t="s">
        <v>130</v>
      </c>
      <c r="J745" s="24">
        <v>0.05</v>
      </c>
      <c r="K745" s="9" t="s">
        <v>323</v>
      </c>
    </row>
    <row r="746" spans="1:11">
      <c r="A746" s="9" t="str">
        <f>YEAR(records[[#This Row],[日期]])&amp;" 年"</f>
        <v>2020 年</v>
      </c>
      <c r="B746" s="7" t="str">
        <f>"第 "&amp;INT(MONTH(records[[#This Row],[日期]])/3+1)&amp;" 季度"</f>
        <v>第 2 季度</v>
      </c>
      <c r="C746" s="7" t="str">
        <f>MONTH(records[[#This Row],[日期]])&amp;" 月"</f>
        <v>3 月</v>
      </c>
      <c r="D746" s="7" t="str">
        <f>"第 "&amp;WEEKNUM(records[[#This Row],[日期]],2)&amp;" 周"</f>
        <v>第 13 周</v>
      </c>
      <c r="E746" s="7">
        <v>43917</v>
      </c>
      <c r="F746" s="8">
        <v>0.2986111111111111</v>
      </c>
      <c r="G746" s="8">
        <v>0.31944444444444448</v>
      </c>
      <c r="H746" s="8">
        <f>records[[#This Row],[结束时刻]]-records[[#This Row],[开始时刻]]</f>
        <v>2.083333333333337E-2</v>
      </c>
      <c r="I746" s="13" t="s">
        <v>20</v>
      </c>
      <c r="J746" s="24">
        <v>0</v>
      </c>
      <c r="K746" s="9" t="s">
        <v>179</v>
      </c>
    </row>
    <row r="747" spans="1:11">
      <c r="A747" s="9" t="str">
        <f>YEAR(records[[#This Row],[日期]])&amp;" 年"</f>
        <v>2020 年</v>
      </c>
      <c r="B747" s="7" t="str">
        <f>"第 "&amp;INT(MONTH(records[[#This Row],[日期]])/3+1)&amp;" 季度"</f>
        <v>第 2 季度</v>
      </c>
      <c r="C747" s="7" t="str">
        <f>MONTH(records[[#This Row],[日期]])&amp;" 月"</f>
        <v>3 月</v>
      </c>
      <c r="D747" s="7" t="str">
        <f>"第 "&amp;WEEKNUM(records[[#This Row],[日期]],2)&amp;" 周"</f>
        <v>第 13 周</v>
      </c>
      <c r="E747" s="7">
        <v>43917</v>
      </c>
      <c r="F747" s="8">
        <v>0.30555555555555552</v>
      </c>
      <c r="G747" s="8">
        <v>0.30555555555555552</v>
      </c>
      <c r="H747" s="8">
        <f>records[[#This Row],[结束时刻]]-records[[#This Row],[开始时刻]]</f>
        <v>0</v>
      </c>
      <c r="I747" s="13" t="s">
        <v>6</v>
      </c>
      <c r="J747" s="24">
        <v>-0.3</v>
      </c>
      <c r="K747" s="9" t="s">
        <v>179</v>
      </c>
    </row>
    <row r="748" spans="1:11">
      <c r="A748" s="9" t="str">
        <f>YEAR(records[[#This Row],[日期]])&amp;" 年"</f>
        <v>2020 年</v>
      </c>
      <c r="B748" s="7" t="str">
        <f>"第 "&amp;INT(MONTH(records[[#This Row],[日期]])/3+1)&amp;" 季度"</f>
        <v>第 2 季度</v>
      </c>
      <c r="C748" s="7" t="str">
        <f>MONTH(records[[#This Row],[日期]])&amp;" 月"</f>
        <v>3 月</v>
      </c>
      <c r="D748" s="7" t="str">
        <f>"第 "&amp;WEEKNUM(records[[#This Row],[日期]],2)&amp;" 周"</f>
        <v>第 13 周</v>
      </c>
      <c r="E748" s="7">
        <v>43917</v>
      </c>
      <c r="F748" s="8">
        <v>0.30555555555555552</v>
      </c>
      <c r="G748" s="8">
        <v>0.31944444444444448</v>
      </c>
      <c r="H748" s="8">
        <f>records[[#This Row],[结束时刻]]-records[[#This Row],[开始时刻]]</f>
        <v>1.3888888888888951E-2</v>
      </c>
      <c r="I748" s="7" t="s">
        <v>97</v>
      </c>
      <c r="J748" s="24">
        <v>0.9</v>
      </c>
      <c r="K748" s="9" t="s">
        <v>289</v>
      </c>
    </row>
    <row r="749" spans="1:11">
      <c r="A749" s="9" t="str">
        <f>YEAR(records[[#This Row],[日期]])&amp;" 年"</f>
        <v>2020 年</v>
      </c>
      <c r="B749" s="7" t="str">
        <f>"第 "&amp;INT(MONTH(records[[#This Row],[日期]])/3+1)&amp;" 季度"</f>
        <v>第 2 季度</v>
      </c>
      <c r="C749" s="7" t="str">
        <f>MONTH(records[[#This Row],[日期]])&amp;" 月"</f>
        <v>3 月</v>
      </c>
      <c r="D749" s="7" t="str">
        <f>"第 "&amp;WEEKNUM(records[[#This Row],[日期]],2)&amp;" 周"</f>
        <v>第 13 周</v>
      </c>
      <c r="E749" s="7">
        <v>43917</v>
      </c>
      <c r="F749" s="8">
        <v>0.375</v>
      </c>
      <c r="G749" s="8">
        <v>0.41666666666666669</v>
      </c>
      <c r="H749" s="8">
        <f>records[[#This Row],[结束时刻]]-records[[#This Row],[开始时刻]]</f>
        <v>4.1666666666666685E-2</v>
      </c>
      <c r="I749" s="13" t="s">
        <v>11</v>
      </c>
      <c r="J749" s="24">
        <v>-0.7</v>
      </c>
      <c r="K749" s="9" t="s">
        <v>179</v>
      </c>
    </row>
    <row r="750" spans="1:11">
      <c r="A750" s="9" t="str">
        <f>YEAR(records[[#This Row],[日期]])&amp;" 年"</f>
        <v>2020 年</v>
      </c>
      <c r="B750" s="7" t="str">
        <f>"第 "&amp;INT(MONTH(records[[#This Row],[日期]])/3+1)&amp;" 季度"</f>
        <v>第 2 季度</v>
      </c>
      <c r="C750" s="7" t="str">
        <f>MONTH(records[[#This Row],[日期]])&amp;" 月"</f>
        <v>3 月</v>
      </c>
      <c r="D750" s="7" t="str">
        <f>"第 "&amp;WEEKNUM(records[[#This Row],[日期]],2)&amp;" 周"</f>
        <v>第 13 周</v>
      </c>
      <c r="E750" s="7">
        <v>43917</v>
      </c>
      <c r="F750" s="8">
        <v>0.41666666666666669</v>
      </c>
      <c r="G750" s="8">
        <v>0.4375</v>
      </c>
      <c r="H750" s="8">
        <f>records[[#This Row],[结束时刻]]-records[[#This Row],[开始时刻]]</f>
        <v>2.0833333333333315E-2</v>
      </c>
      <c r="I750" s="13" t="s">
        <v>134</v>
      </c>
      <c r="J750" s="24">
        <v>2E-3</v>
      </c>
      <c r="K750" s="9" t="s">
        <v>289</v>
      </c>
    </row>
    <row r="751" spans="1:11">
      <c r="A751" s="9" t="str">
        <f>YEAR(records[[#This Row],[日期]])&amp;" 年"</f>
        <v>2020 年</v>
      </c>
      <c r="B751" s="7" t="str">
        <f>"第 "&amp;INT(MONTH(records[[#This Row],[日期]])/3+1)&amp;" 季度"</f>
        <v>第 2 季度</v>
      </c>
      <c r="C751" s="7" t="str">
        <f>MONTH(records[[#This Row],[日期]])&amp;" 月"</f>
        <v>3 月</v>
      </c>
      <c r="D751" s="7" t="str">
        <f>"第 "&amp;WEEKNUM(records[[#This Row],[日期]],2)&amp;" 周"</f>
        <v>第 13 周</v>
      </c>
      <c r="E751" s="7">
        <v>43917</v>
      </c>
      <c r="F751" s="8">
        <v>0.52083333333333337</v>
      </c>
      <c r="G751" s="8">
        <v>0.54166666666666663</v>
      </c>
      <c r="H751" s="8">
        <f>records[[#This Row],[结束时刻]]-records[[#This Row],[开始时刻]]</f>
        <v>2.0833333333333259E-2</v>
      </c>
      <c r="I751" s="13" t="s">
        <v>230</v>
      </c>
      <c r="J751" s="24">
        <v>1.9</v>
      </c>
      <c r="K751" s="9" t="s">
        <v>324</v>
      </c>
    </row>
    <row r="752" spans="1:11">
      <c r="A752" s="9" t="str">
        <f>YEAR(records[[#This Row],[日期]])&amp;" 年"</f>
        <v>2020 年</v>
      </c>
      <c r="B752" s="7" t="str">
        <f>"第 "&amp;INT(MONTH(records[[#This Row],[日期]])/3+1)&amp;" 季度"</f>
        <v>第 2 季度</v>
      </c>
      <c r="C752" s="7" t="str">
        <f>MONTH(records[[#This Row],[日期]])&amp;" 月"</f>
        <v>3 月</v>
      </c>
      <c r="D752" s="7" t="str">
        <f>"第 "&amp;WEEKNUM(records[[#This Row],[日期]],2)&amp;" 周"</f>
        <v>第 13 周</v>
      </c>
      <c r="E752" s="7">
        <v>43917</v>
      </c>
      <c r="F752" s="8">
        <v>0.54166666666666663</v>
      </c>
      <c r="G752" s="8">
        <v>0.5625</v>
      </c>
      <c r="H752" s="8">
        <f>records[[#This Row],[结束时刻]]-records[[#This Row],[开始时刻]]</f>
        <v>2.083333333333337E-2</v>
      </c>
      <c r="I752" s="13" t="s">
        <v>145</v>
      </c>
      <c r="J752" s="24">
        <v>0.1</v>
      </c>
      <c r="K752" s="9" t="s">
        <v>289</v>
      </c>
    </row>
    <row r="753" spans="1:11">
      <c r="A753" s="9" t="str">
        <f>YEAR(records[[#This Row],[日期]])&amp;" 年"</f>
        <v>2020 年</v>
      </c>
      <c r="B753" s="7" t="str">
        <f>"第 "&amp;INT(MONTH(records[[#This Row],[日期]])/3+1)&amp;" 季度"</f>
        <v>第 2 季度</v>
      </c>
      <c r="C753" s="7" t="str">
        <f>MONTH(records[[#This Row],[日期]])&amp;" 月"</f>
        <v>3 月</v>
      </c>
      <c r="D753" s="7" t="str">
        <f>"第 "&amp;WEEKNUM(records[[#This Row],[日期]],2)&amp;" 周"</f>
        <v>第 13 周</v>
      </c>
      <c r="E753" s="7">
        <v>43917</v>
      </c>
      <c r="F753" s="8">
        <v>0.79166666666666663</v>
      </c>
      <c r="G753" s="8">
        <v>0.85416666666666663</v>
      </c>
      <c r="H753" s="8">
        <f>records[[#This Row],[结束时刻]]-records[[#This Row],[开始时刻]]</f>
        <v>6.25E-2</v>
      </c>
      <c r="I753" s="13" t="s">
        <v>233</v>
      </c>
      <c r="J753" s="24">
        <v>1.5</v>
      </c>
      <c r="K753" s="9" t="s">
        <v>324</v>
      </c>
    </row>
    <row r="754" spans="1:11">
      <c r="A754" s="9" t="str">
        <f>YEAR(records[[#This Row],[日期]])&amp;" 年"</f>
        <v>2020 年</v>
      </c>
      <c r="B754" s="7" t="str">
        <f>"第 "&amp;INT(MONTH(records[[#This Row],[日期]])/3+1)&amp;" 季度"</f>
        <v>第 2 季度</v>
      </c>
      <c r="C754" s="7" t="str">
        <f>MONTH(records[[#This Row],[日期]])&amp;" 月"</f>
        <v>3 月</v>
      </c>
      <c r="D754" s="7" t="str">
        <f>"第 "&amp;WEEKNUM(records[[#This Row],[日期]],2)&amp;" 周"</f>
        <v>第 13 周</v>
      </c>
      <c r="E754" s="7">
        <v>43917</v>
      </c>
      <c r="F754" s="8">
        <v>0.83333333333333337</v>
      </c>
      <c r="G754" s="8">
        <v>0.875</v>
      </c>
      <c r="H754" s="8">
        <f>records[[#This Row],[结束时刻]]-records[[#This Row],[开始时刻]]</f>
        <v>4.166666666666663E-2</v>
      </c>
      <c r="I754" s="13" t="s">
        <v>11</v>
      </c>
      <c r="J754" s="24">
        <v>0</v>
      </c>
      <c r="K754" s="9" t="s">
        <v>179</v>
      </c>
    </row>
    <row r="755" spans="1:11">
      <c r="A755" s="9" t="str">
        <f>YEAR(records[[#This Row],[日期]])&amp;" 年"</f>
        <v>2020 年</v>
      </c>
      <c r="B755" s="7" t="str">
        <f>"第 "&amp;INT(MONTH(records[[#This Row],[日期]])/3+1)&amp;" 季度"</f>
        <v>第 2 季度</v>
      </c>
      <c r="C755" s="7" t="str">
        <f>MONTH(records[[#This Row],[日期]])&amp;" 月"</f>
        <v>3 月</v>
      </c>
      <c r="D755" s="7" t="str">
        <f>"第 "&amp;WEEKNUM(records[[#This Row],[日期]],2)&amp;" 周"</f>
        <v>第 13 周</v>
      </c>
      <c r="E755" s="7">
        <v>43917</v>
      </c>
      <c r="F755" s="8">
        <v>0.85416666666666663</v>
      </c>
      <c r="G755" s="8">
        <v>0.875</v>
      </c>
      <c r="H755" s="8">
        <f>records[[#This Row],[结束时刻]]-records[[#This Row],[开始时刻]]</f>
        <v>2.083333333333337E-2</v>
      </c>
      <c r="I755" s="13" t="s">
        <v>234</v>
      </c>
      <c r="J755" s="24">
        <v>1.5</v>
      </c>
      <c r="K755" s="9" t="s">
        <v>324</v>
      </c>
    </row>
    <row r="756" spans="1:11">
      <c r="A756" s="9" t="str">
        <f>YEAR(records[[#This Row],[日期]])&amp;" 年"</f>
        <v>2020 年</v>
      </c>
      <c r="B756" s="7" t="str">
        <f>"第 "&amp;INT(MONTH(records[[#This Row],[日期]])/3+1)&amp;" 季度"</f>
        <v>第 2 季度</v>
      </c>
      <c r="C756" s="7" t="str">
        <f>MONTH(records[[#This Row],[日期]])&amp;" 月"</f>
        <v>3 月</v>
      </c>
      <c r="D756" s="7" t="str">
        <f>"第 "&amp;WEEKNUM(records[[#This Row],[日期]],2)&amp;" 周"</f>
        <v>第 13 周</v>
      </c>
      <c r="E756" s="7">
        <v>43917</v>
      </c>
      <c r="F756" s="8">
        <v>0.875</v>
      </c>
      <c r="G756" s="8">
        <v>0.91666666666666663</v>
      </c>
      <c r="H756" s="8">
        <f>records[[#This Row],[结束时刻]]-records[[#This Row],[开始时刻]]</f>
        <v>4.166666666666663E-2</v>
      </c>
      <c r="I756" s="13" t="s">
        <v>12</v>
      </c>
      <c r="J756" s="24">
        <v>-1.4</v>
      </c>
      <c r="K756" s="9" t="s">
        <v>179</v>
      </c>
    </row>
    <row r="757" spans="1:11">
      <c r="A757" s="9" t="str">
        <f>YEAR(records[[#This Row],[日期]])&amp;" 年"</f>
        <v>2020 年</v>
      </c>
      <c r="B757" s="7" t="str">
        <f>"第 "&amp;INT(MONTH(records[[#This Row],[日期]])/3+1)&amp;" 季度"</f>
        <v>第 2 季度</v>
      </c>
      <c r="C757" s="7" t="str">
        <f>MONTH(records[[#This Row],[日期]])&amp;" 月"</f>
        <v>3 月</v>
      </c>
      <c r="D757" s="7" t="str">
        <f>"第 "&amp;WEEKNUM(records[[#This Row],[日期]],2)&amp;" 周"</f>
        <v>第 13 周</v>
      </c>
      <c r="E757" s="7">
        <v>43917</v>
      </c>
      <c r="F757" s="8">
        <v>0.91666666666666663</v>
      </c>
      <c r="G757" s="8">
        <v>0.9375</v>
      </c>
      <c r="H757" s="8">
        <f>records[[#This Row],[结束时刻]]-records[[#This Row],[开始时刻]]</f>
        <v>2.083333333333337E-2</v>
      </c>
      <c r="I757" s="13" t="s">
        <v>23</v>
      </c>
      <c r="J757" s="24">
        <v>-1.4</v>
      </c>
      <c r="K757" s="9" t="s">
        <v>179</v>
      </c>
    </row>
    <row r="758" spans="1:11">
      <c r="A758" s="9" t="str">
        <f>YEAR(records[[#This Row],[日期]])&amp;" 年"</f>
        <v>2020 年</v>
      </c>
      <c r="B758" s="7" t="str">
        <f>"第 "&amp;INT(MONTH(records[[#This Row],[日期]])/3+1)&amp;" 季度"</f>
        <v>第 2 季度</v>
      </c>
      <c r="C758" s="7" t="str">
        <f>MONTH(records[[#This Row],[日期]])&amp;" 月"</f>
        <v>3 月</v>
      </c>
      <c r="D758" s="7" t="str">
        <f>"第 "&amp;WEEKNUM(records[[#This Row],[日期]],2)&amp;" 周"</f>
        <v>第 13 周</v>
      </c>
      <c r="E758" s="7">
        <v>43917</v>
      </c>
      <c r="F758" s="8">
        <v>0.9375</v>
      </c>
      <c r="G758" s="8">
        <v>0.94444444444444453</v>
      </c>
      <c r="H758" s="8">
        <f>records[[#This Row],[结束时刻]]-records[[#This Row],[开始时刻]]</f>
        <v>6.9444444444445308E-3</v>
      </c>
      <c r="I758" s="13" t="s">
        <v>150</v>
      </c>
      <c r="J758" s="24">
        <v>-1.4</v>
      </c>
      <c r="K758" s="9" t="s">
        <v>179</v>
      </c>
    </row>
    <row r="759" spans="1:11">
      <c r="A759" s="9" t="str">
        <f>YEAR(records[[#This Row],[日期]])&amp;" 年"</f>
        <v>2020 年</v>
      </c>
      <c r="B759" s="7" t="str">
        <f>"第 "&amp;INT(MONTH(records[[#This Row],[日期]])/3+1)&amp;" 季度"</f>
        <v>第 2 季度</v>
      </c>
      <c r="C759" s="7" t="str">
        <f>MONTH(records[[#This Row],[日期]])&amp;" 月"</f>
        <v>3 月</v>
      </c>
      <c r="D759" s="7" t="str">
        <f>"第 "&amp;WEEKNUM(records[[#This Row],[日期]],2)&amp;" 周"</f>
        <v>第 13 周</v>
      </c>
      <c r="E759" s="7">
        <v>43917</v>
      </c>
      <c r="F759" s="8">
        <v>0.94444444444444453</v>
      </c>
      <c r="G759" s="8">
        <v>0.95138888888888884</v>
      </c>
      <c r="H759" s="8">
        <f>records[[#This Row],[结束时刻]]-records[[#This Row],[开始时刻]]</f>
        <v>6.9444444444443088E-3</v>
      </c>
      <c r="I759" s="13" t="s">
        <v>141</v>
      </c>
      <c r="J759" s="24">
        <v>-1.4</v>
      </c>
      <c r="K759" s="9" t="s">
        <v>179</v>
      </c>
    </row>
    <row r="760" spans="1:11">
      <c r="A760" s="9" t="str">
        <f>YEAR(records[[#This Row],[日期]])&amp;" 年"</f>
        <v>2020 年</v>
      </c>
      <c r="B760" s="7" t="str">
        <f>"第 "&amp;INT(MONTH(records[[#This Row],[日期]])/3+1)&amp;" 季度"</f>
        <v>第 2 季度</v>
      </c>
      <c r="C760" s="7" t="str">
        <f>MONTH(records[[#This Row],[日期]])&amp;" 月"</f>
        <v>3 月</v>
      </c>
      <c r="D760" s="7" t="str">
        <f>"第 "&amp;WEEKNUM(records[[#This Row],[日期]],2)&amp;" 周"</f>
        <v>第 13 周</v>
      </c>
      <c r="E760" s="7">
        <v>43917</v>
      </c>
      <c r="F760" s="8">
        <v>0.95138888888888884</v>
      </c>
      <c r="G760" s="8">
        <v>0.95833333333333337</v>
      </c>
      <c r="H760" s="8">
        <f>records[[#This Row],[结束时刻]]-records[[#This Row],[开始时刻]]</f>
        <v>6.9444444444445308E-3</v>
      </c>
      <c r="I760" s="13" t="s">
        <v>187</v>
      </c>
      <c r="J760" s="24">
        <v>-1.4</v>
      </c>
      <c r="K760" s="9" t="s">
        <v>179</v>
      </c>
    </row>
    <row r="761" spans="1:11">
      <c r="A761" s="9"/>
      <c r="B761" s="7"/>
      <c r="C761" s="7"/>
      <c r="D761" s="7"/>
      <c r="E761" s="7"/>
      <c r="F761" s="8"/>
      <c r="G761" s="8"/>
      <c r="H761" s="8"/>
      <c r="I761" s="13"/>
      <c r="J761" s="24"/>
      <c r="K761" s="9"/>
    </row>
    <row r="762" spans="1:11">
      <c r="A762" s="9"/>
      <c r="B762" s="7"/>
      <c r="C762" s="7"/>
      <c r="D762" s="7"/>
      <c r="E762" s="7"/>
      <c r="F762" s="8"/>
      <c r="G762" s="8"/>
      <c r="H762" s="8"/>
      <c r="I762" s="13"/>
      <c r="J762" s="24"/>
      <c r="K762" s="9"/>
    </row>
    <row r="763" spans="1:11">
      <c r="A763" s="9"/>
      <c r="B763" s="7"/>
      <c r="C763" s="7"/>
      <c r="D763" s="7"/>
      <c r="E763" s="7"/>
      <c r="F763" s="8"/>
      <c r="G763" s="8"/>
      <c r="H763" s="8"/>
      <c r="I763" s="13"/>
      <c r="J763" s="24"/>
      <c r="K763" s="9"/>
    </row>
    <row r="764" spans="1:11">
      <c r="A764" s="9"/>
      <c r="B764" s="7"/>
      <c r="C764" s="7"/>
      <c r="D764" s="7"/>
      <c r="E764" s="7"/>
      <c r="F764" s="8"/>
      <c r="G764" s="8"/>
      <c r="H764" s="8"/>
      <c r="I764" s="13"/>
      <c r="J764" s="24"/>
      <c r="K764" s="9"/>
    </row>
    <row r="765" spans="1:11">
      <c r="A765" s="9"/>
      <c r="B765" s="7"/>
      <c r="C765" s="7"/>
      <c r="D765" s="7"/>
      <c r="E765" s="7"/>
      <c r="F765" s="8"/>
      <c r="G765" s="8"/>
      <c r="H765" s="8"/>
      <c r="I765" s="13"/>
      <c r="J765" s="24"/>
      <c r="K765" s="9"/>
    </row>
    <row r="766" spans="1:11">
      <c r="A766" s="9"/>
      <c r="B766" s="7"/>
      <c r="C766" s="7"/>
      <c r="D766" s="7"/>
      <c r="E766" s="7"/>
      <c r="F766" s="8"/>
      <c r="G766" s="8"/>
      <c r="H766" s="8"/>
      <c r="I766" s="13"/>
      <c r="J766" s="24"/>
      <c r="K766" s="9"/>
    </row>
    <row r="767" spans="1:11">
      <c r="A767" s="9"/>
      <c r="B767" s="7"/>
      <c r="C767" s="7"/>
      <c r="D767" s="7"/>
      <c r="E767" s="7"/>
      <c r="F767" s="8"/>
      <c r="G767" s="8"/>
      <c r="H767" s="8"/>
      <c r="I767" s="13"/>
      <c r="J767" s="24"/>
      <c r="K767" s="9"/>
    </row>
    <row r="768" spans="1:11">
      <c r="A768" s="9"/>
      <c r="B768" s="7"/>
      <c r="C768" s="7"/>
      <c r="D768" s="7"/>
      <c r="E768" s="7"/>
      <c r="F768" s="8"/>
      <c r="G768" s="8"/>
      <c r="H768" s="8"/>
      <c r="I768" s="13"/>
      <c r="J768" s="24"/>
      <c r="K768" s="9"/>
    </row>
    <row r="769" spans="1:11">
      <c r="A769" s="9"/>
      <c r="B769" s="7"/>
      <c r="C769" s="7"/>
      <c r="D769" s="7"/>
      <c r="E769" s="7"/>
      <c r="F769" s="7"/>
      <c r="G769" s="8"/>
      <c r="H769" s="8"/>
      <c r="I769" s="13"/>
      <c r="J769" s="24"/>
      <c r="K769" s="9"/>
    </row>
    <row r="770" spans="1:11">
      <c r="A770" s="9"/>
      <c r="B770" s="7"/>
      <c r="C770" s="7"/>
      <c r="D770" s="7"/>
      <c r="E770" s="7"/>
      <c r="F770" s="7"/>
      <c r="G770" s="8"/>
      <c r="H770" s="8"/>
      <c r="I770" s="13"/>
      <c r="J770" s="24"/>
      <c r="K770" s="9"/>
    </row>
    <row r="771" spans="1:11">
      <c r="A771" s="9"/>
      <c r="B771" s="7"/>
      <c r="C771" s="7"/>
      <c r="D771" s="7"/>
      <c r="E771" s="7"/>
      <c r="F771" s="7"/>
      <c r="G771" s="8"/>
      <c r="H771" s="8"/>
      <c r="I771" s="13"/>
      <c r="J771" s="24"/>
      <c r="K771" s="9"/>
    </row>
    <row r="772" spans="1:11">
      <c r="A772" s="9"/>
      <c r="B772" s="7"/>
      <c r="C772" s="7"/>
      <c r="D772" s="7"/>
      <c r="E772" s="7"/>
      <c r="F772" s="7"/>
      <c r="G772" s="8"/>
      <c r="H772" s="8"/>
      <c r="I772" s="13"/>
      <c r="J772" s="24"/>
      <c r="K772" s="9"/>
    </row>
    <row r="773" spans="1:11">
      <c r="A773" s="9"/>
      <c r="B773" s="7"/>
      <c r="C773" s="7"/>
      <c r="D773" s="7"/>
      <c r="E773" s="7"/>
      <c r="F773" s="7"/>
      <c r="G773" s="8"/>
      <c r="H773" s="8"/>
      <c r="I773" s="13"/>
      <c r="J773" s="24"/>
      <c r="K773" s="9"/>
    </row>
    <row r="774" spans="1:11">
      <c r="A774" s="9"/>
      <c r="B774" s="7"/>
      <c r="C774" s="7"/>
      <c r="D774" s="7"/>
      <c r="E774" s="7"/>
      <c r="F774" s="7"/>
      <c r="G774" s="8"/>
      <c r="H774" s="8"/>
      <c r="I774" s="13"/>
      <c r="J774" s="24"/>
      <c r="K774" s="9"/>
    </row>
    <row r="775" spans="1:11">
      <c r="A775" s="9"/>
      <c r="B775" s="7"/>
      <c r="C775" s="7"/>
      <c r="D775" s="7"/>
      <c r="E775" s="7"/>
      <c r="F775" s="7"/>
      <c r="G775" s="8"/>
      <c r="H775" s="8"/>
      <c r="I775" s="13"/>
      <c r="J775" s="24"/>
      <c r="K775" s="9"/>
    </row>
    <row r="776" spans="1:11">
      <c r="A776" s="9"/>
      <c r="B776" s="7"/>
      <c r="C776" s="7"/>
      <c r="D776" s="7"/>
      <c r="E776" s="7"/>
      <c r="F776" s="7"/>
      <c r="G776" s="8"/>
      <c r="H776" s="8"/>
      <c r="I776" s="13"/>
      <c r="J776" s="24"/>
      <c r="K776" s="9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S65"/>
  <sheetViews>
    <sheetView tabSelected="1" topLeftCell="A27" workbookViewId="0">
      <selection activeCell="BQ29" sqref="BQ29"/>
    </sheetView>
  </sheetViews>
  <sheetFormatPr baseColWidth="10" defaultRowHeight="16"/>
  <cols>
    <col min="1" max="1" width="12.5" bestFit="1" customWidth="1"/>
    <col min="2" max="71" width="15" bestFit="1" customWidth="1"/>
    <col min="72" max="72" width="9.33203125" bestFit="1" customWidth="1"/>
    <col min="73" max="74" width="15" bestFit="1" customWidth="1"/>
    <col min="75" max="75" width="8.1640625" bestFit="1" customWidth="1"/>
    <col min="76" max="76" width="10.33203125" bestFit="1" customWidth="1"/>
    <col min="77" max="77" width="8.164062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7" t="s">
        <v>111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6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28" spans="1:71">
      <c r="A28" s="19" t="s">
        <v>108</v>
      </c>
      <c r="B28" s="19" t="s">
        <v>109</v>
      </c>
      <c r="C28" s="19" t="s">
        <v>110</v>
      </c>
    </row>
    <row r="29" spans="1:71">
      <c r="B29" s="17">
        <v>0.25</v>
      </c>
      <c r="C29" s="17">
        <v>0.25347222222222221</v>
      </c>
      <c r="D29" s="17">
        <v>0.30208333333333331</v>
      </c>
      <c r="E29" s="17">
        <v>0.32291666666666669</v>
      </c>
      <c r="F29" s="17">
        <v>0.875</v>
      </c>
      <c r="G29" s="17">
        <v>0.91666666666666663</v>
      </c>
      <c r="H29" s="17">
        <v>0.9375</v>
      </c>
      <c r="I29" s="17">
        <v>0.94791666666666663</v>
      </c>
      <c r="J29" s="17">
        <v>0</v>
      </c>
      <c r="K29" s="17">
        <v>0.33333333333333331</v>
      </c>
      <c r="L29" s="17">
        <v>0.375</v>
      </c>
      <c r="M29" s="17">
        <v>0.4375</v>
      </c>
      <c r="N29" s="17">
        <v>0.77083333333333337</v>
      </c>
      <c r="O29" s="17">
        <v>0.99930555555555556</v>
      </c>
      <c r="P29" s="17">
        <v>0.35416666666666669</v>
      </c>
      <c r="Q29" s="17">
        <v>0.52083333333333337</v>
      </c>
      <c r="R29" s="17">
        <v>0.97916666666666663</v>
      </c>
      <c r="S29" s="17">
        <v>0.41666666666666669</v>
      </c>
      <c r="T29" s="17">
        <v>0.45833333333333331</v>
      </c>
      <c r="U29" s="17">
        <v>0.47916666666666669</v>
      </c>
      <c r="V29" s="17">
        <v>0.5</v>
      </c>
      <c r="W29" s="17">
        <v>0.54861111111111105</v>
      </c>
      <c r="X29" s="17">
        <v>0.58333333333333337</v>
      </c>
      <c r="Y29" s="17">
        <v>0.625</v>
      </c>
      <c r="Z29" s="17">
        <v>0.66666666666666663</v>
      </c>
      <c r="AA29" s="17">
        <v>0.70833333333333337</v>
      </c>
      <c r="AB29" s="17">
        <v>0.75</v>
      </c>
      <c r="AC29" s="17">
        <v>0.83333333333333337</v>
      </c>
      <c r="AD29" s="17">
        <v>0.29444444444444445</v>
      </c>
      <c r="AE29" s="17">
        <v>0.2986111111111111</v>
      </c>
      <c r="AF29" s="17">
        <v>0.3611111111111111</v>
      </c>
      <c r="AG29" s="17">
        <v>0.36458333333333331</v>
      </c>
      <c r="AH29" s="17">
        <v>0.36805555555555558</v>
      </c>
      <c r="AI29" s="17">
        <v>0.39583333333333331</v>
      </c>
      <c r="AJ29" s="17">
        <v>0.5625</v>
      </c>
      <c r="AK29" s="17">
        <v>0.60416666666666663</v>
      </c>
      <c r="AL29" s="17">
        <v>0.65277777777777779</v>
      </c>
      <c r="AM29" s="17">
        <v>0.8125</v>
      </c>
      <c r="AN29" s="17">
        <v>0.94444444444444453</v>
      </c>
      <c r="AO29" s="17">
        <v>0.95138888888888884</v>
      </c>
      <c r="AP29" s="17">
        <v>0.25694444444444448</v>
      </c>
      <c r="AQ29" s="17">
        <v>0.31944444444444448</v>
      </c>
      <c r="AR29" s="17">
        <v>0.54513888888888895</v>
      </c>
      <c r="AS29" s="17">
        <v>0.59027777777777779</v>
      </c>
      <c r="AT29" s="17">
        <v>0.63541666666666663</v>
      </c>
      <c r="AU29" s="17">
        <v>0.72916666666666663</v>
      </c>
      <c r="AV29" s="17">
        <v>0.79166666666666663</v>
      </c>
      <c r="AW29" s="17">
        <v>0.34375</v>
      </c>
      <c r="AX29" s="17">
        <v>0.54166666666666663</v>
      </c>
      <c r="AY29" s="17">
        <v>0.64583333333333337</v>
      </c>
      <c r="AZ29" s="17">
        <v>0.3576388888888889</v>
      </c>
      <c r="BA29" s="17">
        <v>0.37847222222222227</v>
      </c>
      <c r="BB29" s="17">
        <v>0.56597222222222221</v>
      </c>
      <c r="BC29" s="17">
        <v>0.29166666666666669</v>
      </c>
      <c r="BD29" s="17">
        <v>0.3125</v>
      </c>
      <c r="BE29" s="17">
        <v>0.28125</v>
      </c>
      <c r="BF29" s="17">
        <v>0.55208333333333337</v>
      </c>
      <c r="BG29" s="17">
        <v>0.38541666666666669</v>
      </c>
      <c r="BH29" s="17">
        <v>0.40625</v>
      </c>
      <c r="BI29" s="17">
        <v>0.42708333333333331</v>
      </c>
      <c r="BJ29" s="17">
        <v>0.89583333333333337</v>
      </c>
      <c r="BK29" s="17">
        <v>0.88194444444444453</v>
      </c>
      <c r="BL29" s="17">
        <v>0.88888888888888884</v>
      </c>
      <c r="BM29" s="17">
        <v>0.28819444444444448</v>
      </c>
      <c r="BN29" s="17">
        <v>0.30902777777777779</v>
      </c>
      <c r="BO29" s="17">
        <v>0.27083333333333331</v>
      </c>
      <c r="BP29" s="17">
        <v>0.95833333333333337</v>
      </c>
      <c r="BQ29" s="17">
        <v>0.30555555555555552</v>
      </c>
      <c r="BR29" s="17">
        <v>0.85416666666666663</v>
      </c>
      <c r="BS29" s="17" t="s">
        <v>107</v>
      </c>
    </row>
    <row r="30" spans="1:71">
      <c r="A30" s="19" t="s">
        <v>27</v>
      </c>
    </row>
    <row r="31" spans="1:71">
      <c r="A31" s="5">
        <v>43884</v>
      </c>
      <c r="B31" s="18">
        <v>-0.2</v>
      </c>
      <c r="C31" s="18">
        <v>-0.1</v>
      </c>
      <c r="D31" s="18">
        <v>-0.1</v>
      </c>
      <c r="E31" s="18">
        <v>-0.1</v>
      </c>
      <c r="F31" s="18">
        <v>0.1</v>
      </c>
      <c r="G31" s="18">
        <v>-0.1</v>
      </c>
      <c r="H31" s="18">
        <v>0.1</v>
      </c>
      <c r="I31" s="18">
        <v>0.08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>
        <v>-0.32</v>
      </c>
    </row>
    <row r="32" spans="1:71">
      <c r="A32" s="5">
        <v>43885</v>
      </c>
      <c r="B32" s="18">
        <v>-0.30000000000000004</v>
      </c>
      <c r="C32" s="18">
        <v>-0.2</v>
      </c>
      <c r="D32" s="18">
        <v>-0.2</v>
      </c>
      <c r="E32" s="18">
        <v>-0.2</v>
      </c>
      <c r="F32" s="18">
        <v>0.1</v>
      </c>
      <c r="G32" s="18">
        <v>-0.2</v>
      </c>
      <c r="H32" s="18">
        <v>0.1</v>
      </c>
      <c r="I32" s="18">
        <v>0.1</v>
      </c>
      <c r="J32" s="18">
        <v>0.18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>
        <v>-0.62000000000000011</v>
      </c>
    </row>
    <row r="33" spans="1:71">
      <c r="A33" s="5">
        <v>43886</v>
      </c>
      <c r="B33" s="18">
        <v>0.2</v>
      </c>
      <c r="C33" s="18">
        <v>0.1</v>
      </c>
      <c r="D33" s="18">
        <v>0.1</v>
      </c>
      <c r="E33" s="18">
        <v>0.1</v>
      </c>
      <c r="F33" s="18">
        <v>0.2</v>
      </c>
      <c r="G33" s="18">
        <v>0.1</v>
      </c>
      <c r="H33" s="18">
        <v>0.2</v>
      </c>
      <c r="I33" s="18">
        <v>0.2</v>
      </c>
      <c r="J33" s="18"/>
      <c r="K33" s="18">
        <v>0.1</v>
      </c>
      <c r="L33" s="18">
        <v>0.2</v>
      </c>
      <c r="M33" s="18">
        <v>0.1</v>
      </c>
      <c r="N33" s="18">
        <v>0.1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>
        <v>1.7000000000000002</v>
      </c>
    </row>
    <row r="34" spans="1:71">
      <c r="A34" s="5">
        <v>43887</v>
      </c>
      <c r="B34" s="18">
        <v>0.2</v>
      </c>
      <c r="C34" s="18">
        <v>0.1</v>
      </c>
      <c r="D34" s="18">
        <v>0.1</v>
      </c>
      <c r="E34" s="18">
        <v>0.1</v>
      </c>
      <c r="F34" s="18">
        <v>0.2</v>
      </c>
      <c r="G34" s="18">
        <v>0.1</v>
      </c>
      <c r="H34" s="18">
        <v>0.2</v>
      </c>
      <c r="I34" s="18">
        <v>0.2</v>
      </c>
      <c r="J34" s="18">
        <v>0.9</v>
      </c>
      <c r="K34" s="18">
        <v>0.8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>
        <v>2.9000000000000004</v>
      </c>
    </row>
    <row r="35" spans="1:71">
      <c r="A35" s="5">
        <v>43888</v>
      </c>
      <c r="B35" s="18">
        <v>0.4</v>
      </c>
      <c r="C35" s="18">
        <v>0.2</v>
      </c>
      <c r="D35" s="18">
        <v>0.2</v>
      </c>
      <c r="E35" s="18">
        <v>0.2</v>
      </c>
      <c r="F35" s="18">
        <v>0.2</v>
      </c>
      <c r="G35" s="18">
        <v>0.2</v>
      </c>
      <c r="H35" s="18">
        <v>0.2</v>
      </c>
      <c r="I35" s="18">
        <v>0.2</v>
      </c>
      <c r="J35" s="18">
        <v>-0.42</v>
      </c>
      <c r="K35" s="18"/>
      <c r="L35" s="18"/>
      <c r="M35" s="18"/>
      <c r="N35" s="18"/>
      <c r="O35" s="18">
        <v>0.18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>
        <v>1.5599999999999998</v>
      </c>
    </row>
    <row r="36" spans="1:71">
      <c r="A36" s="5">
        <v>43889</v>
      </c>
      <c r="B36" s="18">
        <v>0.2</v>
      </c>
      <c r="C36" s="18">
        <v>0.2</v>
      </c>
      <c r="D36" s="18">
        <v>0.38</v>
      </c>
      <c r="E36" s="18">
        <v>0.2</v>
      </c>
      <c r="F36" s="18">
        <v>0.3</v>
      </c>
      <c r="G36" s="18">
        <v>0.2</v>
      </c>
      <c r="H36" s="18">
        <v>0.3</v>
      </c>
      <c r="I36" s="18">
        <v>0.3</v>
      </c>
      <c r="J36" s="18">
        <v>1.56</v>
      </c>
      <c r="K36" s="18"/>
      <c r="L36" s="18"/>
      <c r="M36" s="18"/>
      <c r="N36" s="18"/>
      <c r="O36" s="18"/>
      <c r="P36" s="18">
        <v>0.1</v>
      </c>
      <c r="Q36" s="18">
        <v>0.2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>
        <v>3.9400000000000004</v>
      </c>
    </row>
    <row r="37" spans="1:71">
      <c r="A37" s="5">
        <v>43890</v>
      </c>
      <c r="B37" s="18">
        <v>0.2</v>
      </c>
      <c r="C37" s="18">
        <v>0.2</v>
      </c>
      <c r="D37" s="18">
        <v>0.4</v>
      </c>
      <c r="E37" s="18">
        <v>0.2</v>
      </c>
      <c r="F37" s="18">
        <v>0.5</v>
      </c>
      <c r="G37" s="18">
        <v>0.8</v>
      </c>
      <c r="H37" s="18">
        <v>0.5</v>
      </c>
      <c r="I37" s="18">
        <v>0.1</v>
      </c>
      <c r="J37" s="18">
        <v>0.23</v>
      </c>
      <c r="K37" s="18"/>
      <c r="L37" s="18"/>
      <c r="M37" s="18">
        <v>0.75</v>
      </c>
      <c r="N37" s="18"/>
      <c r="O37" s="18"/>
      <c r="P37" s="18"/>
      <c r="Q37" s="18"/>
      <c r="R37" s="18">
        <v>0.3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>
        <v>4.18</v>
      </c>
    </row>
    <row r="38" spans="1:71">
      <c r="A38" s="5">
        <v>43891</v>
      </c>
      <c r="B38" s="18">
        <v>0.3</v>
      </c>
      <c r="C38" s="18">
        <v>0.3</v>
      </c>
      <c r="D38" s="18">
        <v>0.6</v>
      </c>
      <c r="E38" s="18">
        <v>0.3</v>
      </c>
      <c r="F38" s="18">
        <v>0.5</v>
      </c>
      <c r="G38" s="18">
        <v>0.3</v>
      </c>
      <c r="H38" s="18">
        <v>0.5</v>
      </c>
      <c r="I38" s="18">
        <v>0.1</v>
      </c>
      <c r="J38" s="18">
        <v>8.1000000000000003E-2</v>
      </c>
      <c r="K38" s="18">
        <v>6.4000000000000001E-2</v>
      </c>
      <c r="L38" s="18"/>
      <c r="M38" s="18"/>
      <c r="N38" s="18">
        <v>0.1</v>
      </c>
      <c r="O38" s="18"/>
      <c r="P38" s="18"/>
      <c r="Q38" s="18">
        <v>0.1</v>
      </c>
      <c r="R38" s="18">
        <v>0</v>
      </c>
      <c r="S38" s="18">
        <v>4.2999999999999997E-2</v>
      </c>
      <c r="T38" s="18">
        <v>0.1</v>
      </c>
      <c r="U38" s="18">
        <v>0.1</v>
      </c>
      <c r="V38" s="18">
        <v>0.3</v>
      </c>
      <c r="W38" s="18">
        <v>0.1</v>
      </c>
      <c r="X38" s="18">
        <v>0.1</v>
      </c>
      <c r="Y38" s="18">
        <v>0.1</v>
      </c>
      <c r="Z38" s="18">
        <v>0.1</v>
      </c>
      <c r="AA38" s="18">
        <v>0.1</v>
      </c>
      <c r="AB38" s="18">
        <v>0.1</v>
      </c>
      <c r="AC38" s="18">
        <v>0.1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>
        <v>4.4879999999999987</v>
      </c>
    </row>
    <row r="39" spans="1:71">
      <c r="A39" s="5">
        <v>43892</v>
      </c>
      <c r="B39" s="18"/>
      <c r="C39" s="18"/>
      <c r="D39" s="18"/>
      <c r="E39" s="18"/>
      <c r="F39" s="18">
        <v>0.6</v>
      </c>
      <c r="G39" s="18">
        <v>0.5</v>
      </c>
      <c r="H39" s="18">
        <v>0.1</v>
      </c>
      <c r="I39" s="18"/>
      <c r="J39" s="18"/>
      <c r="K39" s="18">
        <v>0.5</v>
      </c>
      <c r="L39" s="18"/>
      <c r="M39" s="18">
        <v>0.03</v>
      </c>
      <c r="N39" s="18">
        <v>1.4999999999999999E-2</v>
      </c>
      <c r="O39" s="18"/>
      <c r="P39" s="18"/>
      <c r="Q39" s="18"/>
      <c r="R39" s="18"/>
      <c r="S39" s="18"/>
      <c r="T39" s="18">
        <v>0.1</v>
      </c>
      <c r="U39" s="18">
        <v>0.1</v>
      </c>
      <c r="V39" s="18">
        <v>0.1</v>
      </c>
      <c r="W39" s="18"/>
      <c r="X39" s="18"/>
      <c r="Y39" s="18">
        <v>0.02</v>
      </c>
      <c r="Z39" s="18"/>
      <c r="AA39" s="18">
        <v>0.1</v>
      </c>
      <c r="AB39" s="18">
        <v>0.1</v>
      </c>
      <c r="AC39" s="18">
        <v>0.1</v>
      </c>
      <c r="AD39" s="18">
        <v>1</v>
      </c>
      <c r="AE39" s="18">
        <v>0.5</v>
      </c>
      <c r="AF39" s="18">
        <v>0.6</v>
      </c>
      <c r="AG39" s="18">
        <v>0.1</v>
      </c>
      <c r="AH39" s="18">
        <v>0.1</v>
      </c>
      <c r="AI39" s="18">
        <v>0</v>
      </c>
      <c r="AJ39" s="18">
        <v>0.1</v>
      </c>
      <c r="AK39" s="18">
        <v>0.1</v>
      </c>
      <c r="AL39" s="18">
        <v>0.04</v>
      </c>
      <c r="AM39" s="18">
        <v>0.1</v>
      </c>
      <c r="AN39" s="18">
        <v>0.6</v>
      </c>
      <c r="AO39" s="18">
        <v>0.1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>
        <v>5.7049999999999983</v>
      </c>
    </row>
    <row r="40" spans="1:71">
      <c r="A40" s="5">
        <v>43893</v>
      </c>
      <c r="B40" s="18">
        <v>1</v>
      </c>
      <c r="C40" s="18"/>
      <c r="D40" s="18"/>
      <c r="E40" s="18"/>
      <c r="F40" s="18">
        <v>0.6</v>
      </c>
      <c r="G40" s="18">
        <v>0.5</v>
      </c>
      <c r="H40" s="18">
        <v>-0.2</v>
      </c>
      <c r="I40" s="18"/>
      <c r="J40" s="18"/>
      <c r="K40" s="18">
        <v>0.04</v>
      </c>
      <c r="L40" s="18"/>
      <c r="M40" s="18"/>
      <c r="N40" s="18">
        <v>0.2</v>
      </c>
      <c r="O40" s="18"/>
      <c r="P40" s="18"/>
      <c r="Q40" s="18">
        <v>0.1</v>
      </c>
      <c r="R40" s="18"/>
      <c r="S40" s="18"/>
      <c r="T40" s="18">
        <v>0.2</v>
      </c>
      <c r="U40" s="18"/>
      <c r="V40" s="18">
        <v>0.2</v>
      </c>
      <c r="W40" s="18"/>
      <c r="X40" s="18"/>
      <c r="Y40" s="18"/>
      <c r="Z40" s="18">
        <v>0.1</v>
      </c>
      <c r="AA40" s="18">
        <v>0.1</v>
      </c>
      <c r="AB40" s="18"/>
      <c r="AC40" s="18">
        <v>0.1</v>
      </c>
      <c r="AD40" s="18"/>
      <c r="AE40" s="18">
        <v>0.5</v>
      </c>
      <c r="AF40" s="18">
        <v>0.08</v>
      </c>
      <c r="AG40" s="18"/>
      <c r="AH40" s="18"/>
      <c r="AI40" s="18"/>
      <c r="AJ40" s="18"/>
      <c r="AK40" s="18"/>
      <c r="AL40" s="18"/>
      <c r="AM40" s="18"/>
      <c r="AN40" s="18">
        <v>-0.6</v>
      </c>
      <c r="AO40" s="18">
        <v>-0.1</v>
      </c>
      <c r="AP40" s="18">
        <v>0.5</v>
      </c>
      <c r="AQ40" s="18">
        <v>0.5</v>
      </c>
      <c r="AR40" s="18">
        <v>0.1</v>
      </c>
      <c r="AS40" s="18">
        <v>0.1</v>
      </c>
      <c r="AT40" s="18">
        <v>0.1</v>
      </c>
      <c r="AU40" s="18">
        <v>0.2</v>
      </c>
      <c r="AV40" s="18">
        <v>0.1</v>
      </c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>
        <v>4.42</v>
      </c>
    </row>
    <row r="41" spans="1:71">
      <c r="A41" s="5">
        <v>43894</v>
      </c>
      <c r="B41" s="18">
        <v>1.2</v>
      </c>
      <c r="C41" s="18"/>
      <c r="D41" s="18"/>
      <c r="E41" s="18"/>
      <c r="F41" s="18">
        <v>0.6</v>
      </c>
      <c r="G41" s="18">
        <v>0.6</v>
      </c>
      <c r="H41" s="18">
        <v>0.1</v>
      </c>
      <c r="I41" s="18"/>
      <c r="J41" s="18">
        <v>9.4E-2</v>
      </c>
      <c r="K41" s="18">
        <v>0.1</v>
      </c>
      <c r="L41" s="18">
        <v>0.1</v>
      </c>
      <c r="M41" s="18"/>
      <c r="N41" s="18">
        <v>0.1</v>
      </c>
      <c r="O41" s="18"/>
      <c r="P41" s="18">
        <v>0.1</v>
      </c>
      <c r="Q41" s="18">
        <v>0.1</v>
      </c>
      <c r="R41" s="18"/>
      <c r="S41" s="18"/>
      <c r="T41" s="18">
        <v>0.2</v>
      </c>
      <c r="U41" s="18"/>
      <c r="V41" s="18">
        <v>0.2</v>
      </c>
      <c r="W41" s="18"/>
      <c r="X41" s="18"/>
      <c r="Y41" s="18">
        <v>0.04</v>
      </c>
      <c r="Z41" s="18">
        <v>0.01</v>
      </c>
      <c r="AA41" s="18">
        <v>0.2</v>
      </c>
      <c r="AB41" s="18">
        <v>0.2</v>
      </c>
      <c r="AC41" s="18">
        <v>0.1</v>
      </c>
      <c r="AD41" s="18"/>
      <c r="AE41" s="18">
        <v>0.6</v>
      </c>
      <c r="AF41" s="18"/>
      <c r="AG41" s="18"/>
      <c r="AH41" s="18"/>
      <c r="AI41" s="18"/>
      <c r="AJ41" s="18"/>
      <c r="AK41" s="18"/>
      <c r="AL41" s="18"/>
      <c r="AM41" s="18"/>
      <c r="AN41" s="18">
        <v>0.1</v>
      </c>
      <c r="AO41" s="18">
        <v>0.1</v>
      </c>
      <c r="AP41" s="18">
        <v>0.6</v>
      </c>
      <c r="AQ41" s="18">
        <v>0.6</v>
      </c>
      <c r="AR41" s="18"/>
      <c r="AS41" s="18"/>
      <c r="AT41" s="18"/>
      <c r="AU41" s="18"/>
      <c r="AV41" s="18"/>
      <c r="AW41" s="18">
        <v>0.1</v>
      </c>
      <c r="AX41" s="18">
        <v>0.1</v>
      </c>
      <c r="AY41" s="18">
        <v>0.01</v>
      </c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>
        <v>6.2539999999999978</v>
      </c>
    </row>
    <row r="42" spans="1:71">
      <c r="A42" s="5">
        <v>43895</v>
      </c>
      <c r="B42" s="18">
        <v>1.2</v>
      </c>
      <c r="C42" s="18"/>
      <c r="D42" s="18"/>
      <c r="E42" s="18"/>
      <c r="F42" s="18">
        <v>0.7</v>
      </c>
      <c r="G42" s="18">
        <v>0</v>
      </c>
      <c r="H42" s="18">
        <v>0</v>
      </c>
      <c r="I42" s="18"/>
      <c r="J42" s="18">
        <v>9.1999999999999998E-2</v>
      </c>
      <c r="K42" s="18">
        <v>0.2</v>
      </c>
      <c r="L42" s="18"/>
      <c r="M42" s="18"/>
      <c r="N42" s="18">
        <v>0.1</v>
      </c>
      <c r="O42" s="18"/>
      <c r="P42" s="18"/>
      <c r="Q42" s="18">
        <v>0.1</v>
      </c>
      <c r="R42" s="18"/>
      <c r="S42" s="18"/>
      <c r="T42" s="18">
        <v>0.3</v>
      </c>
      <c r="U42" s="18"/>
      <c r="V42" s="18">
        <v>0.4</v>
      </c>
      <c r="W42" s="18"/>
      <c r="X42" s="18"/>
      <c r="Y42" s="18">
        <v>0.1</v>
      </c>
      <c r="Z42" s="18"/>
      <c r="AA42" s="18">
        <v>0.2</v>
      </c>
      <c r="AB42" s="18">
        <v>0.2</v>
      </c>
      <c r="AC42" s="18"/>
      <c r="AD42" s="18"/>
      <c r="AE42" s="18">
        <v>0.6</v>
      </c>
      <c r="AF42" s="18"/>
      <c r="AG42" s="18"/>
      <c r="AH42" s="18"/>
      <c r="AI42" s="18"/>
      <c r="AJ42" s="18"/>
      <c r="AK42" s="18"/>
      <c r="AL42" s="18"/>
      <c r="AM42" s="18"/>
      <c r="AN42" s="18">
        <v>0</v>
      </c>
      <c r="AO42" s="18">
        <v>0</v>
      </c>
      <c r="AP42" s="18">
        <v>0.6</v>
      </c>
      <c r="AQ42" s="18">
        <v>0.6</v>
      </c>
      <c r="AR42" s="18"/>
      <c r="AS42" s="18"/>
      <c r="AT42" s="18"/>
      <c r="AU42" s="18"/>
      <c r="AV42" s="18">
        <v>0.1</v>
      </c>
      <c r="AW42" s="18"/>
      <c r="AX42" s="18">
        <v>0.1</v>
      </c>
      <c r="AY42" s="18"/>
      <c r="AZ42" s="18">
        <v>0.1</v>
      </c>
      <c r="BA42" s="18">
        <v>0.1</v>
      </c>
      <c r="BB42" s="18">
        <v>0.1</v>
      </c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>
        <v>5.8919999999999977</v>
      </c>
    </row>
    <row r="43" spans="1:71">
      <c r="A43" s="5">
        <v>43896</v>
      </c>
      <c r="B43" s="18"/>
      <c r="C43" s="18"/>
      <c r="D43" s="18">
        <v>1.2</v>
      </c>
      <c r="E43" s="18"/>
      <c r="F43" s="18">
        <v>0.7</v>
      </c>
      <c r="G43" s="18">
        <v>0.6</v>
      </c>
      <c r="H43" s="18">
        <v>0.1</v>
      </c>
      <c r="I43" s="18"/>
      <c r="J43" s="18">
        <v>9.1999999999999998E-2</v>
      </c>
      <c r="K43" s="18">
        <v>0.6</v>
      </c>
      <c r="L43" s="18">
        <v>0.1</v>
      </c>
      <c r="M43" s="18"/>
      <c r="N43" s="18">
        <v>0.1</v>
      </c>
      <c r="O43" s="18"/>
      <c r="P43" s="18"/>
      <c r="Q43" s="18">
        <v>0.1</v>
      </c>
      <c r="R43" s="18"/>
      <c r="S43" s="18"/>
      <c r="T43" s="18">
        <v>0.3</v>
      </c>
      <c r="U43" s="18"/>
      <c r="V43" s="18">
        <v>0.3</v>
      </c>
      <c r="W43" s="18"/>
      <c r="X43" s="18">
        <v>0.1</v>
      </c>
      <c r="Y43" s="18"/>
      <c r="Z43" s="18"/>
      <c r="AA43" s="18">
        <v>0.3</v>
      </c>
      <c r="AB43" s="18">
        <v>0.3</v>
      </c>
      <c r="AC43" s="18">
        <v>0.1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0.1</v>
      </c>
      <c r="AO43" s="18">
        <v>0.1</v>
      </c>
      <c r="AP43" s="18"/>
      <c r="AQ43" s="18">
        <v>0.4</v>
      </c>
      <c r="AR43" s="18"/>
      <c r="AS43" s="18"/>
      <c r="AT43" s="18"/>
      <c r="AU43" s="18"/>
      <c r="AV43" s="18"/>
      <c r="AW43" s="18"/>
      <c r="AX43" s="18"/>
      <c r="AY43" s="18">
        <v>0.03</v>
      </c>
      <c r="AZ43" s="18"/>
      <c r="BA43" s="18"/>
      <c r="BB43" s="18"/>
      <c r="BC43" s="18">
        <v>0</v>
      </c>
      <c r="BD43" s="18">
        <v>0.2</v>
      </c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>
        <v>5.8219999999999992</v>
      </c>
    </row>
    <row r="44" spans="1:71">
      <c r="A44" s="5">
        <v>43897</v>
      </c>
      <c r="B44" s="18">
        <v>1.4</v>
      </c>
      <c r="C44" s="18"/>
      <c r="D44" s="18"/>
      <c r="E44" s="18"/>
      <c r="F44" s="18">
        <v>-0.8</v>
      </c>
      <c r="G44" s="18">
        <v>-0.6</v>
      </c>
      <c r="H44" s="18">
        <v>-0.1</v>
      </c>
      <c r="I44" s="18"/>
      <c r="J44" s="18">
        <v>6.6000000000000003E-2</v>
      </c>
      <c r="K44" s="18">
        <v>0.1</v>
      </c>
      <c r="L44" s="18">
        <v>0.06</v>
      </c>
      <c r="M44" s="18"/>
      <c r="N44" s="18">
        <v>0.1</v>
      </c>
      <c r="O44" s="18"/>
      <c r="P44" s="18"/>
      <c r="Q44" s="18">
        <v>0.1</v>
      </c>
      <c r="R44" s="18"/>
      <c r="S44" s="18"/>
      <c r="T44" s="18">
        <v>0.6</v>
      </c>
      <c r="U44" s="18"/>
      <c r="V44" s="18">
        <v>0.6</v>
      </c>
      <c r="W44" s="18"/>
      <c r="X44" s="18">
        <v>0.1</v>
      </c>
      <c r="Y44" s="18">
        <v>0.1</v>
      </c>
      <c r="Z44" s="18"/>
      <c r="AA44" s="18">
        <v>0.5</v>
      </c>
      <c r="AB44" s="18">
        <v>0.5</v>
      </c>
      <c r="AC44" s="18">
        <v>1E-3</v>
      </c>
      <c r="AD44" s="18"/>
      <c r="AE44" s="18">
        <v>0.6</v>
      </c>
      <c r="AF44" s="18"/>
      <c r="AG44" s="18"/>
      <c r="AH44" s="18"/>
      <c r="AI44" s="18"/>
      <c r="AJ44" s="18">
        <v>0.1</v>
      </c>
      <c r="AK44" s="18">
        <v>0</v>
      </c>
      <c r="AL44" s="18"/>
      <c r="AM44" s="18">
        <v>0</v>
      </c>
      <c r="AN44" s="18">
        <v>-0.1</v>
      </c>
      <c r="AO44" s="18">
        <v>-0.1</v>
      </c>
      <c r="AP44" s="18">
        <v>0.7</v>
      </c>
      <c r="AQ44" s="18">
        <v>0.7</v>
      </c>
      <c r="AR44" s="18"/>
      <c r="AS44" s="18"/>
      <c r="AT44" s="18"/>
      <c r="AU44" s="18"/>
      <c r="AV44" s="18">
        <v>0</v>
      </c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>
        <v>4.6269999999999998</v>
      </c>
    </row>
    <row r="45" spans="1:71">
      <c r="A45" s="5">
        <v>43898</v>
      </c>
      <c r="B45" s="18"/>
      <c r="C45" s="18"/>
      <c r="D45" s="18">
        <v>0.1</v>
      </c>
      <c r="E45" s="18"/>
      <c r="F45" s="18">
        <v>0.1</v>
      </c>
      <c r="G45" s="18">
        <v>0.1</v>
      </c>
      <c r="H45" s="18">
        <v>0.1</v>
      </c>
      <c r="I45" s="18"/>
      <c r="J45" s="18">
        <v>9.2299999999999993E-2</v>
      </c>
      <c r="K45" s="18">
        <v>0.79999999999999993</v>
      </c>
      <c r="L45" s="18"/>
      <c r="M45" s="18"/>
      <c r="N45" s="18">
        <v>0</v>
      </c>
      <c r="O45" s="18"/>
      <c r="P45" s="18"/>
      <c r="Q45" s="18">
        <v>0.1</v>
      </c>
      <c r="R45" s="18"/>
      <c r="S45" s="18"/>
      <c r="T45" s="18">
        <v>0.6</v>
      </c>
      <c r="U45" s="18"/>
      <c r="V45" s="18">
        <v>0.6</v>
      </c>
      <c r="W45" s="18"/>
      <c r="X45" s="18"/>
      <c r="Y45" s="18">
        <v>0.1</v>
      </c>
      <c r="Z45" s="18">
        <v>0.1</v>
      </c>
      <c r="AA45" s="18">
        <v>0.5</v>
      </c>
      <c r="AB45" s="18">
        <v>0.5</v>
      </c>
      <c r="AC45" s="18"/>
      <c r="AD45" s="18"/>
      <c r="AE45" s="18">
        <v>0</v>
      </c>
      <c r="AF45" s="18"/>
      <c r="AG45" s="18"/>
      <c r="AH45" s="18"/>
      <c r="AI45" s="18">
        <v>0.1</v>
      </c>
      <c r="AJ45" s="18">
        <v>0.2</v>
      </c>
      <c r="AK45" s="18"/>
      <c r="AL45" s="18"/>
      <c r="AM45" s="18">
        <v>0.1</v>
      </c>
      <c r="AN45" s="18">
        <v>0.1</v>
      </c>
      <c r="AO45" s="18">
        <v>0.1</v>
      </c>
      <c r="AP45" s="18"/>
      <c r="AQ45" s="18">
        <v>0.35</v>
      </c>
      <c r="AR45" s="18"/>
      <c r="AS45" s="18"/>
      <c r="AT45" s="18"/>
      <c r="AU45" s="18"/>
      <c r="AV45" s="18"/>
      <c r="AW45" s="18"/>
      <c r="AX45" s="18"/>
      <c r="AY45" s="18">
        <v>0.1</v>
      </c>
      <c r="AZ45" s="18"/>
      <c r="BA45" s="18"/>
      <c r="BB45" s="18"/>
      <c r="BC45" s="18">
        <v>0.2</v>
      </c>
      <c r="BD45" s="18"/>
      <c r="BE45" s="18">
        <v>1.4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>
        <v>6.4422999999999995</v>
      </c>
    </row>
    <row r="46" spans="1:71">
      <c r="A46" s="5">
        <v>43899</v>
      </c>
      <c r="B46" s="18">
        <v>2.4</v>
      </c>
      <c r="C46" s="18"/>
      <c r="D46" s="18"/>
      <c r="E46" s="18"/>
      <c r="F46" s="18">
        <v>0.1</v>
      </c>
      <c r="G46" s="18">
        <v>0.1</v>
      </c>
      <c r="H46" s="18">
        <v>0.1</v>
      </c>
      <c r="I46" s="18"/>
      <c r="J46" s="18">
        <v>9.1999999999999998E-2</v>
      </c>
      <c r="K46" s="18">
        <v>0.1</v>
      </c>
      <c r="L46" s="18"/>
      <c r="M46" s="18"/>
      <c r="N46" s="18">
        <v>0.1</v>
      </c>
      <c r="O46" s="18"/>
      <c r="P46" s="18"/>
      <c r="Q46" s="18"/>
      <c r="R46" s="18"/>
      <c r="S46" s="18"/>
      <c r="T46" s="18">
        <v>0.7</v>
      </c>
      <c r="U46" s="18"/>
      <c r="V46" s="18">
        <v>0.7</v>
      </c>
      <c r="W46" s="18"/>
      <c r="X46" s="18">
        <v>0.1</v>
      </c>
      <c r="Y46" s="18">
        <v>0.1</v>
      </c>
      <c r="Z46" s="18"/>
      <c r="AA46" s="18">
        <v>0.6</v>
      </c>
      <c r="AB46" s="18">
        <v>0.6</v>
      </c>
      <c r="AC46" s="18"/>
      <c r="AD46" s="18"/>
      <c r="AE46" s="18">
        <v>0.1</v>
      </c>
      <c r="AF46" s="18"/>
      <c r="AG46" s="18"/>
      <c r="AH46" s="18"/>
      <c r="AI46" s="18">
        <v>0.1</v>
      </c>
      <c r="AJ46" s="18"/>
      <c r="AK46" s="18">
        <v>0.1</v>
      </c>
      <c r="AL46" s="18"/>
      <c r="AM46" s="18">
        <v>0.1</v>
      </c>
      <c r="AN46" s="18">
        <v>0.1</v>
      </c>
      <c r="AO46" s="18">
        <v>0.1</v>
      </c>
      <c r="AP46" s="18">
        <v>1.2</v>
      </c>
      <c r="AQ46" s="18">
        <v>0.55000000000000004</v>
      </c>
      <c r="AR46" s="18"/>
      <c r="AS46" s="18"/>
      <c r="AT46" s="18"/>
      <c r="AU46" s="18"/>
      <c r="AV46" s="18">
        <v>0.1</v>
      </c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>
        <v>8.2419999999999973</v>
      </c>
    </row>
    <row r="47" spans="1:71">
      <c r="A47" s="5">
        <v>43900</v>
      </c>
      <c r="B47" s="18">
        <v>-2.4</v>
      </c>
      <c r="C47" s="18"/>
      <c r="D47" s="18"/>
      <c r="E47" s="18"/>
      <c r="F47" s="18">
        <v>-0.8</v>
      </c>
      <c r="G47" s="18">
        <v>-0.6</v>
      </c>
      <c r="H47" s="18">
        <v>-0.1</v>
      </c>
      <c r="I47" s="18"/>
      <c r="J47" s="18">
        <v>4.5699999999999998E-2</v>
      </c>
      <c r="K47" s="18">
        <v>1E-3</v>
      </c>
      <c r="L47" s="18"/>
      <c r="M47" s="18"/>
      <c r="N47" s="18">
        <v>0</v>
      </c>
      <c r="O47" s="18"/>
      <c r="P47" s="18"/>
      <c r="Q47" s="18">
        <v>0.1</v>
      </c>
      <c r="R47" s="18"/>
      <c r="S47" s="18"/>
      <c r="T47" s="18">
        <v>0.7</v>
      </c>
      <c r="U47" s="18"/>
      <c r="V47" s="18">
        <v>0.7</v>
      </c>
      <c r="W47" s="18"/>
      <c r="X47" s="18">
        <v>0.1</v>
      </c>
      <c r="Y47" s="18"/>
      <c r="Z47" s="18">
        <v>0.1</v>
      </c>
      <c r="AA47" s="18">
        <v>0.6</v>
      </c>
      <c r="AB47" s="18">
        <v>0.6</v>
      </c>
      <c r="AC47" s="18"/>
      <c r="AD47" s="18"/>
      <c r="AE47" s="18">
        <v>0</v>
      </c>
      <c r="AF47" s="18"/>
      <c r="AG47" s="18"/>
      <c r="AH47" s="18"/>
      <c r="AI47" s="18">
        <v>0.1</v>
      </c>
      <c r="AJ47" s="18"/>
      <c r="AK47" s="18"/>
      <c r="AL47" s="18"/>
      <c r="AM47" s="18">
        <v>0</v>
      </c>
      <c r="AN47" s="18">
        <v>-0.1</v>
      </c>
      <c r="AO47" s="18">
        <v>-0.1</v>
      </c>
      <c r="AP47" s="18">
        <v>-1.2</v>
      </c>
      <c r="AQ47" s="18">
        <v>0.27500000000000002</v>
      </c>
      <c r="AR47" s="18"/>
      <c r="AS47" s="18"/>
      <c r="AT47" s="18"/>
      <c r="AU47" s="18"/>
      <c r="AV47" s="18"/>
      <c r="AW47" s="18"/>
      <c r="AX47" s="18">
        <v>0.1</v>
      </c>
      <c r="AY47" s="18"/>
      <c r="AZ47" s="18"/>
      <c r="BA47" s="18"/>
      <c r="BB47" s="18"/>
      <c r="BC47" s="18"/>
      <c r="BD47" s="18"/>
      <c r="BE47" s="18"/>
      <c r="BF47" s="18">
        <v>0.1</v>
      </c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>
        <v>-1.7782999999999993</v>
      </c>
    </row>
    <row r="48" spans="1:71">
      <c r="A48" s="5">
        <v>43901</v>
      </c>
      <c r="B48" s="18">
        <v>-4.8</v>
      </c>
      <c r="C48" s="18"/>
      <c r="D48" s="18"/>
      <c r="E48" s="18">
        <v>0.128</v>
      </c>
      <c r="F48" s="18">
        <v>0.1</v>
      </c>
      <c r="G48" s="18">
        <v>0.1</v>
      </c>
      <c r="H48" s="18">
        <v>0.1</v>
      </c>
      <c r="I48" s="18"/>
      <c r="J48" s="18">
        <v>7.6300000000000007E-2</v>
      </c>
      <c r="K48" s="18"/>
      <c r="L48" s="18"/>
      <c r="M48" s="18">
        <v>0.1</v>
      </c>
      <c r="N48" s="18">
        <v>0</v>
      </c>
      <c r="O48" s="18"/>
      <c r="P48" s="18"/>
      <c r="Q48" s="18">
        <v>0.1</v>
      </c>
      <c r="R48" s="18"/>
      <c r="S48" s="18"/>
      <c r="T48" s="18">
        <v>0.8</v>
      </c>
      <c r="U48" s="18"/>
      <c r="V48" s="18">
        <v>0.8</v>
      </c>
      <c r="W48" s="18"/>
      <c r="X48" s="18">
        <v>0.1</v>
      </c>
      <c r="Y48" s="18">
        <v>0.1</v>
      </c>
      <c r="Z48" s="18">
        <v>0.1</v>
      </c>
      <c r="AA48" s="18">
        <v>0.7</v>
      </c>
      <c r="AB48" s="18">
        <v>0.7</v>
      </c>
      <c r="AC48" s="18"/>
      <c r="AD48" s="18"/>
      <c r="AE48" s="18">
        <v>0</v>
      </c>
      <c r="AF48" s="18"/>
      <c r="AG48" s="18"/>
      <c r="AH48" s="18"/>
      <c r="AI48" s="18">
        <v>0.1</v>
      </c>
      <c r="AJ48" s="18"/>
      <c r="AK48" s="18"/>
      <c r="AL48" s="18"/>
      <c r="AM48" s="18">
        <v>0</v>
      </c>
      <c r="AN48" s="18">
        <v>0.1</v>
      </c>
      <c r="AO48" s="18">
        <v>0.1</v>
      </c>
      <c r="AP48" s="18">
        <v>-2.4</v>
      </c>
      <c r="AQ48" s="18"/>
      <c r="AR48" s="18"/>
      <c r="AS48" s="18"/>
      <c r="AT48" s="18"/>
      <c r="AU48" s="18"/>
      <c r="AV48" s="18">
        <v>0</v>
      </c>
      <c r="AW48" s="18"/>
      <c r="AX48" s="18">
        <v>0.1</v>
      </c>
      <c r="AY48" s="18"/>
      <c r="AZ48" s="18"/>
      <c r="BA48" s="18"/>
      <c r="BB48" s="18"/>
      <c r="BC48" s="18"/>
      <c r="BD48" s="18"/>
      <c r="BE48" s="18"/>
      <c r="BF48" s="18"/>
      <c r="BG48" s="18">
        <v>0.1</v>
      </c>
      <c r="BH48" s="18">
        <v>0.1</v>
      </c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>
        <v>-2.5957000000000017</v>
      </c>
    </row>
    <row r="49" spans="1:71">
      <c r="A49" s="5">
        <v>43902</v>
      </c>
      <c r="B49" s="18">
        <v>0.2</v>
      </c>
      <c r="C49" s="18"/>
      <c r="D49" s="18"/>
      <c r="E49" s="18">
        <v>0.27500000000000002</v>
      </c>
      <c r="F49" s="18">
        <v>-1.6</v>
      </c>
      <c r="G49" s="18">
        <v>-1.6</v>
      </c>
      <c r="H49" s="18">
        <v>-0.2</v>
      </c>
      <c r="I49" s="18"/>
      <c r="J49" s="18">
        <v>6.8000000000000005E-2</v>
      </c>
      <c r="K49" s="18">
        <v>0.1</v>
      </c>
      <c r="L49" s="18">
        <v>0.1</v>
      </c>
      <c r="M49" s="18"/>
      <c r="N49" s="18">
        <v>0</v>
      </c>
      <c r="O49" s="18"/>
      <c r="P49" s="18"/>
      <c r="Q49" s="18">
        <v>0.1</v>
      </c>
      <c r="R49" s="18"/>
      <c r="S49" s="18"/>
      <c r="T49" s="18">
        <v>0.8</v>
      </c>
      <c r="U49" s="18"/>
      <c r="V49" s="18">
        <v>0.8</v>
      </c>
      <c r="W49" s="18"/>
      <c r="X49" s="18">
        <v>0.1</v>
      </c>
      <c r="Y49" s="18"/>
      <c r="Z49" s="18">
        <v>0.1</v>
      </c>
      <c r="AA49" s="18">
        <v>0.8</v>
      </c>
      <c r="AB49" s="18">
        <v>0.8</v>
      </c>
      <c r="AC49" s="18"/>
      <c r="AD49" s="18"/>
      <c r="AE49" s="18">
        <v>0.1</v>
      </c>
      <c r="AF49" s="18"/>
      <c r="AG49" s="18"/>
      <c r="AH49" s="18"/>
      <c r="AI49" s="18"/>
      <c r="AJ49" s="18"/>
      <c r="AK49" s="18"/>
      <c r="AL49" s="18"/>
      <c r="AM49" s="18"/>
      <c r="AN49" s="18">
        <v>-0.2</v>
      </c>
      <c r="AO49" s="18">
        <v>-0.2</v>
      </c>
      <c r="AP49" s="18">
        <v>0.1</v>
      </c>
      <c r="AQ49" s="18"/>
      <c r="AR49" s="18"/>
      <c r="AS49" s="18"/>
      <c r="AT49" s="18"/>
      <c r="AU49" s="18"/>
      <c r="AV49" s="18">
        <v>0</v>
      </c>
      <c r="AW49" s="18"/>
      <c r="AX49" s="18">
        <v>0.1</v>
      </c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>
        <v>0.7430000000000001</v>
      </c>
    </row>
    <row r="50" spans="1:71">
      <c r="A50" s="5">
        <v>43903</v>
      </c>
      <c r="B50" s="18"/>
      <c r="C50" s="18"/>
      <c r="D50" s="18">
        <v>0.2</v>
      </c>
      <c r="E50" s="18">
        <v>0.55000000000000004</v>
      </c>
      <c r="F50" s="18">
        <v>-3.2</v>
      </c>
      <c r="G50" s="18">
        <v>-3.2</v>
      </c>
      <c r="H50" s="18">
        <v>-0.4</v>
      </c>
      <c r="I50" s="18"/>
      <c r="J50" s="18">
        <v>4.8000000000000001E-2</v>
      </c>
      <c r="K50" s="18"/>
      <c r="L50" s="18"/>
      <c r="M50" s="18"/>
      <c r="N50" s="18"/>
      <c r="O50" s="18"/>
      <c r="P50" s="18"/>
      <c r="Q50" s="18">
        <v>0.1</v>
      </c>
      <c r="R50" s="18"/>
      <c r="S50" s="18">
        <v>0.1</v>
      </c>
      <c r="T50" s="18">
        <v>0.9</v>
      </c>
      <c r="U50" s="18"/>
      <c r="V50" s="18">
        <v>0.9</v>
      </c>
      <c r="W50" s="18"/>
      <c r="X50" s="18"/>
      <c r="Y50" s="18">
        <v>0</v>
      </c>
      <c r="Z50" s="18"/>
      <c r="AA50" s="18">
        <v>0.9</v>
      </c>
      <c r="AB50" s="18">
        <v>0.9</v>
      </c>
      <c r="AC50" s="18"/>
      <c r="AD50" s="18"/>
      <c r="AE50" s="18">
        <v>0.1</v>
      </c>
      <c r="AF50" s="18"/>
      <c r="AG50" s="18"/>
      <c r="AH50" s="18"/>
      <c r="AI50" s="18">
        <v>0.1</v>
      </c>
      <c r="AJ50" s="18"/>
      <c r="AK50" s="18"/>
      <c r="AL50" s="18"/>
      <c r="AM50" s="18"/>
      <c r="AN50" s="18">
        <v>-0.4</v>
      </c>
      <c r="AO50" s="18">
        <v>-0.4</v>
      </c>
      <c r="AP50" s="18">
        <v>-0.1</v>
      </c>
      <c r="AQ50" s="18"/>
      <c r="AR50" s="18"/>
      <c r="AS50" s="18"/>
      <c r="AT50" s="18"/>
      <c r="AU50" s="18"/>
      <c r="AV50" s="18">
        <v>0</v>
      </c>
      <c r="AW50" s="18"/>
      <c r="AX50" s="18">
        <v>0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0.1</v>
      </c>
      <c r="BI50" s="18">
        <v>0.08</v>
      </c>
      <c r="BJ50" s="18">
        <v>0</v>
      </c>
      <c r="BK50" s="18"/>
      <c r="BL50" s="18"/>
      <c r="BM50" s="18"/>
      <c r="BN50" s="18"/>
      <c r="BO50" s="18"/>
      <c r="BP50" s="18"/>
      <c r="BQ50" s="18"/>
      <c r="BR50" s="18"/>
      <c r="BS50" s="18">
        <v>-2.7220000000000004</v>
      </c>
    </row>
    <row r="51" spans="1:71">
      <c r="A51" s="5">
        <v>43904</v>
      </c>
      <c r="B51" s="18"/>
      <c r="C51" s="18"/>
      <c r="D51" s="18">
        <v>0.1</v>
      </c>
      <c r="E51" s="18"/>
      <c r="F51" s="18">
        <v>0.7</v>
      </c>
      <c r="G51" s="18">
        <v>0.7</v>
      </c>
      <c r="H51" s="18">
        <v>0.1</v>
      </c>
      <c r="I51" s="18"/>
      <c r="J51" s="18">
        <v>8.9499999999999996E-2</v>
      </c>
      <c r="K51" s="18"/>
      <c r="L51" s="18"/>
      <c r="M51" s="18"/>
      <c r="N51" s="18">
        <v>0.1</v>
      </c>
      <c r="O51" s="18"/>
      <c r="P51" s="18"/>
      <c r="Q51" s="18">
        <v>0.1</v>
      </c>
      <c r="R51" s="18"/>
      <c r="S51" s="18">
        <v>0.1</v>
      </c>
      <c r="T51" s="18">
        <v>1.1000000000000001</v>
      </c>
      <c r="U51" s="18"/>
      <c r="V51" s="18">
        <v>1.1000000000000001</v>
      </c>
      <c r="W51" s="18"/>
      <c r="X51" s="18">
        <v>0.1</v>
      </c>
      <c r="Y51" s="18"/>
      <c r="Z51" s="18"/>
      <c r="AA51" s="18">
        <v>1.1000000000000001</v>
      </c>
      <c r="AB51" s="18">
        <v>1.1000000000000001</v>
      </c>
      <c r="AC51" s="18">
        <v>0.1</v>
      </c>
      <c r="AD51" s="18"/>
      <c r="AE51" s="18">
        <v>0</v>
      </c>
      <c r="AF51" s="18"/>
      <c r="AG51" s="18"/>
      <c r="AH51" s="18"/>
      <c r="AI51" s="18">
        <v>0.1</v>
      </c>
      <c r="AJ51" s="18"/>
      <c r="AK51" s="18">
        <v>0.1</v>
      </c>
      <c r="AL51" s="18"/>
      <c r="AM51" s="18"/>
      <c r="AN51" s="18">
        <v>0.1</v>
      </c>
      <c r="AO51" s="18">
        <v>0.1</v>
      </c>
      <c r="AP51" s="18">
        <v>0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>
        <v>0.375</v>
      </c>
      <c r="BD51" s="18">
        <v>0.1</v>
      </c>
      <c r="BE51" s="18">
        <v>0.4</v>
      </c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>
        <v>7.8644999999999978</v>
      </c>
    </row>
    <row r="52" spans="1:71">
      <c r="A52" s="5">
        <v>43905</v>
      </c>
      <c r="B52" s="18">
        <v>0.4</v>
      </c>
      <c r="C52" s="18"/>
      <c r="D52" s="18"/>
      <c r="E52" s="18">
        <v>0.55000000000000004</v>
      </c>
      <c r="F52" s="18">
        <v>-0.7</v>
      </c>
      <c r="G52" s="18">
        <v>-0.7</v>
      </c>
      <c r="H52" s="18">
        <v>-0.8</v>
      </c>
      <c r="I52" s="18"/>
      <c r="J52" s="18">
        <v>6.6600000000000006E-2</v>
      </c>
      <c r="K52" s="18"/>
      <c r="L52" s="18"/>
      <c r="M52" s="18">
        <v>0</v>
      </c>
      <c r="N52" s="18"/>
      <c r="O52" s="18"/>
      <c r="P52" s="18"/>
      <c r="Q52" s="18">
        <v>0.1</v>
      </c>
      <c r="R52" s="18"/>
      <c r="S52" s="18"/>
      <c r="T52" s="18">
        <v>1.2</v>
      </c>
      <c r="U52" s="18"/>
      <c r="V52" s="18">
        <v>1.2</v>
      </c>
      <c r="W52" s="18"/>
      <c r="X52" s="18">
        <v>0.1</v>
      </c>
      <c r="Y52" s="18">
        <v>0.1</v>
      </c>
      <c r="Z52" s="18"/>
      <c r="AA52" s="18">
        <v>1.2</v>
      </c>
      <c r="AB52" s="18">
        <v>1.2</v>
      </c>
      <c r="AC52" s="18">
        <v>0</v>
      </c>
      <c r="AD52" s="18"/>
      <c r="AE52" s="18">
        <v>0.1</v>
      </c>
      <c r="AF52" s="18"/>
      <c r="AG52" s="18"/>
      <c r="AH52" s="18"/>
      <c r="AI52" s="18">
        <v>0.1</v>
      </c>
      <c r="AJ52" s="18"/>
      <c r="AK52" s="18">
        <v>0.1</v>
      </c>
      <c r="AL52" s="18"/>
      <c r="AM52" s="18"/>
      <c r="AN52" s="18">
        <v>-0.8</v>
      </c>
      <c r="AO52" s="18">
        <v>-0.8</v>
      </c>
      <c r="AP52" s="18">
        <v>0.1</v>
      </c>
      <c r="AQ52" s="18"/>
      <c r="AR52" s="18"/>
      <c r="AS52" s="18"/>
      <c r="AT52" s="18"/>
      <c r="AU52" s="18"/>
      <c r="AV52" s="18"/>
      <c r="AW52" s="18">
        <v>0.1</v>
      </c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>
        <v>0</v>
      </c>
      <c r="BK52" s="18"/>
      <c r="BL52" s="18"/>
      <c r="BM52" s="18"/>
      <c r="BN52" s="18"/>
      <c r="BO52" s="18"/>
      <c r="BP52" s="18"/>
      <c r="BQ52" s="18"/>
      <c r="BR52" s="18"/>
      <c r="BS52" s="18">
        <v>2.8165999999999993</v>
      </c>
    </row>
    <row r="53" spans="1:71">
      <c r="A53" s="5">
        <v>43906</v>
      </c>
      <c r="B53" s="18">
        <v>0.6</v>
      </c>
      <c r="C53" s="18"/>
      <c r="D53" s="18">
        <v>0.1</v>
      </c>
      <c r="E53" s="18">
        <v>0.27500000000000002</v>
      </c>
      <c r="F53" s="18">
        <v>0.7</v>
      </c>
      <c r="G53" s="18">
        <v>0.7</v>
      </c>
      <c r="H53" s="18">
        <v>0.1</v>
      </c>
      <c r="I53" s="18"/>
      <c r="J53" s="18">
        <v>9.3700000000000006E-2</v>
      </c>
      <c r="K53" s="18"/>
      <c r="L53" s="18"/>
      <c r="M53" s="18"/>
      <c r="N53" s="18">
        <v>0.1</v>
      </c>
      <c r="O53" s="18"/>
      <c r="P53" s="18"/>
      <c r="Q53" s="18">
        <v>0.1</v>
      </c>
      <c r="R53" s="18"/>
      <c r="S53" s="18">
        <v>0.1</v>
      </c>
      <c r="T53" s="18">
        <v>1.2</v>
      </c>
      <c r="U53" s="18"/>
      <c r="V53" s="18">
        <v>1.2</v>
      </c>
      <c r="W53" s="18"/>
      <c r="X53" s="18">
        <v>0.1</v>
      </c>
      <c r="Y53" s="18"/>
      <c r="Z53" s="18"/>
      <c r="AA53" s="18">
        <v>1.2</v>
      </c>
      <c r="AB53" s="18">
        <v>1.2</v>
      </c>
      <c r="AC53" s="18">
        <v>0.1</v>
      </c>
      <c r="AD53" s="18"/>
      <c r="AE53" s="18">
        <v>0</v>
      </c>
      <c r="AF53" s="18"/>
      <c r="AG53" s="18"/>
      <c r="AH53" s="18"/>
      <c r="AI53" s="18"/>
      <c r="AJ53" s="18">
        <v>0.1</v>
      </c>
      <c r="AK53" s="18"/>
      <c r="AL53" s="18"/>
      <c r="AM53" s="18"/>
      <c r="AN53" s="18">
        <v>0.1</v>
      </c>
      <c r="AO53" s="18">
        <v>0.1</v>
      </c>
      <c r="AP53" s="18">
        <v>0.1</v>
      </c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>
        <v>0.1</v>
      </c>
      <c r="BD53" s="18">
        <v>0.1</v>
      </c>
      <c r="BE53" s="18"/>
      <c r="BF53" s="18"/>
      <c r="BG53" s="18">
        <v>0.1</v>
      </c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>
        <v>8.568699999999998</v>
      </c>
    </row>
    <row r="54" spans="1:71">
      <c r="A54" s="5">
        <v>43907</v>
      </c>
      <c r="B54" s="18">
        <v>0.6</v>
      </c>
      <c r="C54" s="18"/>
      <c r="D54" s="18"/>
      <c r="E54" s="18">
        <v>0.13750000000000001</v>
      </c>
      <c r="F54" s="18">
        <v>-0.7</v>
      </c>
      <c r="G54" s="18">
        <v>-0.7</v>
      </c>
      <c r="H54" s="18">
        <v>-0.7</v>
      </c>
      <c r="I54" s="18"/>
      <c r="J54" s="18">
        <v>3.39E-2</v>
      </c>
      <c r="K54" s="18"/>
      <c r="L54" s="18"/>
      <c r="M54" s="18"/>
      <c r="N54" s="18">
        <v>0</v>
      </c>
      <c r="O54" s="18"/>
      <c r="P54" s="18"/>
      <c r="Q54" s="18"/>
      <c r="R54" s="18"/>
      <c r="S54" s="18"/>
      <c r="T54" s="18">
        <v>1.3</v>
      </c>
      <c r="U54" s="18"/>
      <c r="V54" s="18">
        <v>1.4000000000000001</v>
      </c>
      <c r="W54" s="18"/>
      <c r="X54" s="18">
        <v>0.02</v>
      </c>
      <c r="Y54" s="18"/>
      <c r="Z54" s="18">
        <v>0</v>
      </c>
      <c r="AA54" s="18">
        <v>-1</v>
      </c>
      <c r="AB54" s="18">
        <v>-1.2</v>
      </c>
      <c r="AC54" s="18">
        <v>0</v>
      </c>
      <c r="AD54" s="18"/>
      <c r="AE54" s="18">
        <v>0</v>
      </c>
      <c r="AF54" s="18"/>
      <c r="AG54" s="18"/>
      <c r="AH54" s="18"/>
      <c r="AI54" s="18"/>
      <c r="AJ54" s="18"/>
      <c r="AK54" s="18"/>
      <c r="AL54" s="18"/>
      <c r="AM54" s="18"/>
      <c r="AN54" s="18">
        <v>-0.7</v>
      </c>
      <c r="AO54" s="18">
        <v>-0.7</v>
      </c>
      <c r="AP54" s="18">
        <v>0.2</v>
      </c>
      <c r="AQ54" s="18"/>
      <c r="AR54" s="18"/>
      <c r="AS54" s="18"/>
      <c r="AT54" s="18"/>
      <c r="AU54" s="18"/>
      <c r="AV54" s="18"/>
      <c r="AW54" s="18">
        <v>0.1</v>
      </c>
      <c r="AX54" s="18"/>
      <c r="AY54" s="18">
        <v>0</v>
      </c>
      <c r="AZ54" s="18"/>
      <c r="BA54" s="18"/>
      <c r="BB54" s="18"/>
      <c r="BC54" s="18"/>
      <c r="BD54" s="18"/>
      <c r="BE54" s="18"/>
      <c r="BF54" s="18">
        <v>0.01</v>
      </c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>
        <v>-1.8985999999999994</v>
      </c>
    </row>
    <row r="55" spans="1:71">
      <c r="A55" s="5">
        <v>43908</v>
      </c>
      <c r="B55" s="18"/>
      <c r="C55" s="18"/>
      <c r="D55" s="18"/>
      <c r="E55" s="18">
        <v>0.16750000000000001</v>
      </c>
      <c r="F55" s="18">
        <v>0.7</v>
      </c>
      <c r="G55" s="18">
        <v>0.7</v>
      </c>
      <c r="H55" s="18">
        <v>0.7</v>
      </c>
      <c r="I55" s="18"/>
      <c r="J55" s="18">
        <v>8.5999999999999993E-2</v>
      </c>
      <c r="K55" s="18">
        <v>0.1</v>
      </c>
      <c r="L55" s="18"/>
      <c r="M55" s="18"/>
      <c r="N55" s="18">
        <v>0.1</v>
      </c>
      <c r="O55" s="18"/>
      <c r="P55" s="18">
        <v>0.2</v>
      </c>
      <c r="Q55" s="18"/>
      <c r="R55" s="18"/>
      <c r="S55" s="18"/>
      <c r="T55" s="18">
        <v>1.3</v>
      </c>
      <c r="U55" s="18"/>
      <c r="V55" s="18">
        <v>1.4000000000000001</v>
      </c>
      <c r="W55" s="18"/>
      <c r="X55" s="18"/>
      <c r="Y55" s="18">
        <v>0.1</v>
      </c>
      <c r="Z55" s="18">
        <v>0.1</v>
      </c>
      <c r="AA55" s="18">
        <v>1.2</v>
      </c>
      <c r="AB55" s="18">
        <v>1.2</v>
      </c>
      <c r="AC55" s="18"/>
      <c r="AD55" s="18"/>
      <c r="AE55" s="18">
        <v>0</v>
      </c>
      <c r="AF55" s="18"/>
      <c r="AG55" s="18"/>
      <c r="AH55" s="18"/>
      <c r="AI55" s="18">
        <v>0.1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>
        <v>0.1</v>
      </c>
      <c r="AX55" s="18">
        <v>0.1</v>
      </c>
      <c r="AY55" s="18"/>
      <c r="AZ55" s="18"/>
      <c r="BA55" s="18"/>
      <c r="BB55" s="18"/>
      <c r="BC55" s="18"/>
      <c r="BD55" s="18">
        <v>0.6</v>
      </c>
      <c r="BE55" s="18"/>
      <c r="BF55" s="18"/>
      <c r="BG55" s="18"/>
      <c r="BH55" s="18"/>
      <c r="BI55" s="18"/>
      <c r="BJ55" s="18"/>
      <c r="BK55" s="18">
        <v>0.7</v>
      </c>
      <c r="BL55" s="18">
        <v>0.7</v>
      </c>
      <c r="BM55" s="18"/>
      <c r="BN55" s="18"/>
      <c r="BO55" s="18"/>
      <c r="BP55" s="18"/>
      <c r="BQ55" s="18"/>
      <c r="BR55" s="18"/>
      <c r="BS55" s="18">
        <v>10.353499999999997</v>
      </c>
    </row>
    <row r="56" spans="1:71">
      <c r="A56" s="5">
        <v>43909</v>
      </c>
      <c r="B56" s="18"/>
      <c r="C56" s="18"/>
      <c r="D56" s="18">
        <v>0.6</v>
      </c>
      <c r="E56" s="18">
        <v>0.33374999999999999</v>
      </c>
      <c r="F56" s="18">
        <v>-0.7</v>
      </c>
      <c r="G56" s="18">
        <v>-0.7</v>
      </c>
      <c r="H56" s="18">
        <v>-0.7</v>
      </c>
      <c r="I56" s="18"/>
      <c r="J56" s="18">
        <v>5.6500000000000002E-2</v>
      </c>
      <c r="K56" s="18"/>
      <c r="L56" s="18"/>
      <c r="M56" s="18"/>
      <c r="N56" s="18">
        <v>0</v>
      </c>
      <c r="O56" s="18"/>
      <c r="P56" s="18"/>
      <c r="Q56" s="18"/>
      <c r="R56" s="18"/>
      <c r="S56" s="18"/>
      <c r="T56" s="18">
        <v>1.4</v>
      </c>
      <c r="U56" s="18"/>
      <c r="V56" s="18">
        <v>1.55</v>
      </c>
      <c r="W56" s="18"/>
      <c r="X56" s="18"/>
      <c r="Y56" s="18">
        <v>0.01</v>
      </c>
      <c r="Z56" s="18">
        <v>0.1</v>
      </c>
      <c r="AA56" s="18">
        <v>1.2</v>
      </c>
      <c r="AB56" s="18">
        <v>1.2</v>
      </c>
      <c r="AC56" s="18"/>
      <c r="AD56" s="18"/>
      <c r="AE56" s="18">
        <v>0</v>
      </c>
      <c r="AF56" s="18"/>
      <c r="AG56" s="18"/>
      <c r="AH56" s="18"/>
      <c r="AI56" s="18"/>
      <c r="AJ56" s="18"/>
      <c r="AK56" s="18"/>
      <c r="AL56" s="18"/>
      <c r="AM56" s="18"/>
      <c r="AN56" s="18">
        <v>-0.7</v>
      </c>
      <c r="AO56" s="18">
        <v>-0.7</v>
      </c>
      <c r="AP56" s="18"/>
      <c r="AQ56" s="18"/>
      <c r="AR56" s="18"/>
      <c r="AS56" s="18"/>
      <c r="AT56" s="18"/>
      <c r="AU56" s="18"/>
      <c r="AV56" s="18">
        <v>0</v>
      </c>
      <c r="AW56" s="18">
        <v>0.1</v>
      </c>
      <c r="AX56" s="18">
        <v>0.1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>
        <v>3.1502499999999998</v>
      </c>
    </row>
    <row r="57" spans="1:71">
      <c r="A57" s="5">
        <v>43910</v>
      </c>
      <c r="B57" s="18"/>
      <c r="C57" s="18"/>
      <c r="D57" s="18">
        <v>0.7</v>
      </c>
      <c r="E57" s="18">
        <v>0.11687500000000001</v>
      </c>
      <c r="F57" s="18">
        <v>0.7</v>
      </c>
      <c r="G57" s="18">
        <v>0.7</v>
      </c>
      <c r="H57" s="18">
        <v>-0.7</v>
      </c>
      <c r="I57" s="18"/>
      <c r="J57" s="18">
        <v>6.9599999999999995E-2</v>
      </c>
      <c r="K57" s="18"/>
      <c r="L57" s="18"/>
      <c r="M57" s="18"/>
      <c r="N57" s="18"/>
      <c r="O57" s="18"/>
      <c r="P57" s="18"/>
      <c r="Q57" s="18"/>
      <c r="R57" s="18"/>
      <c r="S57" s="18">
        <v>0.1</v>
      </c>
      <c r="T57" s="18">
        <v>1.4</v>
      </c>
      <c r="U57" s="18"/>
      <c r="V57" s="18">
        <v>1.5</v>
      </c>
      <c r="W57" s="18"/>
      <c r="X57" s="18">
        <v>0.1</v>
      </c>
      <c r="Y57" s="18">
        <v>0.1</v>
      </c>
      <c r="Z57" s="18">
        <v>0.1</v>
      </c>
      <c r="AA57" s="18">
        <v>1.3</v>
      </c>
      <c r="AB57" s="18">
        <v>1.3</v>
      </c>
      <c r="AC57" s="18"/>
      <c r="AD57" s="18"/>
      <c r="AE57" s="18">
        <v>0</v>
      </c>
      <c r="AF57" s="18"/>
      <c r="AG57" s="18"/>
      <c r="AH57" s="18"/>
      <c r="AI57" s="18"/>
      <c r="AJ57" s="18"/>
      <c r="AK57" s="18">
        <v>0</v>
      </c>
      <c r="AL57" s="18"/>
      <c r="AM57" s="18"/>
      <c r="AN57" s="18">
        <v>-0.7</v>
      </c>
      <c r="AO57" s="18">
        <v>-0.7</v>
      </c>
      <c r="AP57" s="18"/>
      <c r="AQ57" s="18"/>
      <c r="AR57" s="18"/>
      <c r="AS57" s="18"/>
      <c r="AT57" s="18"/>
      <c r="AU57" s="18"/>
      <c r="AV57" s="18">
        <v>0</v>
      </c>
      <c r="AW57" s="18">
        <v>0.3</v>
      </c>
      <c r="AX57" s="18">
        <v>0</v>
      </c>
      <c r="AY57" s="18"/>
      <c r="AZ57" s="18"/>
      <c r="BA57" s="18"/>
      <c r="BB57" s="18"/>
      <c r="BC57" s="18"/>
      <c r="BD57" s="18">
        <v>0.2</v>
      </c>
      <c r="BE57" s="18"/>
      <c r="BF57" s="18"/>
      <c r="BG57" s="18">
        <v>0.1</v>
      </c>
      <c r="BH57" s="18">
        <v>0.1</v>
      </c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>
        <v>6.7864749999999976</v>
      </c>
    </row>
    <row r="58" spans="1:71">
      <c r="A58" s="5">
        <v>43911</v>
      </c>
      <c r="B58" s="18"/>
      <c r="C58" s="18"/>
      <c r="D58" s="18">
        <v>0.1</v>
      </c>
      <c r="E58" s="18">
        <v>8.4375000000000006E-3</v>
      </c>
      <c r="F58" s="18">
        <v>0.7</v>
      </c>
      <c r="G58" s="18">
        <v>0.7</v>
      </c>
      <c r="H58" s="18">
        <v>0.7</v>
      </c>
      <c r="I58" s="18"/>
      <c r="J58" s="18">
        <v>9.375E-2</v>
      </c>
      <c r="K58" s="18">
        <v>0.6</v>
      </c>
      <c r="L58" s="18">
        <v>0.1</v>
      </c>
      <c r="M58" s="18"/>
      <c r="N58" s="18">
        <v>0.1</v>
      </c>
      <c r="O58" s="18"/>
      <c r="P58" s="18"/>
      <c r="Q58" s="18">
        <v>0.1</v>
      </c>
      <c r="R58" s="18"/>
      <c r="S58" s="18">
        <v>0.1</v>
      </c>
      <c r="T58" s="18">
        <v>1.7</v>
      </c>
      <c r="U58" s="18"/>
      <c r="V58" s="18">
        <v>1.8</v>
      </c>
      <c r="W58" s="18"/>
      <c r="X58" s="18">
        <v>0.1</v>
      </c>
      <c r="Y58" s="18"/>
      <c r="Z58" s="18"/>
      <c r="AA58" s="18">
        <v>1.3</v>
      </c>
      <c r="AB58" s="18">
        <v>1.3</v>
      </c>
      <c r="AC58" s="18">
        <v>0.1</v>
      </c>
      <c r="AD58" s="18"/>
      <c r="AE58" s="18">
        <v>0</v>
      </c>
      <c r="AF58" s="18"/>
      <c r="AG58" s="18"/>
      <c r="AH58" s="18"/>
      <c r="AI58" s="18"/>
      <c r="AJ58" s="18"/>
      <c r="AK58" s="18"/>
      <c r="AL58" s="18"/>
      <c r="AM58" s="18"/>
      <c r="AN58" s="18">
        <v>0.7</v>
      </c>
      <c r="AO58" s="18">
        <v>0.7</v>
      </c>
      <c r="AP58" s="18"/>
      <c r="AQ58" s="18">
        <v>0.1</v>
      </c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>
        <v>1</v>
      </c>
      <c r="BN58" s="18">
        <v>0.1</v>
      </c>
      <c r="BO58" s="18"/>
      <c r="BP58" s="18"/>
      <c r="BQ58" s="18"/>
      <c r="BR58" s="18"/>
      <c r="BS58" s="18">
        <v>12.202187499999997</v>
      </c>
    </row>
    <row r="59" spans="1:71">
      <c r="A59" s="5">
        <v>43912</v>
      </c>
      <c r="B59" s="18"/>
      <c r="C59" s="18"/>
      <c r="D59" s="18"/>
      <c r="E59" s="18">
        <v>1.6875000000000001E-2</v>
      </c>
      <c r="F59" s="18">
        <v>-0.7</v>
      </c>
      <c r="G59" s="18">
        <v>-0.7</v>
      </c>
      <c r="H59" s="18">
        <v>-0.7</v>
      </c>
      <c r="I59" s="18"/>
      <c r="J59" s="18">
        <v>4.3749999999999997E-2</v>
      </c>
      <c r="K59" s="18">
        <v>0.1</v>
      </c>
      <c r="L59" s="18"/>
      <c r="M59" s="18"/>
      <c r="N59" s="18">
        <v>0</v>
      </c>
      <c r="O59" s="18"/>
      <c r="P59" s="18"/>
      <c r="Q59" s="18">
        <v>0.1</v>
      </c>
      <c r="R59" s="18"/>
      <c r="S59" s="18">
        <v>0</v>
      </c>
      <c r="T59" s="18">
        <v>1.7</v>
      </c>
      <c r="U59" s="18"/>
      <c r="V59" s="18">
        <v>1.8</v>
      </c>
      <c r="W59" s="18"/>
      <c r="X59" s="18">
        <v>0</v>
      </c>
      <c r="Y59" s="18">
        <v>0</v>
      </c>
      <c r="Z59" s="18">
        <v>0</v>
      </c>
      <c r="AA59" s="18">
        <v>1.4</v>
      </c>
      <c r="AB59" s="18">
        <v>1.4</v>
      </c>
      <c r="AC59" s="18">
        <v>0</v>
      </c>
      <c r="AD59" s="18"/>
      <c r="AE59" s="18">
        <v>0</v>
      </c>
      <c r="AF59" s="18"/>
      <c r="AG59" s="18"/>
      <c r="AH59" s="18"/>
      <c r="AI59" s="18">
        <v>0</v>
      </c>
      <c r="AJ59" s="18"/>
      <c r="AK59" s="18"/>
      <c r="AL59" s="18"/>
      <c r="AM59" s="18"/>
      <c r="AN59" s="18">
        <v>-0.7</v>
      </c>
      <c r="AO59" s="18">
        <v>-0.7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>
        <v>0.6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>
        <v>1.1000000000000001</v>
      </c>
      <c r="BP59" s="18"/>
      <c r="BQ59" s="18"/>
      <c r="BR59" s="18"/>
      <c r="BS59" s="18">
        <v>4.7606250000000001</v>
      </c>
    </row>
    <row r="60" spans="1:71">
      <c r="A60" s="5">
        <v>43913</v>
      </c>
      <c r="B60" s="18"/>
      <c r="C60" s="18"/>
      <c r="D60" s="18"/>
      <c r="E60" s="18">
        <v>8.4375000000000006E-3</v>
      </c>
      <c r="F60" s="18">
        <v>-1.4</v>
      </c>
      <c r="G60" s="18">
        <v>-1.4</v>
      </c>
      <c r="H60" s="18">
        <v>-1.4</v>
      </c>
      <c r="I60" s="18"/>
      <c r="J60" s="18">
        <v>4.0625000000000001E-2</v>
      </c>
      <c r="K60" s="18"/>
      <c r="L60" s="18">
        <v>0.05</v>
      </c>
      <c r="M60" s="18"/>
      <c r="N60" s="18">
        <v>0</v>
      </c>
      <c r="O60" s="18"/>
      <c r="P60" s="18"/>
      <c r="Q60" s="18"/>
      <c r="R60" s="18"/>
      <c r="S60" s="18"/>
      <c r="T60" s="18">
        <v>1.8</v>
      </c>
      <c r="U60" s="18"/>
      <c r="V60" s="18">
        <v>1.9000000000000001</v>
      </c>
      <c r="W60" s="18"/>
      <c r="X60" s="18"/>
      <c r="Y60" s="18"/>
      <c r="Z60" s="18"/>
      <c r="AA60" s="18">
        <v>1.4</v>
      </c>
      <c r="AB60" s="18">
        <v>1.4</v>
      </c>
      <c r="AC60" s="18"/>
      <c r="AD60" s="18"/>
      <c r="AE60" s="18">
        <v>0</v>
      </c>
      <c r="AF60" s="18"/>
      <c r="AG60" s="18"/>
      <c r="AH60" s="18"/>
      <c r="AI60" s="18"/>
      <c r="AJ60" s="18"/>
      <c r="AK60" s="18"/>
      <c r="AL60" s="18"/>
      <c r="AM60" s="18"/>
      <c r="AN60" s="18">
        <v>-1.4</v>
      </c>
      <c r="AO60" s="18">
        <v>-1.4</v>
      </c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>
        <v>-0.6</v>
      </c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>
        <v>0.8</v>
      </c>
      <c r="BP60" s="18">
        <v>0</v>
      </c>
      <c r="BQ60" s="18"/>
      <c r="BR60" s="18"/>
      <c r="BS60" s="18">
        <v>-0.20093749999999955</v>
      </c>
    </row>
    <row r="61" spans="1:71">
      <c r="A61" s="5">
        <v>43914</v>
      </c>
      <c r="B61" s="18"/>
      <c r="C61" s="18"/>
      <c r="D61" s="18">
        <v>0.1</v>
      </c>
      <c r="E61" s="18">
        <v>-8.4375000000000006E-3</v>
      </c>
      <c r="F61" s="18">
        <v>0</v>
      </c>
      <c r="G61" s="18">
        <v>0</v>
      </c>
      <c r="H61" s="18">
        <v>0</v>
      </c>
      <c r="I61" s="18"/>
      <c r="J61" s="18">
        <v>4.3749999999999997E-2</v>
      </c>
      <c r="K61" s="18"/>
      <c r="L61" s="18">
        <v>0.1</v>
      </c>
      <c r="M61" s="18"/>
      <c r="N61" s="18">
        <v>0</v>
      </c>
      <c r="O61" s="18"/>
      <c r="P61" s="18"/>
      <c r="Q61" s="18"/>
      <c r="R61" s="18"/>
      <c r="S61" s="18"/>
      <c r="T61" s="18">
        <v>0</v>
      </c>
      <c r="U61" s="18"/>
      <c r="V61" s="18">
        <v>-1.7</v>
      </c>
      <c r="W61" s="18"/>
      <c r="X61" s="18"/>
      <c r="Y61" s="18">
        <v>0.1</v>
      </c>
      <c r="Z61" s="18"/>
      <c r="AA61" s="18">
        <v>0</v>
      </c>
      <c r="AB61" s="18">
        <v>1.4</v>
      </c>
      <c r="AC61" s="18">
        <v>0</v>
      </c>
      <c r="AD61" s="18"/>
      <c r="AE61" s="18">
        <v>0</v>
      </c>
      <c r="AF61" s="18"/>
      <c r="AG61" s="18"/>
      <c r="AH61" s="18"/>
      <c r="AI61" s="18"/>
      <c r="AJ61" s="18"/>
      <c r="AK61" s="18"/>
      <c r="AL61" s="18"/>
      <c r="AM61" s="18"/>
      <c r="AN61" s="18">
        <v>0</v>
      </c>
      <c r="AO61" s="18">
        <v>0</v>
      </c>
      <c r="AP61" s="18"/>
      <c r="AQ61" s="18"/>
      <c r="AR61" s="18"/>
      <c r="AS61" s="18"/>
      <c r="AT61" s="18"/>
      <c r="AU61" s="18"/>
      <c r="AV61" s="18">
        <v>0</v>
      </c>
      <c r="AW61" s="18"/>
      <c r="AX61" s="18"/>
      <c r="AY61" s="18"/>
      <c r="AZ61" s="18"/>
      <c r="BA61" s="18"/>
      <c r="BB61" s="18"/>
      <c r="BC61" s="18">
        <v>0.7</v>
      </c>
      <c r="BD61" s="18">
        <v>0.1</v>
      </c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>
        <v>1.1000000000000001</v>
      </c>
      <c r="BP61" s="18"/>
      <c r="BQ61" s="18"/>
      <c r="BR61" s="18"/>
      <c r="BS61" s="18">
        <v>1.9353125000000002</v>
      </c>
    </row>
    <row r="62" spans="1:71">
      <c r="A62" s="5">
        <v>43915</v>
      </c>
      <c r="B62" s="18"/>
      <c r="C62" s="18"/>
      <c r="D62" s="18"/>
      <c r="E62" s="18">
        <v>4.2187500000000003E-3</v>
      </c>
      <c r="F62" s="18">
        <v>-1.4</v>
      </c>
      <c r="G62" s="18">
        <v>-1.4</v>
      </c>
      <c r="H62" s="18">
        <v>-1.4</v>
      </c>
      <c r="I62" s="18"/>
      <c r="J62" s="18">
        <v>6.3043478259999994E-2</v>
      </c>
      <c r="K62" s="18">
        <v>0.1</v>
      </c>
      <c r="L62" s="18">
        <v>0.6</v>
      </c>
      <c r="M62" s="18"/>
      <c r="N62" s="18">
        <v>0</v>
      </c>
      <c r="O62" s="18"/>
      <c r="P62" s="18">
        <v>0.1</v>
      </c>
      <c r="Q62" s="18"/>
      <c r="R62" s="18"/>
      <c r="S62" s="18">
        <v>0.1</v>
      </c>
      <c r="T62" s="18">
        <v>1.8</v>
      </c>
      <c r="U62" s="18"/>
      <c r="V62" s="18">
        <v>1.9000000000000001</v>
      </c>
      <c r="W62" s="18"/>
      <c r="X62" s="18"/>
      <c r="Y62" s="18">
        <v>0.1</v>
      </c>
      <c r="Z62" s="18"/>
      <c r="AA62" s="18">
        <v>1.4</v>
      </c>
      <c r="AB62" s="18">
        <v>1.4</v>
      </c>
      <c r="AC62" s="18">
        <v>-1.4</v>
      </c>
      <c r="AD62" s="18"/>
      <c r="AE62" s="18">
        <v>0</v>
      </c>
      <c r="AF62" s="18"/>
      <c r="AG62" s="18"/>
      <c r="AH62" s="18"/>
      <c r="AI62" s="18"/>
      <c r="AJ62" s="18"/>
      <c r="AK62" s="18"/>
      <c r="AL62" s="18"/>
      <c r="AM62" s="18"/>
      <c r="AN62" s="18">
        <v>-1.4</v>
      </c>
      <c r="AO62" s="18">
        <v>-1.4</v>
      </c>
      <c r="AP62" s="18"/>
      <c r="AQ62" s="18"/>
      <c r="AR62" s="18"/>
      <c r="AS62" s="18"/>
      <c r="AT62" s="18"/>
      <c r="AU62" s="18"/>
      <c r="AV62" s="18"/>
      <c r="AW62" s="18">
        <v>0.1</v>
      </c>
      <c r="AX62" s="18">
        <v>0.1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>
        <v>0.9</v>
      </c>
      <c r="BP62" s="18"/>
      <c r="BQ62" s="18">
        <v>0</v>
      </c>
      <c r="BR62" s="18"/>
      <c r="BS62" s="18">
        <v>0.26726222826000068</v>
      </c>
    </row>
    <row r="63" spans="1:71">
      <c r="A63" s="5">
        <v>43916</v>
      </c>
      <c r="B63" s="18"/>
      <c r="C63" s="18"/>
      <c r="D63" s="18"/>
      <c r="E63" s="18">
        <v>0.60200000000000009</v>
      </c>
      <c r="F63" s="18">
        <v>0</v>
      </c>
      <c r="G63" s="18">
        <v>1.4</v>
      </c>
      <c r="H63" s="18">
        <v>-1.4</v>
      </c>
      <c r="I63" s="18"/>
      <c r="J63" s="18">
        <v>5.4347826090000002E-2</v>
      </c>
      <c r="K63" s="18">
        <v>0.1</v>
      </c>
      <c r="L63" s="18">
        <v>0.7</v>
      </c>
      <c r="M63" s="18"/>
      <c r="N63" s="18">
        <v>0</v>
      </c>
      <c r="O63" s="18"/>
      <c r="P63" s="18">
        <v>0.1</v>
      </c>
      <c r="Q63" s="18"/>
      <c r="R63" s="18"/>
      <c r="S63" s="18">
        <v>0.1</v>
      </c>
      <c r="T63" s="18">
        <v>1.8</v>
      </c>
      <c r="U63" s="18"/>
      <c r="V63" s="18">
        <v>1.9000000000000001</v>
      </c>
      <c r="W63" s="18"/>
      <c r="X63" s="18"/>
      <c r="Y63" s="18"/>
      <c r="Z63" s="18">
        <v>0</v>
      </c>
      <c r="AA63" s="18">
        <v>1.4</v>
      </c>
      <c r="AB63" s="18">
        <v>1.4</v>
      </c>
      <c r="AC63" s="18">
        <v>0</v>
      </c>
      <c r="AD63" s="18"/>
      <c r="AE63" s="18">
        <v>0</v>
      </c>
      <c r="AF63" s="18"/>
      <c r="AG63" s="18"/>
      <c r="AH63" s="18"/>
      <c r="AI63" s="18"/>
      <c r="AJ63" s="18"/>
      <c r="AK63" s="18"/>
      <c r="AL63" s="18"/>
      <c r="AM63" s="18"/>
      <c r="AN63" s="18">
        <v>-1.4</v>
      </c>
      <c r="AO63" s="18">
        <v>-1.4</v>
      </c>
      <c r="AP63" s="18"/>
      <c r="AQ63" s="18"/>
      <c r="AR63" s="18"/>
      <c r="AS63" s="18"/>
      <c r="AT63" s="18"/>
      <c r="AU63" s="18"/>
      <c r="AV63" s="18"/>
      <c r="AW63" s="18">
        <v>0.1</v>
      </c>
      <c r="AX63" s="18">
        <v>0.1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>
        <v>5.5563478260899988</v>
      </c>
    </row>
    <row r="64" spans="1:71">
      <c r="A64" s="5">
        <v>43917</v>
      </c>
      <c r="B64" s="18"/>
      <c r="C64" s="18"/>
      <c r="D64" s="18"/>
      <c r="E64" s="18"/>
      <c r="F64" s="18">
        <v>-1.4</v>
      </c>
      <c r="G64" s="18">
        <v>-1.4</v>
      </c>
      <c r="H64" s="18">
        <v>-1.4</v>
      </c>
      <c r="I64" s="18"/>
      <c r="J64" s="18">
        <v>0.05</v>
      </c>
      <c r="K64" s="18"/>
      <c r="L64" s="18">
        <v>-0.7</v>
      </c>
      <c r="M64" s="18"/>
      <c r="N64" s="18"/>
      <c r="O64" s="18"/>
      <c r="P64" s="18"/>
      <c r="Q64" s="18">
        <v>1.9</v>
      </c>
      <c r="R64" s="18"/>
      <c r="S64" s="18">
        <v>2E-3</v>
      </c>
      <c r="T64" s="18"/>
      <c r="U64" s="18"/>
      <c r="V64" s="18"/>
      <c r="W64" s="18"/>
      <c r="X64" s="18"/>
      <c r="Y64" s="18"/>
      <c r="Z64" s="18"/>
      <c r="AA64" s="18"/>
      <c r="AB64" s="18"/>
      <c r="AC64" s="18">
        <v>0</v>
      </c>
      <c r="AD64" s="18"/>
      <c r="AE64" s="18">
        <v>0</v>
      </c>
      <c r="AF64" s="18"/>
      <c r="AG64" s="18"/>
      <c r="AH64" s="18"/>
      <c r="AI64" s="18"/>
      <c r="AJ64" s="18"/>
      <c r="AK64" s="18"/>
      <c r="AL64" s="18"/>
      <c r="AM64" s="18"/>
      <c r="AN64" s="18">
        <v>-1.4</v>
      </c>
      <c r="AO64" s="18">
        <v>-1.4</v>
      </c>
      <c r="AP64" s="18"/>
      <c r="AQ64" s="18"/>
      <c r="AR64" s="18"/>
      <c r="AS64" s="18"/>
      <c r="AT64" s="18"/>
      <c r="AU64" s="18"/>
      <c r="AV64" s="18">
        <v>1.5</v>
      </c>
      <c r="AW64" s="18"/>
      <c r="AX64" s="18">
        <v>0.1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>
        <v>0.60000000000000009</v>
      </c>
      <c r="BR64" s="18">
        <v>1.5</v>
      </c>
      <c r="BS64" s="18">
        <v>-2.0479999999999996</v>
      </c>
    </row>
    <row r="65" spans="1:71">
      <c r="A65" s="5" t="s">
        <v>107</v>
      </c>
      <c r="B65" s="18">
        <v>2.8000000000000012</v>
      </c>
      <c r="C65" s="18">
        <v>0.8</v>
      </c>
      <c r="D65" s="18">
        <v>4.68</v>
      </c>
      <c r="E65" s="18">
        <v>3.9651562500000006</v>
      </c>
      <c r="F65" s="18">
        <v>-4.3000000000000007</v>
      </c>
      <c r="G65" s="18">
        <v>-4.1999999999999993</v>
      </c>
      <c r="H65" s="18">
        <v>-5.9</v>
      </c>
      <c r="I65" s="18">
        <v>1.2800000000000002</v>
      </c>
      <c r="J65" s="18">
        <v>4.1823663043500003</v>
      </c>
      <c r="K65" s="18">
        <v>4.504999999999999</v>
      </c>
      <c r="L65" s="18">
        <v>1.4100000000000004</v>
      </c>
      <c r="M65" s="18">
        <v>0.98</v>
      </c>
      <c r="N65" s="18">
        <v>1.3150000000000002</v>
      </c>
      <c r="O65" s="18">
        <v>0.18</v>
      </c>
      <c r="P65" s="18">
        <v>0.6</v>
      </c>
      <c r="Q65" s="18">
        <v>3.7</v>
      </c>
      <c r="R65" s="18">
        <v>0.3</v>
      </c>
      <c r="S65" s="18">
        <v>0.745</v>
      </c>
      <c r="T65" s="18">
        <v>24.000000000000004</v>
      </c>
      <c r="U65" s="18">
        <v>0.2</v>
      </c>
      <c r="V65" s="18">
        <v>23.549999999999997</v>
      </c>
      <c r="W65" s="18">
        <v>0.1</v>
      </c>
      <c r="X65" s="18">
        <v>1.22</v>
      </c>
      <c r="Y65" s="18">
        <v>1.17</v>
      </c>
      <c r="Z65" s="18">
        <v>0.90999999999999992</v>
      </c>
      <c r="AA65" s="18">
        <v>18.7</v>
      </c>
      <c r="AB65" s="18">
        <v>19.799999999999997</v>
      </c>
      <c r="AC65" s="18">
        <v>-0.59899999999999998</v>
      </c>
      <c r="AD65" s="18">
        <v>1</v>
      </c>
      <c r="AE65" s="18">
        <v>3.2000000000000006</v>
      </c>
      <c r="AF65" s="18">
        <v>0.67999999999999994</v>
      </c>
      <c r="AG65" s="18">
        <v>0.1</v>
      </c>
      <c r="AH65" s="18">
        <v>0.1</v>
      </c>
      <c r="AI65" s="18">
        <v>0.79999999999999993</v>
      </c>
      <c r="AJ65" s="18">
        <v>0.5</v>
      </c>
      <c r="AK65" s="18">
        <v>0.4</v>
      </c>
      <c r="AL65" s="18">
        <v>0.04</v>
      </c>
      <c r="AM65" s="18">
        <v>0.30000000000000004</v>
      </c>
      <c r="AN65" s="18">
        <v>-8.6000000000000014</v>
      </c>
      <c r="AO65" s="18">
        <v>-8.6000000000000014</v>
      </c>
      <c r="AP65" s="18">
        <v>0.40000000000000047</v>
      </c>
      <c r="AQ65" s="18">
        <v>4.0750000000000002</v>
      </c>
      <c r="AR65" s="18">
        <v>0.1</v>
      </c>
      <c r="AS65" s="18">
        <v>0.1</v>
      </c>
      <c r="AT65" s="18">
        <v>0.1</v>
      </c>
      <c r="AU65" s="18">
        <v>0.2</v>
      </c>
      <c r="AV65" s="18">
        <v>1.8</v>
      </c>
      <c r="AW65" s="18">
        <v>1</v>
      </c>
      <c r="AX65" s="18">
        <v>0.99999999999999989</v>
      </c>
      <c r="AY65" s="18">
        <v>0.14000000000000001</v>
      </c>
      <c r="AZ65" s="18">
        <v>0.1</v>
      </c>
      <c r="BA65" s="18">
        <v>0.1</v>
      </c>
      <c r="BB65" s="18">
        <v>0.1</v>
      </c>
      <c r="BC65" s="18">
        <v>1.375</v>
      </c>
      <c r="BD65" s="18">
        <v>1.3</v>
      </c>
      <c r="BE65" s="18">
        <v>1.7999999999999998</v>
      </c>
      <c r="BF65" s="18">
        <v>0.11</v>
      </c>
      <c r="BG65" s="18">
        <v>0.30000000000000004</v>
      </c>
      <c r="BH65" s="18">
        <v>0.30000000000000004</v>
      </c>
      <c r="BI65" s="18">
        <v>0.08</v>
      </c>
      <c r="BJ65" s="18">
        <v>0</v>
      </c>
      <c r="BK65" s="18">
        <v>0.7</v>
      </c>
      <c r="BL65" s="18">
        <v>0.7</v>
      </c>
      <c r="BM65" s="18">
        <v>1</v>
      </c>
      <c r="BN65" s="18">
        <v>0.1</v>
      </c>
      <c r="BO65" s="18">
        <v>3.9</v>
      </c>
      <c r="BP65" s="18">
        <v>0</v>
      </c>
      <c r="BQ65" s="18">
        <v>0.60000000000000009</v>
      </c>
      <c r="BR65" s="18">
        <v>1.5</v>
      </c>
      <c r="BS65" s="18">
        <v>118.99352255434995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0" t="s">
        <v>59</v>
      </c>
      <c r="B1" s="40"/>
      <c r="C1" s="11"/>
      <c r="D1" s="39" t="s">
        <v>106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E1" s="38" t="s">
        <v>60</v>
      </c>
      <c r="AF1" s="38"/>
      <c r="AG1" s="38"/>
      <c r="AH1" s="38"/>
      <c r="AI1" s="38"/>
      <c r="AJ1" s="38"/>
      <c r="AK1" s="38"/>
    </row>
    <row r="2" spans="1:37" ht="18">
      <c r="A2" s="1" t="s">
        <v>27</v>
      </c>
      <c r="B2" s="10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0" t="s">
        <v>5</v>
      </c>
      <c r="AG2" s="10" t="s">
        <v>7</v>
      </c>
      <c r="AH2" s="10" t="s">
        <v>8</v>
      </c>
      <c r="AI2" s="10" t="s">
        <v>9</v>
      </c>
      <c r="AJ2" s="10" t="s">
        <v>10</v>
      </c>
      <c r="AK2" s="10" t="s">
        <v>54</v>
      </c>
    </row>
    <row r="3" spans="1:37">
      <c r="A3" s="5">
        <v>43885</v>
      </c>
      <c r="B3">
        <f>SUMIF(records[日期],表6_11[[#This Row],[日期]],records[得分])</f>
        <v>-0.62000000000000011</v>
      </c>
      <c r="D3" s="5">
        <f>A3</f>
        <v>43885</v>
      </c>
      <c r="E3">
        <f>SUMIFS(records!J5:J760,records!E5:E760,day!D3, records!F5:F760, "&gt;=" &amp; day!E2,records!F5:F760, "&lt;" &amp; day!F2)</f>
        <v>0.18</v>
      </c>
      <c r="F3">
        <f>SUMIFS(records!J5:J760,records!E5:E760,day!D3, records!F5:F760, "&gt;=" &amp; day!F2,records!F5:F760, "&lt;" &amp; day!G2)</f>
        <v>0</v>
      </c>
      <c r="G3">
        <f>SUMIFS(records!J5:J760,records!E5:E760,day!D3, records!F5:F760, "&gt;=" &amp; day!G2,records!F5:F760, "&lt;" &amp; day!H2)</f>
        <v>0</v>
      </c>
      <c r="H3">
        <f>SUMIFS(records!J5:J760,records!E5:E760,day!D3, records!F5:F760, "&gt;=" &amp; day!H2,records!F5:F760, "&lt;" &amp; day!I2)</f>
        <v>0</v>
      </c>
      <c r="I3">
        <f>SUMIFS(records!J5:J760,records!E5:E760,day!D3, records!F5:F760, "&gt;=" &amp; day!I2,records!F5:F760, "&lt;" &amp; day!J2)</f>
        <v>0</v>
      </c>
      <c r="J3">
        <f>SUMIFS(records!J5:J760,records!E5:E760,day!D3, records!F5:F760, "&gt;=" &amp; day!J2,records!F5:F760, "&lt;" &amp; day!K2)</f>
        <v>0</v>
      </c>
      <c r="K3">
        <f>SUMIFS(records!J5:J760,records!E5:E760,day!D3, records!F5:F760, "&gt;=" &amp; day!K2,records!F5:F760, "&lt;" &amp; day!L2)</f>
        <v>-0.5</v>
      </c>
      <c r="L3">
        <f>SUMIFS(records!J5:J760,records!E5:E760,day!D3, records!F5:F760, "&gt;=" &amp; day!L2,records!F5:F760, "&lt;" &amp; day!M2)</f>
        <v>-0.4</v>
      </c>
      <c r="M3">
        <f>SUMIFS(records!J5:J760,records!E5:E760,day!D3, records!F5:F760, "&gt;=" &amp; day!M2,records!F5:F760, "&lt;" &amp; day!N2)</f>
        <v>0</v>
      </c>
      <c r="N3">
        <f>SUMIFS(records!J5:J760,records!E5:E760,day!D3, records!F5:F760, "&gt;=" &amp; day!N2,records!F5:F760, "&lt;" &amp; day!O2)</f>
        <v>0</v>
      </c>
      <c r="O3">
        <f>SUMIFS(records!J5:J760,records!E5:E760,day!D3, records!F5:F760, "&gt;=" &amp; day!O2,records!F5:F760, "&lt;" &amp; day!P2)</f>
        <v>0</v>
      </c>
      <c r="P3">
        <f>SUMIFS(records!J5:J760,records!E5:E760,day!D3, records!F5:F760, "&gt;=" &amp; day!P2,records!F5:F760, "&lt;" &amp; day!Q2)</f>
        <v>0</v>
      </c>
      <c r="Q3">
        <f>SUMIFS(records!J5:J760,records!E5:E760,day!D3, records!F5:F760, "&gt;=" &amp; day!Q2,records!F5:F760, "&lt;" &amp; day!R2)</f>
        <v>0</v>
      </c>
      <c r="R3">
        <f>SUMIFS(records!J5:J760,records!E5:E760,day!D3, records!F5:F760, "&gt;=" &amp; day!R2,records!F5:F760, "&lt;" &amp; day!S2)</f>
        <v>0</v>
      </c>
      <c r="S3">
        <f>SUMIFS(records!J5:J760,records!E5:E760,day!D3, records!F5:F760, "&gt;=" &amp; day!S2,records!F5:F760, "&lt;" &amp; day!T2)</f>
        <v>0</v>
      </c>
      <c r="T3">
        <f>SUMIFS(records!J5:J760,records!E5:E760,day!D3, records!F5:F760, "&gt;=" &amp; day!T2,records!F5:F760, "&lt;" &amp; day!U2)</f>
        <v>0</v>
      </c>
      <c r="U3">
        <f>SUMIFS(records!J5:J760,records!E5:E760,day!D3, records!F5:F760, "&gt;=" &amp; day!U2,records!F5:F760, "&lt;" &amp; day!V2)</f>
        <v>0</v>
      </c>
      <c r="V3">
        <f>SUMIFS(records!J5:J760,records!E5:E760,day!D3, records!F5:F760, "&gt;=" &amp; day!V2,records!F5:F760, "&lt;" &amp; day!W2)</f>
        <v>0</v>
      </c>
      <c r="W3">
        <f>SUMIFS(records!J5:J760,records!E5:E760,day!D3, records!F5:F760, "&gt;=" &amp; day!W2,records!F5:F760, "&lt;" &amp; day!X2)</f>
        <v>0</v>
      </c>
      <c r="X3">
        <f>SUMIFS(records!J5:J760,records!E5:E760,day!D3, records!F5:F760, "&gt;=" &amp; day!X2,records!F5:F760, "&lt;" &amp; day!Y2)</f>
        <v>0</v>
      </c>
      <c r="Y3">
        <f>SUMIFS(records!J5:J760,records!E5:E760,day!D3, records!F5:F760, "&gt;=" &amp; day!Y2,records!F5:F760, "&lt;" &amp; day!Z2)</f>
        <v>0</v>
      </c>
      <c r="Z3">
        <f>SUMIFS(records!J5:J760,records!E5:E760,day!D3, records!F5:F760, "&gt;=" &amp; day!Z2,records!F5:F760, "&lt;" &amp; day!AA2)</f>
        <v>0.1</v>
      </c>
      <c r="AA3">
        <f>SUMIFS(records!J5:J760,records!E5:E760,day!D3, records!F5:F760, "&gt;=" &amp; day!AA2,records!F5:F760, "&lt;" &amp; day!AB2)</f>
        <v>0</v>
      </c>
      <c r="AB3">
        <f>SUMIFS(records!J5:J760,records!E5:E760,day!D3, records!F5:F760, "&gt;=" &amp; day!AB2,records!F5:F760, "&lt;" &amp; day!AC2)</f>
        <v>0</v>
      </c>
      <c r="AC3">
        <f>SUMIFS(records!J5:J760,records!E5:E760,day!D3, records!F5:F760,day!AC2)</f>
        <v>0</v>
      </c>
      <c r="AE3" s="5">
        <v>43884</v>
      </c>
      <c r="AF3">
        <f>SUMIFS(records!J5:J760,records!E5:E760,day!A3, records!I5:I760, day!AF2)</f>
        <v>-0.2</v>
      </c>
      <c r="AG3">
        <f>SUMIFS(records!J5:J760,records!E5:E760,day!A3, records!I5:I760, day!AG2)</f>
        <v>-0.2</v>
      </c>
      <c r="AH3">
        <f>SUMIFS(records!J5:J760,records!E5:E760,day!A3, records!I5:I760, day!AH2)</f>
        <v>0</v>
      </c>
      <c r="AI3">
        <f>SUMIFS(records!J5:J760,records!E5:E760,day!A3, records!I5:I760, day!AI2)</f>
        <v>0.1</v>
      </c>
      <c r="AJ3">
        <f>SUMIFS(records!J5:J760,records!E5:E760,day!A3, records!I5:I760, day!AJ2)</f>
        <v>0.1</v>
      </c>
      <c r="AK3">
        <f>SUMIFS(records!J5:J760,records!E5:E760,day!A3, records!I5:I760, day!AK2)</f>
        <v>0.1</v>
      </c>
    </row>
    <row r="4" spans="1:37">
      <c r="A4" s="5">
        <v>43886</v>
      </c>
      <c r="B4">
        <f>SUMIF(records[日期],表6_11[[#This Row],[日期]],records[得分])</f>
        <v>1.7</v>
      </c>
      <c r="D4" s="5">
        <f t="shared" ref="D4:D9" si="0">A4</f>
        <v>43886</v>
      </c>
      <c r="E4">
        <f>SUMIFS(records!J5:J760,records!E5:E760,day!D4, records!F5:F760, "&gt;=" &amp; day!E2,records!F5:F760, "&lt;" &amp; day!F2)</f>
        <v>0</v>
      </c>
      <c r="F4">
        <f>SUMIFS(records!J5:J760,records!E5:E760,day!D4, records!F5:F760, "&gt;=" &amp; day!F2,records!F5:F760, "&lt;" &amp; day!G2)</f>
        <v>0</v>
      </c>
      <c r="G4">
        <f>SUMIFS(records!J5:J760,records!E5:E760,day!D4, records!F5:F760, "&gt;=" &amp; day!G2,records!F5:F760, "&lt;" &amp; day!H2)</f>
        <v>0</v>
      </c>
      <c r="H4">
        <f>SUMIFS(records!J5:J760,records!E5:E760,day!D4, records!F5:F760, "&gt;=" &amp; day!H2,records!F5:F760, "&lt;" &amp; day!I2)</f>
        <v>0</v>
      </c>
      <c r="I4">
        <f>SUMIFS(records!J5:J760,records!E5:E760,day!D4, records!F5:F760, "&gt;=" &amp; day!I2,records!F5:F760, "&lt;" &amp; day!J2)</f>
        <v>0</v>
      </c>
      <c r="J4">
        <f>SUMIFS(records!J5:J760,records!E5:E760,day!D4, records!F5:F760, "&gt;=" &amp; day!J2,records!F5:F760, "&lt;" &amp; day!K2)</f>
        <v>0</v>
      </c>
      <c r="K4">
        <f>SUMIFS(records!J5:J760,records!E5:E760,day!D4, records!F5:F760, "&gt;=" &amp; day!K2,records!F5:F760, "&lt;" &amp; day!L2)</f>
        <v>0.30000000000000004</v>
      </c>
      <c r="L4">
        <f>SUMIFS(records!J5:J760,records!E5:E760,day!D4, records!F5:F760, "&gt;=" &amp; day!L2,records!F5:F760, "&lt;" &amp; day!M2)</f>
        <v>0.2</v>
      </c>
      <c r="M4">
        <f>SUMIFS(records!J5:J760,records!E5:E760,day!D4, records!F5:F760, "&gt;=" &amp; day!M2,records!F5:F760, "&lt;" &amp; day!N2)</f>
        <v>0.1</v>
      </c>
      <c r="N4">
        <f>SUMIFS(records!J5:J760,records!E5:E760,day!D4, records!F5:F760, "&gt;=" &amp; day!N2,records!F5:F760, "&lt;" &amp; day!O2)</f>
        <v>0.2</v>
      </c>
      <c r="O4">
        <f>SUMIFS(records!J5:J760,records!E5:E760,day!D4, records!F5:F760, "&gt;=" &amp; day!O2,records!F5:F760, "&lt;" &amp; day!P2)</f>
        <v>0.1</v>
      </c>
      <c r="P4">
        <f>SUMIFS(records!J5:J760,records!E5:E760,day!D4, records!F5:F760, "&gt;=" &amp; day!P2,records!F5:F760, "&lt;" &amp; day!Q2)</f>
        <v>0</v>
      </c>
      <c r="Q4">
        <f>SUMIFS(records!J5:J760,records!E5:E760,day!D4, records!F5:F760, "&gt;=" &amp; day!Q2,records!F5:F760, "&lt;" &amp; day!R2)</f>
        <v>0</v>
      </c>
      <c r="R4">
        <f>SUMIFS(records!J5:J760,records!E5:E760,day!D4, records!F5:F760, "&gt;=" &amp; day!R2,records!F5:F760, "&lt;" &amp; day!S2)</f>
        <v>0</v>
      </c>
      <c r="S4">
        <f>SUMIFS(records!J5:J760,records!E5:E760,day!D4, records!F5:F760, "&gt;=" &amp; day!S2,records!F5:F760, "&lt;" &amp; day!T2)</f>
        <v>0</v>
      </c>
      <c r="T4">
        <f>SUMIFS(records!J5:J760,records!E5:E760,day!D4, records!F5:F760, "&gt;=" &amp; day!T2,records!F5:F760, "&lt;" &amp; day!U2)</f>
        <v>0</v>
      </c>
      <c r="U4">
        <f>SUMIFS(records!J5:J760,records!E5:E760,day!D4, records!F5:F760, "&gt;=" &amp; day!U2,records!F5:F760, "&lt;" &amp; day!V2)</f>
        <v>0</v>
      </c>
      <c r="V4">
        <f>SUMIFS(records!J5:J760,records!E5:E760,day!D4, records!F5:F760, "&gt;=" &amp; day!V2,records!F5:F760, "&lt;" &amp; day!W2)</f>
        <v>0</v>
      </c>
      <c r="W4">
        <f>SUMIFS(records!J5:J760,records!E5:E760,day!D4, records!F5:F760, "&gt;=" &amp; day!W2,records!F5:F760, "&lt;" &amp; day!X2)</f>
        <v>0.1</v>
      </c>
      <c r="X4">
        <f>SUMIFS(records!J5:J760,records!E5:E760,day!D4, records!F5:F760, "&gt;=" &amp; day!X2,records!F5:F760, "&lt;" &amp; day!Y2)</f>
        <v>0</v>
      </c>
      <c r="Y4">
        <f>SUMIFS(records!J5:J760,records!E5:E760,day!D4, records!F5:F760, "&gt;=" &amp; day!Y2,records!F5:F760, "&lt;" &amp; day!Z2)</f>
        <v>0</v>
      </c>
      <c r="Z4">
        <f>SUMIFS(records!J5:J760,records!E5:E760,day!D4, records!F5:F760, "&gt;=" &amp; day!Z2,records!F5:F760, "&lt;" &amp; day!AA2)</f>
        <v>0.2</v>
      </c>
      <c r="AA4">
        <f>SUMIFS(records!J5:J760,records!E5:E760,day!D4, records!F5:F760, "&gt;=" &amp; day!AA2,records!F5:F760, "&lt;" &amp; day!AB2)</f>
        <v>0.5</v>
      </c>
      <c r="AB4">
        <f>SUMIFS(records!J5:J760,records!E5:E760,day!D4, records!F5:F760, "&gt;=" &amp; day!AB2,records!F5:F760, "&lt;" &amp; day!AC2)</f>
        <v>0</v>
      </c>
      <c r="AC4">
        <f>SUMIFS(records!J5:J760,records!E5:E760,day!D4, records!F5:F760,day!AC2)</f>
        <v>0</v>
      </c>
      <c r="AE4" s="5">
        <v>43885</v>
      </c>
      <c r="AF4">
        <f>SUMIFS(records!J5:J760,records!E5:E760,day!A4, records!I5:I760, day!AF2)</f>
        <v>0.1</v>
      </c>
      <c r="AG4">
        <f>SUMIFS(records!J5:J760,records!E5:E760,day!A4, records!I5:I760, day!AG2)</f>
        <v>0.1</v>
      </c>
      <c r="AH4">
        <f>SUMIFS(records!J5:J760,records!E5:E760,day!A4, records!I5:I760, day!AH2)</f>
        <v>0</v>
      </c>
      <c r="AI4">
        <f>SUMIFS(records!J5:J760,records!E5:E760,day!A4, records!I5:I760, day!AI2)</f>
        <v>0.2</v>
      </c>
      <c r="AJ4">
        <f>SUMIFS(records!J5:J760,records!E5:E760,day!A4, records!I5:I760, day!AJ2)</f>
        <v>0.2</v>
      </c>
      <c r="AK4">
        <f>SUMIFS(records!J5:J760,records!E5:E760,day!A4, records!I5:I760, day!AK2)</f>
        <v>0.2</v>
      </c>
    </row>
    <row r="5" spans="1:37">
      <c r="A5" s="5">
        <v>43887</v>
      </c>
      <c r="B5">
        <f>SUMIF(records[日期],表6_11[[#This Row],[日期]],records[得分])</f>
        <v>2.9000000000000008</v>
      </c>
      <c r="D5" s="5">
        <f t="shared" si="0"/>
        <v>43887</v>
      </c>
      <c r="E5">
        <f>SUMIFS(records!J5:J760,records!E5:E760,day!D5, records!F5:F760, "&gt;=" &amp; day!E2,records!F5:F760, "&lt;" &amp; day!F2)</f>
        <v>0.9</v>
      </c>
      <c r="F5">
        <f>SUMIFS(records!J5:J760,records!E5:E760,day!D5, records!F5:F760, "&gt;=" &amp; day!F2,records!F5:F760, "&lt;" &amp; day!G2)</f>
        <v>0</v>
      </c>
      <c r="G5">
        <f>SUMIFS(records!J5:J760,records!E5:E760,day!D5, records!F5:F760, "&gt;=" &amp; day!G2,records!F5:F760, "&lt;" &amp; day!H2)</f>
        <v>0</v>
      </c>
      <c r="H5">
        <f>SUMIFS(records!J5:J760,records!E5:E760,day!D5, records!F5:F760, "&gt;=" &amp; day!H2,records!F5:F760, "&lt;" &amp; day!I2)</f>
        <v>0</v>
      </c>
      <c r="I5">
        <f>SUMIFS(records!J5:J760,records!E5:E760,day!D5, records!F5:F760, "&gt;=" &amp; day!I2,records!F5:F760, "&lt;" &amp; day!J2)</f>
        <v>0</v>
      </c>
      <c r="J5">
        <f>SUMIFS(records!J5:J760,records!E5:E760,day!D5, records!F5:F760, "&gt;=" &amp; day!J2,records!F5:F760, "&lt;" &amp; day!K2)</f>
        <v>0</v>
      </c>
      <c r="K5">
        <f>SUMIFS(records!J5:J760,records!E5:E760,day!D5, records!F5:F760, "&gt;=" &amp; day!K2,records!F5:F760, "&lt;" &amp; day!L2)</f>
        <v>0.30000000000000004</v>
      </c>
      <c r="L5">
        <f>SUMIFS(records!J5:J760,records!E5:E760,day!D5, records!F5:F760, "&gt;=" &amp; day!L2,records!F5:F760, "&lt;" &amp; day!M2)</f>
        <v>0.2</v>
      </c>
      <c r="M5">
        <f>SUMIFS(records!J5:J760,records!E5:E760,day!D5, records!F5:F760, "&gt;=" &amp; day!M2,records!F5:F760, "&lt;" &amp; day!N2)</f>
        <v>0.8</v>
      </c>
      <c r="N5">
        <f>SUMIFS(records!J5:J760,records!E5:E760,day!D5, records!F5:F760, "&gt;=" &amp; day!N2,records!F5:F760, "&lt;" &amp; day!O2)</f>
        <v>0</v>
      </c>
      <c r="O5">
        <f>SUMIFS(records!J5:J760,records!E5:E760,day!D5, records!F5:F760, "&gt;=" &amp; day!O2,records!F5:F760, "&lt;" &amp; day!P2)</f>
        <v>0</v>
      </c>
      <c r="P5">
        <f>SUMIFS(records!J5:J760,records!E5:E760,day!D5, records!F5:F760, "&gt;=" &amp; day!P2,records!F5:F760, "&lt;" &amp; day!Q2)</f>
        <v>0</v>
      </c>
      <c r="Q5">
        <f>SUMIFS(records!J5:J760,records!E5:E760,day!D5, records!F5:F760, "&gt;=" &amp; day!Q2,records!F5:F760, "&lt;" &amp; day!R2)</f>
        <v>0</v>
      </c>
      <c r="R5">
        <f>SUMIFS(records!J5:J760,records!E5:E760,day!D5, records!F5:F760, "&gt;=" &amp; day!R2,records!F5:F760, "&lt;" &amp; day!S2)</f>
        <v>0</v>
      </c>
      <c r="S5">
        <f>SUMIFS(records!J5:J760,records!E5:E760,day!D5, records!F5:F760, "&gt;=" &amp; day!S2,records!F5:F760, "&lt;" &amp; day!T2)</f>
        <v>0</v>
      </c>
      <c r="T5">
        <f>SUMIFS(records!J5:J760,records!E5:E760,day!D5, records!F5:F760, "&gt;=" &amp; day!T2,records!F5:F760, "&lt;" &amp; day!U2)</f>
        <v>0</v>
      </c>
      <c r="U5">
        <f>SUMIFS(records!J5:J760,records!E5:E760,day!D5, records!F5:F760, "&gt;=" &amp; day!U2,records!F5:F760, "&lt;" &amp; day!V2)</f>
        <v>0</v>
      </c>
      <c r="V5">
        <f>SUMIFS(records!J5:J760,records!E5:E760,day!D5, records!F5:F760, "&gt;=" &amp; day!V2,records!F5:F760, "&lt;" &amp; day!W2)</f>
        <v>0</v>
      </c>
      <c r="W5">
        <f>SUMIFS(records!J5:J760,records!E5:E760,day!D5, records!F5:F760, "&gt;=" &amp; day!W2,records!F5:F760, "&lt;" &amp; day!X2)</f>
        <v>0</v>
      </c>
      <c r="X5">
        <f>SUMIFS(records!J5:J760,records!E5:E760,day!D5, records!F5:F760, "&gt;=" &amp; day!X2,records!F5:F760, "&lt;" &amp; day!Y2)</f>
        <v>0</v>
      </c>
      <c r="Y5">
        <f>SUMIFS(records!J5:J760,records!E5:E760,day!D5, records!F5:F760, "&gt;=" &amp; day!Y2,records!F5:F760, "&lt;" &amp; day!Z2)</f>
        <v>0</v>
      </c>
      <c r="Z5">
        <f>SUMIFS(records!J5:J760,records!E5:E760,day!D5, records!F5:F760, "&gt;=" &amp; day!Z2,records!F5:F760, "&lt;" &amp; day!AA2)</f>
        <v>0.2</v>
      </c>
      <c r="AA5">
        <f>SUMIFS(records!J5:J760,records!E5:E760,day!D5, records!F5:F760, "&gt;=" &amp; day!AA2,records!F5:F760, "&lt;" &amp; day!AB2)</f>
        <v>0.5</v>
      </c>
      <c r="AB5">
        <f>SUMIFS(records!J5:J760,records!E5:E760,day!D5, records!F5:F760, "&gt;=" &amp; day!AB2,records!F5:F760, "&lt;" &amp; day!AC2)</f>
        <v>0</v>
      </c>
      <c r="AC5">
        <f>SUMIFS(records!J5:J760,records!E5:E760,day!D5, records!F5:F760,day!AC2)</f>
        <v>0</v>
      </c>
      <c r="AE5" s="5">
        <v>43886</v>
      </c>
      <c r="AF5">
        <f>SUMIFS(records!J5:J760,records!E5:E760,day!A5, records!I5:I760, day!AF2)</f>
        <v>0.1</v>
      </c>
      <c r="AG5">
        <f>SUMIFS(records!J5:J760,records!E5:E760,day!A5, records!I5:I760, day!AG2)</f>
        <v>0.1</v>
      </c>
      <c r="AH5">
        <f>SUMIFS(records!J5:J760,records!E5:E760,day!A5, records!I5:I760, day!AH2)</f>
        <v>0</v>
      </c>
      <c r="AI5">
        <f>SUMIFS(records!J5:J760,records!E5:E760,day!A5, records!I5:I760, day!AI2)</f>
        <v>0.2</v>
      </c>
      <c r="AJ5">
        <f>SUMIFS(records!J5:J760,records!E5:E760,day!A5, records!I5:I760, day!AJ2)</f>
        <v>0.2</v>
      </c>
      <c r="AK5">
        <f>SUMIFS(records!J5:J760,records!E5:E760,day!A5, records!I5:I760, day!AK2)</f>
        <v>0.2</v>
      </c>
    </row>
    <row r="6" spans="1:37">
      <c r="A6" s="5">
        <v>43888</v>
      </c>
      <c r="B6">
        <f>SUMIF(records[日期],表6_11[[#This Row],[日期]],records[得分])</f>
        <v>1.56</v>
      </c>
      <c r="D6" s="5">
        <f t="shared" si="0"/>
        <v>43888</v>
      </c>
      <c r="E6">
        <f>SUMIFS(records!J5:J760,records!E5:E760,day!D6, records!F5:F760, "&gt;=" &amp; day!E2,records!F5:F760, "&lt;" &amp; day!F2)</f>
        <v>-0.42</v>
      </c>
      <c r="F6">
        <f>SUMIFS(records!J5:J760,records!E5:E760,day!D6, records!F5:F760, "&gt;=" &amp; day!F2,records!F5:F760, "&lt;" &amp; day!G2)</f>
        <v>0</v>
      </c>
      <c r="G6">
        <f>SUMIFS(records!J5:J760,records!E5:E760,day!D6, records!F5:F760, "&gt;=" &amp; day!G2,records!F5:F760, "&lt;" &amp; day!H2)</f>
        <v>0</v>
      </c>
      <c r="H6">
        <f>SUMIFS(records!J5:J760,records!E5:E760,day!D6, records!F5:F760, "&gt;=" &amp; day!H2,records!F5:F760, "&lt;" &amp; day!I2)</f>
        <v>0</v>
      </c>
      <c r="I6">
        <f>SUMIFS(records!J5:J760,records!E5:E760,day!D6, records!F5:F760, "&gt;=" &amp; day!I2,records!F5:F760, "&lt;" &amp; day!J2)</f>
        <v>0</v>
      </c>
      <c r="J6">
        <f>SUMIFS(records!J5:J760,records!E5:E760,day!D6, records!F5:F760, "&gt;=" &amp; day!J2,records!F5:F760, "&lt;" &amp; day!K2)</f>
        <v>0</v>
      </c>
      <c r="K6">
        <f>SUMIFS(records!J5:J760,records!E5:E760,day!D6, records!F5:F760, "&gt;=" &amp; day!K2,records!F5:F760, "&lt;" &amp; day!L2)</f>
        <v>0.60000000000000009</v>
      </c>
      <c r="L6">
        <f>SUMIFS(records!J5:J760,records!E5:E760,day!D6, records!F5:F760, "&gt;=" &amp; day!L2,records!F5:F760, "&lt;" &amp; day!M2)</f>
        <v>0.4</v>
      </c>
      <c r="M6">
        <f>SUMIFS(records!J5:J760,records!E5:E760,day!D6, records!F5:F760, "&gt;=" &amp; day!M2,records!F5:F760, "&lt;" &amp; day!N2)</f>
        <v>0</v>
      </c>
      <c r="N6">
        <f>SUMIFS(records!J5:J760,records!E5:E760,day!D6, records!F5:F760, "&gt;=" &amp; day!N2,records!F5:F760, "&lt;" &amp; day!O2)</f>
        <v>0</v>
      </c>
      <c r="O6">
        <f>SUMIFS(records!J5:J760,records!E5:E760,day!D6, records!F5:F760, "&gt;=" &amp; day!O2,records!F5:F760, "&lt;" &amp; day!P2)</f>
        <v>0</v>
      </c>
      <c r="P6">
        <f>SUMIFS(records!J5:J760,records!E5:E760,day!D6, records!F5:F760, "&gt;=" &amp; day!P2,records!F5:F760, "&lt;" &amp; day!Q2)</f>
        <v>0</v>
      </c>
      <c r="Q6">
        <f>SUMIFS(records!J5:J760,records!E5:E760,day!D6, records!F5:F760, "&gt;=" &amp; day!Q2,records!F5:F760, "&lt;" &amp; day!R2)</f>
        <v>0</v>
      </c>
      <c r="R6">
        <f>SUMIFS(records!J5:J760,records!E5:E760,day!D6, records!F5:F760, "&gt;=" &amp; day!R2,records!F5:F760, "&lt;" &amp; day!S2)</f>
        <v>0</v>
      </c>
      <c r="S6">
        <f>SUMIFS(records!J5:J760,records!E5:E760,day!D6, records!F5:F760, "&gt;=" &amp; day!S2,records!F5:F760, "&lt;" &amp; day!T2)</f>
        <v>0</v>
      </c>
      <c r="T6">
        <f>SUMIFS(records!J5:J760,records!E5:E760,day!D6, records!F5:F760, "&gt;=" &amp; day!T2,records!F5:F760, "&lt;" &amp; day!U2)</f>
        <v>0</v>
      </c>
      <c r="U6">
        <f>SUMIFS(records!J5:J760,records!E5:E760,day!D6, records!F5:F760, "&gt;=" &amp; day!U2,records!F5:F760, "&lt;" &amp; day!V2)</f>
        <v>0</v>
      </c>
      <c r="V6">
        <f>SUMIFS(records!J5:J760,records!E5:E760,day!D6, records!F5:F760, "&gt;=" &amp; day!V2,records!F5:F760, "&lt;" &amp; day!W2)</f>
        <v>0</v>
      </c>
      <c r="W6">
        <f>SUMIFS(records!J5:J760,records!E5:E760,day!D6, records!F5:F760, "&gt;=" &amp; day!W2,records!F5:F760, "&lt;" &amp; day!X2)</f>
        <v>0</v>
      </c>
      <c r="X6">
        <f>SUMIFS(records!J5:J760,records!E5:E760,day!D6, records!F5:F760, "&gt;=" &amp; day!X2,records!F5:F760, "&lt;" &amp; day!Y2)</f>
        <v>0</v>
      </c>
      <c r="Y6">
        <f>SUMIFS(records!J5:J760,records!E5:E760,day!D6, records!F5:F760, "&gt;=" &amp; day!Y2,records!F5:F760, "&lt;" &amp; day!Z2)</f>
        <v>0</v>
      </c>
      <c r="Z6">
        <f>SUMIFS(records!J5:J760,records!E5:E760,day!D6, records!F5:F760, "&gt;=" &amp; day!Z2,records!F5:F760, "&lt;" &amp; day!AA2)</f>
        <v>0.2</v>
      </c>
      <c r="AA6">
        <f>SUMIFS(records!J5:J760,records!E5:E760,day!D6, records!F5:F760, "&gt;=" &amp; day!AA2,records!F5:F760, "&lt;" &amp; day!AB2)</f>
        <v>0.60000000000000009</v>
      </c>
      <c r="AB6">
        <f>SUMIFS(records!J5:J760,records!E5:E760,day!D6, records!F5:F760, "&gt;=" &amp; day!AB2,records!F5:F760, "&lt;" &amp; day!AC2)</f>
        <v>0</v>
      </c>
      <c r="AC6">
        <f>SUMIFS(records!J5:J760,records!E5:E760,day!D6, records!F5:F760,day!AC2)</f>
        <v>0.18</v>
      </c>
      <c r="AE6" s="5">
        <v>43887</v>
      </c>
      <c r="AF6">
        <f>SUMIFS(records!J5:J760,records!E5:E760,day!A6, records!I5:I760, day!AF2)</f>
        <v>0.2</v>
      </c>
      <c r="AG6">
        <f>SUMIFS(records!J5:J760,records!E5:E760,day!A6, records!I5:I760, day!AG2)</f>
        <v>0.2</v>
      </c>
      <c r="AH6">
        <f>SUMIFS(records!J5:J760,records!E5:E760,day!A6, records!I5:I760, day!AH2)</f>
        <v>0</v>
      </c>
      <c r="AI6">
        <f>SUMIFS(records!J5:J760,records!E5:E760,day!A6, records!I5:I760, day!AI2)</f>
        <v>0.2</v>
      </c>
      <c r="AJ6">
        <f>SUMIFS(records!J5:J760,records!E5:E760,day!A6, records!I5:I760, day!AJ2)</f>
        <v>0.2</v>
      </c>
      <c r="AK6">
        <f>SUMIFS(records!J5:J760,records!E5:E760,day!A6, records!I5:I760, day!AK2)</f>
        <v>0.2</v>
      </c>
    </row>
    <row r="7" spans="1:37">
      <c r="A7" s="5">
        <v>43889</v>
      </c>
      <c r="B7">
        <f>SUMIF(records[日期],表6_11[[#This Row],[日期]],records[得分])</f>
        <v>3.9400000000000004</v>
      </c>
      <c r="D7" s="5">
        <f t="shared" si="0"/>
        <v>43889</v>
      </c>
      <c r="E7">
        <f>SUMIFS(records!J5:J760,records!E5:E760,day!D7, records!F5:F760, "&gt;=" &amp; day!E2,records!F5:F760, "&lt;" &amp; day!F2)</f>
        <v>1.56</v>
      </c>
      <c r="F7">
        <f>SUMIFS(records!J5:J760,records!E5:E760,day!D7, records!F5:F760, "&gt;=" &amp; day!F2,records!F5:F760, "&lt;" &amp; day!G2)</f>
        <v>0</v>
      </c>
      <c r="G7">
        <f>SUMIFS(records!J5:J760,records!E5:E760,day!D7, records!F5:F760, "&gt;=" &amp; day!G2,records!F5:F760, "&lt;" &amp; day!H2)</f>
        <v>0</v>
      </c>
      <c r="H7">
        <f>SUMIFS(records!J5:J760,records!E5:E760,day!D7, records!F5:F760, "&gt;=" &amp; day!H2,records!F5:F760, "&lt;" &amp; day!I2)</f>
        <v>0</v>
      </c>
      <c r="I7">
        <f>SUMIFS(records!J5:J760,records!E5:E760,day!D7, records!F5:F760, "&gt;=" &amp; day!I2,records!F5:F760, "&lt;" &amp; day!J2)</f>
        <v>0</v>
      </c>
      <c r="J7">
        <f>SUMIFS(records!J5:J760,records!E5:E760,day!D7, records!F5:F760, "&gt;=" &amp; day!J2,records!F5:F760, "&lt;" &amp; day!K2)</f>
        <v>0</v>
      </c>
      <c r="K7">
        <f>SUMIFS(records!J5:J760,records!E5:E760,day!D7, records!F5:F760, "&gt;=" &amp; day!K2,records!F5:F760, "&lt;" &amp; day!L2)</f>
        <v>0.4</v>
      </c>
      <c r="L7">
        <f>SUMIFS(records!J5:J760,records!E5:E760,day!D7, records!F5:F760, "&gt;=" &amp; day!L2,records!F5:F760, "&lt;" &amp; day!M2)</f>
        <v>0.58000000000000007</v>
      </c>
      <c r="M7">
        <f>SUMIFS(records!J5:J760,records!E5:E760,day!D7, records!F5:F760, "&gt;=" &amp; day!M2,records!F5:F760, "&lt;" &amp; day!N2)</f>
        <v>0.1</v>
      </c>
      <c r="N7">
        <f>SUMIFS(records!J5:J760,records!E5:E760,day!D7, records!F5:F760, "&gt;=" &amp; day!N2,records!F5:F760, "&lt;" &amp; day!O2)</f>
        <v>0</v>
      </c>
      <c r="O7">
        <f>SUMIFS(records!J5:J760,records!E5:E760,day!D7, records!F5:F760, "&gt;=" &amp; day!O2,records!F5:F760, "&lt;" &amp; day!P2)</f>
        <v>0</v>
      </c>
      <c r="P7">
        <f>SUMIFS(records!J5:J760,records!E5:E760,day!D7, records!F5:F760, "&gt;=" &amp; day!P2,records!F5:F760, "&lt;" &amp; day!Q2)</f>
        <v>0</v>
      </c>
      <c r="Q7">
        <f>SUMIFS(records!J5:J760,records!E5:E760,day!D7, records!F5:F760, "&gt;=" &amp; day!Q2,records!F5:F760, "&lt;" &amp; day!R2)</f>
        <v>0.2</v>
      </c>
      <c r="R7">
        <f>SUMIFS(records!J5:J760,records!E5:E760,day!D7, records!F5:F760, "&gt;=" &amp; day!R2,records!F5:F760, "&lt;" &amp; day!S2)</f>
        <v>0</v>
      </c>
      <c r="S7">
        <f>SUMIFS(records!J5:J760,records!E5:E760,day!D7, records!F5:F760, "&gt;=" &amp; day!S2,records!F5:F760, "&lt;" &amp; day!T2)</f>
        <v>0</v>
      </c>
      <c r="T7">
        <f>SUMIFS(records!J5:J760,records!E5:E760,day!D7, records!F5:F760, "&gt;=" &amp; day!T2,records!F5:F760, "&lt;" &amp; day!U2)</f>
        <v>0</v>
      </c>
      <c r="U7">
        <f>SUMIFS(records!J5:J760,records!E5:E760,day!D7, records!F5:F760, "&gt;=" &amp; day!U2,records!F5:F760, "&lt;" &amp; day!V2)</f>
        <v>0</v>
      </c>
      <c r="V7">
        <f>SUMIFS(records!J5:J760,records!E5:E760,day!D7, records!F5:F760, "&gt;=" &amp; day!V2,records!F5:F760, "&lt;" &amp; day!W2)</f>
        <v>0</v>
      </c>
      <c r="W7">
        <f>SUMIFS(records!J5:J760,records!E5:E760,day!D7, records!F5:F760, "&gt;=" &amp; day!W2,records!F5:F760, "&lt;" &amp; day!X2)</f>
        <v>0</v>
      </c>
      <c r="X7">
        <f>SUMIFS(records!J5:J760,records!E5:E760,day!D7, records!F5:F760, "&gt;=" &amp; day!X2,records!F5:F760, "&lt;" &amp; day!Y2)</f>
        <v>0</v>
      </c>
      <c r="Y7">
        <f>SUMIFS(records!J5:J760,records!E5:E760,day!D7, records!F5:F760, "&gt;=" &amp; day!Y2,records!F5:F760, "&lt;" &amp; day!Z2)</f>
        <v>0</v>
      </c>
      <c r="Z7">
        <f>SUMIFS(records!J5:J760,records!E5:E760,day!D7, records!F5:F760, "&gt;=" &amp; day!Z2,records!F5:F760, "&lt;" &amp; day!AA2)</f>
        <v>0.3</v>
      </c>
      <c r="AA7">
        <f>SUMIFS(records!J5:J760,records!E5:E760,day!D7, records!F5:F760, "&gt;=" &amp; day!AA2,records!F5:F760, "&lt;" &amp; day!AB2)</f>
        <v>0.8</v>
      </c>
      <c r="AB7">
        <f>SUMIFS(records!J5:J760,records!E5:E760,day!D7, records!F5:F760, "&gt;=" &amp; day!AB2,records!F5:F760, "&lt;" &amp; day!AC2)</f>
        <v>0</v>
      </c>
      <c r="AC7">
        <f>SUMIFS(records!J5:J760,records!E5:E760,day!D7, records!F5:F760,day!AC2)</f>
        <v>0</v>
      </c>
      <c r="AE7" s="5">
        <v>43888</v>
      </c>
      <c r="AF7">
        <f>SUMIFS(records!J5:J760,records!E5:E760,day!A7, records!I5:I760, day!AF2)</f>
        <v>0.2</v>
      </c>
      <c r="AG7">
        <f>SUMIFS(records!J5:J760,records!E5:E760,day!A7, records!I5:I760, day!AG2)</f>
        <v>0.2</v>
      </c>
      <c r="AH7">
        <f>SUMIFS(records!J5:J760,records!E5:E760,day!A7, records!I5:I760, day!AH2)</f>
        <v>0</v>
      </c>
      <c r="AI7">
        <f>SUMIFS(records!J5:J760,records!E5:E760,day!A7, records!I5:I760, day!AI2)</f>
        <v>0.3</v>
      </c>
      <c r="AJ7">
        <f>SUMIFS(records!J5:J760,records!E5:E760,day!A7, records!I5:I760, day!AJ2)</f>
        <v>0.3</v>
      </c>
      <c r="AK7">
        <f>SUMIFS(records!J5:J760,records!E5:E760,day!A7, records!I5:I760, day!AK2)</f>
        <v>0.3</v>
      </c>
    </row>
    <row r="8" spans="1:37">
      <c r="A8" s="5">
        <v>43890</v>
      </c>
      <c r="B8">
        <f>SUMIF(records[日期],表6_11[[#This Row],[日期]],records[得分])</f>
        <v>4.1800000000000006</v>
      </c>
      <c r="D8" s="5">
        <f t="shared" si="0"/>
        <v>43890</v>
      </c>
      <c r="E8">
        <f>SUMIFS(records!J5:J760,records!E5:E760,day!D8, records!F5:F760, "&gt;=" &amp; day!E2,records!F5:F760, "&lt;" &amp; day!F2)</f>
        <v>0.23</v>
      </c>
      <c r="F8">
        <f>SUMIFS(records!J5:J760,records!E5:E760,day!D8, records!F5:F760, "&gt;=" &amp; day!F2,records!F5:F760, "&lt;" &amp; day!G2)</f>
        <v>0</v>
      </c>
      <c r="G8">
        <f>SUMIFS(records!J5:J760,records!E5:E760,day!D8, records!F5:F760, "&gt;=" &amp; day!G2,records!F5:F760, "&lt;" &amp; day!H2)</f>
        <v>0</v>
      </c>
      <c r="H8">
        <f>SUMIFS(records!J5:J760,records!E5:E760,day!D8, records!F5:F760, "&gt;=" &amp; day!H2,records!F5:F760, "&lt;" &amp; day!I2)</f>
        <v>0</v>
      </c>
      <c r="I8">
        <f>SUMIFS(records!J5:J760,records!E5:E760,day!D8, records!F5:F760, "&gt;=" &amp; day!I2,records!F5:F760, "&lt;" &amp; day!J2)</f>
        <v>0</v>
      </c>
      <c r="J8">
        <f>SUMIFS(records!J5:J760,records!E5:E760,day!D8, records!F5:F760, "&gt;=" &amp; day!J2,records!F5:F760, "&lt;" &amp; day!K2)</f>
        <v>0</v>
      </c>
      <c r="K8">
        <f>SUMIFS(records!J5:J760,records!E5:E760,day!D8, records!F5:F760, "&gt;=" &amp; day!K2,records!F5:F760, "&lt;" &amp; day!L2)</f>
        <v>0.4</v>
      </c>
      <c r="L8">
        <f>SUMIFS(records!J5:J760,records!E5:E760,day!D8, records!F5:F760, "&gt;=" &amp; day!L2,records!F5:F760, "&lt;" &amp; day!M2)</f>
        <v>0.60000000000000009</v>
      </c>
      <c r="M8">
        <f>SUMIFS(records!J5:J760,records!E5:E760,day!D8, records!F5:F760, "&gt;=" &amp; day!M2,records!F5:F760, "&lt;" &amp; day!N2)</f>
        <v>0</v>
      </c>
      <c r="N8">
        <f>SUMIFS(records!J5:J760,records!E5:E760,day!D8, records!F5:F760, "&gt;=" &amp; day!N2,records!F5:F760, "&lt;" &amp; day!O2)</f>
        <v>0</v>
      </c>
      <c r="O8">
        <f>SUMIFS(records!J5:J760,records!E5:E760,day!D8, records!F5:F760, "&gt;=" &amp; day!O2,records!F5:F760, "&lt;" &amp; day!P2)</f>
        <v>0.75</v>
      </c>
      <c r="P8">
        <f>SUMIFS(records!J5:J760,records!E5:E760,day!D8, records!F5:F760, "&gt;=" &amp; day!P2,records!F5:F760, "&lt;" &amp; day!Q2)</f>
        <v>0</v>
      </c>
      <c r="Q8">
        <f>SUMIFS(records!J5:J760,records!E5:E760,day!D8, records!F5:F760, "&gt;=" &amp; day!Q2,records!F5:F760, "&lt;" &amp; day!R2)</f>
        <v>0</v>
      </c>
      <c r="R8">
        <f>SUMIFS(records!J5:J760,records!E5:E760,day!D8, records!F5:F760, "&gt;=" &amp; day!R2,records!F5:F760, "&lt;" &amp; day!S2)</f>
        <v>0</v>
      </c>
      <c r="S8">
        <f>SUMIFS(records!J5:J760,records!E5:E760,day!D8, records!F5:F760, "&gt;=" &amp; day!S2,records!F5:F760, "&lt;" &amp; day!T2)</f>
        <v>0</v>
      </c>
      <c r="T8">
        <f>SUMIFS(records!J5:J760,records!E5:E760,day!D8, records!F5:F760, "&gt;=" &amp; day!T2,records!F5:F760, "&lt;" &amp; day!U2)</f>
        <v>0</v>
      </c>
      <c r="U8">
        <f>SUMIFS(records!J5:J760,records!E5:E760,day!D8, records!F5:F760, "&gt;=" &amp; day!U2,records!F5:F760, "&lt;" &amp; day!V2)</f>
        <v>0</v>
      </c>
      <c r="V8">
        <f>SUMIFS(records!J5:J760,records!E5:E760,day!D8, records!F5:F760, "&gt;=" &amp; day!V2,records!F5:F760, "&lt;" &amp; day!W2)</f>
        <v>0</v>
      </c>
      <c r="W8">
        <f>SUMIFS(records!J5:J760,records!E5:E760,day!D8, records!F5:F760, "&gt;=" &amp; day!W2,records!F5:F760, "&lt;" &amp; day!X2)</f>
        <v>0</v>
      </c>
      <c r="X8">
        <f>SUMIFS(records!J5:J760,records!E5:E760,day!D8, records!F5:F760, "&gt;=" &amp; day!X2,records!F5:F760, "&lt;" &amp; day!Y2)</f>
        <v>0</v>
      </c>
      <c r="Y8">
        <f>SUMIFS(records!J5:J760,records!E5:E760,day!D8, records!F5:F760, "&gt;=" &amp; day!Y2,records!F5:F760, "&lt;" &amp; day!Z2)</f>
        <v>0</v>
      </c>
      <c r="Z8">
        <f>SUMIFS(records!J5:J760,records!E5:E760,day!D8, records!F5:F760, "&gt;=" &amp; day!Z2,records!F5:F760, "&lt;" &amp; day!AA2)</f>
        <v>0.5</v>
      </c>
      <c r="AA8">
        <f>SUMIFS(records!J5:J760,records!E5:E760,day!D8, records!F5:F760, "&gt;=" &amp; day!AA2,records!F5:F760, "&lt;" &amp; day!AB2)</f>
        <v>1.4000000000000001</v>
      </c>
      <c r="AB8">
        <f>SUMIFS(records!J5:J760,records!E5:E760,day!D8, records!F5:F760, "&gt;=" &amp; day!AB2,records!F5:F760, "&lt;" &amp; day!AC2)</f>
        <v>0.3</v>
      </c>
      <c r="AC8">
        <f>SUMIFS(records!J5:J760,records!E5:E760,day!D8, records!F5:F760,day!AC2)</f>
        <v>0</v>
      </c>
      <c r="AE8" s="5">
        <v>43889</v>
      </c>
      <c r="AF8">
        <f>SUMIFS(records!J5:J760,records!E5:E760,day!A8, records!I5:I760, day!AF2)</f>
        <v>0.2</v>
      </c>
      <c r="AG8">
        <f>SUMIFS(records!J5:J760,records!E5:E760,day!A8, records!I5:I760, day!AG2)</f>
        <v>0.2</v>
      </c>
      <c r="AH8">
        <f>SUMIFS(records!J5:J760,records!E5:E760,day!A8, records!I5:I760, day!AH2)</f>
        <v>0</v>
      </c>
      <c r="AI8">
        <f>SUMIFS(records!J5:J760,records!E5:E760,day!A8, records!I5:I760, day!AI2)</f>
        <v>0.5</v>
      </c>
      <c r="AJ8">
        <f>SUMIFS(records!J5:J760,records!E5:E760,day!A8, records!I5:I760, day!AJ2)</f>
        <v>0.3</v>
      </c>
      <c r="AK8">
        <f>SUMIFS(records!J5:J760,records!E5:E760,day!A8, records!I5:I760, day!AK2)</f>
        <v>0.5</v>
      </c>
    </row>
    <row r="9" spans="1:37">
      <c r="A9" s="5">
        <v>43891</v>
      </c>
      <c r="B9">
        <f>SUMIF(records[日期],表6_11[[#This Row],[日期]],records[得分])</f>
        <v>4.4880000000000004</v>
      </c>
      <c r="D9" s="5">
        <f t="shared" si="0"/>
        <v>43891</v>
      </c>
      <c r="E9">
        <f>SUMIFS(records!J5:J760,records!E5:E760,day!D9, records!F5:F760, "&gt;=" &amp; day!E2,records!F5:F760, "&lt;" &amp; day!F2)</f>
        <v>8.1000000000000003E-2</v>
      </c>
      <c r="F9">
        <f>SUMIFS(records!J5:J760,records!E5:E760,day!D9, records!F5:F760, "&gt;=" &amp; day!F2,records!F5:F760, "&lt;" &amp; day!G2)</f>
        <v>0</v>
      </c>
      <c r="G9">
        <f>SUMIFS(records!J5:J760,records!E5:E760,day!D9, records!F5:F760, "&gt;=" &amp; day!G2,records!F5:F760, "&lt;" &amp; day!H2)</f>
        <v>0</v>
      </c>
      <c r="H9">
        <f>SUMIFS(records!J5:J760,records!E5:E760,day!D9, records!F5:F760, "&gt;=" &amp; day!H2,records!F5:F760, "&lt;" &amp; day!I2)</f>
        <v>0</v>
      </c>
      <c r="I9">
        <f>SUMIFS(records!J5:J760,records!E5:E760,day!D9, records!F5:F760, "&gt;=" &amp; day!I2,records!F5:F760, "&lt;" &amp; day!J2)</f>
        <v>0</v>
      </c>
      <c r="J9">
        <f>SUMIFS(records!J5:J760,records!E5:E760,day!D9, records!F5:F760, "&gt;=" &amp; day!J2,records!F5:F760, "&lt;" &amp; day!K2)</f>
        <v>0</v>
      </c>
      <c r="K9">
        <f>SUMIFS(records!J5:J760,records!E5:E760,day!D9, records!F5:F760, "&gt;=" &amp; day!K2,records!F5:F760, "&lt;" &amp; day!L2)</f>
        <v>0.6</v>
      </c>
      <c r="L9">
        <f>SUMIFS(records!J5:J760,records!E5:E760,day!D9, records!F5:F760, "&gt;=" &amp; day!L2,records!F5:F760, "&lt;" &amp; day!M2)</f>
        <v>0.89999999999999991</v>
      </c>
      <c r="M9">
        <f>SUMIFS(records!J5:J760,records!E5:E760,day!D9, records!F5:F760, "&gt;=" &amp; day!M2,records!F5:F760, "&lt;" &amp; day!N2)</f>
        <v>6.4000000000000001E-2</v>
      </c>
      <c r="N9">
        <f>SUMIFS(records!J5:J760,records!E5:E760,day!D9, records!F5:F760, "&gt;=" &amp; day!N2,records!F5:F760, "&lt;" &amp; day!O2)</f>
        <v>0</v>
      </c>
      <c r="O9">
        <f>SUMIFS(records!J5:J760,records!E5:E760,day!D9, records!F5:F760, "&gt;=" &amp; day!O2,records!F5:F760, "&lt;" &amp; day!P2)</f>
        <v>4.2999999999999997E-2</v>
      </c>
      <c r="P9">
        <f>SUMIFS(records!J5:J760,records!E5:E760,day!D9, records!F5:F760, "&gt;=" &amp; day!P2,records!F5:F760, "&lt;" &amp; day!Q2)</f>
        <v>0.2</v>
      </c>
      <c r="Q9">
        <f>SUMIFS(records!J5:J760,records!E5:E760,day!D9, records!F5:F760, "&gt;=" &amp; day!Q2,records!F5:F760, "&lt;" &amp; day!R2)</f>
        <v>0.4</v>
      </c>
      <c r="R9">
        <f>SUMIFS(records!J5:J760,records!E5:E760,day!D9, records!F5:F760, "&gt;=" &amp; day!R2,records!F5:F760, "&lt;" &amp; day!S2)</f>
        <v>0.1</v>
      </c>
      <c r="S9">
        <f>SUMIFS(records!J5:J760,records!E5:E760,day!D9, records!F5:F760, "&gt;=" &amp; day!S2,records!F5:F760, "&lt;" &amp; day!T2)</f>
        <v>0.1</v>
      </c>
      <c r="T9">
        <f>SUMIFS(records!J5:J760,records!E5:E760,day!D9, records!F5:F760, "&gt;=" &amp; day!T2,records!F5:F760, "&lt;" &amp; day!U2)</f>
        <v>0.1</v>
      </c>
      <c r="U9">
        <f>SUMIFS(records!J5:J760,records!E5:E760,day!D9, records!F5:F760, "&gt;=" &amp; day!U2,records!F5:F760, "&lt;" &amp; day!V2)</f>
        <v>0.1</v>
      </c>
      <c r="V9">
        <f>SUMIFS(records!J5:J760,records!E5:E760,day!D9, records!F5:F760, "&gt;=" &amp; day!V2,records!F5:F760, "&lt;" &amp; day!W2)</f>
        <v>0.1</v>
      </c>
      <c r="W9">
        <f>SUMIFS(records!J5:J760,records!E5:E760,day!D9, records!F5:F760, "&gt;=" &amp; day!W2,records!F5:F760, "&lt;" &amp; day!X2)</f>
        <v>0.2</v>
      </c>
      <c r="X9">
        <f>SUMIFS(records!J5:J760,records!E5:E760,day!D9, records!F5:F760, "&gt;=" &amp; day!X2,records!F5:F760, "&lt;" &amp; day!Y2)</f>
        <v>0</v>
      </c>
      <c r="Y9">
        <f>SUMIFS(records!J5:J760,records!E5:E760,day!D9, records!F5:F760, "&gt;=" &amp; day!Y2,records!F5:F760, "&lt;" &amp; day!Z2)</f>
        <v>0.1</v>
      </c>
      <c r="Z9">
        <f>SUMIFS(records!J5:J760,records!E5:E760,day!D9, records!F5:F760, "&gt;=" &amp; day!Z2,records!F5:F760, "&lt;" &amp; day!AA2)</f>
        <v>0.5</v>
      </c>
      <c r="AA9">
        <f>SUMIFS(records!J5:J760,records!E5:E760,day!D9, records!F5:F760, "&gt;=" &amp; day!AA2,records!F5:F760, "&lt;" &amp; day!AB2)</f>
        <v>0.9</v>
      </c>
      <c r="AB9">
        <f>SUMIFS(records!J5:J760,records!E5:E760,day!D9, records!F5:F760, "&gt;=" &amp; day!AB2,records!F5:F760, "&lt;" &amp; day!AC2)</f>
        <v>0</v>
      </c>
      <c r="AC9">
        <f>SUMIFS(records!J5:J760,records!E5:E760,day!D9, records!F5:F760,day!AC2)</f>
        <v>0</v>
      </c>
      <c r="AE9" s="5">
        <v>43890</v>
      </c>
      <c r="AF9">
        <f>SUMIFS(records!J5:J760,records!E5:E760,day!A9, records!I5:I760, day!AF2)</f>
        <v>0.3</v>
      </c>
      <c r="AG9">
        <f>SUMIFS(records!J5:J760,records!E5:E760,day!A9, records!I5:I760, day!AG2)</f>
        <v>0.4</v>
      </c>
      <c r="AH9">
        <f>SUMIFS(records!J5:J760,records!E5:E760,day!A9, records!I5:I760, day!AH2)</f>
        <v>0</v>
      </c>
      <c r="AI9">
        <f>SUMIFS(records!J5:J760,records!E5:E760,day!A9, records!I5:I760, day!AI2)</f>
        <v>0.5</v>
      </c>
      <c r="AJ9">
        <f>SUMIFS(records!J5:J760,records!E5:E760,day!A9, records!I5:I760, day!AJ2)</f>
        <v>0</v>
      </c>
      <c r="AK9">
        <f>SUMIFS(records!J5:J760,records!E5:E760,day!A9, records!I5:I760, day!AK2)</f>
        <v>0.5</v>
      </c>
    </row>
    <row r="10" spans="1:37">
      <c r="A10" s="5"/>
      <c r="D10" s="5"/>
      <c r="AE10" s="5"/>
    </row>
    <row r="11" spans="1:37">
      <c r="A11" s="5"/>
      <c r="D11" s="5"/>
      <c r="AE11" s="5"/>
    </row>
    <row r="12" spans="1:37">
      <c r="A12" s="5"/>
      <c r="D12" s="5"/>
      <c r="AE12" s="5"/>
    </row>
    <row r="13" spans="1:37">
      <c r="A13" s="5"/>
      <c r="D13" s="5"/>
      <c r="AE13" s="5"/>
    </row>
    <row r="14" spans="1:37">
      <c r="A14" s="5"/>
      <c r="D14" s="5"/>
      <c r="AE14" s="5"/>
    </row>
    <row r="15" spans="1:37">
      <c r="A15" s="5"/>
      <c r="D15" s="5"/>
      <c r="AE15" s="5"/>
    </row>
    <row r="16" spans="1:37">
      <c r="A16" s="5"/>
      <c r="D16" s="5"/>
      <c r="AE16" s="5"/>
    </row>
    <row r="17" spans="1:31">
      <c r="A17" s="5"/>
      <c r="D17" s="5"/>
      <c r="AE17" s="5"/>
    </row>
    <row r="18" spans="1:31">
      <c r="A18" s="5"/>
      <c r="D18" s="5"/>
      <c r="AE18" s="5"/>
    </row>
    <row r="19" spans="1:31">
      <c r="A19" s="5"/>
      <c r="D19" s="5"/>
      <c r="AE19" s="5"/>
    </row>
    <row r="20" spans="1:31">
      <c r="A20" s="5"/>
      <c r="D20" s="5"/>
      <c r="AE20" s="5"/>
    </row>
    <row r="21" spans="1:31">
      <c r="A21" s="5"/>
      <c r="D21" s="5"/>
      <c r="AE21" s="5"/>
    </row>
    <row r="22" spans="1:31">
      <c r="A22" s="5"/>
      <c r="D22" s="5"/>
      <c r="AE22" s="5"/>
    </row>
    <row r="23" spans="1:31">
      <c r="A23" s="5"/>
      <c r="D23" s="5"/>
      <c r="AE23" s="5"/>
    </row>
    <row r="24" spans="1:31">
      <c r="A24" s="5"/>
      <c r="D24" s="5"/>
      <c r="AE24" s="5"/>
    </row>
    <row r="25" spans="1:31">
      <c r="A25" s="5"/>
      <c r="D25" s="5"/>
      <c r="AE25" s="5"/>
    </row>
    <row r="26" spans="1:31">
      <c r="A26" s="5"/>
      <c r="D26" s="5"/>
      <c r="AE26" s="5"/>
    </row>
    <row r="27" spans="1:31">
      <c r="A27" s="5"/>
      <c r="D27" s="5"/>
      <c r="AE27" s="5"/>
    </row>
    <row r="28" spans="1:31">
      <c r="A28" s="5"/>
      <c r="D28" s="5"/>
      <c r="AE28" s="5"/>
    </row>
    <row r="29" spans="1:31">
      <c r="A29" s="5"/>
      <c r="D29" s="5"/>
      <c r="AE29" s="5"/>
    </row>
    <row r="30" spans="1:31">
      <c r="A30" s="5"/>
      <c r="D30" s="5"/>
      <c r="AE30" s="5"/>
    </row>
    <row r="31" spans="1:31">
      <c r="A31" s="5"/>
      <c r="D31" s="5"/>
      <c r="AE31" s="5"/>
    </row>
    <row r="32" spans="1:31">
      <c r="A32" s="5"/>
      <c r="D32" s="5"/>
      <c r="AE32" s="5"/>
    </row>
    <row r="33" spans="1:37">
      <c r="A33" s="5"/>
      <c r="D33" s="5"/>
      <c r="AE33" s="5"/>
    </row>
    <row r="34" spans="1:37">
      <c r="A34" s="5"/>
      <c r="D34" s="5"/>
      <c r="AE34" s="5"/>
    </row>
    <row r="35" spans="1:37">
      <c r="A35" s="5"/>
      <c r="D35" s="5"/>
      <c r="AE35" s="5"/>
    </row>
    <row r="36" spans="1:37">
      <c r="A36" s="5"/>
      <c r="D36" s="5"/>
      <c r="AE36" s="5"/>
    </row>
    <row r="38" spans="1:37" ht="21">
      <c r="A38" s="40" t="s">
        <v>56</v>
      </c>
      <c r="B38" s="40"/>
      <c r="D38" s="39" t="s">
        <v>57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E38" s="38" t="s">
        <v>58</v>
      </c>
      <c r="AF38" s="38"/>
      <c r="AG38" s="38"/>
      <c r="AH38" s="38"/>
      <c r="AI38" s="38"/>
      <c r="AJ38" s="38"/>
      <c r="AK38" s="38"/>
    </row>
    <row r="39" spans="1:37" ht="18">
      <c r="A39" s="1" t="s">
        <v>27</v>
      </c>
      <c r="B39" s="10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0" t="s">
        <v>5</v>
      </c>
      <c r="AG39" s="10" t="s">
        <v>7</v>
      </c>
      <c r="AH39" s="10" t="s">
        <v>8</v>
      </c>
      <c r="AI39" s="10" t="s">
        <v>9</v>
      </c>
      <c r="AJ39" s="10" t="s">
        <v>10</v>
      </c>
      <c r="AK39" s="10" t="s">
        <v>54</v>
      </c>
    </row>
    <row r="40" spans="1:37">
      <c r="A40" s="5">
        <v>43884</v>
      </c>
      <c r="B40">
        <v>-2.0000000000000032E-2</v>
      </c>
      <c r="D40" s="5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5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5">
        <v>43885</v>
      </c>
      <c r="B41">
        <v>-0.12000000000000018</v>
      </c>
      <c r="D41" s="5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5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5">
        <v>43886</v>
      </c>
      <c r="B42">
        <v>1.5999999999999999</v>
      </c>
      <c r="D42" s="5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5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5">
        <v>43887</v>
      </c>
      <c r="B43">
        <v>2.8</v>
      </c>
      <c r="D43" s="5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5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5">
        <v>43888</v>
      </c>
      <c r="B44">
        <v>0</v>
      </c>
      <c r="D44" s="5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5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5">
        <v>43889</v>
      </c>
      <c r="B45">
        <v>0</v>
      </c>
      <c r="D45" s="5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5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5">
        <v>43890</v>
      </c>
      <c r="B46">
        <v>0</v>
      </c>
      <c r="D46" s="5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5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0" t="s">
        <v>61</v>
      </c>
      <c r="B1" s="40"/>
      <c r="C1" s="40"/>
      <c r="D1" s="40"/>
      <c r="F1" s="39" t="s">
        <v>68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69</v>
      </c>
      <c r="AJ1" s="38"/>
      <c r="AK1" s="38"/>
      <c r="AL1" s="38"/>
      <c r="AM1" s="38"/>
      <c r="AN1" s="38"/>
      <c r="AO1" s="38"/>
      <c r="AP1" s="38"/>
      <c r="AQ1" s="38"/>
    </row>
    <row r="2" spans="1:50" ht="18">
      <c r="A2" s="10" t="s">
        <v>63</v>
      </c>
      <c r="B2" s="1" t="s">
        <v>65</v>
      </c>
      <c r="C2" s="10" t="s">
        <v>67</v>
      </c>
      <c r="D2" s="10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2">
        <v>8</v>
      </c>
      <c r="B3" s="5">
        <v>43878</v>
      </c>
      <c r="C3" s="5">
        <v>43884</v>
      </c>
      <c r="D3" s="6">
        <f>SUMIFS(day!B40:B46,day!A40:A46,"&gt;=" &amp; week!B3,day!A40:A46,"&lt;=" &amp; week!C3)</f>
        <v>-2.0000000000000032E-2</v>
      </c>
      <c r="F3" s="12">
        <f>A3</f>
        <v>8</v>
      </c>
      <c r="G3" s="5">
        <f>B3</f>
        <v>43878</v>
      </c>
      <c r="H3" s="5">
        <f>C3</f>
        <v>43884</v>
      </c>
      <c r="I3" s="6">
        <f>SUMIFS(day!E40:E46,day!D40:D46,"&gt;=" &amp; week!B3,day!D40:D46,"&lt;=" &amp; week!C3)</f>
        <v>0</v>
      </c>
      <c r="J3" s="6">
        <f>SUMIFS(day!F40:F46,day!D40:D46,"&gt;=" &amp; week!B3,day!D40:D46,"&lt;=" &amp; week!C3)</f>
        <v>0</v>
      </c>
      <c r="K3" s="6">
        <f>SUMIFS(day!G40:G46,day!D40:D46,"&gt;=" &amp; week!B3,day!D40:D46,"&lt;=" &amp; week!C3)</f>
        <v>0</v>
      </c>
      <c r="L3" s="6">
        <f>SUMIFS(day!H40:H46,day!D40:D46,"&gt;=" &amp; week!B3,day!D40:D46,"&lt;=" &amp; week!C3)</f>
        <v>0</v>
      </c>
      <c r="M3" s="6">
        <f>SUMIFS(day!I40:I46,day!D40:D46,"&gt;=" &amp; week!B3,day!D40:D46,"&lt;=" &amp; week!C3)</f>
        <v>0</v>
      </c>
      <c r="N3" s="6">
        <f>SUMIFS(day!J40:J46,day!D40:D46,"&gt;=" &amp; week!B3,day!D40:D46,"&lt;=" &amp; week!C3)</f>
        <v>0</v>
      </c>
      <c r="O3" s="6">
        <f>SUMIFS(day!K40:K46,day!D40:D46,"&gt;=" &amp; week!B3,day!D40:D46,"&lt;=" &amp; week!C3)</f>
        <v>-0.2</v>
      </c>
      <c r="P3" s="6">
        <f>SUMIFS(day!L40:L46,day!D40:D46,"&gt;=" &amp; week!B3,day!D40:D46,"&lt;=" &amp; week!C3)</f>
        <v>-0.1</v>
      </c>
      <c r="Q3" s="6">
        <f>SUMIFS(day!M40:M46,day!D40:D46,"&gt;=" &amp; week!B3,day!D40:D46,"&lt;=" &amp; week!C3)</f>
        <v>0</v>
      </c>
      <c r="R3" s="6">
        <f>SUMIFS(day!N40:N46,day!D40:D46,"&gt;=" &amp; week!B3,day!D40:D46,"&lt;=" &amp; week!C3)</f>
        <v>0</v>
      </c>
      <c r="S3" s="6">
        <f>SUMIFS(day!O40:O46,day!D40:D46,"&gt;=" &amp; week!B3,day!D40:D46,"&lt;=" &amp; week!C3)</f>
        <v>0</v>
      </c>
      <c r="T3" s="6">
        <f>SUMIFS(day!P40:P46,day!D40:D46,"&gt;=" &amp; week!B3,day!D40:D46,"&lt;=" &amp; week!C3)</f>
        <v>0</v>
      </c>
      <c r="U3" s="6">
        <f>SUMIFS(day!Q40:Q46,day!D40:D46,"&gt;=" &amp; week!B3,day!D40:D46,"&lt;=" &amp; week!C3)</f>
        <v>0</v>
      </c>
      <c r="V3" s="6">
        <f>SUMIFS(day!R40:R46,day!D40:D46,"&gt;=" &amp; week!B3,day!D40:D46,"&lt;=" &amp; week!C3)</f>
        <v>0</v>
      </c>
      <c r="W3" s="6">
        <f>SUMIFS(day!S40:S46,day!D40:D46,"&gt;=" &amp; week!B3,day!D40:D46,"&lt;=" &amp; week!C3)</f>
        <v>0</v>
      </c>
      <c r="X3" s="6">
        <f>SUMIFS(day!T40:T46,day!D40:D46,"&gt;=" &amp; week!B3,day!D40:D46,"&lt;=" &amp; week!C3)</f>
        <v>0</v>
      </c>
      <c r="Y3" s="6">
        <f>SUMIFS(day!U40:U46,day!D40:D46,"&gt;=" &amp; week!B3,day!D40:D46,"&lt;=" &amp; week!C3)</f>
        <v>0</v>
      </c>
      <c r="Z3" s="6">
        <f>SUMIFS(day!V40:V46,day!D40:D46,"&gt;=" &amp; week!B3,day!D40:D46,"&lt;=" &amp; week!C3)</f>
        <v>0</v>
      </c>
      <c r="AA3" s="6">
        <f>SUMIFS(day!W40:W46,day!D40:D46,"&gt;=" &amp; week!B3,day!D40:D46,"&lt;=" &amp; week!C3)</f>
        <v>0</v>
      </c>
      <c r="AB3" s="6">
        <f>SUMIFS(day!X40:X46,day!D40:D46,"&gt;=" &amp; week!B3,day!D40:D46,"&lt;=" &amp; week!C3)</f>
        <v>0</v>
      </c>
      <c r="AC3" s="6">
        <f>SUMIFS(day!Y40:Y46,day!D40:D46,"&gt;=" &amp; week!B3,day!D40:D46,"&lt;=" &amp; week!C3)</f>
        <v>0</v>
      </c>
      <c r="AD3" s="6">
        <f>SUMIFS(day!Z40:Z46,day!D40:D46,"&gt;=" &amp; week!B3,day!D40:D46,"&lt;=" &amp; week!C3)</f>
        <v>0.1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5" si="0">A3</f>
        <v>8</v>
      </c>
      <c r="AJ3" s="5">
        <f t="shared" si="0"/>
        <v>43878</v>
      </c>
      <c r="AK3" s="5">
        <f t="shared" si="0"/>
        <v>43884</v>
      </c>
      <c r="AL3" s="6">
        <f>SUMIFS(day!AF40:AF46,day!D40:D46,"&gt;=" &amp; week!B3,day!D40:D46,"&lt;=" &amp; week!C3)</f>
        <v>-0.1</v>
      </c>
      <c r="AM3" s="6">
        <f>SUMIFS(day!AG40:AG46,day!D40:D46,"&gt;=" &amp; week!B3,day!D40:D46,"&lt;=" &amp; week!C3)</f>
        <v>-0.1</v>
      </c>
      <c r="AN3" s="6">
        <f>SUMIFS(day!AH40:AH46,day!D40:D46,"&gt;=" &amp; week!B3,day!D40:D46,"&lt;=" &amp; week!C3)</f>
        <v>-0.1</v>
      </c>
      <c r="AO3" s="6">
        <f>SUMIFS(day!AI40:AI46,day!D40:D46,"&gt;=" &amp; week!B3,day!D40:D46,"&lt;=" &amp; week!C3)</f>
        <v>0.1</v>
      </c>
      <c r="AP3" s="6">
        <f>SUMIFS(day!AJ40:AJ46,day!D40:D46,"&gt;=" &amp; week!B3,day!D40:D46,"&lt;=" &amp; week!C3)</f>
        <v>0.1</v>
      </c>
      <c r="AQ3" s="6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2">
        <v>9</v>
      </c>
      <c r="B4" s="5">
        <v>43885</v>
      </c>
      <c r="C4" s="5">
        <v>43891</v>
      </c>
      <c r="D4" s="6">
        <f>SUMIFS(day!B40:B46,day!A40:A46,"&gt;=" &amp; week!B4,day!A40:A46,"&lt;=" &amp; week!C4)</f>
        <v>4.2799999999999994</v>
      </c>
      <c r="F4" s="12">
        <f t="shared" ref="F4:F5" si="1">A4</f>
        <v>9</v>
      </c>
      <c r="G4" s="5">
        <f t="shared" ref="G4:G5" si="2">B4</f>
        <v>43885</v>
      </c>
      <c r="H4" s="5">
        <f t="shared" ref="H4:H5" si="3">C4</f>
        <v>43891</v>
      </c>
      <c r="I4" s="6">
        <f>SUMIFS(day!E40:E46,day!D40:D46,"&gt;=" &amp; week!B4,day!D40:D46,"&lt;=" &amp; week!C4)</f>
        <v>0</v>
      </c>
      <c r="J4" s="6">
        <f>SUMIFS(day!F40:F46,day!D40:D46,"&gt;=" &amp; week!B4,day!D40:D46,"&lt;=" &amp; week!C4)</f>
        <v>0</v>
      </c>
      <c r="K4" s="6">
        <f>SUMIFS(day!G40:G46,day!D40:D46,"&gt;=" &amp; week!B4,day!D40:D46,"&lt;=" &amp; week!C4)</f>
        <v>0</v>
      </c>
      <c r="L4" s="6">
        <f>SUMIFS(day!H40:H46,day!D40:D46,"&gt;=" &amp; week!B4,day!D40:D46,"&lt;=" &amp; week!C4)</f>
        <v>0</v>
      </c>
      <c r="M4" s="6">
        <f>SUMIFS(day!I40:I46,day!D40:D46,"&gt;=" &amp; week!B4,day!D40:D46,"&lt;=" &amp; week!C4)</f>
        <v>0</v>
      </c>
      <c r="N4" s="6">
        <f>SUMIFS(day!J40:J46,day!D40:D46,"&gt;=" &amp; week!B4,day!D40:D46,"&lt;=" &amp; week!C4)</f>
        <v>0</v>
      </c>
      <c r="O4" s="6">
        <f>SUMIFS(day!K40:K46,day!D40:D46,"&gt;=" &amp; week!B4,day!D40:D46,"&lt;=" &amp; week!C4)</f>
        <v>0</v>
      </c>
      <c r="P4" s="6">
        <f>SUMIFS(day!L40:L46,day!D40:D46,"&gt;=" &amp; week!B4,day!D40:D46,"&lt;=" &amp; week!C4)</f>
        <v>0</v>
      </c>
      <c r="Q4" s="6">
        <f>SUMIFS(day!M40:M46,day!D40:D46,"&gt;=" &amp; week!B4,day!D40:D46,"&lt;=" &amp; week!C4)</f>
        <v>0.9</v>
      </c>
      <c r="R4" s="6">
        <f>SUMIFS(day!N40:N46,day!D40:D46,"&gt;=" &amp; week!B4,day!D40:D46,"&lt;=" &amp; week!C4)</f>
        <v>0.2</v>
      </c>
      <c r="S4" s="6">
        <f>SUMIFS(day!O40:O46,day!D40:D46,"&gt;=" &amp; week!B4,day!D40:D46,"&lt;=" &amp; week!C4)</f>
        <v>0.1</v>
      </c>
      <c r="T4" s="6">
        <f>SUMIFS(day!P40:P46,day!D40:D46,"&gt;=" &amp; week!B4,day!D40:D46,"&lt;=" &amp; week!C4)</f>
        <v>0</v>
      </c>
      <c r="U4" s="6">
        <f>SUMIFS(day!Q40:Q46,day!D40:D46,"&gt;=" &amp; week!B4,day!D40:D46,"&lt;=" &amp; week!C4)</f>
        <v>0</v>
      </c>
      <c r="V4" s="6">
        <f>SUMIFS(day!R40:R46,day!D40:D46,"&gt;=" &amp; week!B4,day!D40:D46,"&lt;=" &amp; week!C4)</f>
        <v>0</v>
      </c>
      <c r="W4" s="6">
        <f>SUMIFS(day!S40:S46,day!D40:D46,"&gt;=" &amp; week!B4,day!D40:D46,"&lt;=" &amp; week!C4)</f>
        <v>0</v>
      </c>
      <c r="X4" s="6">
        <f>SUMIFS(day!T40:T46,day!D40:D46,"&gt;=" &amp; week!B4,day!D40:D46,"&lt;=" &amp; week!C4)</f>
        <v>0</v>
      </c>
      <c r="Y4" s="6">
        <f>SUMIFS(day!U40:U46,day!D40:D46,"&gt;=" &amp; week!B4,day!D40:D46,"&lt;=" &amp; week!C4)</f>
        <v>0</v>
      </c>
      <c r="Z4" s="6">
        <f>SUMIFS(day!V40:V46,day!D40:D46,"&gt;=" &amp; week!B4,day!D40:D46,"&lt;=" &amp; week!C4)</f>
        <v>0</v>
      </c>
      <c r="AA4" s="6">
        <f>SUMIFS(day!W40:W46,day!D40:D46,"&gt;=" &amp; week!B4,day!D40:D46,"&lt;=" &amp; week!C4)</f>
        <v>0.1</v>
      </c>
      <c r="AB4" s="6">
        <f>SUMIFS(day!X40:X46,day!D40:D46,"&gt;=" &amp; week!B4,day!D40:D46,"&lt;=" &amp; week!C4)</f>
        <v>0</v>
      </c>
      <c r="AC4" s="6">
        <f>SUMIFS(day!Y40:Y46,day!D40:D46,"&gt;=" &amp; week!B4,day!D40:D46,"&lt;=" &amp; week!C4)</f>
        <v>0</v>
      </c>
      <c r="AD4" s="6">
        <f>SUMIFS(day!Z40:Z46,day!D40:D46,"&gt;=" &amp; week!B4,day!D40:D46,"&lt;=" &amp; week!C4)</f>
        <v>0.5</v>
      </c>
      <c r="AE4" s="6">
        <f>SUMIFS(day!AA40:AA46,day!D40:D46,"&gt;=" &amp; week!B4,day!D40:D46,"&lt;=" &amp; week!C4)</f>
        <v>1.4000000000000001</v>
      </c>
      <c r="AF4" s="6">
        <f>SUMIFS(day!AB40:AB46,day!D40:D46,"&gt;=" &amp; week!B4,day!D40:D46,"&lt;=" &amp; week!C4)</f>
        <v>0</v>
      </c>
      <c r="AG4" s="6">
        <f>SUMIFS(day!AC40:AC46,day!D40:D46,"&gt;=" &amp; week!B4,day!D40:D46,"&lt;=" &amp; week!C4)</f>
        <v>1.08</v>
      </c>
      <c r="AI4" s="12">
        <f t="shared" si="0"/>
        <v>9</v>
      </c>
      <c r="AJ4" s="5">
        <f t="shared" si="0"/>
        <v>43885</v>
      </c>
      <c r="AK4" s="5">
        <f t="shared" si="0"/>
        <v>43891</v>
      </c>
      <c r="AL4" s="6">
        <f>SUMIFS(day!AF40:AF46,day!D40:D46,"&gt;=" &amp; week!B4,day!D40:D46,"&lt;=" &amp; week!C4)</f>
        <v>0</v>
      </c>
      <c r="AM4" s="6">
        <f>SUMIFS(day!AG40:AG46,day!D40:D46,"&gt;=" &amp; week!B4,day!D40:D46,"&lt;=" &amp; week!C4)</f>
        <v>0</v>
      </c>
      <c r="AN4" s="6">
        <f>SUMIFS(day!AH40:AH46,day!D40:D46,"&gt;=" &amp; week!B4,day!D40:D46,"&lt;=" &amp; week!C4)</f>
        <v>-0.2</v>
      </c>
      <c r="AO4" s="6">
        <f>SUMIFS(day!AI40:AI46,day!D40:D46,"&gt;=" &amp; week!B4,day!D40:D46,"&lt;=" &amp; week!C4)</f>
        <v>0.5</v>
      </c>
      <c r="AP4" s="6">
        <f>SUMIFS(day!AJ40:AJ46,day!D40:D46,"&gt;=" &amp; week!B4,day!D40:D46,"&lt;=" &amp; week!C4)</f>
        <v>0.1</v>
      </c>
      <c r="AQ4" s="6">
        <f>SUMIFS(day!AK40:AK46,day!D40:D46,"&gt;=" &amp; week!B4,day!D40:D46,"&lt;=" &amp; week!C4)</f>
        <v>0</v>
      </c>
    </row>
    <row r="5" spans="1:50">
      <c r="A5" s="12">
        <v>10</v>
      </c>
      <c r="B5" s="5">
        <v>43892</v>
      </c>
      <c r="C5" s="5">
        <v>43898</v>
      </c>
      <c r="D5" s="6">
        <f>SUMIFS(day!B40:B46,day!A40:A46,"&gt;=" &amp; week!B5,day!A40:A46,"&lt;=" &amp; week!C5)</f>
        <v>0</v>
      </c>
      <c r="F5" s="12">
        <f t="shared" si="1"/>
        <v>10</v>
      </c>
      <c r="G5" s="5">
        <f t="shared" si="2"/>
        <v>43892</v>
      </c>
      <c r="H5" s="5">
        <f t="shared" si="3"/>
        <v>43898</v>
      </c>
      <c r="I5" s="6">
        <f>SUMIFS(day!E40:E46,day!D40:D46,"&gt;=" &amp; week!B5,day!D40:D46,"&lt;=" &amp; week!C5)</f>
        <v>0</v>
      </c>
      <c r="J5" s="6">
        <f>SUMIFS(day!F40:F46,day!D40:D46,"&gt;=" &amp; week!B5,day!D40:D46,"&lt;=" &amp; week!C5)</f>
        <v>0</v>
      </c>
      <c r="K5" s="6">
        <f>SUMIFS(day!G40:G46,day!D40:D46,"&gt;=" &amp; week!B5,day!D40:D46,"&lt;=" &amp; week!C5)</f>
        <v>0</v>
      </c>
      <c r="L5" s="6">
        <f>SUMIFS(day!H40:H46,day!D40:D46,"&gt;=" &amp; week!B5,day!D40:D46,"&lt;=" &amp; week!C5)</f>
        <v>0</v>
      </c>
      <c r="M5" s="6">
        <f>SUMIFS(day!I40:I46,day!D40:D46,"&gt;=" &amp; week!B5,day!D40:D46,"&lt;=" &amp; week!C5)</f>
        <v>0</v>
      </c>
      <c r="N5" s="6">
        <f>SUMIFS(day!J40:J46,day!D40:D46,"&gt;=" &amp; week!B5,day!D40:D46,"&lt;=" &amp; week!C5)</f>
        <v>0</v>
      </c>
      <c r="O5" s="6">
        <f>SUMIFS(day!K40:K46,day!D40:D46,"&gt;=" &amp; week!B5,day!D40:D46,"&lt;=" &amp; week!C5)</f>
        <v>0</v>
      </c>
      <c r="P5" s="6">
        <f>SUMIFS(day!L40:L46,day!D40:D46,"&gt;=" &amp; week!B5,day!D40:D46,"&lt;=" &amp; week!C5)</f>
        <v>0</v>
      </c>
      <c r="Q5" s="6">
        <f>SUMIFS(day!M40:M46,day!D40:D46,"&gt;=" &amp; week!B5,day!D40:D46,"&lt;=" &amp; week!C5)</f>
        <v>0</v>
      </c>
      <c r="R5" s="6">
        <f>SUMIFS(day!N40:N46,day!D40:D46,"&gt;=" &amp; week!B5,day!D40:D46,"&lt;=" &amp; week!C5)</f>
        <v>0</v>
      </c>
      <c r="S5" s="6">
        <f>SUMIFS(day!O40:O46,day!D40:D46,"&gt;=" &amp; week!B5,day!D40:D46,"&lt;=" &amp; week!C5)</f>
        <v>0</v>
      </c>
      <c r="T5" s="6">
        <f>SUMIFS(day!P40:P46,day!D40:D46,"&gt;=" &amp; week!B5,day!D40:D46,"&lt;=" &amp; week!C5)</f>
        <v>0</v>
      </c>
      <c r="U5" s="6">
        <f>SUMIFS(day!Q40:Q46,day!D40:D46,"&gt;=" &amp; week!B5,day!D40:D46,"&lt;=" &amp; week!C5)</f>
        <v>0</v>
      </c>
      <c r="V5" s="6">
        <f>SUMIFS(day!R40:R46,day!D40:D46,"&gt;=" &amp; week!B5,day!D40:D46,"&lt;=" &amp; week!C5)</f>
        <v>0</v>
      </c>
      <c r="W5" s="6">
        <f>SUMIFS(day!S40:S46,day!D40:D46,"&gt;=" &amp; week!B5,day!D40:D46,"&lt;=" &amp; week!C5)</f>
        <v>0</v>
      </c>
      <c r="X5" s="6">
        <f>SUMIFS(day!T40:T46,day!D40:D46,"&gt;=" &amp; week!B5,day!D40:D46,"&lt;=" &amp; week!C5)</f>
        <v>0</v>
      </c>
      <c r="Y5" s="6">
        <f>SUMIFS(day!U40:U46,day!D40:D46,"&gt;=" &amp; week!B5,day!D40:D46,"&lt;=" &amp; week!C5)</f>
        <v>0</v>
      </c>
      <c r="Z5" s="6">
        <f>SUMIFS(day!V40:V46,day!D40:D46,"&gt;=" &amp; week!B5,day!D40:D46,"&lt;=" &amp; week!C5)</f>
        <v>0</v>
      </c>
      <c r="AA5" s="6">
        <f>SUMIFS(day!W40:W46,day!D40:D46,"&gt;=" &amp; week!B5,day!D40:D46,"&lt;=" &amp; week!C5)</f>
        <v>0</v>
      </c>
      <c r="AB5" s="6">
        <f>SUMIFS(day!X40:X46,day!D40:D46,"&gt;=" &amp; week!B5,day!D40:D46,"&lt;=" &amp; week!C5)</f>
        <v>0</v>
      </c>
      <c r="AC5" s="6">
        <f>SUMIFS(day!Y40:Y46,day!D40:D46,"&gt;=" &amp; week!B5,day!D40:D46,"&lt;=" &amp; week!C5)</f>
        <v>0</v>
      </c>
      <c r="AD5" s="6">
        <f>SUMIFS(day!Z40:Z46,day!D40:D46,"&gt;=" &amp; week!B5,day!D40:D46,"&lt;=" &amp; week!C5)</f>
        <v>0</v>
      </c>
      <c r="AE5" s="6">
        <f>SUMIFS(day!AA40:AA46,day!D40:D46,"&gt;=" &amp; week!B5,day!D40:D46,"&lt;=" &amp; week!C5)</f>
        <v>0</v>
      </c>
      <c r="AF5" s="6">
        <f>SUMIFS(day!AB40:AB46,day!D40:D46,"&gt;=" &amp; week!B5,day!D40:D46,"&lt;=" &amp; week!C5)</f>
        <v>0</v>
      </c>
      <c r="AG5" s="6">
        <f>SUMIFS(day!AC40:AC46,day!D40:D46,"&gt;=" &amp; week!B5,day!D40:D46,"&lt;=" &amp; week!C5)</f>
        <v>0</v>
      </c>
      <c r="AI5" s="12">
        <f t="shared" si="0"/>
        <v>10</v>
      </c>
      <c r="AJ5" s="5">
        <f t="shared" si="0"/>
        <v>43892</v>
      </c>
      <c r="AK5" s="5">
        <f t="shared" si="0"/>
        <v>43898</v>
      </c>
      <c r="AL5" s="6">
        <f>SUMIFS(day!AF40:AF46,day!D40:D46,"&gt;=" &amp; week!B5,day!D40:D46,"&lt;=" &amp; week!C5)</f>
        <v>0</v>
      </c>
      <c r="AM5" s="6">
        <f>SUMIFS(day!AG40:AG46,day!D40:D46,"&gt;=" &amp; week!B5,day!D40:D46,"&lt;=" &amp; week!C5)</f>
        <v>0</v>
      </c>
      <c r="AN5" s="6">
        <f>SUMIFS(day!AH40:AH46,day!D40:D46,"&gt;=" &amp; week!B5,day!D40:D46,"&lt;=" &amp; week!C5)</f>
        <v>0</v>
      </c>
      <c r="AO5" s="6">
        <f>SUMIFS(day!AI40:AI46,day!D40:D46,"&gt;=" &amp; week!B5,day!D40:D46,"&lt;=" &amp; week!C5)</f>
        <v>0</v>
      </c>
      <c r="AP5" s="6">
        <f>SUMIFS(day!AJ40:AJ46,day!D40:D46,"&gt;=" &amp; week!B5,day!D40:D46,"&lt;=" &amp; week!C5)</f>
        <v>0</v>
      </c>
      <c r="AQ5" s="6">
        <f>SUMIFS(day!AK40:AK46,day!D40:D46,"&gt;=" &amp; week!B5,day!D40:D46,"&lt;=" &amp; week!C5)</f>
        <v>0</v>
      </c>
    </row>
    <row r="6" spans="1:50">
      <c r="A6" s="12"/>
      <c r="B6" s="5"/>
      <c r="C6" s="5"/>
      <c r="AI6" s="5"/>
      <c r="AJ6" s="5"/>
      <c r="AK6" s="5"/>
    </row>
    <row r="7" spans="1:50">
      <c r="A7" s="12"/>
      <c r="B7" s="5"/>
      <c r="C7" s="5"/>
      <c r="AI7" s="5"/>
      <c r="AJ7" s="5"/>
      <c r="AK7" s="5"/>
    </row>
    <row r="8" spans="1:50">
      <c r="A8" s="12"/>
      <c r="B8" s="5"/>
      <c r="C8" s="5"/>
      <c r="AI8" s="5"/>
      <c r="AJ8" s="5"/>
      <c r="AK8" s="5"/>
    </row>
    <row r="9" spans="1:50">
      <c r="A9" s="12"/>
      <c r="B9" s="5"/>
      <c r="C9" s="5"/>
      <c r="AI9" s="5"/>
      <c r="AJ9" s="5"/>
      <c r="AK9" s="5"/>
    </row>
    <row r="33" spans="1:43" ht="21">
      <c r="A33" s="40" t="s">
        <v>74</v>
      </c>
      <c r="B33" s="40"/>
      <c r="C33" s="40"/>
      <c r="D33" s="40"/>
      <c r="F33" s="39" t="s">
        <v>68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69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63</v>
      </c>
      <c r="B34" s="1" t="s">
        <v>65</v>
      </c>
      <c r="C34" s="10" t="s">
        <v>67</v>
      </c>
      <c r="D34" s="10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8</v>
      </c>
      <c r="B35" s="5">
        <v>43878</v>
      </c>
      <c r="C35" s="5">
        <v>43884</v>
      </c>
      <c r="D35">
        <v>-2.0000000000000032E-2</v>
      </c>
      <c r="F35" s="12">
        <f>A35</f>
        <v>8</v>
      </c>
      <c r="G35" s="5">
        <f>表6_3[[#This Row],[开始日期]]</f>
        <v>43878</v>
      </c>
      <c r="H35" s="5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2">
        <v>8</v>
      </c>
      <c r="AJ35" s="5">
        <v>43878</v>
      </c>
      <c r="AK35" s="5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2">
        <v>9</v>
      </c>
      <c r="B36" s="5">
        <v>43885</v>
      </c>
      <c r="C36" s="5">
        <v>43891</v>
      </c>
      <c r="D36">
        <v>4.2799999999999994</v>
      </c>
      <c r="F36" s="12">
        <f>表6_3[[#This Row],[周次]]</f>
        <v>9</v>
      </c>
      <c r="G36" s="5">
        <f>表6_3[[#This Row],[开始日期]]</f>
        <v>43885</v>
      </c>
      <c r="H36" s="5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2">
        <v>9</v>
      </c>
      <c r="AJ36" s="5">
        <v>43885</v>
      </c>
      <c r="AK36" s="5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2">
        <v>10</v>
      </c>
      <c r="B37" s="5">
        <v>43892</v>
      </c>
      <c r="C37" s="5">
        <v>43898</v>
      </c>
      <c r="D37">
        <v>0</v>
      </c>
      <c r="F37" s="12">
        <v>10</v>
      </c>
      <c r="G37" s="5">
        <v>43892</v>
      </c>
      <c r="H37" s="5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10</v>
      </c>
      <c r="AJ37" s="5">
        <v>43892</v>
      </c>
      <c r="AK37" s="5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0" t="s">
        <v>76</v>
      </c>
      <c r="B1" s="40"/>
      <c r="C1" s="40"/>
      <c r="D1" s="40"/>
      <c r="F1" s="39" t="s">
        <v>79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80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78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</v>
      </c>
      <c r="B3" s="5">
        <v>43862</v>
      </c>
      <c r="C3" s="5">
        <f>EOMONTH(表6_1117206[[#This Row],[开始日期]],0)</f>
        <v>43890</v>
      </c>
      <c r="D3" s="6">
        <f>SUMIFS(day!B40:B46,day!A40:A46,"&gt;="&amp;month!B3,day!A40:A46,"&lt;="&amp;month!C3)</f>
        <v>4.26</v>
      </c>
      <c r="F3" s="12">
        <f>A3</f>
        <v>2</v>
      </c>
      <c r="G3" s="5">
        <f>B3</f>
        <v>43862</v>
      </c>
      <c r="H3" s="5">
        <f>C3</f>
        <v>43890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month!B3,day!D40:D46,"&lt;=" &amp; month!C3)</f>
        <v>1.58</v>
      </c>
      <c r="AF3" s="6">
        <f>SUMIFS(day!AB40:AB46,day!D40:D46,"&gt;=" &amp; month!B3,day!D40:D46,"&lt;=" &amp; month!C3)</f>
        <v>0</v>
      </c>
      <c r="AG3" s="6">
        <f>SUMIFS(day!AC40:AC46,day!D40:D46,"&gt;=" &amp; month!B3,day!D40:D46,"&lt;=" &amp; month!C3)</f>
        <v>1.08</v>
      </c>
      <c r="AI3" s="12">
        <f t="shared" ref="AI3:AK5" si="0">A3</f>
        <v>2</v>
      </c>
      <c r="AJ3" s="5">
        <f t="shared" si="0"/>
        <v>43862</v>
      </c>
      <c r="AK3" s="5">
        <f t="shared" si="0"/>
        <v>43890</v>
      </c>
      <c r="AL3" s="6">
        <f>SUMIFS(day!AF40:AF46,day!D40:D46,"&gt;=" &amp; month!B3,day!D40:D46,"&lt;=" &amp; month!C3)</f>
        <v>-0.10000000000000003</v>
      </c>
      <c r="AM3" s="6">
        <f>SUMIFS(day!AG40:AG46,day!D40:D46,"&gt;=" &amp; month!B3,day!D40:D46,"&lt;=" &amp; month!C3)</f>
        <v>-0.10000000000000003</v>
      </c>
      <c r="AN3" s="6">
        <f>SUMIFS(day!AH40:AH46,day!D40:D46,"&gt;=" &amp; month!B3,day!D40:D46,"&lt;=" &amp; month!C3)</f>
        <v>-0.30000000000000004</v>
      </c>
      <c r="AO3" s="6">
        <f>SUMIFS(day!AI40:AI46,day!D40:D46,"&gt;=" &amp; month!B3,day!D40:D46,"&lt;=" &amp; month!C3)</f>
        <v>0.60000000000000009</v>
      </c>
      <c r="AP3" s="6">
        <f>SUMIFS(day!AJ40:AJ46,day!D40:D46,"&gt;=" &amp; month!B3,day!D40:D46,"&lt;=" &amp; month!C3)</f>
        <v>0.2</v>
      </c>
      <c r="AQ3" s="6">
        <f>SUMIFS(day!AK40:AK46,day!D40:D46,"&gt;=" &amp; month!B3,day!D40:D46,"&lt;=" &amp; month!C3)</f>
        <v>0</v>
      </c>
    </row>
    <row r="4" spans="1:43">
      <c r="A4" s="12">
        <v>3</v>
      </c>
      <c r="B4" s="5">
        <v>43891</v>
      </c>
      <c r="C4" s="5">
        <f>EOMONTH(表6_1117206[[#This Row],[开始日期]],0)</f>
        <v>43921</v>
      </c>
      <c r="D4" s="6">
        <f>SUMIFS(day!B40:B46,day!A40:A46,"&gt;="&amp;month!B4,day!A40:A46,"&lt;="&amp;month!C4)</f>
        <v>0</v>
      </c>
      <c r="F4" s="12">
        <f t="shared" ref="F4:H5" si="1">A4</f>
        <v>3</v>
      </c>
      <c r="G4" s="5">
        <f t="shared" si="1"/>
        <v>43891</v>
      </c>
      <c r="H4" s="5">
        <f t="shared" si="1"/>
        <v>43921</v>
      </c>
      <c r="I4" s="6">
        <f>SUMIFS(day!E40:E46,day!D40:D46,"&gt;=" &amp; month!B4,day!D40:D46,"&lt;=" &amp; month!C4)</f>
        <v>0</v>
      </c>
      <c r="J4" s="6">
        <f>SUMIFS(day!F40:F46,day!D40:D46,"&gt;=" &amp; month!B4,day!D40:D46,"&lt;=" &amp; month!C4)</f>
        <v>0</v>
      </c>
      <c r="K4" s="6">
        <f>SUMIFS(day!G40:G46,day!D40:D46,"&gt;=" &amp; month!B4,day!D40:D46,"&lt;=" &amp; month!C4)</f>
        <v>0</v>
      </c>
      <c r="L4" s="6">
        <f>SUMIFS(day!H40:H46,day!D40:D46,"&gt;=" &amp; month!B4,day!D40:D46,"&lt;=" &amp; month!C4)</f>
        <v>0</v>
      </c>
      <c r="M4" s="6">
        <f>SUMIFS(day!I40:I46,day!D40:D46,"&gt;=" &amp; month!B4,day!D40:D46,"&lt;=" &amp; month!C4)</f>
        <v>0</v>
      </c>
      <c r="N4" s="6">
        <f>SUMIFS(day!J40:J46,day!D40:D46,"&gt;=" &amp; month!B4,day!D40:D46,"&lt;=" &amp; month!C4)</f>
        <v>0</v>
      </c>
      <c r="O4" s="6">
        <f>SUMIFS(day!K40:K46,day!D40:D46,"&gt;=" &amp; month!B4,day!D40:D46,"&lt;=" &amp; month!C4)</f>
        <v>0</v>
      </c>
      <c r="P4" s="6">
        <f>SUMIFS(day!L40:L46,day!D40:D46,"&gt;=" &amp; month!B4,day!D40:D46,"&lt;=" &amp; month!C4)</f>
        <v>0</v>
      </c>
      <c r="Q4" s="6">
        <f>SUMIFS(day!M40:M46,day!D40:D46,"&gt;=" &amp; month!B4,day!D40:D46,"&lt;=" &amp; month!C4)</f>
        <v>0</v>
      </c>
      <c r="R4" s="6">
        <f>SUMIFS(day!N40:N46,day!D40:D46,"&gt;=" &amp; month!B4,day!D40:D46,"&lt;=" &amp; month!C4)</f>
        <v>0</v>
      </c>
      <c r="S4" s="6">
        <f>SUMIFS(day!O40:O46,day!D40:D46,"&gt;=" &amp; month!B4,day!D40:D46,"&lt;=" &amp; month!C4)</f>
        <v>0</v>
      </c>
      <c r="T4" s="6">
        <f>SUMIFS(day!P40:P46,day!D40:D46,"&gt;=" &amp; month!B4,day!D40:D46,"&lt;=" &amp; month!C4)</f>
        <v>0</v>
      </c>
      <c r="U4" s="6">
        <f>SUMIFS(day!Q40:Q46,day!D40:D46,"&gt;=" &amp; month!B4,day!D40:D46,"&lt;=" &amp; month!C4)</f>
        <v>0</v>
      </c>
      <c r="V4" s="6">
        <f>SUMIFS(day!R40:R46,day!D40:D46,"&gt;=" &amp; month!B4,day!D40:D46,"&lt;=" &amp; month!C4)</f>
        <v>0</v>
      </c>
      <c r="W4" s="6">
        <f>SUMIFS(day!S40:S46,day!D40:D46,"&gt;=" &amp; month!B4,day!D40:D46,"&lt;=" &amp; month!C4)</f>
        <v>0</v>
      </c>
      <c r="X4" s="6">
        <f>SUMIFS(day!T40:T46,day!D40:D46,"&gt;=" &amp; month!B4,day!D40:D46,"&lt;=" &amp; month!C4)</f>
        <v>0</v>
      </c>
      <c r="Y4" s="6">
        <f>SUMIFS(day!U40:U46,day!D40:D46,"&gt;=" &amp; month!B4,day!D40:D46,"&lt;=" &amp; month!C4)</f>
        <v>0</v>
      </c>
      <c r="Z4" s="6">
        <f>SUMIFS(day!V40:V46,day!D40:D46,"&gt;=" &amp; month!B4,day!D40:D46,"&lt;=" &amp; month!C4)</f>
        <v>0</v>
      </c>
      <c r="AA4" s="6">
        <f>SUMIFS(day!W40:W46,day!D40:D46,"&gt;=" &amp; month!B4,day!D40:D46,"&lt;=" &amp; month!C4)</f>
        <v>0</v>
      </c>
      <c r="AB4" s="6">
        <f>SUMIFS(day!X40:X46,day!D40:D46,"&gt;=" &amp; month!B4,day!D40:D46,"&lt;=" &amp; month!C4)</f>
        <v>0</v>
      </c>
      <c r="AC4" s="6">
        <f>SUMIFS(day!Y40:Y46,day!D40:D46,"&gt;=" &amp; month!B4,day!D40:D46,"&lt;=" &amp; month!C4)</f>
        <v>0</v>
      </c>
      <c r="AD4" s="6">
        <f>SUMIFS(day!Z40:Z46,day!D40:D46,"&gt;=" &amp; month!B4,day!D40:D46,"&lt;=" &amp; month!C4)</f>
        <v>0</v>
      </c>
      <c r="AE4" s="6">
        <f>SUMIFS(day!AA40:AA46,day!D40:D46,"&gt;=" &amp; month!B4,day!D40:D46,"&lt;=" &amp; month!C4)</f>
        <v>0</v>
      </c>
      <c r="AF4" s="6">
        <f>SUMIFS(day!AB40:AB46,day!D40:D46,"&gt;=" &amp; month!B4,day!D40:D46,"&lt;=" &amp; month!C4)</f>
        <v>0</v>
      </c>
      <c r="AG4" s="6">
        <f>SUMIFS(day!AC40:AC46,day!D40:D46,"&gt;=" &amp; month!B4,day!D40:D46,"&lt;=" &amp; month!C4)</f>
        <v>0</v>
      </c>
      <c r="AI4" s="12">
        <f t="shared" si="0"/>
        <v>3</v>
      </c>
      <c r="AJ4" s="5">
        <f t="shared" si="0"/>
        <v>43891</v>
      </c>
      <c r="AK4" s="5">
        <f t="shared" si="0"/>
        <v>43921</v>
      </c>
      <c r="AL4" s="6">
        <f>SUMIFS(day!AF40:AF46,day!D40:D46,"&gt;=" &amp; month!B4,day!D40:D46,"&lt;=" &amp; month!C4)</f>
        <v>0</v>
      </c>
      <c r="AM4" s="6">
        <f>SUMIFS(day!AG40:AG46,day!D40:D46,"&gt;=" &amp; month!B4,day!D40:D46,"&lt;=" &amp; month!C4)</f>
        <v>0</v>
      </c>
      <c r="AN4" s="6">
        <f>SUMIFS(day!AH40:AH46,day!D40:D46,"&gt;=" &amp; month!B4,day!D40:D46,"&lt;=" &amp; month!C4)</f>
        <v>0</v>
      </c>
      <c r="AO4" s="6">
        <f>SUMIFS(day!AI40:AI46,day!D40:D46,"&gt;=" &amp; month!B4,day!D40:D46,"&lt;=" &amp; month!C4)</f>
        <v>0</v>
      </c>
      <c r="AP4" s="6">
        <f>SUMIFS(day!AJ40:AJ46,day!D40:D46,"&gt;=" &amp; month!B4,day!D40:D46,"&lt;=" &amp; month!C4)</f>
        <v>0</v>
      </c>
      <c r="AQ4" s="6">
        <f>SUMIFS(day!AK40:AK46,day!D40:D46,"&gt;=" &amp; month!B4,day!D40:D46,"&lt;=" &amp; month!C4)</f>
        <v>0</v>
      </c>
    </row>
    <row r="5" spans="1:43">
      <c r="A5" s="12">
        <v>4</v>
      </c>
      <c r="B5" s="5">
        <v>43922</v>
      </c>
      <c r="C5" s="5">
        <f>EOMONTH(表6_1117206[[#This Row],[开始日期]],0)</f>
        <v>43951</v>
      </c>
      <c r="D5" s="6">
        <f>SUMIFS(day!B40:B46,day!A40:A46,"&gt;="&amp;month!B5,day!A40:A46,"&lt;="&amp;month!C5)</f>
        <v>0</v>
      </c>
      <c r="F5" s="12">
        <f t="shared" si="1"/>
        <v>4</v>
      </c>
      <c r="G5" s="5">
        <f t="shared" si="1"/>
        <v>43922</v>
      </c>
      <c r="H5" s="5">
        <f t="shared" si="1"/>
        <v>43951</v>
      </c>
      <c r="I5" s="6">
        <f>SUMIFS(day!E40:E46,day!D40:D46,"&gt;=" &amp; month!B5,day!D40:D46,"&lt;=" &amp; month!C5)</f>
        <v>0</v>
      </c>
      <c r="J5" s="6">
        <f>SUMIFS(day!F40:F46,day!D40:D46,"&gt;=" &amp; month!B5,day!D40:D46,"&lt;=" &amp; month!C5)</f>
        <v>0</v>
      </c>
      <c r="K5" s="6">
        <f>SUMIFS(day!G40:G46,day!D40:D46,"&gt;=" &amp; month!B5,day!D40:D46,"&lt;=" &amp; month!C5)</f>
        <v>0</v>
      </c>
      <c r="L5" s="6">
        <f>SUMIFS(day!H40:H46,day!D40:D46,"&gt;=" &amp; month!B5,day!D40:D46,"&lt;=" &amp; month!C5)</f>
        <v>0</v>
      </c>
      <c r="M5" s="6">
        <f>SUMIFS(day!I40:I46,day!D40:D46,"&gt;=" &amp; month!B5,day!D40:D46,"&lt;=" &amp; month!C5)</f>
        <v>0</v>
      </c>
      <c r="N5" s="6">
        <f>SUMIFS(day!J40:J46,day!D40:D46,"&gt;=" &amp; month!B5,day!D40:D46,"&lt;=" &amp; month!C5)</f>
        <v>0</v>
      </c>
      <c r="O5" s="6">
        <f>SUMIFS(day!K40:K46,day!D40:D46,"&gt;=" &amp; month!B5,day!D40:D46,"&lt;=" &amp; month!C5)</f>
        <v>0</v>
      </c>
      <c r="P5" s="6">
        <f>SUMIFS(day!L40:L46,day!D40:D46,"&gt;=" &amp; month!B5,day!D40:D46,"&lt;=" &amp; month!C5)</f>
        <v>0</v>
      </c>
      <c r="Q5" s="6">
        <f>SUMIFS(day!M40:M46,day!D40:D46,"&gt;=" &amp; month!B5,day!D40:D46,"&lt;=" &amp; month!C5)</f>
        <v>0</v>
      </c>
      <c r="R5" s="6">
        <f>SUMIFS(day!N40:N46,day!D40:D46,"&gt;=" &amp; month!B5,day!D40:D46,"&lt;=" &amp; month!C5)</f>
        <v>0</v>
      </c>
      <c r="S5" s="6">
        <f>SUMIFS(day!O40:O46,day!D40:D46,"&gt;=" &amp; month!B5,day!D40:D46,"&lt;=" &amp; month!C5)</f>
        <v>0</v>
      </c>
      <c r="T5" s="6">
        <f>SUMIFS(day!P40:P46,day!D40:D46,"&gt;=" &amp; month!B5,day!D40:D46,"&lt;=" &amp; month!C5)</f>
        <v>0</v>
      </c>
      <c r="U5" s="6">
        <f>SUMIFS(day!Q40:Q46,day!D40:D46,"&gt;=" &amp; month!B5,day!D40:D46,"&lt;=" &amp; month!C5)</f>
        <v>0</v>
      </c>
      <c r="V5" s="6">
        <f>SUMIFS(day!R40:R46,day!D40:D46,"&gt;=" &amp; month!B5,day!D40:D46,"&lt;=" &amp; month!C5)</f>
        <v>0</v>
      </c>
      <c r="W5" s="6">
        <f>SUMIFS(day!S40:S46,day!D40:D46,"&gt;=" &amp; month!B5,day!D40:D46,"&lt;=" &amp; month!C5)</f>
        <v>0</v>
      </c>
      <c r="X5" s="6">
        <f>SUMIFS(day!T40:T46,day!D40:D46,"&gt;=" &amp; month!B5,day!D40:D46,"&lt;=" &amp; month!C5)</f>
        <v>0</v>
      </c>
      <c r="Y5" s="6">
        <f>SUMIFS(day!U40:U46,day!D40:D46,"&gt;=" &amp; month!B5,day!D40:D46,"&lt;=" &amp; month!C5)</f>
        <v>0</v>
      </c>
      <c r="Z5" s="6">
        <f>SUMIFS(day!V40:V46,day!D40:D46,"&gt;=" &amp; month!B5,day!D40:D46,"&lt;=" &amp; month!C5)</f>
        <v>0</v>
      </c>
      <c r="AA5" s="6">
        <f>SUMIFS(day!W40:W46,day!D40:D46,"&gt;=" &amp; month!B5,day!D40:D46,"&lt;=" &amp; month!C5)</f>
        <v>0</v>
      </c>
      <c r="AB5" s="6">
        <f>SUMIFS(day!X40:X46,day!D40:D46,"&gt;=" &amp; month!B5,day!D40:D46,"&lt;=" &amp; month!C5)</f>
        <v>0</v>
      </c>
      <c r="AC5" s="6">
        <f>SUMIFS(day!Y40:Y46,day!D40:D46,"&gt;=" &amp; month!B5,day!D40:D46,"&lt;=" &amp; month!C5)</f>
        <v>0</v>
      </c>
      <c r="AD5" s="6">
        <f>SUMIFS(day!Z40:Z46,day!D40:D46,"&gt;=" &amp; month!B5,day!D40:D46,"&lt;=" &amp; month!C5)</f>
        <v>0</v>
      </c>
      <c r="AE5" s="6">
        <f>SUMIFS(day!AA40:AA46,day!D40:D46,"&gt;=" &amp; month!B5,day!D40:D46,"&lt;=" &amp; month!C5)</f>
        <v>0</v>
      </c>
      <c r="AF5" s="6">
        <f>SUMIFS(day!AB40:AB46,day!D40:D46,"&gt;=" &amp; month!B5,day!D40:D46,"&lt;=" &amp; month!C5)</f>
        <v>0</v>
      </c>
      <c r="AG5" s="6">
        <f>SUMIFS(day!AC40:AC46,day!D40:D46,"&gt;=" &amp; month!B5,day!D40:D46,"&lt;=" &amp; month!C5)</f>
        <v>0</v>
      </c>
      <c r="AI5" s="12">
        <f t="shared" si="0"/>
        <v>4</v>
      </c>
      <c r="AJ5" s="5">
        <f t="shared" si="0"/>
        <v>43922</v>
      </c>
      <c r="AK5" s="5">
        <f t="shared" si="0"/>
        <v>43951</v>
      </c>
      <c r="AL5" s="6">
        <f>SUMIFS(day!AF40:AF46,day!D40:D46,"&gt;=" &amp; month!B5,day!D40:D46,"&lt;=" &amp; month!C5)</f>
        <v>0</v>
      </c>
      <c r="AM5" s="6">
        <f>SUMIFS(day!AG40:AG46,day!D40:D46,"&gt;=" &amp; month!B5,day!D40:D46,"&lt;=" &amp; month!C5)</f>
        <v>0</v>
      </c>
      <c r="AN5" s="6">
        <f>SUMIFS(day!AH40:AH46,day!D40:D46,"&gt;=" &amp; month!B5,day!D40:D46,"&lt;=" &amp; month!C5)</f>
        <v>0</v>
      </c>
      <c r="AO5" s="6">
        <f>SUMIFS(day!AI40:AI46,day!D40:D46,"&gt;=" &amp; month!B5,day!D40:D46,"&lt;=" &amp; month!C5)</f>
        <v>0</v>
      </c>
      <c r="AP5" s="6">
        <f>SUMIFS(day!AJ40:AJ46,day!D40:D46,"&gt;=" &amp; month!B5,day!D40:D46,"&lt;=" &amp; month!C5)</f>
        <v>0</v>
      </c>
      <c r="AQ5" s="6">
        <f>SUMIFS(day!AK40:AK46,day!D40:D46,"&gt;=" &amp; month!B5,day!D40:D46,"&lt;=" &amp; month!C5)</f>
        <v>0</v>
      </c>
    </row>
    <row r="33" spans="1:43" ht="21">
      <c r="A33" s="40" t="s">
        <v>81</v>
      </c>
      <c r="B33" s="40"/>
      <c r="C33" s="40"/>
      <c r="D33" s="40"/>
      <c r="F33" s="39" t="s">
        <v>79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80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77</v>
      </c>
      <c r="B34" s="1" t="s">
        <v>64</v>
      </c>
      <c r="C34" s="10" t="s">
        <v>66</v>
      </c>
      <c r="D34" s="10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2</v>
      </c>
      <c r="B35" s="5">
        <v>43862</v>
      </c>
      <c r="C35" s="5">
        <v>43890</v>
      </c>
      <c r="D35">
        <v>4.26</v>
      </c>
      <c r="F35" s="12">
        <v>2</v>
      </c>
      <c r="G35" s="5">
        <v>43862</v>
      </c>
      <c r="H35" s="5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2">
        <v>2</v>
      </c>
      <c r="AJ35" s="5">
        <v>43862</v>
      </c>
      <c r="AK35" s="5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2">
        <v>3</v>
      </c>
      <c r="B36" s="5">
        <v>43891</v>
      </c>
      <c r="C36" s="5">
        <v>43921</v>
      </c>
      <c r="D36">
        <v>0</v>
      </c>
      <c r="F36" s="12">
        <v>3</v>
      </c>
      <c r="G36" s="5">
        <v>43891</v>
      </c>
      <c r="H36" s="5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2">
        <v>3</v>
      </c>
      <c r="AJ36" s="5">
        <v>43891</v>
      </c>
      <c r="AK36" s="5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2">
        <v>4</v>
      </c>
      <c r="B37" s="5">
        <v>43922</v>
      </c>
      <c r="C37" s="5">
        <v>43951</v>
      </c>
      <c r="D37">
        <v>0</v>
      </c>
      <c r="F37" s="12">
        <v>4</v>
      </c>
      <c r="G37" s="5">
        <v>43922</v>
      </c>
      <c r="H37" s="5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4</v>
      </c>
      <c r="AJ37" s="5">
        <v>43922</v>
      </c>
      <c r="AK37" s="5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0" t="s">
        <v>75</v>
      </c>
      <c r="B1" s="40"/>
      <c r="C1" s="40"/>
      <c r="D1" s="40"/>
      <c r="F1" s="39" t="s">
        <v>84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85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83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2020</v>
      </c>
      <c r="B3" s="5">
        <v>43831</v>
      </c>
      <c r="C3" s="5">
        <v>44196</v>
      </c>
      <c r="D3" s="6">
        <f>SUMIFS(day!B40:B46,day!A40:A46,"&gt;="&amp;year!B3,day!A40:A46,"&lt;="&amp;year!C3)</f>
        <v>4.26</v>
      </c>
      <c r="F3" s="12">
        <f>A3</f>
        <v>2020</v>
      </c>
      <c r="G3" s="5">
        <f>B3</f>
        <v>43831</v>
      </c>
      <c r="H3" s="5">
        <f>C3</f>
        <v>44196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3" si="0">A3</f>
        <v>2020</v>
      </c>
      <c r="AJ3" s="5">
        <f t="shared" si="0"/>
        <v>43831</v>
      </c>
      <c r="AK3" s="5">
        <f t="shared" si="0"/>
        <v>44196</v>
      </c>
      <c r="AL3" s="6">
        <f>SUMIFS(day!AF40:AF46,day!D40:D46,"&gt;=" &amp; year!B3,day!D40:D46,"&lt;=" &amp; year!C3)</f>
        <v>-0.10000000000000003</v>
      </c>
      <c r="AM3" s="6">
        <f>SUMIFS(day!AG40:AG46,day!D40:D46,"&gt;=" &amp; year!B3,day!D40:D46,"&lt;=" &amp; year!C3)</f>
        <v>-0.10000000000000003</v>
      </c>
      <c r="AN3" s="6">
        <f>SUMIFS(day!AH40:AH46,day!D40:D46,"&gt;=" &amp; year!B3,day!D40:D46,"&lt;=" &amp; year!C3)</f>
        <v>-0.30000000000000004</v>
      </c>
      <c r="AO3" s="6">
        <f>SUMIFS(day!AI40:AI46,day!D40:D46,"&gt;=" &amp; year!B3,day!D40:D46,"&lt;=" &amp; year!C3)</f>
        <v>0.60000000000000009</v>
      </c>
      <c r="AP3" s="6">
        <f>SUMIFS(day!AJ40:AJ46,day!D40:D46,"&gt;=" &amp; year!B3,day!D40:D46,"&lt;=" &amp; year!C3)</f>
        <v>0.2</v>
      </c>
      <c r="AQ3" s="6">
        <f>SUMIFS(day!AK40:AK46,day!D40:D46,"&gt;=" &amp; year!B3,day!D40:D46,"&lt;=" &amp; year!C3)</f>
        <v>0</v>
      </c>
    </row>
    <row r="4" spans="1:43">
      <c r="A4" s="12"/>
      <c r="B4" s="5"/>
      <c r="C4" s="5"/>
      <c r="D4" s="6"/>
      <c r="F4" s="12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12"/>
      <c r="AJ4" s="5"/>
      <c r="AK4" s="5"/>
      <c r="AL4" s="6"/>
      <c r="AM4" s="6"/>
      <c r="AN4" s="6"/>
      <c r="AO4" s="6"/>
      <c r="AP4" s="6"/>
      <c r="AQ4" s="6"/>
    </row>
    <row r="5" spans="1:43">
      <c r="A5" s="12"/>
      <c r="B5" s="5"/>
      <c r="C5" s="5"/>
      <c r="D5" s="6"/>
      <c r="F5" s="12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I5" s="12"/>
      <c r="AJ5" s="5"/>
      <c r="AK5" s="5"/>
      <c r="AL5" s="6"/>
      <c r="AM5" s="6"/>
      <c r="AN5" s="6"/>
      <c r="AO5" s="6"/>
      <c r="AP5" s="6"/>
      <c r="AQ5" s="6"/>
    </row>
    <row r="31" spans="1:43" ht="21">
      <c r="A31" s="40" t="s">
        <v>86</v>
      </c>
      <c r="B31" s="40"/>
      <c r="C31" s="40"/>
      <c r="D31" s="40"/>
      <c r="F31" s="39" t="s">
        <v>84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I31" s="38" t="s">
        <v>85</v>
      </c>
      <c r="AJ31" s="38"/>
      <c r="AK31" s="38"/>
      <c r="AL31" s="38"/>
      <c r="AM31" s="38"/>
      <c r="AN31" s="38"/>
      <c r="AO31" s="38"/>
      <c r="AP31" s="38"/>
      <c r="AQ31" s="38"/>
    </row>
    <row r="32" spans="1:43" ht="18">
      <c r="A32" s="10" t="s">
        <v>82</v>
      </c>
      <c r="B32" s="1" t="s">
        <v>64</v>
      </c>
      <c r="C32" s="10" t="s">
        <v>66</v>
      </c>
      <c r="D32" s="10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0" t="s">
        <v>5</v>
      </c>
      <c r="AM32" s="10" t="s">
        <v>7</v>
      </c>
      <c r="AN32" s="10" t="s">
        <v>8</v>
      </c>
      <c r="AO32" s="10" t="s">
        <v>9</v>
      </c>
      <c r="AP32" s="10" t="s">
        <v>10</v>
      </c>
      <c r="AQ32" s="10" t="s">
        <v>54</v>
      </c>
    </row>
    <row r="33" spans="1:43">
      <c r="A33" s="12">
        <v>2020</v>
      </c>
      <c r="B33" s="5">
        <v>43831</v>
      </c>
      <c r="C33" s="5">
        <v>44196</v>
      </c>
      <c r="D33">
        <v>4.26</v>
      </c>
      <c r="F33" s="12">
        <v>2020</v>
      </c>
      <c r="G33" s="5">
        <v>43831</v>
      </c>
      <c r="H33" s="5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2">
        <v>2020</v>
      </c>
      <c r="AJ33" s="5">
        <v>43831</v>
      </c>
      <c r="AK33" s="5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1" t="s">
        <v>90</v>
      </c>
      <c r="B1" s="41"/>
    </row>
    <row r="2" spans="1:4" ht="18">
      <c r="A2" s="15" t="s">
        <v>0</v>
      </c>
      <c r="B2" s="16" t="s">
        <v>89</v>
      </c>
    </row>
    <row r="3" spans="1:4">
      <c r="A3" s="5">
        <v>43888</v>
      </c>
      <c r="B3">
        <f>SUMIFS(records[得分],records[日期],search!A3)</f>
        <v>1.56</v>
      </c>
    </row>
    <row r="5" spans="1:4" ht="21">
      <c r="A5" s="42" t="s">
        <v>91</v>
      </c>
      <c r="B5" s="42"/>
      <c r="C5" s="42"/>
    </row>
    <row r="6" spans="1:4" ht="18">
      <c r="A6" s="1" t="s">
        <v>65</v>
      </c>
      <c r="B6" s="10" t="s">
        <v>67</v>
      </c>
      <c r="C6" s="10" t="s">
        <v>89</v>
      </c>
    </row>
    <row r="7" spans="1:4">
      <c r="A7" s="5">
        <v>43888</v>
      </c>
      <c r="B7" s="5">
        <v>43888</v>
      </c>
      <c r="C7">
        <f>SUMIFS(records[得分],records[日期],"&gt;="&amp;search!A7,records[日期],"&lt;="&amp;search!B7)</f>
        <v>1.56</v>
      </c>
    </row>
    <row r="9" spans="1:4" ht="21">
      <c r="A9" s="43" t="s">
        <v>92</v>
      </c>
      <c r="B9" s="43"/>
      <c r="C9" s="43"/>
    </row>
    <row r="10" spans="1:4" ht="18">
      <c r="A10" s="1" t="s">
        <v>87</v>
      </c>
      <c r="B10" s="10" t="s">
        <v>88</v>
      </c>
      <c r="C10" s="10" t="s">
        <v>89</v>
      </c>
    </row>
    <row r="11" spans="1:4">
      <c r="A11" s="14">
        <v>0.60833333333333328</v>
      </c>
      <c r="B11" s="14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4" t="s">
        <v>93</v>
      </c>
      <c r="B13" s="44"/>
      <c r="C13" s="44"/>
      <c r="D13" s="44"/>
    </row>
    <row r="14" spans="1:4" ht="18">
      <c r="A14" s="1" t="s">
        <v>0</v>
      </c>
      <c r="B14" s="10" t="s">
        <v>87</v>
      </c>
      <c r="C14" s="10" t="s">
        <v>88</v>
      </c>
      <c r="D14" s="10" t="s">
        <v>89</v>
      </c>
    </row>
    <row r="15" spans="1:4">
      <c r="A15" s="5">
        <v>43888</v>
      </c>
      <c r="B15" s="14">
        <v>0.61527777777777781</v>
      </c>
      <c r="C15" s="14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5"/>
      <c r="B29" s="14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8"/>
  <sheetViews>
    <sheetView topLeftCell="A14" workbookViewId="0">
      <selection activeCell="G47" sqref="G47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6" t="s">
        <v>185</v>
      </c>
      <c r="G1" s="25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5" t="s">
        <v>115</v>
      </c>
      <c r="B7" s="45"/>
      <c r="C7" s="45"/>
      <c r="D7" s="45"/>
      <c r="E7" s="45"/>
      <c r="F7" s="45"/>
      <c r="G7" s="45"/>
      <c r="H7" s="45"/>
      <c r="J7" s="45" t="s">
        <v>151</v>
      </c>
      <c r="K7" s="45"/>
      <c r="L7" s="45"/>
      <c r="M7" s="45"/>
      <c r="N7" s="45"/>
      <c r="O7" s="45"/>
      <c r="P7" s="45"/>
      <c r="Q7" s="45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0"/>
      <c r="S8" s="10"/>
    </row>
    <row r="9" spans="1:19">
      <c r="A9" s="5">
        <v>43884</v>
      </c>
      <c r="B9" s="17">
        <f t="array" ref="B9">IFERROR(INDEX(records[开始时刻],MATCH(表31[[#This Row],[日期]]&amp;"早起",records[日期]&amp;records[名称],0)),"")</f>
        <v>0.25</v>
      </c>
      <c r="C9" s="17">
        <f t="array" ref="C9">IFERROR(INDEX(records[结束时刻],MATCH(表31[[#This Row],[日期]]&amp;"早起",records[日期]&amp;records[名称],0)),"")</f>
        <v>0.25</v>
      </c>
      <c r="D9" s="17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5">
        <v>43884</v>
      </c>
      <c r="K9" s="17">
        <f t="array" ref="K9">IFERROR(INDEX(records[开始时刻],MATCH(表31_38[[#This Row],[日期]]&amp;"刷牙洗脸",records[日期]&amp;records[名称],0)),"")</f>
        <v>0.25</v>
      </c>
      <c r="L9" s="17">
        <f t="array" ref="L9">IFERROR(INDEX(records[结束时刻],MATCH(表31_38[[#This Row],[日期]]&amp;"刷牙洗脸",records[日期]&amp;records[名称],0)),"")</f>
        <v>0.25347222222222221</v>
      </c>
      <c r="M9" s="17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9"/>
      <c r="S9" s="9"/>
    </row>
    <row r="10" spans="1:19">
      <c r="A10" s="5">
        <v>43885</v>
      </c>
      <c r="B10" s="17">
        <f t="array" ref="B10">IFERROR(INDEX(records[开始时刻],MATCH(表31[[#This Row],[日期]]&amp;"早起",records[日期]&amp;records[名称],0)),"")</f>
        <v>0.25</v>
      </c>
      <c r="C10" s="17">
        <f t="array" ref="C10">IFERROR(INDEX(records[结束时刻],MATCH(表31[[#This Row],[日期]]&amp;"早起",records[日期]&amp;records[名称],0)),"")</f>
        <v>0.25</v>
      </c>
      <c r="D10" s="17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5">
        <v>43885</v>
      </c>
      <c r="K10" s="17">
        <f t="array" ref="K10">IFERROR(INDEX(records[开始时刻],MATCH(表31_38[[#This Row],[日期]]&amp;"刷牙洗脸",records[日期]&amp;records[名称],0)),"")</f>
        <v>0.25</v>
      </c>
      <c r="L10" s="17">
        <f t="array" ref="L10">IFERROR(INDEX(records[结束时刻],MATCH(表31_38[[#This Row],[日期]]&amp;"刷牙洗脸",records[日期]&amp;records[名称],0)),"")</f>
        <v>0.25347222222222221</v>
      </c>
      <c r="M10" s="17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9"/>
      <c r="S10" s="9"/>
    </row>
    <row r="11" spans="1:19">
      <c r="A11" s="5">
        <v>43886</v>
      </c>
      <c r="B11" s="17">
        <f t="array" ref="B11">IFERROR(INDEX(records[开始时刻],MATCH(表31[[#This Row],[日期]]&amp;"早起",records[日期]&amp;records[名称],0)),"")</f>
        <v>0.25</v>
      </c>
      <c r="C11" s="17">
        <f t="array" ref="C11">IFERROR(INDEX(records[结束时刻],MATCH(表31[[#This Row],[日期]]&amp;"早起",records[日期]&amp;records[名称],0)),"")</f>
        <v>0.25</v>
      </c>
      <c r="D11" s="17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5">
        <v>43886</v>
      </c>
      <c r="K11" s="17">
        <f t="array" ref="K11">IFERROR(INDEX(records[开始时刻],MATCH(表31_38[[#This Row],[日期]]&amp;"刷牙洗脸",records[日期]&amp;records[名称],0)),"")</f>
        <v>0.25</v>
      </c>
      <c r="L11" s="17">
        <f t="array" ref="L11">IFERROR(INDEX(records[结束时刻],MATCH(表31_38[[#This Row],[日期]]&amp;"刷牙洗脸",records[日期]&amp;records[名称],0)),"")</f>
        <v>0.25347222222222221</v>
      </c>
      <c r="M11" s="17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9"/>
      <c r="S11" s="9"/>
    </row>
    <row r="12" spans="1:19">
      <c r="A12" s="5">
        <v>43887</v>
      </c>
      <c r="B12" s="17">
        <f t="array" ref="B12">IFERROR(INDEX(records[开始时刻],MATCH(表31[[#This Row],[日期]]&amp;"早起",records[日期]&amp;records[名称],0)),"")</f>
        <v>0.25</v>
      </c>
      <c r="C12" s="17">
        <f t="array" ref="C12">IFERROR(INDEX(records[结束时刻],MATCH(表31[[#This Row],[日期]]&amp;"早起",records[日期]&amp;records[名称],0)),"")</f>
        <v>0.25</v>
      </c>
      <c r="D12" s="17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5">
        <v>43887</v>
      </c>
      <c r="K12" s="17">
        <f t="array" ref="K12">IFERROR(INDEX(records[开始时刻],MATCH(表31_38[[#This Row],[日期]]&amp;"刷牙洗脸",records[日期]&amp;records[名称],0)),"")</f>
        <v>0.25</v>
      </c>
      <c r="L12" s="17">
        <f t="array" ref="L12">IFERROR(INDEX(records[结束时刻],MATCH(表31_38[[#This Row],[日期]]&amp;"刷牙洗脸",records[日期]&amp;records[名称],0)),"")</f>
        <v>0.25347222222222221</v>
      </c>
      <c r="M12" s="17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9"/>
      <c r="S12" s="9"/>
    </row>
    <row r="13" spans="1:19">
      <c r="A13" s="5">
        <v>43888</v>
      </c>
      <c r="B13" s="17">
        <f t="array" ref="B13">IFERROR(INDEX(records[开始时刻],MATCH(表31[[#This Row],[日期]]&amp;"早起",records[日期]&amp;records[名称],0)),"")</f>
        <v>0.25</v>
      </c>
      <c r="C13" s="17">
        <f t="array" ref="C13">IFERROR(INDEX(records[结束时刻],MATCH(表31[[#This Row],[日期]]&amp;"早起",records[日期]&amp;records[名称],0)),"")</f>
        <v>0.25</v>
      </c>
      <c r="D13" s="17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5">
        <v>43888</v>
      </c>
      <c r="K13" s="17">
        <f t="array" ref="K13">IFERROR(INDEX(records[开始时刻],MATCH(表31_38[[#This Row],[日期]]&amp;"刷牙洗脸",records[日期]&amp;records[名称],0)),"")</f>
        <v>0.25</v>
      </c>
      <c r="L13" s="17">
        <f t="array" ref="L13">IFERROR(INDEX(records[结束时刻],MATCH(表31_38[[#This Row],[日期]]&amp;"刷牙洗脸",records[日期]&amp;records[名称],0)),"")</f>
        <v>0.25347222222222221</v>
      </c>
      <c r="M13" s="17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9"/>
      <c r="S13" s="9"/>
    </row>
    <row r="14" spans="1:19">
      <c r="A14" s="5">
        <v>43889</v>
      </c>
      <c r="B14" s="17">
        <f t="array" ref="B14">IFERROR(INDEX(records[开始时刻],MATCH(表31[[#This Row],[日期]]&amp;"早起",records[日期]&amp;records[名称],0)),"")</f>
        <v>0.25</v>
      </c>
      <c r="C14" s="17">
        <f t="array" ref="C14">IFERROR(INDEX(records[结束时刻],MATCH(表31[[#This Row],[日期]]&amp;"早起",records[日期]&amp;records[名称],0)),"")</f>
        <v>0.25</v>
      </c>
      <c r="D14" s="17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5">
        <v>43889</v>
      </c>
      <c r="K14" s="17">
        <f t="array" ref="K14">IFERROR(INDEX(records[开始时刻],MATCH(表31_38[[#This Row],[日期]]&amp;"刷牙洗脸",records[日期]&amp;records[名称],0)),"")</f>
        <v>0.30208333333333331</v>
      </c>
      <c r="L14" s="17">
        <f t="array" ref="L14">IFERROR(INDEX(records[结束时刻],MATCH(表31_38[[#This Row],[日期]]&amp;"刷牙洗脸",records[日期]&amp;records[名称],0)),"")</f>
        <v>0.30555555555555552</v>
      </c>
      <c r="M14" s="17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9"/>
      <c r="S14" s="9"/>
    </row>
    <row r="15" spans="1:19">
      <c r="A15" s="5">
        <v>43890</v>
      </c>
      <c r="B15" s="17">
        <f t="array" ref="B15">IFERROR(INDEX(records[开始时刻],MATCH(表31[[#This Row],[日期]]&amp;"早起",records[日期]&amp;records[名称],0)),"")</f>
        <v>0.25</v>
      </c>
      <c r="C15" s="17">
        <f t="array" ref="C15">IFERROR(INDEX(records[结束时刻],MATCH(表31[[#This Row],[日期]]&amp;"早起",records[日期]&amp;records[名称],0)),"")</f>
        <v>0.25</v>
      </c>
      <c r="D15" s="17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5">
        <v>43890</v>
      </c>
      <c r="K15" s="17">
        <f t="array" ref="K15">IFERROR(INDEX(records[开始时刻],MATCH(表31_38[[#This Row],[日期]]&amp;"刷牙洗脸",records[日期]&amp;records[名称],0)),"")</f>
        <v>0.30208333333333331</v>
      </c>
      <c r="L15" s="17">
        <f t="array" ref="L15">IFERROR(INDEX(records[结束时刻],MATCH(表31_38[[#This Row],[日期]]&amp;"刷牙洗脸",records[日期]&amp;records[名称],0)),"")</f>
        <v>0.30555555555555552</v>
      </c>
      <c r="M15" s="17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9"/>
      <c r="S15" s="9"/>
    </row>
    <row r="16" spans="1:19">
      <c r="A16" s="5">
        <v>43891</v>
      </c>
      <c r="B16" s="17">
        <f t="array" ref="B16">IFERROR(INDEX(records[开始时刻],MATCH(表31[[#This Row],[日期]]&amp;"早起",records[日期]&amp;records[名称],0)),"")</f>
        <v>0.25</v>
      </c>
      <c r="C16" s="17">
        <f t="array" ref="C16">IFERROR(INDEX(records[结束时刻],MATCH(表31[[#This Row],[日期]]&amp;"早起",records[日期]&amp;records[名称],0)),"")</f>
        <v>0.25</v>
      </c>
      <c r="D16" s="17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5">
        <v>43891</v>
      </c>
      <c r="K16" s="17">
        <f t="array" ref="K16">IFERROR(INDEX(records[开始时刻],MATCH(表31_38[[#This Row],[日期]]&amp;"刷牙洗脸",records[日期]&amp;records[名称],0)),"")</f>
        <v>0.30208333333333331</v>
      </c>
      <c r="L16" s="17">
        <f t="array" ref="L16">IFERROR(INDEX(records[结束时刻],MATCH(表31_38[[#This Row],[日期]]&amp;"刷牙洗脸",records[日期]&amp;records[名称],0)),"")</f>
        <v>0.30555555555555552</v>
      </c>
      <c r="M16" s="17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9"/>
      <c r="S16" s="9"/>
    </row>
    <row r="17" spans="1:17">
      <c r="A17" s="5">
        <v>43892</v>
      </c>
      <c r="B17" s="17">
        <f t="array" ref="B17">IFERROR(INDEX(records[开始时刻],MATCH(表31[[#This Row],[日期]]&amp;"早起",records[日期]&amp;records[名称],0)),"")</f>
        <v>0.29444444444444445</v>
      </c>
      <c r="C17" s="17">
        <f t="array" ref="C17">IFERROR(INDEX(records[结束时刻],MATCH(表31[[#This Row],[日期]]&amp;"早起",records[日期]&amp;records[名称],0)),"")</f>
        <v>0.29444444444444445</v>
      </c>
      <c r="D17" s="17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5">
        <v>43892</v>
      </c>
      <c r="K17" s="17">
        <f t="array" ref="K17">IFERROR(INDEX(records[开始时刻],MATCH(表31_38[[#This Row],[日期]]&amp;"刷牙洗脸",records[日期]&amp;records[名称],0)),"")</f>
        <v>0.29444444444444445</v>
      </c>
      <c r="L17" s="17">
        <f t="array" ref="L17">IFERROR(INDEX(records[结束时刻],MATCH(表31_38[[#This Row],[日期]]&amp;"刷牙洗脸",records[日期]&amp;records[名称],0)),"")</f>
        <v>0.2986111111111111</v>
      </c>
      <c r="M17" s="17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5">
        <v>43893</v>
      </c>
      <c r="B18" s="17">
        <f t="array" ref="B18">IFERROR(INDEX(records[开始时刻],MATCH(表31[[#This Row],[日期]]&amp;"早起",records[日期]&amp;records[名称],0)),"")</f>
        <v>0.25</v>
      </c>
      <c r="C18" s="17">
        <f t="array" ref="C18">IFERROR(INDEX(records[结束时刻],MATCH(表31[[#This Row],[日期]]&amp;"早起",records[日期]&amp;records[名称],0)),"")</f>
        <v>0.25</v>
      </c>
      <c r="D18" s="17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5">
        <v>43893</v>
      </c>
      <c r="K18" s="17">
        <f t="array" ref="K18">IFERROR(INDEX(records[开始时刻],MATCH(表31_38[[#This Row],[日期]]&amp;"刷牙洗脸",records[日期]&amp;records[名称],0)),"")</f>
        <v>0.25</v>
      </c>
      <c r="L18" s="17">
        <f t="array" ref="L18">IFERROR(INDEX(records[结束时刻],MATCH(表31_38[[#This Row],[日期]]&amp;"刷牙洗脸",records[日期]&amp;records[名称],0)),"")</f>
        <v>0.25694444444444448</v>
      </c>
      <c r="M18" s="17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5">
        <v>43894</v>
      </c>
      <c r="B19" s="17">
        <f t="array" ref="B19">IFERROR(INDEX(records[开始时刻],MATCH(表31[[#This Row],[日期]]&amp;"早起",records[日期]&amp;records[名称],0)),"")</f>
        <v>0.25</v>
      </c>
      <c r="C19" s="17">
        <f t="array" ref="C19">IFERROR(INDEX(records[结束时刻],MATCH(表31[[#This Row],[日期]]&amp;"早起",records[日期]&amp;records[名称],0)),"")</f>
        <v>0.25</v>
      </c>
      <c r="D19" s="17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5">
        <v>43894</v>
      </c>
      <c r="K19" s="17">
        <f t="array" ref="K19">IFERROR(INDEX(records[开始时刻],MATCH(表31_38[[#This Row],[日期]]&amp;"刷牙洗脸",records[日期]&amp;records[名称],0)),"")</f>
        <v>0.25</v>
      </c>
      <c r="L19" s="17">
        <f t="array" ref="L19">IFERROR(INDEX(records[结束时刻],MATCH(表31_38[[#This Row],[日期]]&amp;"刷牙洗脸",records[日期]&amp;records[名称],0)),"")</f>
        <v>0.25694444444444448</v>
      </c>
      <c r="M19" s="17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5">
        <v>43895</v>
      </c>
      <c r="B20" s="17">
        <f t="array" ref="B20">IFERROR(INDEX(records[开始时刻],MATCH(表31[[#This Row],[日期]]&amp;"早起",records[日期]&amp;records[名称],0)),"")</f>
        <v>0.25</v>
      </c>
      <c r="C20" s="17">
        <f t="array" ref="C20">IFERROR(INDEX(records[结束时刻],MATCH(表31[[#This Row],[日期]]&amp;"早起",records[日期]&amp;records[名称],0)),"")</f>
        <v>0.25</v>
      </c>
      <c r="D20" s="17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5">
        <v>43895</v>
      </c>
      <c r="K20" s="17">
        <f t="array" ref="K20">IFERROR(INDEX(records[开始时刻],MATCH(表31_38[[#This Row],[日期]]&amp;"刷牙洗脸",records[日期]&amp;records[名称],0)),"")</f>
        <v>0.25</v>
      </c>
      <c r="L20" s="17">
        <f t="array" ref="L20">IFERROR(INDEX(records[结束时刻],MATCH(表31_38[[#This Row],[日期]]&amp;"刷牙洗脸",records[日期]&amp;records[名称],0)),"")</f>
        <v>0.25694444444444448</v>
      </c>
      <c r="M20" s="17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5">
        <v>43896</v>
      </c>
      <c r="B21" s="17">
        <f t="array" ref="B21">IFERROR(INDEX(records[开始时刻],MATCH(表31[[#This Row],[日期]]&amp;"早起",records[日期]&amp;records[名称],0)),"")</f>
        <v>0.30208333333333331</v>
      </c>
      <c r="C21" s="17">
        <f t="array" ref="C21">IFERROR(INDEX(records[结束时刻],MATCH(表31[[#This Row],[日期]]&amp;"早起",records[日期]&amp;records[名称],0)),"")</f>
        <v>0.30208333333333331</v>
      </c>
      <c r="D21" s="17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5">
        <v>43896</v>
      </c>
      <c r="K21" s="17">
        <f t="array" ref="K21">IFERROR(INDEX(records[开始时刻],MATCH(表31_38[[#This Row],[日期]]&amp;"刷牙洗脸",records[日期]&amp;records[名称],0)),"")</f>
        <v>0.30208333333333331</v>
      </c>
      <c r="L21" s="17">
        <f t="array" ref="L21">IFERROR(INDEX(records[结束时刻],MATCH(表31_38[[#This Row],[日期]]&amp;"刷牙洗脸",records[日期]&amp;records[名称],0)),"")</f>
        <v>0.30902777777777779</v>
      </c>
      <c r="M21" s="17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5">
        <v>43897</v>
      </c>
      <c r="B22" s="17">
        <f t="array" ref="B22">IFERROR(INDEX(records[开始时刻],MATCH(表31[[#This Row],[日期]]&amp;"早起",records[日期]&amp;records[名称],0)),"")</f>
        <v>0.25</v>
      </c>
      <c r="C22" s="17">
        <f t="array" ref="C22">IFERROR(INDEX(records[结束时刻],MATCH(表31[[#This Row],[日期]]&amp;"早起",records[日期]&amp;records[名称],0)),"")</f>
        <v>0.25</v>
      </c>
      <c r="D22" s="17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5">
        <v>43897</v>
      </c>
      <c r="K22" s="17">
        <f t="array" ref="K22">IFERROR(INDEX(records[开始时刻],MATCH(表31_38[[#This Row],[日期]]&amp;"刷牙洗脸",records[日期]&amp;records[名称],0)),"")</f>
        <v>0.25</v>
      </c>
      <c r="L22" s="17">
        <f t="array" ref="L22">IFERROR(INDEX(records[结束时刻],MATCH(表31_38[[#This Row],[日期]]&amp;"刷牙洗脸",records[日期]&amp;records[名称],0)),"")</f>
        <v>0.26041666666666669</v>
      </c>
      <c r="M22" s="17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5">
        <v>43898</v>
      </c>
      <c r="B23" s="17">
        <f t="array" ref="B23">IFERROR(INDEX(records[开始时刻],MATCH(表31[[#This Row],[日期]]&amp;"早起",records[日期]&amp;records[名称],0)),"")</f>
        <v>0.28125</v>
      </c>
      <c r="C23" s="17">
        <f t="array" ref="C23">IFERROR(INDEX(records[结束时刻],MATCH(表31[[#This Row],[日期]]&amp;"早起",records[日期]&amp;records[名称],0)),"")</f>
        <v>0.28125</v>
      </c>
      <c r="D23" s="17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5">
        <v>43898</v>
      </c>
      <c r="K23" s="17">
        <f t="array" ref="K23">IFERROR(INDEX(records[开始时刻],MATCH(表31_38[[#This Row],[日期]]&amp;"刷牙洗脸",records[日期]&amp;records[名称],0)),"")</f>
        <v>0.28125</v>
      </c>
      <c r="L23" s="17">
        <f t="array" ref="L23">IFERROR(INDEX(records[结束时刻],MATCH(表31_38[[#This Row],[日期]]&amp;"刷牙洗脸",records[日期]&amp;records[名称],0)),"")</f>
        <v>0.29166666666666669</v>
      </c>
      <c r="M23" s="17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5">
        <v>43899</v>
      </c>
      <c r="B24" s="17">
        <f t="array" ref="B24">IFERROR(INDEX(records[开始时刻],MATCH(表31[[#This Row],[日期]]&amp;"早起",records[日期]&amp;records[名称],0)),"")</f>
        <v>0.25</v>
      </c>
      <c r="C24" s="17">
        <f t="array" ref="C24">IFERROR(INDEX(records[结束时刻],MATCH(表31[[#This Row],[日期]]&amp;"早起",records[日期]&amp;records[名称],0)),"")</f>
        <v>0.25</v>
      </c>
      <c r="D24" s="17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5">
        <v>43899</v>
      </c>
      <c r="K24" s="17">
        <f t="array" ref="K24">IFERROR(INDEX(records[开始时刻],MATCH(表31_38[[#This Row],[日期]]&amp;"刷牙洗脸",records[日期]&amp;records[名称],0)),"")</f>
        <v>0.25</v>
      </c>
      <c r="L24" s="17">
        <f t="array" ref="L24">IFERROR(INDEX(records[结束时刻],MATCH(表31_38[[#This Row],[日期]]&amp;"刷牙洗脸",records[日期]&amp;records[名称],0)),"")</f>
        <v>0.25694444444444448</v>
      </c>
      <c r="M24" s="17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5">
        <v>43900</v>
      </c>
      <c r="B25" s="17">
        <f t="array" ref="B25">IFERROR(INDEX(records[开始时刻],MATCH(表31[[#This Row],[日期]]&amp;"早起",records[日期]&amp;records[名称],0)),"")</f>
        <v>0.25</v>
      </c>
      <c r="C25" s="17">
        <f t="array" ref="C25">IFERROR(INDEX(records[结束时刻],MATCH(表31[[#This Row],[日期]]&amp;"早起",records[日期]&amp;records[名称],0)),"")</f>
        <v>0.25</v>
      </c>
      <c r="D25" s="17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5">
        <v>43900</v>
      </c>
      <c r="K25" s="17">
        <f t="array" ref="K25">IFERROR(INDEX(records[开始时刻],MATCH(表31_38[[#This Row],[日期]]&amp;"刷牙洗脸",records[日期]&amp;records[名称],0)),"")</f>
        <v>0.25</v>
      </c>
      <c r="L25" s="17">
        <f t="array" ref="L25">IFERROR(INDEX(records[结束时刻],MATCH(表31_38[[#This Row],[日期]]&amp;"刷牙洗脸",records[日期]&amp;records[名称],0)),"")</f>
        <v>0.25694444444444448</v>
      </c>
      <c r="M25" s="17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5">
        <v>43901</v>
      </c>
      <c r="B26" s="17">
        <f t="array" ref="B26">IFERROR(INDEX(records[开始时刻],MATCH(表31[[#This Row],[日期]]&amp;"早起",records[日期]&amp;records[名称],0)),"")</f>
        <v>0.25</v>
      </c>
      <c r="C26" s="17">
        <f t="array" ref="C26">IFERROR(INDEX(records[结束时刻],MATCH(表31[[#This Row],[日期]]&amp;"早起",records[日期]&amp;records[名称],0)),"")</f>
        <v>0.25</v>
      </c>
      <c r="D26" s="17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5">
        <v>43901</v>
      </c>
      <c r="K26" s="17">
        <f t="array" ref="K26">IFERROR(INDEX(records[开始时刻],MATCH(表31_38[[#This Row],[日期]]&amp;"刷牙洗脸",records[日期]&amp;records[名称],0)),"")</f>
        <v>0.25</v>
      </c>
      <c r="L26" s="17">
        <f t="array" ref="L26">IFERROR(INDEX(records[结束时刻],MATCH(表31_38[[#This Row],[日期]]&amp;"刷牙洗脸",records[日期]&amp;records[名称],0)),"")</f>
        <v>0.25694444444444448</v>
      </c>
      <c r="M26" s="17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5">
        <v>43902</v>
      </c>
      <c r="B27" s="17">
        <f t="array" ref="B27">IFERROR(INDEX(records[开始时刻],MATCH(表31[[#This Row],[日期]]&amp;"早起",records[日期]&amp;records[名称],0)),"")</f>
        <v>0.25</v>
      </c>
      <c r="C27" s="17">
        <f t="array" ref="C27">IFERROR(INDEX(records[结束时刻],MATCH(表31[[#This Row],[日期]]&amp;"早起",records[日期]&amp;records[名称],0)),"")</f>
        <v>0.25</v>
      </c>
      <c r="D27" s="17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5">
        <v>43902</v>
      </c>
      <c r="K27" s="17">
        <f t="array" ref="K27">IFERROR(INDEX(records[开始时刻],MATCH(表31_38[[#This Row],[日期]]&amp;"刷牙洗脸",records[日期]&amp;records[名称],0)),"")</f>
        <v>0.25</v>
      </c>
      <c r="L27" s="17">
        <f t="array" ref="L27">IFERROR(INDEX(records[结束时刻],MATCH(表31_38[[#This Row],[日期]]&amp;"刷牙洗脸",records[日期]&amp;records[名称],0)),"")</f>
        <v>0.25694444444444448</v>
      </c>
      <c r="M27" s="17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5">
        <v>43903</v>
      </c>
      <c r="B28" s="17">
        <f t="array" ref="B28">IFERROR(INDEX(records[开始时刻],MATCH(表31[[#This Row],[日期]]&amp;"早起",records[日期]&amp;records[名称],0)),"")</f>
        <v>0.30208333333333331</v>
      </c>
      <c r="C28" s="17">
        <f t="array" ref="C28">IFERROR(INDEX(records[结束时刻],MATCH(表31[[#This Row],[日期]]&amp;"早起",records[日期]&amp;records[名称],0)),"")</f>
        <v>0.30208333333333331</v>
      </c>
      <c r="D28" s="17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5">
        <v>43903</v>
      </c>
      <c r="K28" s="17">
        <f t="array" ref="K28">IFERROR(INDEX(records[开始时刻],MATCH(表31_38[[#This Row],[日期]]&amp;"刷牙洗脸",records[日期]&amp;records[名称],0)),"")</f>
        <v>0.30208333333333331</v>
      </c>
      <c r="L28" s="17">
        <f t="array" ref="L28">IFERROR(INDEX(records[结束时刻],MATCH(表31_38[[#This Row],[日期]]&amp;"刷牙洗脸",records[日期]&amp;records[名称],0)),"")</f>
        <v>0.3125</v>
      </c>
      <c r="M28" s="17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5">
        <v>43904</v>
      </c>
      <c r="B29" s="17">
        <f t="array" ref="B29">IFERROR(INDEX(records[开始时刻],MATCH(表31[[#This Row],[日期]]&amp;"早起",records[日期]&amp;records[名称],0)),"")</f>
        <v>0.28125</v>
      </c>
      <c r="C29" s="17">
        <f t="array" ref="C29">IFERROR(INDEX(records[结束时刻],MATCH(表31[[#This Row],[日期]]&amp;"早起",records[日期]&amp;records[名称],0)),"")</f>
        <v>0.28125</v>
      </c>
      <c r="D29" s="17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5">
        <v>43904</v>
      </c>
      <c r="K29" s="17">
        <f t="array" ref="K29">IFERROR(INDEX(records[开始时刻],MATCH(表31_38[[#This Row],[日期]]&amp;"刷牙洗脸",records[日期]&amp;records[名称],0)),"")</f>
        <v>0.28125</v>
      </c>
      <c r="L29" s="17">
        <f t="array" ref="L29">IFERROR(INDEX(records[结束时刻],MATCH(表31_38[[#This Row],[日期]]&amp;"刷牙洗脸",records[日期]&amp;records[名称],0)),"")</f>
        <v>0.29166666666666669</v>
      </c>
      <c r="M29" s="17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5">
        <v>43905</v>
      </c>
      <c r="B30" s="17">
        <f t="array" ref="B30">IFERROR(INDEX(records[开始时刻],MATCH(表31[[#This Row],[日期]]&amp;"早起",records[日期]&amp;records[名称],0)),"")</f>
        <v>0.25</v>
      </c>
      <c r="C30" s="17">
        <f t="array" ref="C30">IFERROR(INDEX(records[结束时刻],MATCH(表31[[#This Row],[日期]]&amp;"早起",records[日期]&amp;records[名称],0)),"")</f>
        <v>0.25</v>
      </c>
      <c r="D30" s="17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5">
        <v>43905</v>
      </c>
      <c r="K30" s="17">
        <f t="array" ref="K30">IFERROR(INDEX(records[开始时刻],MATCH(表31_38[[#This Row],[日期]]&amp;"刷牙洗脸",records[日期]&amp;records[名称],0)),"")</f>
        <v>0.25</v>
      </c>
      <c r="L30" s="17">
        <f t="array" ref="L30">IFERROR(INDEX(records[结束时刻],MATCH(表31_38[[#This Row],[日期]]&amp;"刷牙洗脸",records[日期]&amp;records[名称],0)),"")</f>
        <v>0.26041666666666669</v>
      </c>
      <c r="M30" s="17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5">
        <v>43906</v>
      </c>
      <c r="B31" s="17">
        <f t="array" ref="B31">IFERROR(INDEX(records[开始时刻],MATCH(表31[[#This Row],[日期]]&amp;"早起",records[日期]&amp;records[名称],0)),"")</f>
        <v>0.25</v>
      </c>
      <c r="C31" s="17">
        <f t="array" ref="C31">IFERROR(INDEX(records[结束时刻],MATCH(表31[[#This Row],[日期]]&amp;"早起",records[日期]&amp;records[名称],0)),"")</f>
        <v>0.25</v>
      </c>
      <c r="D31" s="17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5">
        <v>43906</v>
      </c>
      <c r="K31" s="17">
        <f t="array" ref="K31">IFERROR(INDEX(records[开始时刻],MATCH(表31_38[[#This Row],[日期]]&amp;"刷牙洗脸",records[日期]&amp;records[名称],0)),"")</f>
        <v>0.25</v>
      </c>
      <c r="L31" s="17">
        <f t="array" ref="L31">IFERROR(INDEX(records[结束时刻],MATCH(表31_38[[#This Row],[日期]]&amp;"刷牙洗脸",records[日期]&amp;records[名称],0)),"")</f>
        <v>0.26041666666666669</v>
      </c>
      <c r="M31" s="17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5">
        <v>43907</v>
      </c>
      <c r="B32" s="17">
        <f t="array" ref="B32">IFERROR(INDEX(records[开始时刻],MATCH(表31[[#This Row],[日期]]&amp;"早起",records[日期]&amp;records[名称],0)),"")</f>
        <v>0.25</v>
      </c>
      <c r="C32" s="17">
        <f t="array" ref="C32">IFERROR(INDEX(records[结束时刻],MATCH(表31[[#This Row],[日期]]&amp;"早起",records[日期]&amp;records[名称],0)),"")</f>
        <v>0.25</v>
      </c>
      <c r="D32" s="17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5">
        <v>43907</v>
      </c>
      <c r="K32" s="17">
        <f t="array" ref="K32">IFERROR(INDEX(records[开始时刻],MATCH(表31_38[[#This Row],[日期]]&amp;"刷牙洗脸",records[日期]&amp;records[名称],0)),"")</f>
        <v>0.25</v>
      </c>
      <c r="L32" s="17">
        <f t="array" ref="L32">IFERROR(INDEX(records[结束时刻],MATCH(表31_38[[#This Row],[日期]]&amp;"刷牙洗脸",records[日期]&amp;records[名称],0)),"")</f>
        <v>0.26041666666666669</v>
      </c>
      <c r="M32" s="17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5">
        <v>43908</v>
      </c>
      <c r="B33" s="17">
        <f t="array" ref="B33">IFERROR(INDEX(records[开始时刻],MATCH(表31[[#This Row],[日期]]&amp;"早起",records[日期]&amp;records[名称],0)),"")</f>
        <v>0.3125</v>
      </c>
      <c r="C33" s="17">
        <f t="array" ref="C33">IFERROR(INDEX(records[结束时刻],MATCH(表31[[#This Row],[日期]]&amp;"早起",records[日期]&amp;records[名称],0)),"")</f>
        <v>0.3125</v>
      </c>
      <c r="D33" s="17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5">
        <v>43908</v>
      </c>
      <c r="K33" s="17">
        <f t="array" ref="K33">IFERROR(INDEX(records[开始时刻],MATCH(表31_38[[#This Row],[日期]]&amp;"刷牙洗脸",records[日期]&amp;records[名称],0)),"")</f>
        <v>0.3125</v>
      </c>
      <c r="L33" s="17">
        <f t="array" ref="L33">IFERROR(INDEX(records[结束时刻],MATCH(表31_38[[#This Row],[日期]]&amp;"刷牙洗脸",records[日期]&amp;records[名称],0)),"")</f>
        <v>0.32291666666666669</v>
      </c>
      <c r="M33" s="17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5">
        <v>43909</v>
      </c>
      <c r="B34" s="17">
        <f t="array" ref="B34">IFERROR(INDEX(records[开始时刻],MATCH(表31[[#This Row],[日期]]&amp;"早起",records[日期]&amp;records[名称],0)),"")</f>
        <v>0.30208333333333331</v>
      </c>
      <c r="C34" s="17">
        <f t="array" ref="C34">IFERROR(INDEX(records[结束时刻],MATCH(表31[[#This Row],[日期]]&amp;"早起",records[日期]&amp;records[名称],0)),"")</f>
        <v>0.30208333333333331</v>
      </c>
      <c r="D34" s="17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5">
        <v>43909</v>
      </c>
      <c r="K34" s="17">
        <f t="array" ref="K34">IFERROR(INDEX(records[开始时刻],MATCH(表31_38[[#This Row],[日期]]&amp;"刷牙洗脸",records[日期]&amp;records[名称],0)),"")</f>
        <v>0.30208333333333331</v>
      </c>
      <c r="L34" s="17">
        <f t="array" ref="L34">IFERROR(INDEX(records[结束时刻],MATCH(表31_38[[#This Row],[日期]]&amp;"刷牙洗脸",records[日期]&amp;records[名称],0)),"")</f>
        <v>0.3125</v>
      </c>
      <c r="M34" s="17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5">
        <v>43910</v>
      </c>
      <c r="B35" s="17">
        <f t="array" ref="B35">IFERROR(INDEX(records[开始时刻],MATCH(表31[[#This Row],[日期]]&amp;"早起",records[日期]&amp;records[名称],0)),"")</f>
        <v>0.30208333333333331</v>
      </c>
      <c r="C35" s="17">
        <f t="array" ref="C35">IFERROR(INDEX(records[结束时刻],MATCH(表31[[#This Row],[日期]]&amp;"早起",records[日期]&amp;records[名称],0)),"")</f>
        <v>0.30208333333333331</v>
      </c>
      <c r="D35" s="17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5">
        <v>43910</v>
      </c>
      <c r="K35" s="17">
        <f t="array" ref="K35">IFERROR(INDEX(records[开始时刻],MATCH(表31_38[[#This Row],[日期]]&amp;"刷牙洗脸",records[日期]&amp;records[名称],0)),"")</f>
        <v>0.30208333333333331</v>
      </c>
      <c r="L35" s="17">
        <f t="array" ref="L35">IFERROR(INDEX(records[结束时刻],MATCH(表31_38[[#This Row],[日期]]&amp;"刷牙洗脸",records[日期]&amp;records[名称],0)),"")</f>
        <v>0.3125</v>
      </c>
      <c r="M35" s="17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5">
        <v>43911</v>
      </c>
      <c r="B36" s="17">
        <f t="array" ref="B36">IFERROR(INDEX(records[开始时刻],MATCH(表31[[#This Row],[日期]]&amp;"早起",records[日期]&amp;records[名称],0)),"")</f>
        <v>0.28819444444444448</v>
      </c>
      <c r="C36" s="17">
        <f t="array" ref="C36">IFERROR(INDEX(records[结束时刻],MATCH(表31[[#This Row],[日期]]&amp;"早起",records[日期]&amp;records[名称],0)),"")</f>
        <v>0.28819444444444448</v>
      </c>
      <c r="D36" s="17">
        <f t="array" ref="D36">IFERROR(INDEX(records[持续时间],MATCH(表31[[#This Row],[日期]]&amp;"早起",records[日期]&amp;records[名称],0)),"")</f>
        <v>0</v>
      </c>
      <c r="E36">
        <f t="array" ref="E36">IFERROR(INDEX(records[得分],MATCH(表31[[#This Row],[日期]]&amp;"早起",records[日期]&amp;records[名称],0)),"")</f>
        <v>0.3</v>
      </c>
      <c r="F36" t="str">
        <f t="array" ref="F36">IFERROR(INDEX(records[备注],MATCH(表31[[#This Row],[日期]]&amp;"早起",records[日期]&amp;records[名称],0))&amp;"","")</f>
        <v>完成度：100%</v>
      </c>
      <c r="G36">
        <f>IF(表31[[#This Row],[得分]]="","",IF(表31[[#This Row],[得分]]&gt;0,G35+1,0))</f>
        <v>1</v>
      </c>
      <c r="H36">
        <f>IF(表31[[#This Row],[得分]]="","",IF(表31[[#This Row],[得分]]&lt;0,H35+1,0))</f>
        <v>0</v>
      </c>
      <c r="J36" s="5">
        <v>43911</v>
      </c>
      <c r="K36" s="17">
        <f t="array" ref="K36">IFERROR(INDEX(records[开始时刻],MATCH(表31_38[[#This Row],[日期]]&amp;"刷牙洗脸",records[日期]&amp;records[名称],0)),"")</f>
        <v>0.28819444444444448</v>
      </c>
      <c r="L36" s="17">
        <f t="array" ref="L36">IFERROR(INDEX(records[结束时刻],MATCH(表31_38[[#This Row],[日期]]&amp;"刷牙洗脸",records[日期]&amp;records[名称],0)),"")</f>
        <v>0.30208333333333331</v>
      </c>
      <c r="M36" s="17">
        <f t="array" ref="M36">IFERROR(INDEX(records[持续时间],MATCH(表31_38[[#This Row],[日期]]&amp;"刷牙洗脸",records[日期]&amp;records[名称],0)),"")</f>
        <v>1.388888888888884E-2</v>
      </c>
      <c r="N36">
        <f t="array" ref="N36">IFERROR(INDEX(records[得分],MATCH(表31_38[[#This Row],[日期]]&amp;"刷牙洗脸",records[日期]&amp;records[名称],0)),"")</f>
        <v>0.7</v>
      </c>
      <c r="O36" t="str">
        <f t="array" ref="O36">IFERROR(INDEX(records[备注],MATCH(表31_38[[#This Row],[日期]]&amp;"刷牙洗脸",records[日期]&amp;records[名称],0))&amp;"","")</f>
        <v>完成度：100%</v>
      </c>
      <c r="P36">
        <f>IF(表31_38[[#This Row],[得分]]="","",IF(表31_38[[#This Row],[得分]]&gt;0,P35+1,0))</f>
        <v>10</v>
      </c>
      <c r="Q36">
        <f>IF(表31_38[[#This Row],[得分]]="","",IF(表31_38[[#This Row],[得分]]&lt;0,Q35+1,0))</f>
        <v>0</v>
      </c>
    </row>
    <row r="37" spans="1:17">
      <c r="A37" s="5">
        <v>43912</v>
      </c>
      <c r="B37" s="17">
        <f t="array" ref="B37">IFERROR(INDEX(records[开始时刻],MATCH(表31[[#This Row],[日期]]&amp;"早起",records[日期]&amp;records[名称],0)),"")</f>
        <v>0.27083333333333331</v>
      </c>
      <c r="C37" s="17">
        <f t="array" ref="C37">IFERROR(INDEX(records[结束时刻],MATCH(表31[[#This Row],[日期]]&amp;"早起",records[日期]&amp;records[名称],0)),"")</f>
        <v>0.27083333333333331</v>
      </c>
      <c r="D37" s="17">
        <f t="array" ref="D37">IFERROR(INDEX(records[持续时间],MATCH(表31[[#This Row],[日期]]&amp;"早起",records[日期]&amp;records[名称],0)),"")</f>
        <v>0</v>
      </c>
      <c r="E37">
        <f t="array" ref="E37">IFERROR(INDEX(records[得分],MATCH(表31[[#This Row],[日期]]&amp;"早起",records[日期]&amp;records[名称],0)),"")</f>
        <v>0.3</v>
      </c>
      <c r="F37" t="str">
        <f t="array" ref="F37">IFERROR(INDEX(records[备注],MATCH(表31[[#This Row],[日期]]&amp;"早起",records[日期]&amp;records[名称],0))&amp;"","")</f>
        <v>完成度：100%</v>
      </c>
      <c r="G37">
        <f>IF(表31[[#This Row],[得分]]="","",IF(表31[[#This Row],[得分]]&gt;0,G36+1,0))</f>
        <v>2</v>
      </c>
      <c r="H37">
        <f>IF(表31[[#This Row],[得分]]="","",IF(表31[[#This Row],[得分]]&lt;0,H36+1,0))</f>
        <v>0</v>
      </c>
      <c r="J37" s="5">
        <v>43912</v>
      </c>
      <c r="K37" s="17">
        <f t="array" ref="K37">IFERROR(INDEX(records[开始时刻],MATCH(表31_38[[#This Row],[日期]]&amp;"刷牙洗脸",records[日期]&amp;records[名称],0)),"")</f>
        <v>0.27083333333333331</v>
      </c>
      <c r="L37" s="17">
        <f t="array" ref="L37">IFERROR(INDEX(records[结束时刻],MATCH(表31_38[[#This Row],[日期]]&amp;"刷牙洗脸",records[日期]&amp;records[名称],0)),"")</f>
        <v>0.28125</v>
      </c>
      <c r="M37" s="17">
        <f t="array" ref="M37">IFERROR(INDEX(records[持续时间],MATCH(表31_38[[#This Row],[日期]]&amp;"刷牙洗脸",records[日期]&amp;records[名称],0)),"")</f>
        <v>1.0416666666666685E-2</v>
      </c>
      <c r="N37">
        <f t="array" ref="N37">IFERROR(INDEX(records[得分],MATCH(表31_38[[#This Row],[日期]]&amp;"刷牙洗脸",records[日期]&amp;records[名称],0)),"")</f>
        <v>0.8</v>
      </c>
      <c r="O37" t="str">
        <f t="array" ref="O37">IFERROR(INDEX(records[备注],MATCH(表31_38[[#This Row],[日期]]&amp;"刷牙洗脸",records[日期]&amp;records[名称],0))&amp;"","")</f>
        <v>完成度：100%, 已连续3天，增加0.1</v>
      </c>
      <c r="P37">
        <f>IF(表31_38[[#This Row],[得分]]="","",IF(表31_38[[#This Row],[得分]]&gt;0,P36+1,0))</f>
        <v>11</v>
      </c>
      <c r="Q37">
        <f>IF(表31_38[[#This Row],[得分]]="","",IF(表31_38[[#This Row],[得分]]&lt;0,Q36+1,0))</f>
        <v>0</v>
      </c>
    </row>
    <row r="38" spans="1:17">
      <c r="A38" s="5">
        <v>43913</v>
      </c>
      <c r="B38" s="17">
        <f t="array" ref="B38">IFERROR(INDEX(records[开始时刻],MATCH(表31[[#This Row],[日期]]&amp;"早起",records[日期]&amp;records[名称],0)),"")</f>
        <v>0.27083333333333331</v>
      </c>
      <c r="C38" s="17">
        <f t="array" ref="C38">IFERROR(INDEX(records[结束时刻],MATCH(表31[[#This Row],[日期]]&amp;"早起",records[日期]&amp;records[名称],0)),"")</f>
        <v>0.27083333333333331</v>
      </c>
      <c r="D38" s="17">
        <f t="array" ref="D38">IFERROR(INDEX(records[持续时间],MATCH(表31[[#This Row],[日期]]&amp;"早起",records[日期]&amp;records[名称],0)),"")</f>
        <v>0</v>
      </c>
      <c r="E38">
        <f t="array" ref="E38">IFERROR(INDEX(records[得分],MATCH(表31[[#This Row],[日期]]&amp;"早起",records[日期]&amp;records[名称],0)),"")</f>
        <v>0</v>
      </c>
      <c r="F38" t="str">
        <f t="array" ref="F38">IFERROR(INDEX(records[备注],MATCH(表31[[#This Row],[日期]]&amp;"早起",records[日期]&amp;records[名称],0))&amp;"","")</f>
        <v>完成度：0%</v>
      </c>
      <c r="G38">
        <f>IF(表31[[#This Row],[得分]]="","",IF(表31[[#This Row],[得分]]&gt;0,G37+1,0))</f>
        <v>0</v>
      </c>
      <c r="H38">
        <f>IF(表31[[#This Row],[得分]]="","",IF(表31[[#This Row],[得分]]&lt;0,H37+1,0))</f>
        <v>0</v>
      </c>
      <c r="J38" s="5">
        <v>43913</v>
      </c>
      <c r="K38" s="17">
        <f t="array" ref="K38">IFERROR(INDEX(records[开始时刻],MATCH(表31_38[[#This Row],[日期]]&amp;"刷牙洗脸",records[日期]&amp;records[名称],0)),"")</f>
        <v>0.27083333333333331</v>
      </c>
      <c r="L38" s="17">
        <f t="array" ref="L38">IFERROR(INDEX(records[结束时刻],MATCH(表31_38[[#This Row],[日期]]&amp;"刷牙洗脸",records[日期]&amp;records[名称],0)),"")</f>
        <v>0.28125</v>
      </c>
      <c r="M38" s="17">
        <f t="array" ref="M38">IFERROR(INDEX(records[持续时间],MATCH(表31_38[[#This Row],[日期]]&amp;"刷牙洗脸",records[日期]&amp;records[名称],0)),"")</f>
        <v>1.0416666666666685E-2</v>
      </c>
      <c r="N38">
        <f t="array" ref="N38">IFERROR(INDEX(records[得分],MATCH(表31_38[[#This Row],[日期]]&amp;"刷牙洗脸",records[日期]&amp;records[名称],0)),"")</f>
        <v>0.8</v>
      </c>
      <c r="O38" t="str">
        <f t="array" ref="O38">IFERROR(INDEX(records[备注],MATCH(表31_38[[#This Row],[日期]]&amp;"刷牙洗脸",records[日期]&amp;records[名称],0))&amp;"","")</f>
        <v>完成度：100%</v>
      </c>
      <c r="P38">
        <f>IF(表31_38[[#This Row],[得分]]="","",IF(表31_38[[#This Row],[得分]]&gt;0,P37+1,0))</f>
        <v>12</v>
      </c>
      <c r="Q38">
        <f>IF(表31_38[[#This Row],[得分]]="","",IF(表31_38[[#This Row],[得分]]&lt;0,Q37+1,0))</f>
        <v>0</v>
      </c>
    </row>
    <row r="39" spans="1:17">
      <c r="A39" s="5">
        <v>43914</v>
      </c>
      <c r="B39" s="17">
        <f t="array" ref="B39">IFERROR(INDEX(records[开始时刻],MATCH(表31[[#This Row],[日期]]&amp;"早起",records[日期]&amp;records[名称],0)),"")</f>
        <v>0.27083333333333331</v>
      </c>
      <c r="C39" s="17">
        <f t="array" ref="C39">IFERROR(INDEX(records[结束时刻],MATCH(表31[[#This Row],[日期]]&amp;"早起",records[日期]&amp;records[名称],0)),"")</f>
        <v>0.27083333333333331</v>
      </c>
      <c r="D39" s="17">
        <f t="array" ref="D39">IFERROR(INDEX(records[持续时间],MATCH(表31[[#This Row],[日期]]&amp;"早起",records[日期]&amp;records[名称],0)),"")</f>
        <v>0</v>
      </c>
      <c r="E39">
        <f t="array" ref="E39">IFERROR(INDEX(records[得分],MATCH(表31[[#This Row],[日期]]&amp;"早起",records[日期]&amp;records[名称],0)),"")</f>
        <v>0.3</v>
      </c>
      <c r="F39" t="str">
        <f t="array" ref="F39">IFERROR(INDEX(records[备注],MATCH(表31[[#This Row],[日期]]&amp;"早起",records[日期]&amp;records[名称],0))&amp;"","")</f>
        <v>完成度：100%</v>
      </c>
      <c r="G39">
        <f>IF(表31[[#This Row],[得分]]="","",IF(表31[[#This Row],[得分]]&gt;0,G38+1,0))</f>
        <v>1</v>
      </c>
      <c r="H39">
        <f>IF(表31[[#This Row],[得分]]="","",IF(表31[[#This Row],[得分]]&lt;0,H38+1,0))</f>
        <v>0</v>
      </c>
      <c r="J39" s="5">
        <v>43914</v>
      </c>
      <c r="K39" s="17">
        <f t="array" ref="K39">IFERROR(INDEX(records[开始时刻],MATCH(表31_38[[#This Row],[日期]]&amp;"刷牙洗脸",records[日期]&amp;records[名称],0)),"")</f>
        <v>0.27083333333333331</v>
      </c>
      <c r="L39" s="17">
        <f t="array" ref="L39">IFERROR(INDEX(records[结束时刻],MATCH(表31_38[[#This Row],[日期]]&amp;"刷牙洗脸",records[日期]&amp;records[名称],0)),"")</f>
        <v>0.28125</v>
      </c>
      <c r="M39" s="17">
        <f t="array" ref="M39">IFERROR(INDEX(records[持续时间],MATCH(表31_38[[#This Row],[日期]]&amp;"刷牙洗脸",records[日期]&amp;records[名称],0)),"")</f>
        <v>1.0416666666666685E-2</v>
      </c>
      <c r="N39">
        <f t="array" ref="N39">IFERROR(INDEX(records[得分],MATCH(表31_38[[#This Row],[日期]]&amp;"刷牙洗脸",records[日期]&amp;records[名称],0)),"")</f>
        <v>0.8</v>
      </c>
      <c r="O39" t="str">
        <f t="array" ref="O39">IFERROR(INDEX(records[备注],MATCH(表31_38[[#This Row],[日期]]&amp;"刷牙洗脸",records[日期]&amp;records[名称],0))&amp;"","")</f>
        <v>完成度：100%</v>
      </c>
      <c r="P39">
        <f>IF(表31_38[[#This Row],[得分]]="","",IF(表31_38[[#This Row],[得分]]&gt;0,P38+1,0))</f>
        <v>13</v>
      </c>
      <c r="Q39">
        <f>IF(表31_38[[#This Row],[得分]]="","",IF(表31_38[[#This Row],[得分]]&lt;0,Q38+1,0))</f>
        <v>0</v>
      </c>
    </row>
    <row r="40" spans="1:17">
      <c r="A40" s="5">
        <v>43915</v>
      </c>
      <c r="B40" s="17">
        <f t="array" ref="B40">IFERROR(INDEX(records[开始时刻],MATCH(表31[[#This Row],[日期]]&amp;"早起",records[日期]&amp;records[名称],0)),"")</f>
        <v>0.30555555555555552</v>
      </c>
      <c r="C40" s="17">
        <f t="array" ref="C40">IFERROR(INDEX(records[结束时刻],MATCH(表31[[#This Row],[日期]]&amp;"早起",records[日期]&amp;records[名称],0)),"")</f>
        <v>0.30555555555555552</v>
      </c>
      <c r="D40" s="17">
        <f t="array" ref="D40">IFERROR(INDEX(records[持续时间],MATCH(表31[[#This Row],[日期]]&amp;"早起",records[日期]&amp;records[名称],0)),"")</f>
        <v>0</v>
      </c>
      <c r="E40">
        <f t="array" ref="E40">IFERROR(INDEX(records[得分],MATCH(表31[[#This Row],[日期]]&amp;"早起",records[日期]&amp;records[名称],0)),"")</f>
        <v>0</v>
      </c>
      <c r="F40" t="str">
        <f t="array" ref="F40">IFERROR(INDEX(records[备注],MATCH(表31[[#This Row],[日期]]&amp;"早起",records[日期]&amp;records[名称],0))&amp;"","")</f>
        <v>完成度：0%</v>
      </c>
      <c r="G40">
        <f>IF(表31[[#This Row],[得分]]="","",IF(表31[[#This Row],[得分]]&gt;0,G39+1,0))</f>
        <v>0</v>
      </c>
      <c r="H40">
        <f>IF(表31[[#This Row],[得分]]="","",IF(表31[[#This Row],[得分]]&lt;0,H39+1,0))</f>
        <v>0</v>
      </c>
      <c r="J40" s="5">
        <v>43915</v>
      </c>
      <c r="K40" s="17">
        <f t="array" ref="K40">IFERROR(INDEX(records[开始时刻],MATCH(表31_38[[#This Row],[日期]]&amp;"刷牙洗脸",records[日期]&amp;records[名称],0)),"")</f>
        <v>0.27083333333333331</v>
      </c>
      <c r="L40" s="17">
        <f t="array" ref="L40">IFERROR(INDEX(records[结束时刻],MATCH(表31_38[[#This Row],[日期]]&amp;"刷牙洗脸",records[日期]&amp;records[名称],0)),"")</f>
        <v>0.28125</v>
      </c>
      <c r="M40" s="17">
        <f t="array" ref="M40">IFERROR(INDEX(records[持续时间],MATCH(表31_38[[#This Row],[日期]]&amp;"刷牙洗脸",records[日期]&amp;records[名称],0)),"")</f>
        <v>1.0416666666666685E-2</v>
      </c>
      <c r="N40">
        <f t="array" ref="N40">IFERROR(INDEX(records[得分],MATCH(表31_38[[#This Row],[日期]]&amp;"刷牙洗脸",records[日期]&amp;records[名称],0)),"")</f>
        <v>0.9</v>
      </c>
      <c r="O40" t="str">
        <f t="array" ref="O40">IFERROR(INDEX(records[备注],MATCH(表31_38[[#This Row],[日期]]&amp;"刷牙洗脸",records[日期]&amp;records[名称],0))&amp;"","")</f>
        <v>完成度：100%，已连续3天，增加0.1</v>
      </c>
      <c r="P40">
        <f>IF(表31_38[[#This Row],[得分]]="","",IF(表31_38[[#This Row],[得分]]&gt;0,P39+1,0))</f>
        <v>14</v>
      </c>
      <c r="Q40">
        <f>IF(表31_38[[#This Row],[得分]]="","",IF(表31_38[[#This Row],[得分]]&lt;0,Q39+1,0))</f>
        <v>0</v>
      </c>
    </row>
    <row r="41" spans="1:17">
      <c r="A41" s="5">
        <v>43916</v>
      </c>
      <c r="B41" s="17">
        <f t="array" ref="B41">IFERROR(INDEX(records[开始时刻],MATCH(表31[[#This Row],[日期]]&amp;"早起",records[日期]&amp;records[名称],0)),"")</f>
        <v>0.32291666666666669</v>
      </c>
      <c r="C41" s="17">
        <f t="array" ref="C41">IFERROR(INDEX(records[结束时刻],MATCH(表31[[#This Row],[日期]]&amp;"早起",records[日期]&amp;records[名称],0)),"")</f>
        <v>0.32291666666666669</v>
      </c>
      <c r="D41" s="17">
        <f t="array" ref="D41">IFERROR(INDEX(records[持续时间],MATCH(表31[[#This Row],[日期]]&amp;"早起",records[日期]&amp;records[名称],0)),"")</f>
        <v>0</v>
      </c>
      <c r="E41">
        <f t="array" ref="E41">IFERROR(INDEX(records[得分],MATCH(表31[[#This Row],[日期]]&amp;"早起",records[日期]&amp;records[名称],0)),"")</f>
        <v>-0.3</v>
      </c>
      <c r="F41" t="str">
        <f t="array" ref="F41">IFERROR(INDEX(records[备注],MATCH(表31[[#This Row],[日期]]&amp;"早起",records[日期]&amp;records[名称],0))&amp;"","")</f>
        <v>完成度：0%</v>
      </c>
      <c r="G41">
        <f>IF(表31[[#This Row],[得分]]="","",IF(表31[[#This Row],[得分]]&gt;0,G40+1,0))</f>
        <v>0</v>
      </c>
      <c r="H41">
        <f>IF(表31[[#This Row],[得分]]="","",IF(表31[[#This Row],[得分]]&lt;0,H40+1,0))</f>
        <v>1</v>
      </c>
      <c r="J41" s="5">
        <v>43916</v>
      </c>
      <c r="K41" s="17">
        <f t="array" ref="K41">IFERROR(INDEX(records[开始时刻],MATCH(表31_38[[#This Row],[日期]]&amp;"刷牙洗脸",records[日期]&amp;records[名称],0)),"")</f>
        <v>0.32291666666666669</v>
      </c>
      <c r="L41" s="17">
        <f t="array" ref="L41">IFERROR(INDEX(records[结束时刻],MATCH(表31_38[[#This Row],[日期]]&amp;"刷牙洗脸",records[日期]&amp;records[名称],0)),"")</f>
        <v>0.33333333333333331</v>
      </c>
      <c r="M41" s="17">
        <f t="array" ref="M41">IFERROR(INDEX(records[持续时间],MATCH(表31_38[[#This Row],[日期]]&amp;"刷牙洗脸",records[日期]&amp;records[名称],0)),"")</f>
        <v>1.041666666666663E-2</v>
      </c>
      <c r="N41">
        <f t="array" ref="N41">IFERROR(INDEX(records[得分],MATCH(表31_38[[#This Row],[日期]]&amp;"刷牙洗脸",records[日期]&amp;records[名称],0)),"")</f>
        <v>0.9</v>
      </c>
      <c r="O41" t="str">
        <f t="array" ref="O41">IFERROR(INDEX(records[备注],MATCH(表31_38[[#This Row],[日期]]&amp;"刷牙洗脸",records[日期]&amp;records[名称],0))&amp;"","")</f>
        <v>完成度：100%</v>
      </c>
      <c r="P41">
        <f>IF(表31_38[[#This Row],[得分]]="","",IF(表31_38[[#This Row],[得分]]&gt;0,P40+1,0))</f>
        <v>15</v>
      </c>
      <c r="Q41">
        <f>IF(表31_38[[#This Row],[得分]]="","",IF(表31_38[[#This Row],[得分]]&lt;0,Q40+1,0))</f>
        <v>0</v>
      </c>
    </row>
    <row r="42" spans="1:17">
      <c r="A42" s="5">
        <v>43917</v>
      </c>
      <c r="B42" s="17">
        <f t="array" ref="B42">IFERROR(INDEX(records[开始时刻],MATCH(表31[[#This Row],[日期]]&amp;"早起",records[日期]&amp;records[名称],0)),"")</f>
        <v>0.30555555555555552</v>
      </c>
      <c r="C42" s="17">
        <f t="array" ref="C42">IFERROR(INDEX(records[结束时刻],MATCH(表31[[#This Row],[日期]]&amp;"早起",records[日期]&amp;records[名称],0)),"")</f>
        <v>0.30555555555555552</v>
      </c>
      <c r="D42" s="17">
        <f t="array" ref="D42">IFERROR(INDEX(records[持续时间],MATCH(表31[[#This Row],[日期]]&amp;"早起",records[日期]&amp;records[名称],0)),"")</f>
        <v>0</v>
      </c>
      <c r="E42">
        <f t="array" ref="E42">IFERROR(INDEX(records[得分],MATCH(表31[[#This Row],[日期]]&amp;"早起",records[日期]&amp;records[名称],0)),"")</f>
        <v>-0.3</v>
      </c>
      <c r="F42" t="str">
        <f t="array" ref="F42">IFERROR(INDEX(records[备注],MATCH(表31[[#This Row],[日期]]&amp;"早起",records[日期]&amp;records[名称],0))&amp;"","")</f>
        <v>完成度：0%</v>
      </c>
      <c r="G42">
        <f>IF(表31[[#This Row],[得分]]="","",IF(表31[[#This Row],[得分]]&gt;0,G41+1,0))</f>
        <v>0</v>
      </c>
      <c r="H42">
        <f>IF(表31[[#This Row],[得分]]="","",IF(表31[[#This Row],[得分]]&lt;0,H41+1,0))</f>
        <v>2</v>
      </c>
      <c r="J42" s="5">
        <v>43917</v>
      </c>
      <c r="K42" s="17">
        <f t="array" ref="K42">IFERROR(INDEX(records[开始时刻],MATCH(表31_38[[#This Row],[日期]]&amp;"刷牙洗脸",records[日期]&amp;records[名称],0)),"")</f>
        <v>0.30555555555555552</v>
      </c>
      <c r="L42" s="17">
        <f t="array" ref="L42">IFERROR(INDEX(records[结束时刻],MATCH(表31_38[[#This Row],[日期]]&amp;"刷牙洗脸",records[日期]&amp;records[名称],0)),"")</f>
        <v>0.31944444444444448</v>
      </c>
      <c r="M42" s="17">
        <f t="array" ref="M42">IFERROR(INDEX(records[持续时间],MATCH(表31_38[[#This Row],[日期]]&amp;"刷牙洗脸",records[日期]&amp;records[名称],0)),"")</f>
        <v>1.3888888888888951E-2</v>
      </c>
      <c r="N42">
        <f t="array" ref="N42">IFERROR(INDEX(records[得分],MATCH(表31_38[[#This Row],[日期]]&amp;"刷牙洗脸",records[日期]&amp;records[名称],0)),"")</f>
        <v>0.9</v>
      </c>
      <c r="O42" t="str">
        <f t="array" ref="O42">IFERROR(INDEX(records[备注],MATCH(表31_38[[#This Row],[日期]]&amp;"刷牙洗脸",records[日期]&amp;records[名称],0))&amp;"","")</f>
        <v>完成度：100%</v>
      </c>
      <c r="P42">
        <f>IF(表31_38[[#This Row],[得分]]="","",IF(表31_38[[#This Row],[得分]]&gt;0,P41+1,0))</f>
        <v>16</v>
      </c>
      <c r="Q42">
        <f>IF(表31_38[[#This Row],[得分]]="","",IF(表31_38[[#This Row],[得分]]&lt;0,Q41+1,0))</f>
        <v>0</v>
      </c>
    </row>
    <row r="43" spans="1:17">
      <c r="A43" s="5">
        <v>43918</v>
      </c>
      <c r="B43" s="17" t="str">
        <f t="array" ref="B43">IFERROR(INDEX(records[开始时刻],MATCH(表31[[#This Row],[日期]]&amp;"早起",records[日期]&amp;records[名称],0)),"")</f>
        <v/>
      </c>
      <c r="C43" s="17" t="str">
        <f t="array" ref="C43">IFERROR(INDEX(records[结束时刻],MATCH(表31[[#This Row],[日期]]&amp;"早起",records[日期]&amp;records[名称],0)),"")</f>
        <v/>
      </c>
      <c r="D43" s="17" t="str">
        <f t="array" ref="D43">IFERROR(INDEX(records[持续时间],MATCH(表31[[#This Row],[日期]]&amp;"早起",records[日期]&amp;records[名称],0)),"")</f>
        <v/>
      </c>
      <c r="E43" t="str">
        <f t="array" ref="E43">IFERROR(INDEX(records[得分],MATCH(表31[[#This Row],[日期]]&amp;"早起",records[日期]&amp;records[名称],0)),"")</f>
        <v/>
      </c>
      <c r="F43" t="str">
        <f t="array" ref="F43">IFERROR(INDEX(records[备注],MATCH(表31[[#This Row],[日期]]&amp;"早起",records[日期]&amp;records[名称],0))&amp;"","")</f>
        <v/>
      </c>
      <c r="G43" t="str">
        <f>IF(表31[[#This Row],[得分]]="","",IF(表31[[#This Row],[得分]]&gt;0,G42+1,0))</f>
        <v/>
      </c>
      <c r="H43" t="str">
        <f>IF(表31[[#This Row],[得分]]="","",IF(表31[[#This Row],[得分]]&lt;0,H42+1,0))</f>
        <v/>
      </c>
      <c r="J43" s="5">
        <v>43918</v>
      </c>
      <c r="K43" s="17" t="str">
        <f t="array" ref="K43">IFERROR(INDEX(records[开始时刻],MATCH(表31_38[[#This Row],[日期]]&amp;"刷牙洗脸",records[日期]&amp;records[名称],0)),"")</f>
        <v/>
      </c>
      <c r="L43" s="17" t="str">
        <f t="array" ref="L43">IFERROR(INDEX(records[结束时刻],MATCH(表31_38[[#This Row],[日期]]&amp;"刷牙洗脸",records[日期]&amp;records[名称],0)),"")</f>
        <v/>
      </c>
      <c r="M43" s="17" t="str">
        <f t="array" ref="M43">IFERROR(INDEX(records[持续时间],MATCH(表31_38[[#This Row],[日期]]&amp;"刷牙洗脸",records[日期]&amp;records[名称],0)),"")</f>
        <v/>
      </c>
      <c r="N43" t="str">
        <f t="array" ref="N43">IFERROR(INDEX(records[得分],MATCH(表31_38[[#This Row],[日期]]&amp;"刷牙洗脸",records[日期]&amp;records[名称],0)),"")</f>
        <v/>
      </c>
      <c r="O43" t="str">
        <f t="array" ref="O43">IFERROR(INDEX(records[备注],MATCH(表31_38[[#This Row],[日期]]&amp;"刷牙洗脸",records[日期]&amp;records[名称],0))&amp;"","")</f>
        <v/>
      </c>
      <c r="P43" t="str">
        <f>IF(表31_38[[#This Row],[得分]]="","",IF(表31_38[[#This Row],[得分]]&gt;0,P42+1,0))</f>
        <v/>
      </c>
      <c r="Q43" t="str">
        <f>IF(表31_38[[#This Row],[得分]]="","",IF(表31_38[[#This Row],[得分]]&lt;0,Q42+1,0))</f>
        <v/>
      </c>
    </row>
    <row r="44" spans="1:17">
      <c r="A44" s="5">
        <v>43919</v>
      </c>
      <c r="B44" s="17" t="str">
        <f t="array" ref="B44">IFERROR(INDEX(records[开始时刻],MATCH(表31[[#This Row],[日期]]&amp;"早起",records[日期]&amp;records[名称],0)),"")</f>
        <v/>
      </c>
      <c r="C44" s="17" t="str">
        <f t="array" ref="C44">IFERROR(INDEX(records[结束时刻],MATCH(表31[[#This Row],[日期]]&amp;"早起",records[日期]&amp;records[名称],0)),"")</f>
        <v/>
      </c>
      <c r="D44" s="17" t="str">
        <f t="array" ref="D44">IFERROR(INDEX(records[持续时间],MATCH(表31[[#This Row],[日期]]&amp;"早起",records[日期]&amp;records[名称],0)),"")</f>
        <v/>
      </c>
      <c r="E44" t="str">
        <f t="array" ref="E44">IFERROR(INDEX(records[得分],MATCH(表31[[#This Row],[日期]]&amp;"早起",records[日期]&amp;records[名称],0)),"")</f>
        <v/>
      </c>
      <c r="F44" t="str">
        <f t="array" ref="F44">IFERROR(INDEX(records[备注],MATCH(表31[[#This Row],[日期]]&amp;"早起",records[日期]&amp;records[名称],0))&amp;"","")</f>
        <v/>
      </c>
      <c r="G44" t="str">
        <f>IF(表31[[#This Row],[得分]]="","",IF(表31[[#This Row],[得分]]&gt;0,G43+1,0))</f>
        <v/>
      </c>
      <c r="H44" t="str">
        <f>IF(表31[[#This Row],[得分]]="","",IF(表31[[#This Row],[得分]]&lt;0,H43+1,0))</f>
        <v/>
      </c>
      <c r="J44" s="5">
        <v>43919</v>
      </c>
      <c r="K44" s="17" t="str">
        <f t="array" ref="K44">IFERROR(INDEX(records[开始时刻],MATCH(表31_38[[#This Row],[日期]]&amp;"刷牙洗脸",records[日期]&amp;records[名称],0)),"")</f>
        <v/>
      </c>
      <c r="L44" s="17" t="str">
        <f t="array" ref="L44">IFERROR(INDEX(records[结束时刻],MATCH(表31_38[[#This Row],[日期]]&amp;"刷牙洗脸",records[日期]&amp;records[名称],0)),"")</f>
        <v/>
      </c>
      <c r="M44" s="17" t="str">
        <f t="array" ref="M44">IFERROR(INDEX(records[持续时间],MATCH(表31_38[[#This Row],[日期]]&amp;"刷牙洗脸",records[日期]&amp;records[名称],0)),"")</f>
        <v/>
      </c>
      <c r="N44" t="str">
        <f t="array" ref="N44">IFERROR(INDEX(records[得分],MATCH(表31_38[[#This Row],[日期]]&amp;"刷牙洗脸",records[日期]&amp;records[名称],0)),"")</f>
        <v/>
      </c>
      <c r="O44" t="str">
        <f t="array" ref="O44">IFERROR(INDEX(records[备注],MATCH(表31_38[[#This Row],[日期]]&amp;"刷牙洗脸",records[日期]&amp;records[名称],0))&amp;"","")</f>
        <v/>
      </c>
      <c r="P44" t="str">
        <f>IF(表31_38[[#This Row],[得分]]="","",IF(表31_38[[#This Row],[得分]]&gt;0,P43+1,0))</f>
        <v/>
      </c>
      <c r="Q44" t="str">
        <f>IF(表31_38[[#This Row],[得分]]="","",IF(表31_38[[#This Row],[得分]]&lt;0,Q43+1,0))</f>
        <v/>
      </c>
    </row>
    <row r="45" spans="1:17">
      <c r="A45" s="5">
        <v>43920</v>
      </c>
      <c r="B45" s="17" t="str">
        <f t="array" ref="B45">IFERROR(INDEX(records[开始时刻],MATCH(表31[[#This Row],[日期]]&amp;"早起",records[日期]&amp;records[名称],0)),"")</f>
        <v/>
      </c>
      <c r="C45" s="17" t="str">
        <f t="array" ref="C45">IFERROR(INDEX(records[结束时刻],MATCH(表31[[#This Row],[日期]]&amp;"早起",records[日期]&amp;records[名称],0)),"")</f>
        <v/>
      </c>
      <c r="D45" s="17" t="str">
        <f t="array" ref="D45">IFERROR(INDEX(records[持续时间],MATCH(表31[[#This Row],[日期]]&amp;"早起",records[日期]&amp;records[名称],0)),"")</f>
        <v/>
      </c>
      <c r="E45" t="str">
        <f t="array" ref="E45">IFERROR(INDEX(records[得分],MATCH(表31[[#This Row],[日期]]&amp;"早起",records[日期]&amp;records[名称],0)),"")</f>
        <v/>
      </c>
      <c r="F45" t="str">
        <f t="array" ref="F45">IFERROR(INDEX(records[备注],MATCH(表31[[#This Row],[日期]]&amp;"早起",records[日期]&amp;records[名称],0))&amp;"","")</f>
        <v/>
      </c>
      <c r="G45" t="str">
        <f>IF(表31[[#This Row],[得分]]="","",IF(表31[[#This Row],[得分]]&gt;0,G44+1,0))</f>
        <v/>
      </c>
      <c r="H45" t="str">
        <f>IF(表31[[#This Row],[得分]]="","",IF(表31[[#This Row],[得分]]&lt;0,H44+1,0))</f>
        <v/>
      </c>
      <c r="J45" s="5">
        <v>43920</v>
      </c>
      <c r="K45" s="17" t="str">
        <f t="array" ref="K45">IFERROR(INDEX(records[开始时刻],MATCH(表31_38[[#This Row],[日期]]&amp;"刷牙洗脸",records[日期]&amp;records[名称],0)),"")</f>
        <v/>
      </c>
      <c r="L45" s="17" t="str">
        <f t="array" ref="L45">IFERROR(INDEX(records[结束时刻],MATCH(表31_38[[#This Row],[日期]]&amp;"刷牙洗脸",records[日期]&amp;records[名称],0)),"")</f>
        <v/>
      </c>
      <c r="M45" s="17" t="str">
        <f t="array" ref="M45">IFERROR(INDEX(records[持续时间],MATCH(表31_38[[#This Row],[日期]]&amp;"刷牙洗脸",records[日期]&amp;records[名称],0)),"")</f>
        <v/>
      </c>
      <c r="N45" t="str">
        <f t="array" ref="N45">IFERROR(INDEX(records[得分],MATCH(表31_38[[#This Row],[日期]]&amp;"刷牙洗脸",records[日期]&amp;records[名称],0)),"")</f>
        <v/>
      </c>
      <c r="O45" t="str">
        <f t="array" ref="O45">IFERROR(INDEX(records[备注],MATCH(表31_38[[#This Row],[日期]]&amp;"刷牙洗脸",records[日期]&amp;records[名称],0))&amp;"","")</f>
        <v/>
      </c>
      <c r="P45" t="str">
        <f>IF(表31_38[[#This Row],[得分]]="","",IF(表31_38[[#This Row],[得分]]&gt;0,P44+1,0))</f>
        <v/>
      </c>
      <c r="Q45" t="str">
        <f>IF(表31_38[[#This Row],[得分]]="","",IF(表31_38[[#This Row],[得分]]&lt;0,Q44+1,0))</f>
        <v/>
      </c>
    </row>
    <row r="46" spans="1:17">
      <c r="A46" s="5">
        <v>43921</v>
      </c>
      <c r="B46" s="17" t="str">
        <f t="array" ref="B46">IFERROR(INDEX(records[开始时刻],MATCH(表31[[#This Row],[日期]]&amp;"早起",records[日期]&amp;records[名称],0)),"")</f>
        <v/>
      </c>
      <c r="C46" s="17" t="str">
        <f t="array" ref="C46">IFERROR(INDEX(records[结束时刻],MATCH(表31[[#This Row],[日期]]&amp;"早起",records[日期]&amp;records[名称],0)),"")</f>
        <v/>
      </c>
      <c r="D46" s="17" t="str">
        <f t="array" ref="D46">IFERROR(INDEX(records[持续时间],MATCH(表31[[#This Row],[日期]]&amp;"早起",records[日期]&amp;records[名称],0)),"")</f>
        <v/>
      </c>
      <c r="E46" t="str">
        <f t="array" ref="E46">IFERROR(INDEX(records[得分],MATCH(表31[[#This Row],[日期]]&amp;"早起",records[日期]&amp;records[名称],0)),"")</f>
        <v/>
      </c>
      <c r="F46" t="str">
        <f t="array" ref="F46">IFERROR(INDEX(records[备注],MATCH(表31[[#This Row],[日期]]&amp;"早起",records[日期]&amp;records[名称],0))&amp;"","")</f>
        <v/>
      </c>
      <c r="G46" t="str">
        <f>IF(表31[[#This Row],[得分]]="","",IF(表31[[#This Row],[得分]]&gt;0,G45+1,0))</f>
        <v/>
      </c>
      <c r="H46" t="str">
        <f>IF(表31[[#This Row],[得分]]="","",IF(表31[[#This Row],[得分]]&lt;0,H45+1,0))</f>
        <v/>
      </c>
      <c r="J46" s="5">
        <v>43921</v>
      </c>
      <c r="K46" s="17" t="str">
        <f t="array" ref="K46">IFERROR(INDEX(records[开始时刻],MATCH(表31_38[[#This Row],[日期]]&amp;"刷牙洗脸",records[日期]&amp;records[名称],0)),"")</f>
        <v/>
      </c>
      <c r="L46" s="17" t="str">
        <f t="array" ref="L46">IFERROR(INDEX(records[结束时刻],MATCH(表31_38[[#This Row],[日期]]&amp;"刷牙洗脸",records[日期]&amp;records[名称],0)),"")</f>
        <v/>
      </c>
      <c r="M46" s="17" t="str">
        <f t="array" ref="M46">IFERROR(INDEX(records[持续时间],MATCH(表31_38[[#This Row],[日期]]&amp;"刷牙洗脸",records[日期]&amp;records[名称],0)),"")</f>
        <v/>
      </c>
      <c r="N46" t="str">
        <f t="array" ref="N46">IFERROR(INDEX(records[得分],MATCH(表31_38[[#This Row],[日期]]&amp;"刷牙洗脸",records[日期]&amp;records[名称],0)),"")</f>
        <v/>
      </c>
      <c r="O46" t="str">
        <f t="array" ref="O46">IFERROR(INDEX(records[备注],MATCH(表31_38[[#This Row],[日期]]&amp;"刷牙洗脸",records[日期]&amp;records[名称],0))&amp;"","")</f>
        <v/>
      </c>
      <c r="P46" t="str">
        <f>IF(表31_38[[#This Row],[得分]]="","",IF(表31_38[[#This Row],[得分]]&gt;0,P45+1,0))</f>
        <v/>
      </c>
      <c r="Q46" t="str">
        <f>IF(表31_38[[#This Row],[得分]]="","",IF(表31_38[[#This Row],[得分]]&lt;0,Q45+1,0))</f>
        <v/>
      </c>
    </row>
    <row r="47" spans="1:17">
      <c r="A47" s="5">
        <v>43922</v>
      </c>
      <c r="B47" s="17" t="str">
        <f t="array" ref="B47">IFERROR(INDEX(records[开始时刻],MATCH(表31[[#This Row],[日期]]&amp;"早起",records[日期]&amp;records[名称],0)),"")</f>
        <v/>
      </c>
      <c r="C47" s="17" t="str">
        <f t="array" ref="C47">IFERROR(INDEX(records[结束时刻],MATCH(表31[[#This Row],[日期]]&amp;"早起",records[日期]&amp;records[名称],0)),"")</f>
        <v/>
      </c>
      <c r="D47" s="17" t="str">
        <f t="array" ref="D47">IFERROR(INDEX(records[持续时间],MATCH(表31[[#This Row],[日期]]&amp;"早起",records[日期]&amp;records[名称],0)),"")</f>
        <v/>
      </c>
      <c r="E47" t="str">
        <f t="array" ref="E47">IFERROR(INDEX(records[得分],MATCH(表31[[#This Row],[日期]]&amp;"早起",records[日期]&amp;records[名称],0)),"")</f>
        <v/>
      </c>
      <c r="F47" t="str">
        <f t="array" ref="F47">IFERROR(INDEX(records[备注],MATCH(表31[[#This Row],[日期]]&amp;"早起",records[日期]&amp;records[名称],0))&amp;"","")</f>
        <v/>
      </c>
      <c r="G47" t="str">
        <f>IF(表31[[#This Row],[得分]]="","",IF(表31[[#This Row],[得分]]&gt;0,G46+1,0))</f>
        <v/>
      </c>
      <c r="H47" t="str">
        <f>IF(表31[[#This Row],[得分]]="","",IF(表31[[#This Row],[得分]]&lt;0,H46+1,0))</f>
        <v/>
      </c>
      <c r="J47" s="5">
        <v>43922</v>
      </c>
      <c r="K47" s="17" t="str">
        <f t="array" ref="K47">IFERROR(INDEX(records[开始时刻],MATCH(表31_38[[#This Row],[日期]]&amp;"刷牙洗脸",records[日期]&amp;records[名称],0)),"")</f>
        <v/>
      </c>
      <c r="L47" s="17" t="str">
        <f t="array" ref="L47">IFERROR(INDEX(records[结束时刻],MATCH(表31_38[[#This Row],[日期]]&amp;"刷牙洗脸",records[日期]&amp;records[名称],0)),"")</f>
        <v/>
      </c>
      <c r="M47" s="17" t="str">
        <f t="array" ref="M47">IFERROR(INDEX(records[持续时间],MATCH(表31_38[[#This Row],[日期]]&amp;"刷牙洗脸",records[日期]&amp;records[名称],0)),"")</f>
        <v/>
      </c>
      <c r="N47" t="str">
        <f t="array" ref="N47">IFERROR(INDEX(records[得分],MATCH(表31_38[[#This Row],[日期]]&amp;"刷牙洗脸",records[日期]&amp;records[名称],0)),"")</f>
        <v/>
      </c>
      <c r="O47" t="str">
        <f t="array" ref="O47">IFERROR(INDEX(records[备注],MATCH(表31_38[[#This Row],[日期]]&amp;"刷牙洗脸",records[日期]&amp;records[名称],0))&amp;"","")</f>
        <v/>
      </c>
      <c r="P47" t="str">
        <f>IF(表31_38[[#This Row],[得分]]="","",IF(表31_38[[#This Row],[得分]]&gt;0,P46+1,0))</f>
        <v/>
      </c>
      <c r="Q47" t="str">
        <f>IF(表31_38[[#This Row],[得分]]="","",IF(表31_38[[#This Row],[得分]]&lt;0,Q46+1,0))</f>
        <v/>
      </c>
    </row>
    <row r="48" spans="1:17">
      <c r="A48" s="5">
        <v>43923</v>
      </c>
      <c r="B48" s="17" t="str">
        <f t="array" ref="B48">IFERROR(INDEX(records[开始时刻],MATCH(表31[[#This Row],[日期]]&amp;"早起",records[日期]&amp;records[名称],0)),"")</f>
        <v/>
      </c>
      <c r="C48" s="17" t="str">
        <f t="array" ref="C48">IFERROR(INDEX(records[结束时刻],MATCH(表31[[#This Row],[日期]]&amp;"早起",records[日期]&amp;records[名称],0)),"")</f>
        <v/>
      </c>
      <c r="D48" s="17" t="str">
        <f t="array" ref="D48">IFERROR(INDEX(records[持续时间],MATCH(表31[[#This Row],[日期]]&amp;"早起",records[日期]&amp;records[名称],0)),"")</f>
        <v/>
      </c>
      <c r="E48" t="str">
        <f t="array" ref="E48">IFERROR(INDEX(records[得分],MATCH(表31[[#This Row],[日期]]&amp;"早起",records[日期]&amp;records[名称],0)),"")</f>
        <v/>
      </c>
      <c r="F48" t="str">
        <f t="array" ref="F48">IFERROR(INDEX(records[备注],MATCH(表31[[#This Row],[日期]]&amp;"早起",records[日期]&amp;records[名称],0))&amp;"","")</f>
        <v/>
      </c>
      <c r="G48" t="str">
        <f>IF(表31[[#This Row],[得分]]="","",IF(表31[[#This Row],[得分]]&gt;0,G47+1,0))</f>
        <v/>
      </c>
      <c r="H48" t="str">
        <f>IF(表31[[#This Row],[得分]]="","",IF(表31[[#This Row],[得分]]&lt;0,H47+1,0))</f>
        <v/>
      </c>
      <c r="J48" s="5">
        <v>43923</v>
      </c>
      <c r="K48" s="17" t="str">
        <f t="array" ref="K48">IFERROR(INDEX(records[开始时刻],MATCH(表31_38[[#This Row],[日期]]&amp;"刷牙洗脸",records[日期]&amp;records[名称],0)),"")</f>
        <v/>
      </c>
      <c r="L48" s="17" t="str">
        <f t="array" ref="L48">IFERROR(INDEX(records[结束时刻],MATCH(表31_38[[#This Row],[日期]]&amp;"刷牙洗脸",records[日期]&amp;records[名称],0)),"")</f>
        <v/>
      </c>
      <c r="M48" s="17" t="str">
        <f t="array" ref="M48">IFERROR(INDEX(records[持续时间],MATCH(表31_38[[#This Row],[日期]]&amp;"刷牙洗脸",records[日期]&amp;records[名称],0)),"")</f>
        <v/>
      </c>
      <c r="N48" t="str">
        <f t="array" ref="N48">IFERROR(INDEX(records[得分],MATCH(表31_38[[#This Row],[日期]]&amp;"刷牙洗脸",records[日期]&amp;records[名称],0)),"")</f>
        <v/>
      </c>
      <c r="O48" t="str">
        <f t="array" ref="O48">IFERROR(INDEX(records[备注],MATCH(表31_38[[#This Row],[日期]]&amp;"刷牙洗脸",records[日期]&amp;records[名称],0))&amp;"","")</f>
        <v/>
      </c>
      <c r="P48" t="str">
        <f>IF(表31_38[[#This Row],[得分]]="","",IF(表31_38[[#This Row],[得分]]&gt;0,P47+1,0))</f>
        <v/>
      </c>
      <c r="Q48" t="str">
        <f>IF(表31_38[[#This Row],[得分]]="","",IF(表31_38[[#This Row],[得分]]&lt;0,Q47+1,0))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0"/>
  <sheetViews>
    <sheetView topLeftCell="A17" workbookViewId="0">
      <selection activeCell="H45" sqref="H4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6" t="s">
        <v>185</v>
      </c>
      <c r="G1" s="25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5" t="s">
        <v>118</v>
      </c>
      <c r="B7" s="45"/>
      <c r="C7" s="45"/>
      <c r="D7" s="45"/>
      <c r="E7" s="45"/>
      <c r="F7" s="45"/>
      <c r="G7" s="45"/>
      <c r="H7" s="45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5">
        <v>43884</v>
      </c>
      <c r="B9" s="17">
        <f t="array" ref="B9">IFERROR(INDEX(records[开始时刻],MATCH(表31_24[[#This Row],[日期]]&amp;"阅读",records[日期]&amp;records[名称],0)),"")</f>
        <v>0.25347222222222221</v>
      </c>
      <c r="C9" s="17">
        <f t="array" ref="C9">IFERROR(INDEX(records[结束时刻],MATCH(表31_24[[#This Row],[日期]]&amp;"阅读",records[日期]&amp;records[名称],0)),"")</f>
        <v>0.29722222222222222</v>
      </c>
      <c r="D9" s="17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5">
        <v>43885</v>
      </c>
      <c r="B10" s="17">
        <f t="array" ref="B10">IFERROR(INDEX(records[开始时刻],MATCH(表31_24[[#This Row],[日期]]&amp;"阅读",records[日期]&amp;records[名称],0)),"")</f>
        <v>0.25347222222222221</v>
      </c>
      <c r="C10" s="17">
        <f t="array" ref="C10">IFERROR(INDEX(records[结束时刻],MATCH(表31_24[[#This Row],[日期]]&amp;"阅读",records[日期]&amp;records[名称],0)),"")</f>
        <v>0.29722222222222222</v>
      </c>
      <c r="D10" s="17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5">
        <v>43886</v>
      </c>
      <c r="B11" s="17">
        <f t="array" ref="B11">IFERROR(INDEX(records[开始时刻],MATCH(表31_24[[#This Row],[日期]]&amp;"阅读",records[日期]&amp;records[名称],0)),"")</f>
        <v>0.25347222222222221</v>
      </c>
      <c r="C11" s="17">
        <f t="array" ref="C11">IFERROR(INDEX(records[结束时刻],MATCH(表31_24[[#This Row],[日期]]&amp;"阅读",records[日期]&amp;records[名称],0)),"")</f>
        <v>0.29722222222222222</v>
      </c>
      <c r="D11" s="17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5">
        <v>43887</v>
      </c>
      <c r="B12" s="17">
        <f t="array" ref="B12">IFERROR(INDEX(records[开始时刻],MATCH(表31_24[[#This Row],[日期]]&amp;"阅读",records[日期]&amp;records[名称],0)),"")</f>
        <v>0.25347222222222221</v>
      </c>
      <c r="C12" s="17">
        <f t="array" ref="C12">IFERROR(INDEX(records[结束时刻],MATCH(表31_24[[#This Row],[日期]]&amp;"阅读",records[日期]&amp;records[名称],0)),"")</f>
        <v>0.29722222222222222</v>
      </c>
      <c r="D12" s="17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5">
        <v>43888</v>
      </c>
      <c r="B13" s="17">
        <f t="array" ref="B13">IFERROR(INDEX(records[开始时刻],MATCH(表31_24[[#This Row],[日期]]&amp;"阅读",records[日期]&amp;records[名称],0)),"")</f>
        <v>0.25347222222222221</v>
      </c>
      <c r="C13" s="17">
        <f t="array" ref="C13">IFERROR(INDEX(records[结束时刻],MATCH(表31_24[[#This Row],[日期]]&amp;"阅读",records[日期]&amp;records[名称],0)),"")</f>
        <v>0.29722222222222222</v>
      </c>
      <c r="D13" s="17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5">
        <v>43889</v>
      </c>
      <c r="B14" s="17">
        <f t="array" ref="B14">IFERROR(INDEX(records[开始时刻],MATCH(表31_24[[#This Row],[日期]]&amp;"阅读",records[日期]&amp;records[名称],0)),"")</f>
        <v>0.25347222222222221</v>
      </c>
      <c r="C14" s="17">
        <f t="array" ref="C14">IFERROR(INDEX(records[结束时刻],MATCH(表31_24[[#This Row],[日期]]&amp;"阅读",records[日期]&amp;records[名称],0)),"")</f>
        <v>0.29722222222222222</v>
      </c>
      <c r="D14" s="17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5">
        <v>43890</v>
      </c>
      <c r="B15" s="17">
        <f t="array" ref="B15">IFERROR(INDEX(records[开始时刻],MATCH(表31_24[[#This Row],[日期]]&amp;"阅读",records[日期]&amp;records[名称],0)),"")</f>
        <v>0.25347222222222221</v>
      </c>
      <c r="C15" s="17">
        <f t="array" ref="C15">IFERROR(INDEX(records[结束时刻],MATCH(表31_24[[#This Row],[日期]]&amp;"阅读",records[日期]&amp;records[名称],0)),"")</f>
        <v>0.29722222222222222</v>
      </c>
      <c r="D15" s="17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5">
        <v>43891</v>
      </c>
      <c r="B16" s="17">
        <f t="array" ref="B16">IFERROR(INDEX(records[开始时刻],MATCH(表31_24[[#This Row],[日期]]&amp;"阅读",records[日期]&amp;records[名称],0)),"")</f>
        <v>0.25347222222222221</v>
      </c>
      <c r="C16" s="17">
        <f t="array" ref="C16">IFERROR(INDEX(records[结束时刻],MATCH(表31_24[[#This Row],[日期]]&amp;"阅读",records[日期]&amp;records[名称],0)),"")</f>
        <v>0.29722222222222222</v>
      </c>
      <c r="D16" s="17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5">
        <v>43892</v>
      </c>
      <c r="B17" s="17">
        <f t="array" ref="B17">IFERROR(INDEX(records[开始时刻],MATCH(表31_24[[#This Row],[日期]]&amp;"阅读",records[日期]&amp;records[名称],0)),"")</f>
        <v>0.2986111111111111</v>
      </c>
      <c r="C17" s="17">
        <f t="array" ref="C17">IFERROR(INDEX(records[结束时刻],MATCH(表31_24[[#This Row],[日期]]&amp;"阅读",records[日期]&amp;records[名称],0)),"")</f>
        <v>0.33333333333333331</v>
      </c>
      <c r="D17" s="17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5">
        <v>43893</v>
      </c>
      <c r="B18" s="17">
        <f t="array" ref="B18">IFERROR(INDEX(records[开始时刻],MATCH(表31_24[[#This Row],[日期]]&amp;"阅读",records[日期]&amp;records[名称],0)),"")</f>
        <v>0.25694444444444448</v>
      </c>
      <c r="C18" s="17">
        <f t="array" ref="C18">IFERROR(INDEX(records[结束时刻],MATCH(表31_24[[#This Row],[日期]]&amp;"阅读",records[日期]&amp;records[名称],0)),"")</f>
        <v>0.2986111111111111</v>
      </c>
      <c r="D18" s="17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5">
        <v>43894</v>
      </c>
      <c r="B19" s="17">
        <f t="array" ref="B19">IFERROR(INDEX(records[开始时刻],MATCH(表31_24[[#This Row],[日期]]&amp;"阅读",records[日期]&amp;records[名称],0)),"")</f>
        <v>0.25694444444444448</v>
      </c>
      <c r="C19" s="17">
        <f t="array" ref="C19">IFERROR(INDEX(records[结束时刻],MATCH(表31_24[[#This Row],[日期]]&amp;"阅读",records[日期]&amp;records[名称],0)),"")</f>
        <v>0.2986111111111111</v>
      </c>
      <c r="D19" s="17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5">
        <v>43895</v>
      </c>
      <c r="B20" s="17">
        <f t="array" ref="B20">IFERROR(INDEX(records[开始时刻],MATCH(表31_24[[#This Row],[日期]]&amp;"阅读",records[日期]&amp;records[名称],0)),"")</f>
        <v>0.25694444444444448</v>
      </c>
      <c r="C20" s="17">
        <f t="array" ref="C20">IFERROR(INDEX(records[结束时刻],MATCH(表31_24[[#This Row],[日期]]&amp;"阅读",records[日期]&amp;records[名称],0)),"")</f>
        <v>0.2986111111111111</v>
      </c>
      <c r="D20" s="17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5">
        <v>43896</v>
      </c>
      <c r="B21" s="17">
        <f t="array" ref="B21">IFERROR(INDEX(records[开始时刻],MATCH(表31_24[[#This Row],[日期]]&amp;"阅读",records[日期]&amp;records[名称],0)),"")</f>
        <v>0.33333333333333331</v>
      </c>
      <c r="C21" s="17">
        <f t="array" ref="C21">IFERROR(INDEX(records[结束时刻],MATCH(表31_24[[#This Row],[日期]]&amp;"阅读",records[日期]&amp;records[名称],0)),"")</f>
        <v>0.375</v>
      </c>
      <c r="D21" s="17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5">
        <v>43897</v>
      </c>
      <c r="B22" s="17">
        <f t="array" ref="B22">IFERROR(INDEX(records[开始时刻],MATCH(表31_24[[#This Row],[日期]]&amp;"阅读",records[日期]&amp;records[名称],0)),"")</f>
        <v>0.25694444444444448</v>
      </c>
      <c r="C22" s="17">
        <f t="array" ref="C22">IFERROR(INDEX(records[结束时刻],MATCH(表31_24[[#This Row],[日期]]&amp;"阅读",records[日期]&amp;records[名称],0)),"")</f>
        <v>0.2986111111111111</v>
      </c>
      <c r="D22" s="17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5">
        <v>43898</v>
      </c>
      <c r="B23" s="17">
        <f t="array" ref="B23">IFERROR(INDEX(records[开始时刻],MATCH(表31_24[[#This Row],[日期]]&amp;"阅读",records[日期]&amp;records[名称],0)),"")</f>
        <v>0.33333333333333331</v>
      </c>
      <c r="C23" s="17">
        <f t="array" ref="C23">IFERROR(INDEX(records[结束时刻],MATCH(表31_24[[#This Row],[日期]]&amp;"阅读",records[日期]&amp;records[名称],0)),"")</f>
        <v>0.39583333333333331</v>
      </c>
      <c r="D23" s="17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5">
        <v>43899</v>
      </c>
      <c r="B24" s="17">
        <f t="array" ref="B24">IFERROR(INDEX(records[开始时刻],MATCH(表31_24[[#This Row],[日期]]&amp;"阅读",records[日期]&amp;records[名称],0)),"")</f>
        <v>0.25694444444444448</v>
      </c>
      <c r="C24" s="17">
        <f t="array" ref="C24">IFERROR(INDEX(records[结束时刻],MATCH(表31_24[[#This Row],[日期]]&amp;"阅读",records[日期]&amp;records[名称],0)),"")</f>
        <v>0.2986111111111111</v>
      </c>
      <c r="D24" s="17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5">
        <v>43900</v>
      </c>
      <c r="B25" s="17">
        <f t="array" ref="B25">IFERROR(INDEX(records[开始时刻],MATCH(表31_24[[#This Row],[日期]]&amp;"阅读",records[日期]&amp;records[名称],0)),"")</f>
        <v>0.25694444444444448</v>
      </c>
      <c r="C25" s="17">
        <f t="array" ref="C25">IFERROR(INDEX(records[结束时刻],MATCH(表31_24[[#This Row],[日期]]&amp;"阅读",records[日期]&amp;records[名称],0)),"")</f>
        <v>0.2986111111111111</v>
      </c>
      <c r="D25" s="17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5">
        <v>43901</v>
      </c>
      <c r="B26" s="17">
        <f t="array" ref="B26">IFERROR(INDEX(records[开始时刻],MATCH(表31_24[[#This Row],[日期]]&amp;"阅读",records[日期]&amp;records[名称],0)),"")</f>
        <v>0.25694444444444448</v>
      </c>
      <c r="C26" s="17">
        <f t="array" ref="C26">IFERROR(INDEX(records[结束时刻],MATCH(表31_24[[#This Row],[日期]]&amp;"阅读",records[日期]&amp;records[名称],0)),"")</f>
        <v>0.2986111111111111</v>
      </c>
      <c r="D26" s="17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5">
        <v>43902</v>
      </c>
      <c r="B27" s="17">
        <f t="array" ref="B27">IFERROR(INDEX(records[开始时刻],MATCH(表31_24[[#This Row],[日期]]&amp;"阅读",records[日期]&amp;records[名称],0)),"")</f>
        <v>0.25694444444444448</v>
      </c>
      <c r="C27" s="17">
        <f t="array" ref="C27">IFERROR(INDEX(records[结束时刻],MATCH(表31_24[[#This Row],[日期]]&amp;"阅读",records[日期]&amp;records[名称],0)),"")</f>
        <v>0.2986111111111111</v>
      </c>
      <c r="D27" s="17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5">
        <v>43903</v>
      </c>
      <c r="B28" s="17">
        <f t="array" ref="B28">IFERROR(INDEX(records[开始时刻],MATCH(表31_24[[#This Row],[日期]]&amp;"阅读",records[日期]&amp;records[名称],0)),"")</f>
        <v>0.25694444444444448</v>
      </c>
      <c r="C28" s="17">
        <f t="array" ref="C28">IFERROR(INDEX(records[结束时刻],MATCH(表31_24[[#This Row],[日期]]&amp;"阅读",records[日期]&amp;records[名称],0)),"")</f>
        <v>0.2986111111111111</v>
      </c>
      <c r="D28" s="17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5">
        <v>43904</v>
      </c>
      <c r="B29" s="17">
        <f t="array" ref="B29">IFERROR(INDEX(records[开始时刻],MATCH(表31_24[[#This Row],[日期]]&amp;"阅读",records[日期]&amp;records[名称],0)),"")</f>
        <v>0.25694444444444448</v>
      </c>
      <c r="C29" s="17">
        <f t="array" ref="C29">IFERROR(INDEX(records[结束时刻],MATCH(表31_24[[#This Row],[日期]]&amp;"阅读",records[日期]&amp;records[名称],0)),"")</f>
        <v>0.2986111111111111</v>
      </c>
      <c r="D29" s="17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5">
        <v>43905</v>
      </c>
      <c r="B30" s="17">
        <f t="array" ref="B30">IFERROR(INDEX(records[开始时刻],MATCH(表31_24[[#This Row],[日期]]&amp;"阅读",records[日期]&amp;records[名称],0)),"")</f>
        <v>0.25694444444444448</v>
      </c>
      <c r="C30" s="17">
        <f t="array" ref="C30">IFERROR(INDEX(records[结束时刻],MATCH(表31_24[[#This Row],[日期]]&amp;"阅读",records[日期]&amp;records[名称],0)),"")</f>
        <v>0.2986111111111111</v>
      </c>
      <c r="D30" s="17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5">
        <v>43906</v>
      </c>
      <c r="B31" s="17">
        <f t="array" ref="B31">IFERROR(INDEX(records[开始时刻],MATCH(表31_24[[#This Row],[日期]]&amp;"阅读",records[日期]&amp;records[名称],0)),"")</f>
        <v>0.25694444444444448</v>
      </c>
      <c r="C31" s="17">
        <f t="array" ref="C31">IFERROR(INDEX(records[结束时刻],MATCH(表31_24[[#This Row],[日期]]&amp;"阅读",records[日期]&amp;records[名称],0)),"")</f>
        <v>0.2986111111111111</v>
      </c>
      <c r="D31" s="17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5">
        <v>43907</v>
      </c>
      <c r="B32" s="17">
        <f t="array" ref="B32">IFERROR(INDEX(records[开始时刻],MATCH(表31_24[[#This Row],[日期]]&amp;"阅读",records[日期]&amp;records[名称],0)),"")</f>
        <v>0.25694444444444448</v>
      </c>
      <c r="C32" s="17">
        <f t="array" ref="C32">IFERROR(INDEX(records[结束时刻],MATCH(表31_24[[#This Row],[日期]]&amp;"阅读",records[日期]&amp;records[名称],0)),"")</f>
        <v>0.2986111111111111</v>
      </c>
      <c r="D32" s="17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5">
        <v>43908</v>
      </c>
      <c r="B33" s="17">
        <f t="array" ref="B33">IFERROR(INDEX(records[开始时刻],MATCH(表31_24[[#This Row],[日期]]&amp;"阅读",records[日期]&amp;records[名称],0)),"")</f>
        <v>0.35416666666666669</v>
      </c>
      <c r="C33" s="17">
        <f t="array" ref="C33">IFERROR(INDEX(records[结束时刻],MATCH(表31_24[[#This Row],[日期]]&amp;"阅读",records[日期]&amp;records[名称],0)),"")</f>
        <v>0.39583333333333331</v>
      </c>
      <c r="D33" s="17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5">
        <v>43909</v>
      </c>
      <c r="B34" s="17">
        <f t="array" ref="B34">IFERROR(INDEX(records[开始时刻],MATCH(表31_24[[#This Row],[日期]]&amp;"阅读",records[日期]&amp;records[名称],0)),"")</f>
        <v>0.32291666666666669</v>
      </c>
      <c r="C34" s="17">
        <f t="array" ref="C34">IFERROR(INDEX(records[结束时刻],MATCH(表31_24[[#This Row],[日期]]&amp;"阅读",records[日期]&amp;records[名称],0)),"")</f>
        <v>0.36458333333333331</v>
      </c>
      <c r="D34" s="17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5">
        <v>43910</v>
      </c>
      <c r="B35" s="17">
        <f t="array" ref="B35">IFERROR(INDEX(records[开始时刻],MATCH(表31_24[[#This Row],[日期]]&amp;"阅读",records[日期]&amp;records[名称],0)),"")</f>
        <v>0.34375</v>
      </c>
      <c r="C35" s="17">
        <f t="array" ref="C35">IFERROR(INDEX(records[结束时刻],MATCH(表31_24[[#This Row],[日期]]&amp;"阅读",records[日期]&amp;records[名称],0)),"")</f>
        <v>0.38541666666666669</v>
      </c>
      <c r="D35" s="17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5">
        <v>43911</v>
      </c>
      <c r="B36" s="17">
        <f t="array" ref="B36">IFERROR(INDEX(records[开始时刻],MATCH(表31_24[[#This Row],[日期]]&amp;"阅读",records[日期]&amp;records[名称],0)),"")</f>
        <v>0.33333333333333331</v>
      </c>
      <c r="C36" s="17">
        <f t="array" ref="C36">IFERROR(INDEX(records[结束时刻],MATCH(表31_24[[#This Row],[日期]]&amp;"阅读",records[日期]&amp;records[名称],0)),"")</f>
        <v>0.375</v>
      </c>
      <c r="D36" s="17">
        <f t="array" ref="D36">IFERROR(INDEX(records[持续时间],MATCH(表31_24[[#This Row],[日期]]&amp;"阅读",records[日期]&amp;records[名称],0)),"")</f>
        <v>4.1666666666666685E-2</v>
      </c>
      <c r="E36">
        <f t="array" ref="E36">IFERROR(INDEX(records[得分],MATCH(表31_24[[#This Row],[日期]]&amp;"阅读",records[日期]&amp;records[名称],0)),"")</f>
        <v>0.6</v>
      </c>
      <c r="F36" t="str">
        <f t="array" ref="F36">IFERROR(INDEX(records[备注],MATCH(表31_24[[#This Row],[日期]]&amp;"阅读",records[日期]&amp;records[名称],0))&amp;"","")</f>
        <v>完成度：100%, 已连续3天，增加0.1；已连续一周，增加0.2</v>
      </c>
      <c r="G36">
        <f>IF(表31_24[[#This Row],[得分]]="","",IF(表31_24[[#This Row],[得分]]&gt;0,G35+1,0))</f>
        <v>7</v>
      </c>
      <c r="H36">
        <f>IF(表31_24[[#This Row],[得分]]="","",IF(表31_24[[#This Row],[得分]]&lt;0,H35+1,0))</f>
        <v>0</v>
      </c>
    </row>
    <row r="37" spans="1:8">
      <c r="A37" s="5">
        <v>43912</v>
      </c>
      <c r="B37" s="17">
        <f t="array" ref="B37">IFERROR(INDEX(records[开始时刻],MATCH(表31_24[[#This Row],[日期]]&amp;"阅读",records[日期]&amp;records[名称],0)),"")</f>
        <v>0.29166666666666669</v>
      </c>
      <c r="C37" s="17">
        <f t="array" ref="C37">IFERROR(INDEX(records[结束时刻],MATCH(表31_24[[#This Row],[日期]]&amp;"阅读",records[日期]&amp;records[名称],0)),"")</f>
        <v>0.33333333333333331</v>
      </c>
      <c r="D37" s="17">
        <f t="array" ref="D37">IFERROR(INDEX(records[持续时间],MATCH(表31_24[[#This Row],[日期]]&amp;"阅读",records[日期]&amp;records[名称],0)),"")</f>
        <v>4.166666666666663E-2</v>
      </c>
      <c r="E37">
        <f t="array" ref="E37">IFERROR(INDEX(records[得分],MATCH(表31_24[[#This Row],[日期]]&amp;"阅读",records[日期]&amp;records[名称],0)),"")</f>
        <v>0.6</v>
      </c>
      <c r="F37" t="str">
        <f t="array" ref="F37">IFERROR(INDEX(records[备注],MATCH(表31_24[[#This Row],[日期]]&amp;"阅读",records[日期]&amp;records[名称],0))&amp;"","")</f>
        <v>完成度：100%</v>
      </c>
      <c r="G37">
        <f>IF(表31_24[[#This Row],[得分]]="","",IF(表31_24[[#This Row],[得分]]&gt;0,G36+1,0))</f>
        <v>8</v>
      </c>
      <c r="H37">
        <f>IF(表31_24[[#This Row],[得分]]="","",IF(表31_24[[#This Row],[得分]]&lt;0,H36+1,0))</f>
        <v>0</v>
      </c>
    </row>
    <row r="38" spans="1:8">
      <c r="A38" s="5">
        <v>43913</v>
      </c>
      <c r="B38" s="17">
        <f t="array" ref="B38">IFERROR(INDEX(records[开始时刻],MATCH(表31_24[[#This Row],[日期]]&amp;"阅读",records[日期]&amp;records[名称],0)),"")</f>
        <v>0.29166666666666669</v>
      </c>
      <c r="C38" s="17">
        <f t="array" ref="C38">IFERROR(INDEX(records[结束时刻],MATCH(表31_24[[#This Row],[日期]]&amp;"阅读",records[日期]&amp;records[名称],0)),"")</f>
        <v>0.33333333333333331</v>
      </c>
      <c r="D38" s="17">
        <f t="array" ref="D38">IFERROR(INDEX(records[持续时间],MATCH(表31_24[[#This Row],[日期]]&amp;"阅读",records[日期]&amp;records[名称],0)),"")</f>
        <v>4.166666666666663E-2</v>
      </c>
      <c r="E38">
        <f t="array" ref="E38">IFERROR(INDEX(records[得分],MATCH(表31_24[[#This Row],[日期]]&amp;"阅读",records[日期]&amp;records[名称],0)),"")</f>
        <v>-0.6</v>
      </c>
      <c r="F38" t="str">
        <f t="array" ref="F38">IFERROR(INDEX(records[备注],MATCH(表31_24[[#This Row],[日期]]&amp;"阅读",records[日期]&amp;records[名称],0))&amp;"","")</f>
        <v>完成度：0%</v>
      </c>
      <c r="G38">
        <f>IF(表31_24[[#This Row],[得分]]="","",IF(表31_24[[#This Row],[得分]]&gt;0,G37+1,0))</f>
        <v>0</v>
      </c>
      <c r="H38">
        <f>IF(表31_24[[#This Row],[得分]]="","",IF(表31_24[[#This Row],[得分]]&lt;0,H37+1,0))</f>
        <v>1</v>
      </c>
    </row>
    <row r="39" spans="1:8">
      <c r="A39" s="5">
        <v>43914</v>
      </c>
      <c r="B39" s="17">
        <f t="array" ref="B39">IFERROR(INDEX(records[开始时刻],MATCH(表31_24[[#This Row],[日期]]&amp;"阅读",records[日期]&amp;records[名称],0)),"")</f>
        <v>0.29166666666666669</v>
      </c>
      <c r="C39" s="17">
        <f t="array" ref="C39">IFERROR(INDEX(records[结束时刻],MATCH(表31_24[[#This Row],[日期]]&amp;"阅读",records[日期]&amp;records[名称],0)),"")</f>
        <v>0.33333333333333331</v>
      </c>
      <c r="D39" s="17">
        <f t="array" ref="D39">IFERROR(INDEX(records[持续时间],MATCH(表31_24[[#This Row],[日期]]&amp;"阅读",records[日期]&amp;records[名称],0)),"")</f>
        <v>4.166666666666663E-2</v>
      </c>
      <c r="E39">
        <f t="array" ref="E39">IFERROR(INDEX(records[得分],MATCH(表31_24[[#This Row],[日期]]&amp;"阅读",records[日期]&amp;records[名称],0)),"")</f>
        <v>0.6</v>
      </c>
      <c r="F39" t="str">
        <f t="array" ref="F39">IFERROR(INDEX(records[备注],MATCH(表31_24[[#This Row],[日期]]&amp;"阅读",records[日期]&amp;records[名称],0))&amp;"","")</f>
        <v>完成度：100%</v>
      </c>
      <c r="G39">
        <f>IF(表31_24[[#This Row],[得分]]="","",IF(表31_24[[#This Row],[得分]]&gt;0,G38+1,0))</f>
        <v>1</v>
      </c>
      <c r="H39">
        <f>IF(表31_24[[#This Row],[得分]]="","",IF(表31_24[[#This Row],[得分]]&lt;0,H38+1,0))</f>
        <v>0</v>
      </c>
    </row>
    <row r="40" spans="1:8">
      <c r="A40" s="5">
        <v>43915</v>
      </c>
      <c r="B40" s="17">
        <f t="array" ref="B40">IFERROR(INDEX(records[开始时刻],MATCH(表31_24[[#This Row],[日期]]&amp;"阅读",records[日期]&amp;records[名称],0)),"")</f>
        <v>0.375</v>
      </c>
      <c r="C40" s="17">
        <f t="array" ref="C40">IFERROR(INDEX(records[结束时刻],MATCH(表31_24[[#This Row],[日期]]&amp;"阅读",records[日期]&amp;records[名称],0)),"")</f>
        <v>0.41666666666666669</v>
      </c>
      <c r="D40" s="17">
        <f t="array" ref="D40">IFERROR(INDEX(records[持续时间],MATCH(表31_24[[#This Row],[日期]]&amp;"阅读",records[日期]&amp;records[名称],0)),"")</f>
        <v>4.1666666666666685E-2</v>
      </c>
      <c r="E40">
        <f t="array" ref="E40">IFERROR(INDEX(records[得分],MATCH(表31_24[[#This Row],[日期]]&amp;"阅读",records[日期]&amp;records[名称],0)),"")</f>
        <v>0.6</v>
      </c>
      <c r="F40" t="str">
        <f t="array" ref="F40">IFERROR(INDEX(records[备注],MATCH(表31_24[[#This Row],[日期]]&amp;"阅读",records[日期]&amp;records[名称],0))&amp;"","")</f>
        <v>完成度：100%</v>
      </c>
      <c r="G40">
        <f>IF(表31_24[[#This Row],[得分]]="","",IF(表31_24[[#This Row],[得分]]&gt;0,G39+1,0))</f>
        <v>2</v>
      </c>
      <c r="H40">
        <f>IF(表31_24[[#This Row],[得分]]="","",IF(表31_24[[#This Row],[得分]]&lt;0,H39+1,0))</f>
        <v>0</v>
      </c>
    </row>
    <row r="41" spans="1:8">
      <c r="A41" s="5">
        <v>43916</v>
      </c>
      <c r="B41" s="17">
        <f t="array" ref="B41">IFERROR(INDEX(records[开始时刻],MATCH(表31_24[[#This Row],[日期]]&amp;"阅读",records[日期]&amp;records[名称],0)),"")</f>
        <v>0.375</v>
      </c>
      <c r="C41" s="17">
        <f t="array" ref="C41">IFERROR(INDEX(records[结束时刻],MATCH(表31_24[[#This Row],[日期]]&amp;"阅读",records[日期]&amp;records[名称],0)),"")</f>
        <v>0.41666666666666669</v>
      </c>
      <c r="D41" s="17">
        <f t="array" ref="D41">IFERROR(INDEX(records[持续时间],MATCH(表31_24[[#This Row],[日期]]&amp;"阅读",records[日期]&amp;records[名称],0)),"")</f>
        <v>4.1666666666666685E-2</v>
      </c>
      <c r="E41">
        <f t="array" ref="E41">IFERROR(INDEX(records[得分],MATCH(表31_24[[#This Row],[日期]]&amp;"阅读",records[日期]&amp;records[名称],0)),"")</f>
        <v>0.7</v>
      </c>
      <c r="F41" t="str">
        <f t="array" ref="F41">IFERROR(INDEX(records[备注],MATCH(表31_24[[#This Row],[日期]]&amp;"阅读",records[日期]&amp;records[名称],0))&amp;"","")</f>
        <v>完成度：100%，已连续3天，增加0.1</v>
      </c>
      <c r="G41">
        <f>IF(表31_24[[#This Row],[得分]]="","",IF(表31_24[[#This Row],[得分]]&gt;0,G40+1,0))</f>
        <v>3</v>
      </c>
      <c r="H41">
        <f>IF(表31_24[[#This Row],[得分]]="","",IF(表31_24[[#This Row],[得分]]&lt;0,H40+1,0))</f>
        <v>0</v>
      </c>
    </row>
    <row r="42" spans="1:8">
      <c r="A42" s="5">
        <v>43917</v>
      </c>
      <c r="B42" s="17">
        <f t="array" ref="B42">IFERROR(INDEX(records[开始时刻],MATCH(表31_24[[#This Row],[日期]]&amp;"阅读",records[日期]&amp;records[名称],0)),"")</f>
        <v>0.375</v>
      </c>
      <c r="C42" s="17">
        <f t="array" ref="C42">IFERROR(INDEX(records[结束时刻],MATCH(表31_24[[#This Row],[日期]]&amp;"阅读",records[日期]&amp;records[名称],0)),"")</f>
        <v>0.41666666666666669</v>
      </c>
      <c r="D42" s="17">
        <f t="array" ref="D42">IFERROR(INDEX(records[持续时间],MATCH(表31_24[[#This Row],[日期]]&amp;"阅读",records[日期]&amp;records[名称],0)),"")</f>
        <v>4.1666666666666685E-2</v>
      </c>
      <c r="E42">
        <f t="array" ref="E42">IFERROR(INDEX(records[得分],MATCH(表31_24[[#This Row],[日期]]&amp;"阅读",records[日期]&amp;records[名称],0)),"")</f>
        <v>-0.7</v>
      </c>
      <c r="F42" t="str">
        <f t="array" ref="F42">IFERROR(INDEX(records[备注],MATCH(表31_24[[#This Row],[日期]]&amp;"阅读",records[日期]&amp;records[名称],0))&amp;"","")</f>
        <v>完成度：0%</v>
      </c>
      <c r="G42">
        <f>IF(表31_24[[#This Row],[得分]]="","",IF(表31_24[[#This Row],[得分]]&gt;0,G41+1,0))</f>
        <v>0</v>
      </c>
      <c r="H42">
        <f>IF(表31_24[[#This Row],[得分]]="","",IF(表31_24[[#This Row],[得分]]&lt;0,H41+1,0))</f>
        <v>1</v>
      </c>
    </row>
    <row r="43" spans="1:8">
      <c r="A43" s="5">
        <v>43918</v>
      </c>
      <c r="B43" s="17" t="str">
        <f t="array" ref="B43">IFERROR(INDEX(records[开始时刻],MATCH(表31_24[[#This Row],[日期]]&amp;"阅读",records[日期]&amp;records[名称],0)),"")</f>
        <v/>
      </c>
      <c r="C43" s="17" t="str">
        <f t="array" ref="C43">IFERROR(INDEX(records[结束时刻],MATCH(表31_24[[#This Row],[日期]]&amp;"阅读",records[日期]&amp;records[名称],0)),"")</f>
        <v/>
      </c>
      <c r="D43" s="17" t="str">
        <f t="array" ref="D43">IFERROR(INDEX(records[持续时间],MATCH(表31_24[[#This Row],[日期]]&amp;"阅读",records[日期]&amp;records[名称],0)),"")</f>
        <v/>
      </c>
      <c r="E43" t="str">
        <f t="array" ref="E43">IFERROR(INDEX(records[得分],MATCH(表31_24[[#This Row],[日期]]&amp;"阅读",records[日期]&amp;records[名称],0)),"")</f>
        <v/>
      </c>
      <c r="F43" t="str">
        <f t="array" ref="F43">IFERROR(INDEX(records[备注],MATCH(表31_24[[#This Row],[日期]]&amp;"阅读",records[日期]&amp;records[名称],0))&amp;"","")</f>
        <v/>
      </c>
      <c r="G43" t="str">
        <f>IF(表31_24[[#This Row],[得分]]="","",IF(表31_24[[#This Row],[得分]]&gt;0,G42+1,0))</f>
        <v/>
      </c>
      <c r="H43" t="str">
        <f>IF(表31_24[[#This Row],[得分]]="","",IF(表31_24[[#This Row],[得分]]&lt;0,H42+1,0))</f>
        <v/>
      </c>
    </row>
    <row r="44" spans="1:8">
      <c r="A44" s="5">
        <v>43919</v>
      </c>
      <c r="B44" s="17" t="str">
        <f t="array" ref="B44">IFERROR(INDEX(records[开始时刻],MATCH(表31_24[[#This Row],[日期]]&amp;"阅读",records[日期]&amp;records[名称],0)),"")</f>
        <v/>
      </c>
      <c r="C44" s="17" t="str">
        <f t="array" ref="C44">IFERROR(INDEX(records[结束时刻],MATCH(表31_24[[#This Row],[日期]]&amp;"阅读",records[日期]&amp;records[名称],0)),"")</f>
        <v/>
      </c>
      <c r="D44" s="17" t="str">
        <f t="array" ref="D44">IFERROR(INDEX(records[持续时间],MATCH(表31_24[[#This Row],[日期]]&amp;"阅读",records[日期]&amp;records[名称],0)),"")</f>
        <v/>
      </c>
      <c r="E44" t="str">
        <f t="array" ref="E44">IFERROR(INDEX(records[得分],MATCH(表31_24[[#This Row],[日期]]&amp;"阅读",records[日期]&amp;records[名称],0)),"")</f>
        <v/>
      </c>
      <c r="F44" t="str">
        <f t="array" ref="F44">IFERROR(INDEX(records[备注],MATCH(表31_24[[#This Row],[日期]]&amp;"阅读",records[日期]&amp;records[名称],0))&amp;"","")</f>
        <v/>
      </c>
      <c r="G44" t="str">
        <f>IF(表31_24[[#This Row],[得分]]="","",IF(表31_24[[#This Row],[得分]]&gt;0,G43+1,0))</f>
        <v/>
      </c>
      <c r="H44" t="str">
        <f>IF(表31_24[[#This Row],[得分]]="","",IF(表31_24[[#This Row],[得分]]&lt;0,H43+1,0))</f>
        <v/>
      </c>
    </row>
    <row r="45" spans="1:8">
      <c r="A45" s="5">
        <v>43920</v>
      </c>
      <c r="B45" s="17" t="str">
        <f t="array" ref="B45">IFERROR(INDEX(records[开始时刻],MATCH(表31_24[[#This Row],[日期]]&amp;"阅读",records[日期]&amp;records[名称],0)),"")</f>
        <v/>
      </c>
      <c r="C45" s="17" t="str">
        <f t="array" ref="C45">IFERROR(INDEX(records[结束时刻],MATCH(表31_24[[#This Row],[日期]]&amp;"阅读",records[日期]&amp;records[名称],0)),"")</f>
        <v/>
      </c>
      <c r="D45" s="17" t="str">
        <f t="array" ref="D45">IFERROR(INDEX(records[持续时间],MATCH(表31_24[[#This Row],[日期]]&amp;"阅读",records[日期]&amp;records[名称],0)),"")</f>
        <v/>
      </c>
      <c r="E45" t="str">
        <f t="array" ref="E45">IFERROR(INDEX(records[得分],MATCH(表31_24[[#This Row],[日期]]&amp;"阅读",records[日期]&amp;records[名称],0)),"")</f>
        <v/>
      </c>
      <c r="F45" t="str">
        <f t="array" ref="F45">IFERROR(INDEX(records[备注],MATCH(表31_24[[#This Row],[日期]]&amp;"阅读",records[日期]&amp;records[名称],0))&amp;"","")</f>
        <v/>
      </c>
      <c r="G45" t="str">
        <f>IF(表31_24[[#This Row],[得分]]="","",IF(表31_24[[#This Row],[得分]]&gt;0,G44+1,0))</f>
        <v/>
      </c>
      <c r="H45" t="str">
        <f>IF(表31_24[[#This Row],[得分]]="","",IF(表31_24[[#This Row],[得分]]&lt;0,H44+1,0))</f>
        <v/>
      </c>
    </row>
    <row r="46" spans="1:8">
      <c r="A46" s="5">
        <v>43921</v>
      </c>
      <c r="B46" s="17" t="str">
        <f t="array" ref="B46">IFERROR(INDEX(records[开始时刻],MATCH(表31_24[[#This Row],[日期]]&amp;"阅读",records[日期]&amp;records[名称],0)),"")</f>
        <v/>
      </c>
      <c r="C46" s="17" t="str">
        <f t="array" ref="C46">IFERROR(INDEX(records[结束时刻],MATCH(表31_24[[#This Row],[日期]]&amp;"阅读",records[日期]&amp;records[名称],0)),"")</f>
        <v/>
      </c>
      <c r="D46" s="17" t="str">
        <f t="array" ref="D46">IFERROR(INDEX(records[持续时间],MATCH(表31_24[[#This Row],[日期]]&amp;"阅读",records[日期]&amp;records[名称],0)),"")</f>
        <v/>
      </c>
      <c r="E46" t="str">
        <f t="array" ref="E46">IFERROR(INDEX(records[得分],MATCH(表31_24[[#This Row],[日期]]&amp;"阅读",records[日期]&amp;records[名称],0)),"")</f>
        <v/>
      </c>
      <c r="F46" t="str">
        <f t="array" ref="F46">IFERROR(INDEX(records[备注],MATCH(表31_24[[#This Row],[日期]]&amp;"阅读",records[日期]&amp;records[名称],0))&amp;"","")</f>
        <v/>
      </c>
      <c r="G46" t="str">
        <f>IF(表31_24[[#This Row],[得分]]="","",IF(表31_24[[#This Row],[得分]]&gt;0,G45+1,0))</f>
        <v/>
      </c>
      <c r="H46" t="str">
        <f>IF(表31_24[[#This Row],[得分]]="","",IF(表31_24[[#This Row],[得分]]&lt;0,H45+1,0))</f>
        <v/>
      </c>
    </row>
    <row r="47" spans="1:8">
      <c r="A47" s="5">
        <v>43922</v>
      </c>
      <c r="B47" s="17" t="str">
        <f t="array" ref="B47">IFERROR(INDEX(records[开始时刻],MATCH(表31_24[[#This Row],[日期]]&amp;"阅读",records[日期]&amp;records[名称],0)),"")</f>
        <v/>
      </c>
      <c r="C47" s="17" t="str">
        <f t="array" ref="C47">IFERROR(INDEX(records[结束时刻],MATCH(表31_24[[#This Row],[日期]]&amp;"阅读",records[日期]&amp;records[名称],0)),"")</f>
        <v/>
      </c>
      <c r="D47" s="17" t="str">
        <f t="array" ref="D47">IFERROR(INDEX(records[持续时间],MATCH(表31_24[[#This Row],[日期]]&amp;"阅读",records[日期]&amp;records[名称],0)),"")</f>
        <v/>
      </c>
      <c r="E47" t="str">
        <f t="array" ref="E47">IFERROR(INDEX(records[得分],MATCH(表31_24[[#This Row],[日期]]&amp;"阅读",records[日期]&amp;records[名称],0)),"")</f>
        <v/>
      </c>
      <c r="F47" t="str">
        <f t="array" ref="F47">IFERROR(INDEX(records[备注],MATCH(表31_24[[#This Row],[日期]]&amp;"阅读",records[日期]&amp;records[名称],0))&amp;"","")</f>
        <v/>
      </c>
      <c r="G47" t="str">
        <f>IF(表31_24[[#This Row],[得分]]="","",IF(表31_24[[#This Row],[得分]]&gt;0,G46+1,0))</f>
        <v/>
      </c>
      <c r="H47" t="str">
        <f>IF(表31_24[[#This Row],[得分]]="","",IF(表31_24[[#This Row],[得分]]&lt;0,H46+1,0))</f>
        <v/>
      </c>
    </row>
    <row r="48" spans="1:8">
      <c r="A48" s="5">
        <v>43923</v>
      </c>
      <c r="B48" s="17" t="str">
        <f t="array" ref="B48">IFERROR(INDEX(records[开始时刻],MATCH(表31_24[[#This Row],[日期]]&amp;"阅读",records[日期]&amp;records[名称],0)),"")</f>
        <v/>
      </c>
      <c r="C48" s="17" t="str">
        <f t="array" ref="C48">IFERROR(INDEX(records[结束时刻],MATCH(表31_24[[#This Row],[日期]]&amp;"阅读",records[日期]&amp;records[名称],0)),"")</f>
        <v/>
      </c>
      <c r="D48" s="17" t="str">
        <f t="array" ref="D48">IFERROR(INDEX(records[持续时间],MATCH(表31_24[[#This Row],[日期]]&amp;"阅读",records[日期]&amp;records[名称],0)),"")</f>
        <v/>
      </c>
      <c r="E48" t="str">
        <f t="array" ref="E48">IFERROR(INDEX(records[得分],MATCH(表31_24[[#This Row],[日期]]&amp;"阅读",records[日期]&amp;records[名称],0)),"")</f>
        <v/>
      </c>
      <c r="F48" t="str">
        <f t="array" ref="F48">IFERROR(INDEX(records[备注],MATCH(表31_24[[#This Row],[日期]]&amp;"阅读",records[日期]&amp;records[名称],0))&amp;"","")</f>
        <v/>
      </c>
      <c r="G48" t="str">
        <f>IF(表31_24[[#This Row],[得分]]="","",IF(表31_24[[#This Row],[得分]]&gt;0,G47+1,0))</f>
        <v/>
      </c>
      <c r="H48" t="str">
        <f>IF(表31_24[[#This Row],[得分]]="","",IF(表31_24[[#This Row],[得分]]&lt;0,H47+1,0))</f>
        <v/>
      </c>
    </row>
    <row r="49" spans="1:8">
      <c r="A49" s="5">
        <v>43924</v>
      </c>
      <c r="B49" s="17" t="str">
        <f t="array" ref="B49">IFERROR(INDEX(records[开始时刻],MATCH(表31_24[[#This Row],[日期]]&amp;"阅读",records[日期]&amp;records[名称],0)),"")</f>
        <v/>
      </c>
      <c r="C49" s="17" t="str">
        <f t="array" ref="C49">IFERROR(INDEX(records[结束时刻],MATCH(表31_24[[#This Row],[日期]]&amp;"阅读",records[日期]&amp;records[名称],0)),"")</f>
        <v/>
      </c>
      <c r="D49" s="17" t="str">
        <f t="array" ref="D49">IFERROR(INDEX(records[持续时间],MATCH(表31_24[[#This Row],[日期]]&amp;"阅读",records[日期]&amp;records[名称],0)),"")</f>
        <v/>
      </c>
      <c r="E49" t="str">
        <f t="array" ref="E49">IFERROR(INDEX(records[得分],MATCH(表31_24[[#This Row],[日期]]&amp;"阅读",records[日期]&amp;records[名称],0)),"")</f>
        <v/>
      </c>
      <c r="F49" t="str">
        <f t="array" ref="F49">IFERROR(INDEX(records[备注],MATCH(表31_24[[#This Row],[日期]]&amp;"阅读",records[日期]&amp;records[名称],0))&amp;"","")</f>
        <v/>
      </c>
      <c r="G49" t="str">
        <f>IF(表31_24[[#This Row],[得分]]="","",IF(表31_24[[#This Row],[得分]]&gt;0,G48+1,0))</f>
        <v/>
      </c>
      <c r="H49" t="str">
        <f>IF(表31_24[[#This Row],[得分]]="","",IF(表31_24[[#This Row],[得分]]&lt;0,H48+1,0))</f>
        <v/>
      </c>
    </row>
    <row r="50" spans="1:8">
      <c r="A50" s="5">
        <v>43925</v>
      </c>
      <c r="B50" s="17" t="str">
        <f t="array" ref="B50">IFERROR(INDEX(records[开始时刻],MATCH(表31_24[[#This Row],[日期]]&amp;"阅读",records[日期]&amp;records[名称],0)),"")</f>
        <v/>
      </c>
      <c r="C50" s="17" t="str">
        <f t="array" ref="C50">IFERROR(INDEX(records[结束时刻],MATCH(表31_24[[#This Row],[日期]]&amp;"阅读",records[日期]&amp;records[名称],0)),"")</f>
        <v/>
      </c>
      <c r="D50" s="17" t="str">
        <f t="array" ref="D50">IFERROR(INDEX(records[持续时间],MATCH(表31_24[[#This Row],[日期]]&amp;"阅读",records[日期]&amp;records[名称],0)),"")</f>
        <v/>
      </c>
      <c r="E50" t="str">
        <f t="array" ref="E50">IFERROR(INDEX(records[得分],MATCH(表31_24[[#This Row],[日期]]&amp;"阅读",records[日期]&amp;records[名称],0)),"")</f>
        <v/>
      </c>
      <c r="F50" t="str">
        <f t="array" ref="F50">IFERROR(INDEX(records[备注],MATCH(表31_24[[#This Row],[日期]]&amp;"阅读",records[日期]&amp;records[名称],0))&amp;"","")</f>
        <v/>
      </c>
      <c r="G50" t="str">
        <f>IF(表31_24[[#This Row],[得分]]="","",IF(表31_24[[#This Row],[得分]]&gt;0,G49+1,0))</f>
        <v/>
      </c>
      <c r="H50" t="str">
        <f>IF(表31_24[[#This Row],[得分]]="","",IF(表31_24[[#This Row],[得分]]&lt;0,H49+1,0))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51"/>
  <sheetViews>
    <sheetView topLeftCell="A16" workbookViewId="0">
      <selection activeCell="N39" sqref="N3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>
        <f t="array" ref="B10">IFERROR(INDEX(records[开始时刻],MATCH(表31_36[[#This Row],[日期]]&amp;"做早餐",records[日期]&amp;records[名称],0)),"")</f>
        <v>0.30208333333333331</v>
      </c>
      <c r="C10" s="17">
        <f t="array" ref="C10">IFERROR(INDEX(records[结束时刻],MATCH(表31_36[[#This Row],[日期]]&amp;"做早餐",records[日期]&amp;records[名称],0)),"")</f>
        <v>0.32291666666666669</v>
      </c>
      <c r="D10" s="17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5">
        <v>43884</v>
      </c>
      <c r="K10" s="17">
        <f t="array" ref="K10">IFERROR(INDEX(records[开始时刻],MATCH(表31_3637[[#This Row],[日期]]&amp;"吃早餐",records[日期]&amp;records[名称],0)),"")</f>
        <v>0.32291666666666669</v>
      </c>
      <c r="L10" s="17">
        <f t="array" ref="L10">IFERROR(INDEX(records[结束时刻],MATCH(表31_3637[[#This Row],[日期]]&amp;"吃早餐",records[日期]&amp;records[名称],0)),"")</f>
        <v>0.33333333333333331</v>
      </c>
      <c r="M10" s="17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>
        <f t="array" ref="B11">IFERROR(INDEX(records[开始时刻],MATCH(表31_36[[#This Row],[日期]]&amp;"做早餐",records[日期]&amp;records[名称],0)),"")</f>
        <v>0.30208333333333331</v>
      </c>
      <c r="C11" s="17">
        <f t="array" ref="C11">IFERROR(INDEX(records[结束时刻],MATCH(表31_36[[#This Row],[日期]]&amp;"做早餐",records[日期]&amp;records[名称],0)),"")</f>
        <v>0.32291666666666669</v>
      </c>
      <c r="D11" s="17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5">
        <v>43885</v>
      </c>
      <c r="K11" s="17">
        <f t="array" ref="K11">IFERROR(INDEX(records[开始时刻],MATCH(表31_3637[[#This Row],[日期]]&amp;"吃早餐",records[日期]&amp;records[名称],0)),"")</f>
        <v>0.32291666666666669</v>
      </c>
      <c r="L11" s="17">
        <f t="array" ref="L11">IFERROR(INDEX(records[结束时刻],MATCH(表31_3637[[#This Row],[日期]]&amp;"吃早餐",records[日期]&amp;records[名称],0)),"")</f>
        <v>0.33333333333333331</v>
      </c>
      <c r="M11" s="17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5">
        <v>43886</v>
      </c>
      <c r="B12" s="17">
        <f t="array" ref="B12">IFERROR(INDEX(records[开始时刻],MATCH(表31_36[[#This Row],[日期]]&amp;"做早餐",records[日期]&amp;records[名称],0)),"")</f>
        <v>0.30208333333333331</v>
      </c>
      <c r="C12" s="17">
        <f t="array" ref="C12">IFERROR(INDEX(records[结束时刻],MATCH(表31_36[[#This Row],[日期]]&amp;"做早餐",records[日期]&amp;records[名称],0)),"")</f>
        <v>0.32291666666666669</v>
      </c>
      <c r="D12" s="17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5">
        <v>43886</v>
      </c>
      <c r="K12" s="17">
        <f t="array" ref="K12">IFERROR(INDEX(records[开始时刻],MATCH(表31_3637[[#This Row],[日期]]&amp;"吃早餐",records[日期]&amp;records[名称],0)),"")</f>
        <v>0.32291666666666669</v>
      </c>
      <c r="L12" s="17">
        <f t="array" ref="L12">IFERROR(INDEX(records[结束时刻],MATCH(表31_3637[[#This Row],[日期]]&amp;"吃早餐",records[日期]&amp;records[名称],0)),"")</f>
        <v>0.33333333333333331</v>
      </c>
      <c r="M12" s="17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5">
        <v>43887</v>
      </c>
      <c r="B13" s="17">
        <f t="array" ref="B13">IFERROR(INDEX(records[开始时刻],MATCH(表31_36[[#This Row],[日期]]&amp;"做早餐",records[日期]&amp;records[名称],0)),"")</f>
        <v>0.30208333333333331</v>
      </c>
      <c r="C13" s="17">
        <f t="array" ref="C13">IFERROR(INDEX(records[结束时刻],MATCH(表31_36[[#This Row],[日期]]&amp;"做早餐",records[日期]&amp;records[名称],0)),"")</f>
        <v>0.32291666666666669</v>
      </c>
      <c r="D13" s="17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5">
        <v>43887</v>
      </c>
      <c r="K13" s="17">
        <f t="array" ref="K13">IFERROR(INDEX(records[开始时刻],MATCH(表31_3637[[#This Row],[日期]]&amp;"吃早餐",records[日期]&amp;records[名称],0)),"")</f>
        <v>0.32291666666666669</v>
      </c>
      <c r="L13" s="17">
        <f t="array" ref="L13">IFERROR(INDEX(records[结束时刻],MATCH(表31_3637[[#This Row],[日期]]&amp;"吃早餐",records[日期]&amp;records[名称],0)),"")</f>
        <v>0.33333333333333331</v>
      </c>
      <c r="M13" s="17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5">
        <v>43888</v>
      </c>
      <c r="B14" s="17">
        <f t="array" ref="B14">IFERROR(INDEX(records[开始时刻],MATCH(表31_36[[#This Row],[日期]]&amp;"做早餐",records[日期]&amp;records[名称],0)),"")</f>
        <v>0.30208333333333331</v>
      </c>
      <c r="C14" s="17">
        <f t="array" ref="C14">IFERROR(INDEX(records[结束时刻],MATCH(表31_36[[#This Row],[日期]]&amp;"做早餐",records[日期]&amp;records[名称],0)),"")</f>
        <v>0.32291666666666669</v>
      </c>
      <c r="D14" s="17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5">
        <v>43888</v>
      </c>
      <c r="K14" s="17">
        <f t="array" ref="K14">IFERROR(INDEX(records[开始时刻],MATCH(表31_3637[[#This Row],[日期]]&amp;"吃早餐",records[日期]&amp;records[名称],0)),"")</f>
        <v>0.32291666666666669</v>
      </c>
      <c r="L14" s="17">
        <f t="array" ref="L14">IFERROR(INDEX(records[结束时刻],MATCH(表31_3637[[#This Row],[日期]]&amp;"吃早餐",records[日期]&amp;records[名称],0)),"")</f>
        <v>0.33333333333333331</v>
      </c>
      <c r="M14" s="17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5">
        <v>43889</v>
      </c>
      <c r="B15" s="17">
        <f t="array" ref="B15">IFERROR(INDEX(records[开始时刻],MATCH(表31_36[[#This Row],[日期]]&amp;"做早餐",records[日期]&amp;records[名称],0)),"")</f>
        <v>0.30208333333333331</v>
      </c>
      <c r="C15" s="17">
        <f t="array" ref="C15">IFERROR(INDEX(records[结束时刻],MATCH(表31_36[[#This Row],[日期]]&amp;"做早餐",records[日期]&amp;records[名称],0)),"")</f>
        <v>0.32291666666666669</v>
      </c>
      <c r="D15" s="17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5">
        <v>43889</v>
      </c>
      <c r="K15" s="17">
        <f t="array" ref="K15">IFERROR(INDEX(records[开始时刻],MATCH(表31_3637[[#This Row],[日期]]&amp;"吃早餐",records[日期]&amp;records[名称],0)),"")</f>
        <v>0.32291666666666669</v>
      </c>
      <c r="L15" s="17">
        <f t="array" ref="L15">IFERROR(INDEX(records[结束时刻],MATCH(表31_3637[[#This Row],[日期]]&amp;"吃早餐",records[日期]&amp;records[名称],0)),"")</f>
        <v>0.33333333333333331</v>
      </c>
      <c r="M15" s="17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5">
        <v>43890</v>
      </c>
      <c r="B16" s="17">
        <f t="array" ref="B16">IFERROR(INDEX(records[开始时刻],MATCH(表31_36[[#This Row],[日期]]&amp;"做早餐",records[日期]&amp;records[名称],0)),"")</f>
        <v>0.30208333333333331</v>
      </c>
      <c r="C16" s="17">
        <f t="array" ref="C16">IFERROR(INDEX(records[结束时刻],MATCH(表31_36[[#This Row],[日期]]&amp;"做早餐",records[日期]&amp;records[名称],0)),"")</f>
        <v>0.32291666666666669</v>
      </c>
      <c r="D16" s="17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5">
        <v>43890</v>
      </c>
      <c r="K16" s="17">
        <f t="array" ref="K16">IFERROR(INDEX(records[开始时刻],MATCH(表31_3637[[#This Row],[日期]]&amp;"吃早餐",records[日期]&amp;records[名称],0)),"")</f>
        <v>0.32291666666666669</v>
      </c>
      <c r="L16" s="17">
        <f t="array" ref="L16">IFERROR(INDEX(records[结束时刻],MATCH(表31_3637[[#This Row],[日期]]&amp;"吃早餐",records[日期]&amp;records[名称],0)),"")</f>
        <v>0.33333333333333331</v>
      </c>
      <c r="M16" s="17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5">
        <v>43891</v>
      </c>
      <c r="B17" s="17">
        <f t="array" ref="B17">IFERROR(INDEX(records[开始时刻],MATCH(表31_36[[#This Row],[日期]]&amp;"做早餐",records[日期]&amp;records[名称],0)),"")</f>
        <v>0.30208333333333331</v>
      </c>
      <c r="C17" s="17">
        <f t="array" ref="C17">IFERROR(INDEX(records[结束时刻],MATCH(表31_36[[#This Row],[日期]]&amp;"做早餐",records[日期]&amp;records[名称],0)),"")</f>
        <v>0.32291666666666669</v>
      </c>
      <c r="D17" s="17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5">
        <v>43891</v>
      </c>
      <c r="K17" s="17">
        <f t="array" ref="K17">IFERROR(INDEX(records[开始时刻],MATCH(表31_3637[[#This Row],[日期]]&amp;"吃早餐",records[日期]&amp;records[名称],0)),"")</f>
        <v>0.32291666666666669</v>
      </c>
      <c r="L17" s="17">
        <f t="array" ref="L17">IFERROR(INDEX(records[结束时刻],MATCH(表31_3637[[#This Row],[日期]]&amp;"吃早餐",records[日期]&amp;records[名称],0)),"")</f>
        <v>0.33333333333333331</v>
      </c>
      <c r="M17" s="17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5">
        <v>43892</v>
      </c>
      <c r="B18" s="17">
        <f t="array" ref="B18">IFERROR(INDEX(records[开始时刻],MATCH(表31_36[[#This Row],[日期]]&amp;"做早餐",records[日期]&amp;records[名称],0)),"")</f>
        <v>0.33333333333333331</v>
      </c>
      <c r="C18" s="17">
        <f t="array" ref="C18">IFERROR(INDEX(records[结束时刻],MATCH(表31_36[[#This Row],[日期]]&amp;"做早餐",records[日期]&amp;records[名称],0)),"")</f>
        <v>0.3611111111111111</v>
      </c>
      <c r="D18" s="17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5">
        <v>43892</v>
      </c>
      <c r="K18" s="17">
        <f t="array" ref="K18">IFERROR(INDEX(records[开始时刻],MATCH(表31_3637[[#This Row],[日期]]&amp;"吃早餐",records[日期]&amp;records[名称],0)),"")</f>
        <v>0.3611111111111111</v>
      </c>
      <c r="L18" s="17">
        <f t="array" ref="L18">IFERROR(INDEX(records[结束时刻],MATCH(表31_3637[[#This Row],[日期]]&amp;"吃早餐",records[日期]&amp;records[名称],0)),"")</f>
        <v>0.375</v>
      </c>
      <c r="M18" s="17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5">
        <v>43893</v>
      </c>
      <c r="B19" s="17">
        <f t="array" ref="B19">IFERROR(INDEX(records[开始时刻],MATCH(表31_36[[#This Row],[日期]]&amp;"做早餐",records[日期]&amp;records[名称],0)),"")</f>
        <v>0.2986111111111111</v>
      </c>
      <c r="C19" s="17">
        <f t="array" ref="C19">IFERROR(INDEX(records[结束时刻],MATCH(表31_36[[#This Row],[日期]]&amp;"做早餐",records[日期]&amp;records[名称],0)),"")</f>
        <v>0.31944444444444448</v>
      </c>
      <c r="D19" s="17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5">
        <v>43893</v>
      </c>
      <c r="K19" s="17">
        <f t="array" ref="K19">IFERROR(INDEX(records[开始时刻],MATCH(表31_3637[[#This Row],[日期]]&amp;"吃早餐",records[日期]&amp;records[名称],0)),"")</f>
        <v>0.31944444444444448</v>
      </c>
      <c r="L19" s="17">
        <f t="array" ref="L19">IFERROR(INDEX(records[结束时刻],MATCH(表31_3637[[#This Row],[日期]]&amp;"吃早餐",records[日期]&amp;records[名称],0)),"")</f>
        <v>0.33333333333333331</v>
      </c>
      <c r="M19" s="17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5">
        <v>43894</v>
      </c>
      <c r="B20" s="17">
        <f t="array" ref="B20">IFERROR(INDEX(records[开始时刻],MATCH(表31_36[[#This Row],[日期]]&amp;"做早餐",records[日期]&amp;records[名称],0)),"")</f>
        <v>0.2986111111111111</v>
      </c>
      <c r="C20" s="17">
        <f t="array" ref="C20">IFERROR(INDEX(records[结束时刻],MATCH(表31_36[[#This Row],[日期]]&amp;"做早餐",records[日期]&amp;records[名称],0)),"")</f>
        <v>0.31944444444444448</v>
      </c>
      <c r="D20" s="17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5">
        <v>43894</v>
      </c>
      <c r="K20" s="17">
        <f t="array" ref="K20">IFERROR(INDEX(records[开始时刻],MATCH(表31_3637[[#This Row],[日期]]&amp;"吃早餐",records[日期]&amp;records[名称],0)),"")</f>
        <v>0.31944444444444448</v>
      </c>
      <c r="L20" s="17">
        <f t="array" ref="L20">IFERROR(INDEX(records[结束时刻],MATCH(表31_3637[[#This Row],[日期]]&amp;"吃早餐",records[日期]&amp;records[名称],0)),"")</f>
        <v>0.33333333333333331</v>
      </c>
      <c r="M20" s="17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5">
        <v>43895</v>
      </c>
      <c r="B21" s="17">
        <f t="array" ref="B21">IFERROR(INDEX(records[开始时刻],MATCH(表31_36[[#This Row],[日期]]&amp;"做早餐",records[日期]&amp;records[名称],0)),"")</f>
        <v>0.2986111111111111</v>
      </c>
      <c r="C21" s="17">
        <f t="array" ref="C21">IFERROR(INDEX(records[结束时刻],MATCH(表31_36[[#This Row],[日期]]&amp;"做早餐",records[日期]&amp;records[名称],0)),"")</f>
        <v>0.31944444444444448</v>
      </c>
      <c r="D21" s="17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5">
        <v>43895</v>
      </c>
      <c r="K21" s="17">
        <f t="array" ref="K21">IFERROR(INDEX(records[开始时刻],MATCH(表31_3637[[#This Row],[日期]]&amp;"吃早餐",records[日期]&amp;records[名称],0)),"")</f>
        <v>0.31944444444444448</v>
      </c>
      <c r="L21" s="17">
        <f t="array" ref="L21">IFERROR(INDEX(records[结束时刻],MATCH(表31_3637[[#This Row],[日期]]&amp;"吃早餐",records[日期]&amp;records[名称],0)),"")</f>
        <v>0.33333333333333331</v>
      </c>
      <c r="M21" s="17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5">
        <v>43896</v>
      </c>
      <c r="B22" s="17">
        <f t="array" ref="B22">IFERROR(INDEX(records[开始时刻],MATCH(表31_36[[#This Row],[日期]]&amp;"做早餐",records[日期]&amp;records[名称],0)),"")</f>
        <v>0.29166666666666669</v>
      </c>
      <c r="C22" s="17">
        <f t="array" ref="C22">IFERROR(INDEX(records[结束时刻],MATCH(表31_36[[#This Row],[日期]]&amp;"做早餐",records[日期]&amp;records[名称],0)),"")</f>
        <v>0.3125</v>
      </c>
      <c r="D22" s="17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5">
        <v>43896</v>
      </c>
      <c r="K22" s="17">
        <f t="array" ref="K22">IFERROR(INDEX(records[开始时刻],MATCH(表31_3637[[#This Row],[日期]]&amp;"吃早餐",records[日期]&amp;records[名称],0)),"")</f>
        <v>0.31944444444444448</v>
      </c>
      <c r="L22" s="17">
        <f t="array" ref="L22">IFERROR(INDEX(records[结束时刻],MATCH(表31_3637[[#This Row],[日期]]&amp;"吃早餐",records[日期]&amp;records[名称],0)),"")</f>
        <v>0.3298611111111111</v>
      </c>
      <c r="M22" s="17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5">
        <v>43897</v>
      </c>
      <c r="B23" s="17">
        <f t="array" ref="B23">IFERROR(INDEX(records[开始时刻],MATCH(表31_36[[#This Row],[日期]]&amp;"做早餐",records[日期]&amp;records[名称],0)),"")</f>
        <v>0.2986111111111111</v>
      </c>
      <c r="C23" s="17">
        <f t="array" ref="C23">IFERROR(INDEX(records[结束时刻],MATCH(表31_36[[#This Row],[日期]]&amp;"做早餐",records[日期]&amp;records[名称],0)),"")</f>
        <v>0.31944444444444448</v>
      </c>
      <c r="D23" s="17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5">
        <v>43897</v>
      </c>
      <c r="K23" s="17">
        <f t="array" ref="K23">IFERROR(INDEX(records[开始时刻],MATCH(表31_3637[[#This Row],[日期]]&amp;"吃早餐",records[日期]&amp;records[名称],0)),"")</f>
        <v>0.31944444444444448</v>
      </c>
      <c r="L23" s="17">
        <f t="array" ref="L23">IFERROR(INDEX(records[结束时刻],MATCH(表31_3637[[#This Row],[日期]]&amp;"吃早餐",records[日期]&amp;records[名称],0)),"")</f>
        <v>0.3298611111111111</v>
      </c>
      <c r="M23" s="17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5">
        <v>43898</v>
      </c>
      <c r="B24" s="17">
        <f t="array" ref="B24">IFERROR(INDEX(records[开始时刻],MATCH(表31_36[[#This Row],[日期]]&amp;"做早餐",records[日期]&amp;records[名称],0)),"")</f>
        <v>0.2986111111111111</v>
      </c>
      <c r="C24" s="17">
        <f t="array" ref="C24">IFERROR(INDEX(records[结束时刻],MATCH(表31_36[[#This Row],[日期]]&amp;"做早餐",records[日期]&amp;records[名称],0)),"")</f>
        <v>0.31944444444444448</v>
      </c>
      <c r="D24" s="17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5">
        <v>43898</v>
      </c>
      <c r="K24" s="17">
        <f t="array" ref="K24">IFERROR(INDEX(records[开始时刻],MATCH(表31_3637[[#This Row],[日期]]&amp;"吃早餐",records[日期]&amp;records[名称],0)),"")</f>
        <v>0.31944444444444448</v>
      </c>
      <c r="L24" s="17">
        <f t="array" ref="L24">IFERROR(INDEX(records[结束时刻],MATCH(表31_3637[[#This Row],[日期]]&amp;"吃早餐",records[日期]&amp;records[名称],0)),"")</f>
        <v>0.3298611111111111</v>
      </c>
      <c r="M24" s="17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5">
        <v>43899</v>
      </c>
      <c r="B25" s="17">
        <f t="array" ref="B25">IFERROR(INDEX(records[开始时刻],MATCH(表31_36[[#This Row],[日期]]&amp;"做早餐",records[日期]&amp;records[名称],0)),"")</f>
        <v>0.2986111111111111</v>
      </c>
      <c r="C25" s="17">
        <f t="array" ref="C25">IFERROR(INDEX(records[结束时刻],MATCH(表31_36[[#This Row],[日期]]&amp;"做早餐",records[日期]&amp;records[名称],0)),"")</f>
        <v>0.31944444444444448</v>
      </c>
      <c r="D25" s="17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5">
        <v>43899</v>
      </c>
      <c r="K25" s="17">
        <f t="array" ref="K25">IFERROR(INDEX(records[开始时刻],MATCH(表31_3637[[#This Row],[日期]]&amp;"吃早餐",records[日期]&amp;records[名称],0)),"")</f>
        <v>0.31944444444444448</v>
      </c>
      <c r="L25" s="17">
        <f t="array" ref="L25">IFERROR(INDEX(records[结束时刻],MATCH(表31_3637[[#This Row],[日期]]&amp;"吃早餐",records[日期]&amp;records[名称],0)),"")</f>
        <v>0.3298611111111111</v>
      </c>
      <c r="M25" s="17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5">
        <v>43900</v>
      </c>
      <c r="B26" s="17">
        <f t="array" ref="B26">IFERROR(INDEX(records[开始时刻],MATCH(表31_36[[#This Row],[日期]]&amp;"做早餐",records[日期]&amp;records[名称],0)),"")</f>
        <v>0.2986111111111111</v>
      </c>
      <c r="C26" s="17">
        <f t="array" ref="C26">IFERROR(INDEX(records[结束时刻],MATCH(表31_36[[#This Row],[日期]]&amp;"做早餐",records[日期]&amp;records[名称],0)),"")</f>
        <v>0.31944444444444448</v>
      </c>
      <c r="D26" s="17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5">
        <v>43900</v>
      </c>
      <c r="K26" s="17">
        <f t="array" ref="K26">IFERROR(INDEX(records[开始时刻],MATCH(表31_3637[[#This Row],[日期]]&amp;"吃早餐",records[日期]&amp;records[名称],0)),"")</f>
        <v>0.31944444444444448</v>
      </c>
      <c r="L26" s="17">
        <f t="array" ref="L26">IFERROR(INDEX(records[结束时刻],MATCH(表31_3637[[#This Row],[日期]]&amp;"吃早餐",records[日期]&amp;records[名称],0)),"")</f>
        <v>0.3298611111111111</v>
      </c>
      <c r="M26" s="17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5">
        <v>43901</v>
      </c>
      <c r="B27" s="17">
        <f t="array" ref="B27">IFERROR(INDEX(records[开始时刻],MATCH(表31_36[[#This Row],[日期]]&amp;"做早餐",records[日期]&amp;records[名称],0)),"")</f>
        <v>0.2986111111111111</v>
      </c>
      <c r="C27" s="17">
        <f t="array" ref="C27">IFERROR(INDEX(records[结束时刻],MATCH(表31_36[[#This Row],[日期]]&amp;"做早餐",records[日期]&amp;records[名称],0)),"")</f>
        <v>0.31944444444444448</v>
      </c>
      <c r="D27" s="17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5">
        <v>43901</v>
      </c>
      <c r="K27" s="17">
        <f t="array" ref="K27">IFERROR(INDEX(records[开始时刻],MATCH(表31_3637[[#This Row],[日期]]&amp;"吃早餐",records[日期]&amp;records[名称],0)),"")</f>
        <v>0.32291666666666669</v>
      </c>
      <c r="L27" s="17">
        <f t="array" ref="L27">IFERROR(INDEX(records[结束时刻],MATCH(表31_3637[[#This Row],[日期]]&amp;"吃早餐",records[日期]&amp;records[名称],0)),"")</f>
        <v>0.33333333333333331</v>
      </c>
      <c r="M27" s="17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5">
        <v>43902</v>
      </c>
      <c r="B28" s="17">
        <f t="array" ref="B28">IFERROR(INDEX(records[开始时刻],MATCH(表31_36[[#This Row],[日期]]&amp;"做早餐",records[日期]&amp;records[名称],0)),"")</f>
        <v>0.2986111111111111</v>
      </c>
      <c r="C28" s="17">
        <f t="array" ref="C28">IFERROR(INDEX(records[结束时刻],MATCH(表31_36[[#This Row],[日期]]&amp;"做早餐",records[日期]&amp;records[名称],0)),"")</f>
        <v>0.31944444444444448</v>
      </c>
      <c r="D28" s="17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5">
        <v>43902</v>
      </c>
      <c r="K28" s="17">
        <f t="array" ref="K28">IFERROR(INDEX(records[开始时刻],MATCH(表31_3637[[#This Row],[日期]]&amp;"吃早餐",records[日期]&amp;records[名称],0)),"")</f>
        <v>0.32291666666666669</v>
      </c>
      <c r="L28" s="17">
        <f t="array" ref="L28">IFERROR(INDEX(records[结束时刻],MATCH(表31_3637[[#This Row],[日期]]&amp;"吃早餐",records[日期]&amp;records[名称],0)),"")</f>
        <v>0.33333333333333331</v>
      </c>
      <c r="M28" s="17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5">
        <v>43903</v>
      </c>
      <c r="B29" s="17">
        <f t="array" ref="B29">IFERROR(INDEX(records[开始时刻],MATCH(表31_36[[#This Row],[日期]]&amp;"做早餐",records[日期]&amp;records[名称],0)),"")</f>
        <v>0.2986111111111111</v>
      </c>
      <c r="C29" s="17">
        <f t="array" ref="C29">IFERROR(INDEX(records[结束时刻],MATCH(表31_36[[#This Row],[日期]]&amp;"做早餐",records[日期]&amp;records[名称],0)),"")</f>
        <v>0.31944444444444448</v>
      </c>
      <c r="D29" s="17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5">
        <v>43903</v>
      </c>
      <c r="K29" s="17">
        <f t="array" ref="K29">IFERROR(INDEX(records[开始时刻],MATCH(表31_3637[[#This Row],[日期]]&amp;"吃早餐",records[日期]&amp;records[名称],0)),"")</f>
        <v>0.32291666666666669</v>
      </c>
      <c r="L29" s="17">
        <f t="array" ref="L29">IFERROR(INDEX(records[结束时刻],MATCH(表31_3637[[#This Row],[日期]]&amp;"吃早餐",records[日期]&amp;records[名称],0)),"")</f>
        <v>0.38541666666666669</v>
      </c>
      <c r="M29" s="17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5">
        <v>43904</v>
      </c>
      <c r="B30" s="17">
        <f t="array" ref="B30">IFERROR(INDEX(records[开始时刻],MATCH(表31_36[[#This Row],[日期]]&amp;"做早餐",records[日期]&amp;records[名称],0)),"")</f>
        <v>0.2986111111111111</v>
      </c>
      <c r="C30" s="17">
        <f t="array" ref="C30">IFERROR(INDEX(records[结束时刻],MATCH(表31_36[[#This Row],[日期]]&amp;"做早餐",records[日期]&amp;records[名称],0)),"")</f>
        <v>0.31944444444444448</v>
      </c>
      <c r="D30" s="17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5">
        <v>43904</v>
      </c>
      <c r="K30" s="17">
        <f t="array" ref="K30">IFERROR(INDEX(records[开始时刻],MATCH(表31_3637[[#This Row],[日期]]&amp;"吃早餐",records[日期]&amp;records[名称],0)),"")</f>
        <v>0.29166666666666669</v>
      </c>
      <c r="L30" s="17">
        <f t="array" ref="L30">IFERROR(INDEX(records[结束时刻],MATCH(表31_3637[[#This Row],[日期]]&amp;"吃早餐",records[日期]&amp;records[名称],0)),"")</f>
        <v>0.30208333333333331</v>
      </c>
      <c r="M30" s="17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5">
        <v>43905</v>
      </c>
      <c r="B31" s="17">
        <f t="array" ref="B31">IFERROR(INDEX(records[开始时刻],MATCH(表31_36[[#This Row],[日期]]&amp;"做早餐",records[日期]&amp;records[名称],0)),"")</f>
        <v>0.2986111111111111</v>
      </c>
      <c r="C31" s="17">
        <f t="array" ref="C31">IFERROR(INDEX(records[结束时刻],MATCH(表31_36[[#This Row],[日期]]&amp;"做早餐",records[日期]&amp;records[名称],0)),"")</f>
        <v>0.31944444444444448</v>
      </c>
      <c r="D31" s="17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5">
        <v>43905</v>
      </c>
      <c r="K31" s="17">
        <f t="array" ref="K31">IFERROR(INDEX(records[开始时刻],MATCH(表31_3637[[#This Row],[日期]]&amp;"吃早餐",records[日期]&amp;records[名称],0)),"")</f>
        <v>0.32291666666666669</v>
      </c>
      <c r="L31" s="17">
        <f t="array" ref="L31">IFERROR(INDEX(records[结束时刻],MATCH(表31_3637[[#This Row],[日期]]&amp;"吃早餐",records[日期]&amp;records[名称],0)),"")</f>
        <v>0.33333333333333331</v>
      </c>
      <c r="M31" s="17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5">
        <v>43906</v>
      </c>
      <c r="B32" s="17">
        <f t="array" ref="B32">IFERROR(INDEX(records[开始时刻],MATCH(表31_36[[#This Row],[日期]]&amp;"做早餐",records[日期]&amp;records[名称],0)),"")</f>
        <v>0.2986111111111111</v>
      </c>
      <c r="C32" s="17">
        <f t="array" ref="C32">IFERROR(INDEX(records[结束时刻],MATCH(表31_36[[#This Row],[日期]]&amp;"做早餐",records[日期]&amp;records[名称],0)),"")</f>
        <v>0.31944444444444448</v>
      </c>
      <c r="D32" s="17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5">
        <v>43906</v>
      </c>
      <c r="K32" s="17">
        <f t="array" ref="K32">IFERROR(INDEX(records[开始时刻],MATCH(表31_3637[[#This Row],[日期]]&amp;"吃早餐",records[日期]&amp;records[名称],0)),"")</f>
        <v>0.32291666666666669</v>
      </c>
      <c r="L32" s="17">
        <f t="array" ref="L32">IFERROR(INDEX(records[结束时刻],MATCH(表31_3637[[#This Row],[日期]]&amp;"吃早餐",records[日期]&amp;records[名称],0)),"")</f>
        <v>0.33333333333333331</v>
      </c>
      <c r="M32" s="17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5">
        <v>43907</v>
      </c>
      <c r="B33" s="17">
        <f t="array" ref="B33">IFERROR(INDEX(records[开始时刻],MATCH(表31_36[[#This Row],[日期]]&amp;"做早餐",records[日期]&amp;records[名称],0)),"")</f>
        <v>0.2986111111111111</v>
      </c>
      <c r="C33" s="17">
        <f t="array" ref="C33">IFERROR(INDEX(records[结束时刻],MATCH(表31_36[[#This Row],[日期]]&amp;"做早餐",records[日期]&amp;records[名称],0)),"")</f>
        <v>0.31944444444444448</v>
      </c>
      <c r="D33" s="17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5">
        <v>43907</v>
      </c>
      <c r="K33" s="17">
        <f t="array" ref="K33">IFERROR(INDEX(records[开始时刻],MATCH(表31_3637[[#This Row],[日期]]&amp;"吃早餐",records[日期]&amp;records[名称],0)),"")</f>
        <v>0.32291666666666669</v>
      </c>
      <c r="L33" s="17">
        <f t="array" ref="L33">IFERROR(INDEX(records[结束时刻],MATCH(表31_3637[[#This Row],[日期]]&amp;"吃早餐",records[日期]&amp;records[名称],0)),"")</f>
        <v>0.33333333333333331</v>
      </c>
      <c r="M33" s="17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5">
        <v>43908</v>
      </c>
      <c r="B34" s="17">
        <f t="array" ref="B34">IFERROR(INDEX(records[开始时刻],MATCH(表31_36[[#This Row],[日期]]&amp;"做早餐",records[日期]&amp;records[名称],0)),"")</f>
        <v>0.2986111111111111</v>
      </c>
      <c r="C34" s="17">
        <f t="array" ref="C34">IFERROR(INDEX(records[结束时刻],MATCH(表31_36[[#This Row],[日期]]&amp;"做早餐",records[日期]&amp;records[名称],0)),"")</f>
        <v>0.31944444444444448</v>
      </c>
      <c r="D34" s="17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5">
        <v>43908</v>
      </c>
      <c r="K34" s="17">
        <f t="array" ref="K34">IFERROR(INDEX(records[开始时刻],MATCH(表31_3637[[#This Row],[日期]]&amp;"吃早餐",records[日期]&amp;records[名称],0)),"")</f>
        <v>0.32291666666666669</v>
      </c>
      <c r="L34" s="17">
        <f t="array" ref="L34">IFERROR(INDEX(records[结束时刻],MATCH(表31_3637[[#This Row],[日期]]&amp;"吃早餐",records[日期]&amp;records[名称],0)),"")</f>
        <v>0.33333333333333331</v>
      </c>
      <c r="M34" s="17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5">
        <v>43909</v>
      </c>
      <c r="B35" s="17">
        <f t="array" ref="B35">IFERROR(INDEX(records[开始时刻],MATCH(表31_36[[#This Row],[日期]]&amp;"做早餐",records[日期]&amp;records[名称],0)),"")</f>
        <v>0.2986111111111111</v>
      </c>
      <c r="C35" s="17">
        <f t="array" ref="C35">IFERROR(INDEX(records[结束时刻],MATCH(表31_36[[#This Row],[日期]]&amp;"做早餐",records[日期]&amp;records[名称],0)),"")</f>
        <v>0.31944444444444448</v>
      </c>
      <c r="D35" s="17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5">
        <v>43909</v>
      </c>
      <c r="K35" s="17">
        <f t="array" ref="K35">IFERROR(INDEX(records[开始时刻],MATCH(表31_3637[[#This Row],[日期]]&amp;"吃早餐",records[日期]&amp;records[名称],0)),"")</f>
        <v>0.32291666666666669</v>
      </c>
      <c r="L35" s="17">
        <f t="array" ref="L35">IFERROR(INDEX(records[结束时刻],MATCH(表31_3637[[#This Row],[日期]]&amp;"吃早餐",records[日期]&amp;records[名称],0)),"")</f>
        <v>0.33333333333333331</v>
      </c>
      <c r="M35" s="17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5">
        <v>43910</v>
      </c>
      <c r="B36" s="17">
        <f t="array" ref="B36">IFERROR(INDEX(records[开始时刻],MATCH(表31_36[[#This Row],[日期]]&amp;"做早餐",records[日期]&amp;records[名称],0)),"")</f>
        <v>0.2986111111111111</v>
      </c>
      <c r="C36" s="17">
        <f t="array" ref="C36">IFERROR(INDEX(records[结束时刻],MATCH(表31_36[[#This Row],[日期]]&amp;"做早餐",records[日期]&amp;records[名称],0)),"")</f>
        <v>0.31944444444444448</v>
      </c>
      <c r="D36" s="17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5">
        <v>43910</v>
      </c>
      <c r="K36" s="17">
        <f t="array" ref="K36">IFERROR(INDEX(records[开始时刻],MATCH(表31_3637[[#This Row],[日期]]&amp;"吃早餐",records[日期]&amp;records[名称],0)),"")</f>
        <v>0.32291666666666669</v>
      </c>
      <c r="L36" s="17">
        <f t="array" ref="L36">IFERROR(INDEX(records[结束时刻],MATCH(表31_3637[[#This Row],[日期]]&amp;"吃早餐",records[日期]&amp;records[名称],0)),"")</f>
        <v>0.33333333333333331</v>
      </c>
      <c r="M36" s="17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5">
        <v>43911</v>
      </c>
      <c r="B37" s="17">
        <f t="array" ref="B37">IFERROR(INDEX(records[开始时刻],MATCH(表31_36[[#This Row],[日期]]&amp;"做早餐",records[日期]&amp;records[名称],0)),"")</f>
        <v>0.2986111111111111</v>
      </c>
      <c r="C37" s="17">
        <f t="array" ref="C37">IFERROR(INDEX(records[结束时刻],MATCH(表31_36[[#This Row],[日期]]&amp;"做早餐",records[日期]&amp;records[名称],0)),"")</f>
        <v>0.31944444444444448</v>
      </c>
      <c r="D37" s="17">
        <f t="array" ref="D37">IFERROR(INDEX(records[持续时间],MATCH(表31_36[[#This Row],[日期]]&amp;"做早餐",records[日期]&amp;records[名称],0)),"")</f>
        <v>2.083333333333337E-2</v>
      </c>
      <c r="E37">
        <f t="array" ref="E37">IFERROR(INDEX(records[得分],MATCH(表31_36[[#This Row],[日期]]&amp;"做早餐",records[日期]&amp;records[名称],0)),"")</f>
        <v>0</v>
      </c>
      <c r="F37" t="str">
        <f t="array" ref="F37">IFERROR(INDEX(records[备注],MATCH(表31_36[[#This Row],[日期]]&amp;"做早餐",records[日期]&amp;records[名称],0))&amp;"","")</f>
        <v>完成度：0%</v>
      </c>
      <c r="G37">
        <f>IF(表31_36[[#This Row],[得分]]="","",IF(表31_36[[#This Row],[得分]]&gt;0,G36+1,0))</f>
        <v>0</v>
      </c>
      <c r="H37">
        <f t="array" ref="H37">IF(表31_36[[#This Row],[得分]]="","",IF(表31_36[[#This Row],[得分]]&lt;=0,H36+1,0))</f>
        <v>6</v>
      </c>
      <c r="J37" s="5">
        <v>43911</v>
      </c>
      <c r="K37" s="17">
        <f t="array" ref="K37">IFERROR(INDEX(records[开始时刻],MATCH(表31_3637[[#This Row],[日期]]&amp;"吃早餐",records[日期]&amp;records[名称],0)),"")</f>
        <v>0.32291666666666669</v>
      </c>
      <c r="L37" s="17">
        <f t="array" ref="L37">IFERROR(INDEX(records[结束时刻],MATCH(表31_3637[[#This Row],[日期]]&amp;"吃早餐",records[日期]&amp;records[名称],0)),"")</f>
        <v>0.33333333333333331</v>
      </c>
      <c r="M37" s="17">
        <f t="array" ref="M37">IFERROR(INDEX(records[持续时间],MATCH(表31_3637[[#This Row],[日期]]&amp;"吃早餐",records[日期]&amp;records[名称],0)),"")</f>
        <v>1.041666666666663E-2</v>
      </c>
      <c r="N37">
        <f t="array" ref="N37">IFERROR(INDEX(records[得分],MATCH(表31_3637[[#This Row],[日期]]&amp;"吃早餐",records[日期]&amp;records[名称],0)),"")</f>
        <v>8.4375000000000006E-3</v>
      </c>
      <c r="O37" t="str">
        <f t="array" ref="O37">IFERROR(INDEX(records[备注],MATCH(表31_3637[[#This Row],[日期]]&amp;"吃早餐",records[日期]&amp;records[名称],0))&amp;"","")</f>
        <v>完成度：50%，只喝不吃</v>
      </c>
      <c r="P37">
        <f>IF(表31_3637[[#This Row],[得分]]="","",IF(表31_3637[[#This Row],[得分]]&gt;0,P36+1,0))</f>
        <v>26</v>
      </c>
      <c r="Q37">
        <f>IF(表31_3637[[#This Row],[得分]]="","",IF(表31_3637[[#This Row],[得分]]&lt;0,Q36+1,0))</f>
        <v>0</v>
      </c>
    </row>
    <row r="38" spans="1:17">
      <c r="A38" s="5">
        <v>43912</v>
      </c>
      <c r="B38" s="17">
        <f t="array" ref="B38">IFERROR(INDEX(records[开始时刻],MATCH(表31_36[[#This Row],[日期]]&amp;"做早餐",records[日期]&amp;records[名称],0)),"")</f>
        <v>0.2986111111111111</v>
      </c>
      <c r="C38" s="17">
        <f t="array" ref="C38">IFERROR(INDEX(records[结束时刻],MATCH(表31_36[[#This Row],[日期]]&amp;"做早餐",records[日期]&amp;records[名称],0)),"")</f>
        <v>0.31944444444444448</v>
      </c>
      <c r="D38" s="17">
        <f t="array" ref="D38">IFERROR(INDEX(records[持续时间],MATCH(表31_36[[#This Row],[日期]]&amp;"做早餐",records[日期]&amp;records[名称],0)),"")</f>
        <v>2.083333333333337E-2</v>
      </c>
      <c r="E38">
        <f t="array" ref="E38">IFERROR(INDEX(records[得分],MATCH(表31_36[[#This Row],[日期]]&amp;"做早餐",records[日期]&amp;records[名称],0)),"")</f>
        <v>0</v>
      </c>
      <c r="F38" t="str">
        <f t="array" ref="F38">IFERROR(INDEX(records[备注],MATCH(表31_36[[#This Row],[日期]]&amp;"做早餐",records[日期]&amp;records[名称],0))&amp;"","")</f>
        <v>完成度：0%</v>
      </c>
      <c r="G38">
        <f>IF(表31_36[[#This Row],[得分]]="","",IF(表31_36[[#This Row],[得分]]&gt;0,G37+1,0))</f>
        <v>0</v>
      </c>
      <c r="H38">
        <f t="array" ref="H38">IF(表31_36[[#This Row],[得分]]="","",IF(表31_36[[#This Row],[得分]]&lt;=0,H37+1,0))</f>
        <v>7</v>
      </c>
      <c r="J38" s="5">
        <v>43912</v>
      </c>
      <c r="K38" s="17">
        <f t="array" ref="K38">IFERROR(INDEX(records[开始时刻],MATCH(表31_3637[[#This Row],[日期]]&amp;"吃早餐",records[日期]&amp;records[名称],0)),"")</f>
        <v>0.32291666666666669</v>
      </c>
      <c r="L38" s="17">
        <f t="array" ref="L38">IFERROR(INDEX(records[结束时刻],MATCH(表31_3637[[#This Row],[日期]]&amp;"吃早餐",records[日期]&amp;records[名称],0)),"")</f>
        <v>0.33333333333333331</v>
      </c>
      <c r="M38" s="17">
        <f t="array" ref="M38">IFERROR(INDEX(records[持续时间],MATCH(表31_3637[[#This Row],[日期]]&amp;"吃早餐",records[日期]&amp;records[名称],0)),"")</f>
        <v>1.041666666666663E-2</v>
      </c>
      <c r="N38">
        <f t="array" ref="N38">IFERROR(INDEX(records[得分],MATCH(表31_3637[[#This Row],[日期]]&amp;"吃早餐",records[日期]&amp;records[名称],0)),"")</f>
        <v>1.6875000000000001E-2</v>
      </c>
      <c r="O38" t="str">
        <f t="array" ref="O38">IFERROR(INDEX(records[备注],MATCH(表31_3637[[#This Row],[日期]]&amp;"吃早餐",records[日期]&amp;records[名称],0))&amp;"","")</f>
        <v>完成度：100%，陈祖广给买的包子</v>
      </c>
      <c r="P38">
        <f>IF(表31_3637[[#This Row],[得分]]="","",IF(表31_3637[[#This Row],[得分]]&gt;0,P37+1,0))</f>
        <v>27</v>
      </c>
      <c r="Q38">
        <f>IF(表31_3637[[#This Row],[得分]]="","",IF(表31_3637[[#This Row],[得分]]&lt;0,Q37+1,0))</f>
        <v>0</v>
      </c>
    </row>
    <row r="39" spans="1:17">
      <c r="A39" s="5">
        <v>43913</v>
      </c>
      <c r="B39" s="17">
        <f t="array" ref="B39">IFERROR(INDEX(records[开始时刻],MATCH(表31_36[[#This Row],[日期]]&amp;"做早餐",records[日期]&amp;records[名称],0)),"")</f>
        <v>0.2986111111111111</v>
      </c>
      <c r="C39" s="17">
        <f t="array" ref="C39">IFERROR(INDEX(records[结束时刻],MATCH(表31_36[[#This Row],[日期]]&amp;"做早餐",records[日期]&amp;records[名称],0)),"")</f>
        <v>0.31944444444444448</v>
      </c>
      <c r="D39" s="17">
        <f t="array" ref="D39">IFERROR(INDEX(records[持续时间],MATCH(表31_36[[#This Row],[日期]]&amp;"做早餐",records[日期]&amp;records[名称],0)),"")</f>
        <v>2.083333333333337E-2</v>
      </c>
      <c r="E39">
        <f t="array" ref="E39">IFERROR(INDEX(records[得分],MATCH(表31_36[[#This Row],[日期]]&amp;"做早餐",records[日期]&amp;records[名称],0)),"")</f>
        <v>0</v>
      </c>
      <c r="F39" t="str">
        <f t="array" ref="F39">IFERROR(INDEX(records[备注],MATCH(表31_36[[#This Row],[日期]]&amp;"做早餐",records[日期]&amp;records[名称],0))&amp;"","")</f>
        <v>完成度：0%</v>
      </c>
      <c r="G39">
        <f>IF(表31_36[[#This Row],[得分]]="","",IF(表31_36[[#This Row],[得分]]&gt;0,G38+1,0))</f>
        <v>0</v>
      </c>
      <c r="H39">
        <f t="array" ref="H39">IF(表31_36[[#This Row],[得分]]="","",IF(表31_36[[#This Row],[得分]]&lt;=0,H38+1,0))</f>
        <v>8</v>
      </c>
      <c r="J39" s="5">
        <v>43913</v>
      </c>
      <c r="K39" s="17">
        <f t="array" ref="K39">IFERROR(INDEX(records[开始时刻],MATCH(表31_3637[[#This Row],[日期]]&amp;"吃早餐",records[日期]&amp;records[名称],0)),"")</f>
        <v>0.32291666666666669</v>
      </c>
      <c r="L39" s="17">
        <f t="array" ref="L39">IFERROR(INDEX(records[结束时刻],MATCH(表31_3637[[#This Row],[日期]]&amp;"吃早餐",records[日期]&amp;records[名称],0)),"")</f>
        <v>0.33333333333333331</v>
      </c>
      <c r="M39" s="17">
        <f t="array" ref="M39">IFERROR(INDEX(records[持续时间],MATCH(表31_3637[[#This Row],[日期]]&amp;"吃早餐",records[日期]&amp;records[名称],0)),"")</f>
        <v>1.041666666666663E-2</v>
      </c>
      <c r="N39">
        <f t="array" ref="N39">IFERROR(INDEX(records[得分],MATCH(表31_3637[[#This Row],[日期]]&amp;"吃早餐",records[日期]&amp;records[名称],0)),"")</f>
        <v>8.4375000000000006E-3</v>
      </c>
      <c r="O39" t="str">
        <f t="array" ref="O39">IFERROR(INDEX(records[备注],MATCH(表31_3637[[#This Row],[日期]]&amp;"吃早餐",records[日期]&amp;records[名称],0))&amp;"","")</f>
        <v>完成度：50%，只喝不吃</v>
      </c>
      <c r="P39">
        <f>IF(表31_3637[[#This Row],[得分]]="","",IF(表31_3637[[#This Row],[得分]]&gt;0,P38+1,0))</f>
        <v>28</v>
      </c>
      <c r="Q39">
        <f>IF(表31_3637[[#This Row],[得分]]="","",IF(表31_3637[[#This Row],[得分]]&lt;0,Q38+1,0))</f>
        <v>0</v>
      </c>
    </row>
    <row r="40" spans="1:17">
      <c r="A40" s="5">
        <v>43914</v>
      </c>
      <c r="B40" s="17">
        <f t="array" ref="B40">IFERROR(INDEX(records[开始时刻],MATCH(表31_36[[#This Row],[日期]]&amp;"做早餐",records[日期]&amp;records[名称],0)),"")</f>
        <v>0.2986111111111111</v>
      </c>
      <c r="C40" s="17">
        <f t="array" ref="C40">IFERROR(INDEX(records[结束时刻],MATCH(表31_36[[#This Row],[日期]]&amp;"做早餐",records[日期]&amp;records[名称],0)),"")</f>
        <v>0.31944444444444448</v>
      </c>
      <c r="D40" s="17">
        <f t="array" ref="D40">IFERROR(INDEX(records[持续时间],MATCH(表31_36[[#This Row],[日期]]&amp;"做早餐",records[日期]&amp;records[名称],0)),"")</f>
        <v>2.083333333333337E-2</v>
      </c>
      <c r="E40">
        <f t="array" ref="E40">IFERROR(INDEX(records[得分],MATCH(表31_36[[#This Row],[日期]]&amp;"做早餐",records[日期]&amp;records[名称],0)),"")</f>
        <v>0</v>
      </c>
      <c r="F40" t="str">
        <f t="array" ref="F40">IFERROR(INDEX(records[备注],MATCH(表31_36[[#This Row],[日期]]&amp;"做早餐",records[日期]&amp;records[名称],0))&amp;"","")</f>
        <v>完成度：0%</v>
      </c>
      <c r="G40">
        <f>IF(表31_36[[#This Row],[得分]]="","",IF(表31_36[[#This Row],[得分]]&gt;0,G39+1,0))</f>
        <v>0</v>
      </c>
      <c r="H40">
        <f t="array" ref="H40">IF(表31_36[[#This Row],[得分]]="","",IF(表31_36[[#This Row],[得分]]&lt;=0,H39+1,0))</f>
        <v>9</v>
      </c>
      <c r="J40" s="5">
        <v>43914</v>
      </c>
      <c r="K40" s="17">
        <f t="array" ref="K40">IFERROR(INDEX(records[开始时刻],MATCH(表31_3637[[#This Row],[日期]]&amp;"吃早餐",records[日期]&amp;records[名称],0)),"")</f>
        <v>0.32291666666666669</v>
      </c>
      <c r="L40" s="17">
        <f t="array" ref="L40">IFERROR(INDEX(records[结束时刻],MATCH(表31_3637[[#This Row],[日期]]&amp;"吃早餐",records[日期]&amp;records[名称],0)),"")</f>
        <v>0.33333333333333331</v>
      </c>
      <c r="M40" s="17">
        <f t="array" ref="M40">IFERROR(INDEX(records[持续时间],MATCH(表31_3637[[#This Row],[日期]]&amp;"吃早餐",records[日期]&amp;records[名称],0)),"")</f>
        <v>1.041666666666663E-2</v>
      </c>
      <c r="N40">
        <f t="array" ref="N40">IFERROR(INDEX(records[得分],MATCH(表31_3637[[#This Row],[日期]]&amp;"吃早餐",records[日期]&amp;records[名称],0)),"")</f>
        <v>-8.4375000000000006E-3</v>
      </c>
      <c r="O40" t="str">
        <f t="array" ref="O40">IFERROR(INDEX(records[备注],MATCH(表31_3637[[#This Row],[日期]]&amp;"吃早餐",records[日期]&amp;records[名称],0))&amp;"","")</f>
        <v>完成度：0%</v>
      </c>
      <c r="P40">
        <f>IF(表31_3637[[#This Row],[得分]]="","",IF(表31_3637[[#This Row],[得分]]&gt;0,P39+1,0))</f>
        <v>0</v>
      </c>
      <c r="Q40">
        <f>IF(表31_3637[[#This Row],[得分]]="","",IF(表31_3637[[#This Row],[得分]]&lt;0,Q39+1,0))</f>
        <v>1</v>
      </c>
    </row>
    <row r="41" spans="1:17">
      <c r="A41" s="5">
        <v>43915</v>
      </c>
      <c r="B41" s="17">
        <f t="array" ref="B41">IFERROR(INDEX(records[开始时刻],MATCH(表31_36[[#This Row],[日期]]&amp;"做早餐",records[日期]&amp;records[名称],0)),"")</f>
        <v>0.2986111111111111</v>
      </c>
      <c r="C41" s="17">
        <f t="array" ref="C41">IFERROR(INDEX(records[结束时刻],MATCH(表31_36[[#This Row],[日期]]&amp;"做早餐",records[日期]&amp;records[名称],0)),"")</f>
        <v>0.31944444444444448</v>
      </c>
      <c r="D41" s="17">
        <f t="array" ref="D41">IFERROR(INDEX(records[持续时间],MATCH(表31_36[[#This Row],[日期]]&amp;"做早餐",records[日期]&amp;records[名称],0)),"")</f>
        <v>2.083333333333337E-2</v>
      </c>
      <c r="E41">
        <f t="array" ref="E41">IFERROR(INDEX(records[得分],MATCH(表31_36[[#This Row],[日期]]&amp;"做早餐",records[日期]&amp;records[名称],0)),"")</f>
        <v>0</v>
      </c>
      <c r="F41" t="str">
        <f t="array" ref="F41">IFERROR(INDEX(records[备注],MATCH(表31_36[[#This Row],[日期]]&amp;"做早餐",records[日期]&amp;records[名称],0))&amp;"","")</f>
        <v>完成度：0%</v>
      </c>
      <c r="G41">
        <f>IF(表31_36[[#This Row],[得分]]="","",IF(表31_36[[#This Row],[得分]]&gt;0,G40+1,0))</f>
        <v>0</v>
      </c>
      <c r="H41">
        <f t="array" ref="H41">IF(表31_36[[#This Row],[得分]]="","",IF(表31_36[[#This Row],[得分]]&lt;=0,H40+1,0))</f>
        <v>10</v>
      </c>
      <c r="J41" s="5">
        <v>43915</v>
      </c>
      <c r="K41" s="17">
        <f t="array" ref="K41">IFERROR(INDEX(records[开始时刻],MATCH(表31_3637[[#This Row],[日期]]&amp;"吃早餐",records[日期]&amp;records[名称],0)),"")</f>
        <v>0.32291666666666669</v>
      </c>
      <c r="L41" s="17">
        <f t="array" ref="L41">IFERROR(INDEX(records[结束时刻],MATCH(表31_3637[[#This Row],[日期]]&amp;"吃早餐",records[日期]&amp;records[名称],0)),"")</f>
        <v>0.33333333333333331</v>
      </c>
      <c r="M41" s="17">
        <f t="array" ref="M41">IFERROR(INDEX(records[持续时间],MATCH(表31_3637[[#This Row],[日期]]&amp;"吃早餐",records[日期]&amp;records[名称],0)),"")</f>
        <v>1.041666666666663E-2</v>
      </c>
      <c r="N41">
        <f t="array" ref="N41">IFERROR(INDEX(records[得分],MATCH(表31_3637[[#This Row],[日期]]&amp;"吃早餐",records[日期]&amp;records[名称],0)),"")</f>
        <v>4.2187500000000003E-3</v>
      </c>
      <c r="O41" t="str">
        <f t="array" ref="O41">IFERROR(INDEX(records[备注],MATCH(表31_3637[[#This Row],[日期]]&amp;"吃早餐",records[日期]&amp;records[名称],0))&amp;"","")</f>
        <v>完成度：50%，只喝不吃</v>
      </c>
      <c r="P41">
        <f>IF(表31_3637[[#This Row],[得分]]="","",IF(表31_3637[[#This Row],[得分]]&gt;0,P40+1,0))</f>
        <v>1</v>
      </c>
      <c r="Q41">
        <f>IF(表31_3637[[#This Row],[得分]]="","",IF(表31_3637[[#This Row],[得分]]&lt;0,Q40+1,0))</f>
        <v>0</v>
      </c>
    </row>
    <row r="42" spans="1:17">
      <c r="A42" s="5">
        <v>43916</v>
      </c>
      <c r="B42" s="17">
        <f t="array" ref="B42">IFERROR(INDEX(records[开始时刻],MATCH(表31_36[[#This Row],[日期]]&amp;"做早餐",records[日期]&amp;records[名称],0)),"")</f>
        <v>0.2986111111111111</v>
      </c>
      <c r="C42" s="17">
        <f t="array" ref="C42">IFERROR(INDEX(records[结束时刻],MATCH(表31_36[[#This Row],[日期]]&amp;"做早餐",records[日期]&amp;records[名称],0)),"")</f>
        <v>0.31944444444444448</v>
      </c>
      <c r="D42" s="17">
        <f t="array" ref="D42">IFERROR(INDEX(records[持续时间],MATCH(表31_36[[#This Row],[日期]]&amp;"做早餐",records[日期]&amp;records[名称],0)),"")</f>
        <v>2.083333333333337E-2</v>
      </c>
      <c r="E42">
        <f t="array" ref="E42">IFERROR(INDEX(records[得分],MATCH(表31_36[[#This Row],[日期]]&amp;"做早餐",records[日期]&amp;records[名称],0)),"")</f>
        <v>0</v>
      </c>
      <c r="F42" t="str">
        <f t="array" ref="F42">IFERROR(INDEX(records[备注],MATCH(表31_36[[#This Row],[日期]]&amp;"做早餐",records[日期]&amp;records[名称],0))&amp;"","")</f>
        <v>完成度：0%</v>
      </c>
      <c r="G42">
        <f>IF(表31_36[[#This Row],[得分]]="","",IF(表31_36[[#This Row],[得分]]&gt;0,G41+1,0))</f>
        <v>0</v>
      </c>
      <c r="H42">
        <f t="array" ref="H42">IF(表31_36[[#This Row],[得分]]="","",IF(表31_36[[#This Row],[得分]]&lt;=0,H41+1,0))</f>
        <v>11</v>
      </c>
      <c r="J42" s="5">
        <v>43916</v>
      </c>
      <c r="K42" s="17">
        <f t="array" ref="K42">IFERROR(INDEX(records[开始时刻],MATCH(表31_3637[[#This Row],[日期]]&amp;"吃早餐",records[日期]&amp;records[名称],0)),"")</f>
        <v>0.32291666666666669</v>
      </c>
      <c r="L42" s="17">
        <f t="array" ref="L42">IFERROR(INDEX(records[结束时刻],MATCH(表31_3637[[#This Row],[日期]]&amp;"吃早餐",records[日期]&amp;records[名称],0)),"")</f>
        <v>0.33333333333333331</v>
      </c>
      <c r="M42" s="17">
        <f t="array" ref="M42">IFERROR(INDEX(records[持续时间],MATCH(表31_3637[[#This Row],[日期]]&amp;"吃早餐",records[日期]&amp;records[名称],0)),"")</f>
        <v>1.041666666666663E-2</v>
      </c>
      <c r="N42">
        <f t="array" ref="N42">IFERROR(INDEX(records[得分],MATCH(表31_3637[[#This Row],[日期]]&amp;"吃早餐",records[日期]&amp;records[名称],0)),"")</f>
        <v>2E-3</v>
      </c>
      <c r="O42" t="str">
        <f t="array" ref="O42">IFERROR(INDEX(records[备注],MATCH(表31_3637[[#This Row],[日期]]&amp;"吃早餐",records[日期]&amp;records[名称],0))&amp;"","")</f>
        <v>完成度：50%，只喝不吃</v>
      </c>
      <c r="P42">
        <f>IF(表31_3637[[#This Row],[得分]]="","",IF(表31_3637[[#This Row],[得分]]&gt;0,P41+1,0))</f>
        <v>2</v>
      </c>
      <c r="Q42">
        <f>IF(表31_3637[[#This Row],[得分]]="","",IF(表31_3637[[#This Row],[得分]]&lt;0,Q41+1,0))</f>
        <v>0</v>
      </c>
    </row>
    <row r="43" spans="1:17">
      <c r="A43" s="5">
        <v>43917</v>
      </c>
      <c r="B43" s="17">
        <f t="array" ref="B43">IFERROR(INDEX(records[开始时刻],MATCH(表31_36[[#This Row],[日期]]&amp;"做早餐",records[日期]&amp;records[名称],0)),"")</f>
        <v>0.2986111111111111</v>
      </c>
      <c r="C43" s="17">
        <f t="array" ref="C43">IFERROR(INDEX(records[结束时刻],MATCH(表31_36[[#This Row],[日期]]&amp;"做早餐",records[日期]&amp;records[名称],0)),"")</f>
        <v>0.31944444444444448</v>
      </c>
      <c r="D43" s="17">
        <f t="array" ref="D43">IFERROR(INDEX(records[持续时间],MATCH(表31_36[[#This Row],[日期]]&amp;"做早餐",records[日期]&amp;records[名称],0)),"")</f>
        <v>2.083333333333337E-2</v>
      </c>
      <c r="E43">
        <f t="array" ref="E43">IFERROR(INDEX(records[得分],MATCH(表31_36[[#This Row],[日期]]&amp;"做早餐",records[日期]&amp;records[名称],0)),"")</f>
        <v>0</v>
      </c>
      <c r="F43" t="str">
        <f t="array" ref="F43">IFERROR(INDEX(records[备注],MATCH(表31_36[[#This Row],[日期]]&amp;"做早餐",records[日期]&amp;records[名称],0))&amp;"","")</f>
        <v>完成度：0%</v>
      </c>
      <c r="G43">
        <f>IF(表31_36[[#This Row],[得分]]="","",IF(表31_36[[#This Row],[得分]]&gt;0,G42+1,0))</f>
        <v>0</v>
      </c>
      <c r="H43">
        <f t="array" ref="H43">IF(表31_36[[#This Row],[得分]]="","",IF(表31_36[[#This Row],[得分]]&lt;=0,H42+1,0))</f>
        <v>12</v>
      </c>
      <c r="J43" s="5">
        <v>43917</v>
      </c>
      <c r="K43" s="17">
        <f t="array" ref="K43">IFERROR(INDEX(records[开始时刻],MATCH(表31_3637[[#This Row],[日期]]&amp;"吃早餐",records[日期]&amp;records[名称],0)),"")</f>
        <v>0.41666666666666669</v>
      </c>
      <c r="L43" s="17">
        <f t="array" ref="L43">IFERROR(INDEX(records[结束时刻],MATCH(表31_3637[[#This Row],[日期]]&amp;"吃早餐",records[日期]&amp;records[名称],0)),"")</f>
        <v>0.4375</v>
      </c>
      <c r="M43" s="17">
        <f t="array" ref="M43">IFERROR(INDEX(records[持续时间],MATCH(表31_3637[[#This Row],[日期]]&amp;"吃早餐",records[日期]&amp;records[名称],0)),"")</f>
        <v>2.0833333333333315E-2</v>
      </c>
      <c r="N43">
        <f t="array" ref="N43">IFERROR(INDEX(records[得分],MATCH(表31_3637[[#This Row],[日期]]&amp;"吃早餐",records[日期]&amp;records[名称],0)),"")</f>
        <v>2E-3</v>
      </c>
      <c r="O43" t="str">
        <f t="array" ref="O43">IFERROR(INDEX(records[备注],MATCH(表31_3637[[#This Row],[日期]]&amp;"吃早餐",records[日期]&amp;records[名称],0))&amp;"","")</f>
        <v>完成度：100%</v>
      </c>
      <c r="P43">
        <f>IF(表31_3637[[#This Row],[得分]]="","",IF(表31_3637[[#This Row],[得分]]&gt;0,P42+1,0))</f>
        <v>3</v>
      </c>
      <c r="Q43">
        <f>IF(表31_3637[[#This Row],[得分]]="","",IF(表31_3637[[#This Row],[得分]]&lt;0,Q42+1,0))</f>
        <v>0</v>
      </c>
    </row>
    <row r="44" spans="1:17">
      <c r="A44" s="5">
        <v>43918</v>
      </c>
      <c r="B44" s="17" t="str">
        <f t="array" ref="B44">IFERROR(INDEX(records[开始时刻],MATCH(表31_36[[#This Row],[日期]]&amp;"做早餐",records[日期]&amp;records[名称],0)),"")</f>
        <v/>
      </c>
      <c r="C44" s="17" t="str">
        <f t="array" ref="C44">IFERROR(INDEX(records[结束时刻],MATCH(表31_36[[#This Row],[日期]]&amp;"做早餐",records[日期]&amp;records[名称],0)),"")</f>
        <v/>
      </c>
      <c r="D44" s="17" t="str">
        <f t="array" ref="D44">IFERROR(INDEX(records[持续时间],MATCH(表31_36[[#This Row],[日期]]&amp;"做早餐",records[日期]&amp;records[名称],0)),"")</f>
        <v/>
      </c>
      <c r="E44" t="str">
        <f t="array" ref="E44">IFERROR(INDEX(records[得分],MATCH(表31_36[[#This Row],[日期]]&amp;"做早餐",records[日期]&amp;records[名称],0)),"")</f>
        <v/>
      </c>
      <c r="F44" t="str">
        <f t="array" ref="F44">IFERROR(INDEX(records[备注],MATCH(表31_36[[#This Row],[日期]]&amp;"做早餐",records[日期]&amp;records[名称],0))&amp;"","")</f>
        <v/>
      </c>
      <c r="G44" t="str">
        <f>IF(表31_36[[#This Row],[得分]]="","",IF(表31_36[[#This Row],[得分]]&gt;0,G43+1,0))</f>
        <v/>
      </c>
      <c r="H44" t="str">
        <f t="array" ref="H44">IF(表31_36[[#This Row],[得分]]="","",IF(表31_36[[#This Row],[得分]]&lt;=0,H43+1,0))</f>
        <v/>
      </c>
      <c r="J44" s="5">
        <v>43918</v>
      </c>
      <c r="K44" s="17" t="str">
        <f t="array" ref="K44">IFERROR(INDEX(records[开始时刻],MATCH(表31_3637[[#This Row],[日期]]&amp;"吃早餐",records[日期]&amp;records[名称],0)),"")</f>
        <v/>
      </c>
      <c r="L44" s="17" t="str">
        <f t="array" ref="L44">IFERROR(INDEX(records[结束时刻],MATCH(表31_3637[[#This Row],[日期]]&amp;"吃早餐",records[日期]&amp;records[名称],0)),"")</f>
        <v/>
      </c>
      <c r="M44" s="17" t="str">
        <f t="array" ref="M44">IFERROR(INDEX(records[持续时间],MATCH(表31_3637[[#This Row],[日期]]&amp;"吃早餐",records[日期]&amp;records[名称],0)),"")</f>
        <v/>
      </c>
      <c r="N44" t="str">
        <f t="array" ref="N44">IFERROR(INDEX(records[得分],MATCH(表31_3637[[#This Row],[日期]]&amp;"吃早餐",records[日期]&amp;records[名称],0)),"")</f>
        <v/>
      </c>
      <c r="O44" t="str">
        <f t="array" ref="O44">IFERROR(INDEX(records[备注],MATCH(表31_3637[[#This Row],[日期]]&amp;"吃早餐",records[日期]&amp;records[名称],0))&amp;"","")</f>
        <v/>
      </c>
      <c r="P44" t="str">
        <f>IF(表31_3637[[#This Row],[得分]]="","",IF(表31_3637[[#This Row],[得分]]&gt;0,P43+1,0))</f>
        <v/>
      </c>
      <c r="Q44" t="str">
        <f>IF(表31_3637[[#This Row],[得分]]="","",IF(表31_3637[[#This Row],[得分]]&lt;0,Q43+1,0))</f>
        <v/>
      </c>
    </row>
    <row r="45" spans="1:17">
      <c r="A45" s="5">
        <v>43919</v>
      </c>
      <c r="B45" s="17" t="str">
        <f t="array" ref="B45">IFERROR(INDEX(records[开始时刻],MATCH(表31_36[[#This Row],[日期]]&amp;"做早餐",records[日期]&amp;records[名称],0)),"")</f>
        <v/>
      </c>
      <c r="C45" s="17" t="str">
        <f t="array" ref="C45">IFERROR(INDEX(records[结束时刻],MATCH(表31_36[[#This Row],[日期]]&amp;"做早餐",records[日期]&amp;records[名称],0)),"")</f>
        <v/>
      </c>
      <c r="D45" s="17" t="str">
        <f t="array" ref="D45">IFERROR(INDEX(records[持续时间],MATCH(表31_36[[#This Row],[日期]]&amp;"做早餐",records[日期]&amp;records[名称],0)),"")</f>
        <v/>
      </c>
      <c r="E45" t="str">
        <f t="array" ref="E45">IFERROR(INDEX(records[得分],MATCH(表31_36[[#This Row],[日期]]&amp;"做早餐",records[日期]&amp;records[名称],0)),"")</f>
        <v/>
      </c>
      <c r="F45" t="str">
        <f t="array" ref="F45">IFERROR(INDEX(records[备注],MATCH(表31_36[[#This Row],[日期]]&amp;"做早餐",records[日期]&amp;records[名称],0))&amp;"","")</f>
        <v/>
      </c>
      <c r="G45" t="str">
        <f>IF(表31_36[[#This Row],[得分]]="","",IF(表31_36[[#This Row],[得分]]&gt;0,G44+1,0))</f>
        <v/>
      </c>
      <c r="H45" t="str">
        <f t="array" ref="H45">IF(表31_36[[#This Row],[得分]]="","",IF(表31_36[[#This Row],[得分]]&lt;=0,H44+1,0))</f>
        <v/>
      </c>
      <c r="J45" s="5">
        <v>43919</v>
      </c>
      <c r="K45" s="17" t="str">
        <f t="array" ref="K45">IFERROR(INDEX(records[开始时刻],MATCH(表31_3637[[#This Row],[日期]]&amp;"吃早餐",records[日期]&amp;records[名称],0)),"")</f>
        <v/>
      </c>
      <c r="L45" s="17" t="str">
        <f t="array" ref="L45">IFERROR(INDEX(records[结束时刻],MATCH(表31_3637[[#This Row],[日期]]&amp;"吃早餐",records[日期]&amp;records[名称],0)),"")</f>
        <v/>
      </c>
      <c r="M45" s="17" t="str">
        <f t="array" ref="M45">IFERROR(INDEX(records[持续时间],MATCH(表31_3637[[#This Row],[日期]]&amp;"吃早餐",records[日期]&amp;records[名称],0)),"")</f>
        <v/>
      </c>
      <c r="N45" t="str">
        <f t="array" ref="N45">IFERROR(INDEX(records[得分],MATCH(表31_3637[[#This Row],[日期]]&amp;"吃早餐",records[日期]&amp;records[名称],0)),"")</f>
        <v/>
      </c>
      <c r="O45" t="str">
        <f t="array" ref="O45">IFERROR(INDEX(records[备注],MATCH(表31_3637[[#This Row],[日期]]&amp;"吃早餐",records[日期]&amp;records[名称],0))&amp;"","")</f>
        <v/>
      </c>
      <c r="P45" t="str">
        <f>IF(表31_3637[[#This Row],[得分]]="","",IF(表31_3637[[#This Row],[得分]]&gt;0,P44+1,0))</f>
        <v/>
      </c>
      <c r="Q45" t="str">
        <f>IF(表31_3637[[#This Row],[得分]]="","",IF(表31_3637[[#This Row],[得分]]&lt;0,Q44+1,0))</f>
        <v/>
      </c>
    </row>
    <row r="46" spans="1:17">
      <c r="A46" s="5">
        <v>43920</v>
      </c>
      <c r="B46" s="17" t="str">
        <f t="array" ref="B46">IFERROR(INDEX(records[开始时刻],MATCH(表31_36[[#This Row],[日期]]&amp;"做早餐",records[日期]&amp;records[名称],0)),"")</f>
        <v/>
      </c>
      <c r="C46" s="17" t="str">
        <f t="array" ref="C46">IFERROR(INDEX(records[结束时刻],MATCH(表31_36[[#This Row],[日期]]&amp;"做早餐",records[日期]&amp;records[名称],0)),"")</f>
        <v/>
      </c>
      <c r="D46" s="17" t="str">
        <f t="array" ref="D46">IFERROR(INDEX(records[持续时间],MATCH(表31_36[[#This Row],[日期]]&amp;"做早餐",records[日期]&amp;records[名称],0)),"")</f>
        <v/>
      </c>
      <c r="E46" t="str">
        <f t="array" ref="E46">IFERROR(INDEX(records[得分],MATCH(表31_36[[#This Row],[日期]]&amp;"做早餐",records[日期]&amp;records[名称],0)),"")</f>
        <v/>
      </c>
      <c r="F46" t="str">
        <f t="array" ref="F46">IFERROR(INDEX(records[备注],MATCH(表31_36[[#This Row],[日期]]&amp;"做早餐",records[日期]&amp;records[名称],0))&amp;"","")</f>
        <v/>
      </c>
      <c r="G46" t="str">
        <f>IF(表31_36[[#This Row],[得分]]="","",IF(表31_36[[#This Row],[得分]]&gt;0,G45+1,0))</f>
        <v/>
      </c>
      <c r="H46" t="str">
        <f t="array" ref="H46">IF(表31_36[[#This Row],[得分]]="","",IF(表31_36[[#This Row],[得分]]&lt;=0,H45+1,0))</f>
        <v/>
      </c>
      <c r="J46" s="5">
        <v>43920</v>
      </c>
      <c r="K46" s="17" t="str">
        <f t="array" ref="K46">IFERROR(INDEX(records[开始时刻],MATCH(表31_3637[[#This Row],[日期]]&amp;"吃早餐",records[日期]&amp;records[名称],0)),"")</f>
        <v/>
      </c>
      <c r="L46" s="17" t="str">
        <f t="array" ref="L46">IFERROR(INDEX(records[结束时刻],MATCH(表31_3637[[#This Row],[日期]]&amp;"吃早餐",records[日期]&amp;records[名称],0)),"")</f>
        <v/>
      </c>
      <c r="M46" s="17" t="str">
        <f t="array" ref="M46">IFERROR(INDEX(records[持续时间],MATCH(表31_3637[[#This Row],[日期]]&amp;"吃早餐",records[日期]&amp;records[名称],0)),"")</f>
        <v/>
      </c>
      <c r="N46" t="str">
        <f t="array" ref="N46">IFERROR(INDEX(records[得分],MATCH(表31_3637[[#This Row],[日期]]&amp;"吃早餐",records[日期]&amp;records[名称],0)),"")</f>
        <v/>
      </c>
      <c r="O46" t="str">
        <f t="array" ref="O46">IFERROR(INDEX(records[备注],MATCH(表31_3637[[#This Row],[日期]]&amp;"吃早餐",records[日期]&amp;records[名称],0))&amp;"","")</f>
        <v/>
      </c>
      <c r="P46" t="str">
        <f>IF(表31_3637[[#This Row],[得分]]="","",IF(表31_3637[[#This Row],[得分]]&gt;0,P45+1,0))</f>
        <v/>
      </c>
      <c r="Q46" t="str">
        <f>IF(表31_3637[[#This Row],[得分]]="","",IF(表31_3637[[#This Row],[得分]]&lt;0,Q45+1,0))</f>
        <v/>
      </c>
    </row>
    <row r="47" spans="1:17">
      <c r="A47" s="5">
        <v>43921</v>
      </c>
      <c r="B47" s="17" t="str">
        <f t="array" ref="B47">IFERROR(INDEX(records[开始时刻],MATCH(表31_36[[#This Row],[日期]]&amp;"做早餐",records[日期]&amp;records[名称],0)),"")</f>
        <v/>
      </c>
      <c r="C47" s="17" t="str">
        <f t="array" ref="C47">IFERROR(INDEX(records[结束时刻],MATCH(表31_36[[#This Row],[日期]]&amp;"做早餐",records[日期]&amp;records[名称],0)),"")</f>
        <v/>
      </c>
      <c r="D47" s="17" t="str">
        <f t="array" ref="D47">IFERROR(INDEX(records[持续时间],MATCH(表31_36[[#This Row],[日期]]&amp;"做早餐",records[日期]&amp;records[名称],0)),"")</f>
        <v/>
      </c>
      <c r="E47" t="str">
        <f t="array" ref="E47">IFERROR(INDEX(records[得分],MATCH(表31_36[[#This Row],[日期]]&amp;"做早餐",records[日期]&amp;records[名称],0)),"")</f>
        <v/>
      </c>
      <c r="F47" t="str">
        <f t="array" ref="F47">IFERROR(INDEX(records[备注],MATCH(表31_36[[#This Row],[日期]]&amp;"做早餐",records[日期]&amp;records[名称],0))&amp;"","")</f>
        <v/>
      </c>
      <c r="G47" t="str">
        <f>IF(表31_36[[#This Row],[得分]]="","",IF(表31_36[[#This Row],[得分]]&gt;0,G46+1,0))</f>
        <v/>
      </c>
      <c r="H47" t="str">
        <f t="array" ref="H47">IF(表31_36[[#This Row],[得分]]="","",IF(表31_36[[#This Row],[得分]]&lt;=0,H46+1,0))</f>
        <v/>
      </c>
      <c r="J47" s="5">
        <v>43921</v>
      </c>
      <c r="K47" s="17" t="str">
        <f t="array" ref="K47">IFERROR(INDEX(records[开始时刻],MATCH(表31_3637[[#This Row],[日期]]&amp;"吃早餐",records[日期]&amp;records[名称],0)),"")</f>
        <v/>
      </c>
      <c r="L47" s="17" t="str">
        <f t="array" ref="L47">IFERROR(INDEX(records[结束时刻],MATCH(表31_3637[[#This Row],[日期]]&amp;"吃早餐",records[日期]&amp;records[名称],0)),"")</f>
        <v/>
      </c>
      <c r="M47" s="17" t="str">
        <f t="array" ref="M47">IFERROR(INDEX(records[持续时间],MATCH(表31_3637[[#This Row],[日期]]&amp;"吃早餐",records[日期]&amp;records[名称],0)),"")</f>
        <v/>
      </c>
      <c r="N47" t="str">
        <f t="array" ref="N47">IFERROR(INDEX(records[得分],MATCH(表31_3637[[#This Row],[日期]]&amp;"吃早餐",records[日期]&amp;records[名称],0)),"")</f>
        <v/>
      </c>
      <c r="O47" t="str">
        <f t="array" ref="O47">IFERROR(INDEX(records[备注],MATCH(表31_3637[[#This Row],[日期]]&amp;"吃早餐",records[日期]&amp;records[名称],0))&amp;"","")</f>
        <v/>
      </c>
      <c r="P47" t="str">
        <f>IF(表31_3637[[#This Row],[得分]]="","",IF(表31_3637[[#This Row],[得分]]&gt;0,P46+1,0))</f>
        <v/>
      </c>
      <c r="Q47" t="str">
        <f>IF(表31_3637[[#This Row],[得分]]="","",IF(表31_3637[[#This Row],[得分]]&lt;0,Q46+1,0))</f>
        <v/>
      </c>
    </row>
    <row r="48" spans="1:17">
      <c r="A48" s="5">
        <v>43922</v>
      </c>
      <c r="B48" s="17" t="str">
        <f t="array" ref="B48">IFERROR(INDEX(records[开始时刻],MATCH(表31_36[[#This Row],[日期]]&amp;"做早餐",records[日期]&amp;records[名称],0)),"")</f>
        <v/>
      </c>
      <c r="C48" s="17" t="str">
        <f t="array" ref="C48">IFERROR(INDEX(records[结束时刻],MATCH(表31_36[[#This Row],[日期]]&amp;"做早餐",records[日期]&amp;records[名称],0)),"")</f>
        <v/>
      </c>
      <c r="D48" s="17" t="str">
        <f t="array" ref="D48">IFERROR(INDEX(records[持续时间],MATCH(表31_36[[#This Row],[日期]]&amp;"做早餐",records[日期]&amp;records[名称],0)),"")</f>
        <v/>
      </c>
      <c r="E48" t="str">
        <f t="array" ref="E48">IFERROR(INDEX(records[得分],MATCH(表31_36[[#This Row],[日期]]&amp;"做早餐",records[日期]&amp;records[名称],0)),"")</f>
        <v/>
      </c>
      <c r="F48" t="str">
        <f t="array" ref="F48">IFERROR(INDEX(records[备注],MATCH(表31_36[[#This Row],[日期]]&amp;"做早餐",records[日期]&amp;records[名称],0))&amp;"","")</f>
        <v/>
      </c>
      <c r="G48" t="str">
        <f>IF(表31_36[[#This Row],[得分]]="","",IF(表31_36[[#This Row],[得分]]&gt;0,G47+1,0))</f>
        <v/>
      </c>
      <c r="H48" t="str">
        <f t="array" ref="H48">IF(表31_36[[#This Row],[得分]]="","",IF(表31_36[[#This Row],[得分]]&lt;=0,H47+1,0))</f>
        <v/>
      </c>
      <c r="J48" s="5">
        <v>43922</v>
      </c>
      <c r="K48" s="17" t="str">
        <f t="array" ref="K48">IFERROR(INDEX(records[开始时刻],MATCH(表31_3637[[#This Row],[日期]]&amp;"吃早餐",records[日期]&amp;records[名称],0)),"")</f>
        <v/>
      </c>
      <c r="L48" s="17" t="str">
        <f t="array" ref="L48">IFERROR(INDEX(records[结束时刻],MATCH(表31_3637[[#This Row],[日期]]&amp;"吃早餐",records[日期]&amp;records[名称],0)),"")</f>
        <v/>
      </c>
      <c r="M48" s="17" t="str">
        <f t="array" ref="M48">IFERROR(INDEX(records[持续时间],MATCH(表31_3637[[#This Row],[日期]]&amp;"吃早餐",records[日期]&amp;records[名称],0)),"")</f>
        <v/>
      </c>
      <c r="N48" t="str">
        <f t="array" ref="N48">IFERROR(INDEX(records[得分],MATCH(表31_3637[[#This Row],[日期]]&amp;"吃早餐",records[日期]&amp;records[名称],0)),"")</f>
        <v/>
      </c>
      <c r="O48" t="str">
        <f t="array" ref="O48">IFERROR(INDEX(records[备注],MATCH(表31_3637[[#This Row],[日期]]&amp;"吃早餐",records[日期]&amp;records[名称],0))&amp;"","")</f>
        <v/>
      </c>
      <c r="P48" t="str">
        <f>IF(表31_3637[[#This Row],[得分]]="","",IF(表31_3637[[#This Row],[得分]]&gt;0,P47+1,0))</f>
        <v/>
      </c>
      <c r="Q48" t="str">
        <f>IF(表31_3637[[#This Row],[得分]]="","",IF(表31_3637[[#This Row],[得分]]&lt;0,Q47+1,0))</f>
        <v/>
      </c>
    </row>
    <row r="49" spans="1:17">
      <c r="A49" s="5">
        <v>43923</v>
      </c>
      <c r="B49" s="17" t="str">
        <f t="array" ref="B49">IFERROR(INDEX(records[开始时刻],MATCH(表31_36[[#This Row],[日期]]&amp;"做早餐",records[日期]&amp;records[名称],0)),"")</f>
        <v/>
      </c>
      <c r="C49" s="17" t="str">
        <f t="array" ref="C49">IFERROR(INDEX(records[结束时刻],MATCH(表31_36[[#This Row],[日期]]&amp;"做早餐",records[日期]&amp;records[名称],0)),"")</f>
        <v/>
      </c>
      <c r="D49" s="17" t="str">
        <f t="array" ref="D49">IFERROR(INDEX(records[持续时间],MATCH(表31_36[[#This Row],[日期]]&amp;"做早餐",records[日期]&amp;records[名称],0)),"")</f>
        <v/>
      </c>
      <c r="E49" t="str">
        <f t="array" ref="E49">IFERROR(INDEX(records[得分],MATCH(表31_36[[#This Row],[日期]]&amp;"做早餐",records[日期]&amp;records[名称],0)),"")</f>
        <v/>
      </c>
      <c r="F49" t="str">
        <f t="array" ref="F49">IFERROR(INDEX(records[备注],MATCH(表31_36[[#This Row],[日期]]&amp;"做早餐",records[日期]&amp;records[名称],0))&amp;"","")</f>
        <v/>
      </c>
      <c r="G49" t="str">
        <f>IF(表31_36[[#This Row],[得分]]="","",IF(表31_36[[#This Row],[得分]]&gt;0,G48+1,0))</f>
        <v/>
      </c>
      <c r="H49" t="str">
        <f t="array" ref="H49">IF(表31_36[[#This Row],[得分]]="","",IF(表31_36[[#This Row],[得分]]&lt;=0,H48+1,0))</f>
        <v/>
      </c>
      <c r="J49" s="5">
        <v>43923</v>
      </c>
      <c r="K49" s="17" t="str">
        <f t="array" ref="K49">IFERROR(INDEX(records[开始时刻],MATCH(表31_3637[[#This Row],[日期]]&amp;"吃早餐",records[日期]&amp;records[名称],0)),"")</f>
        <v/>
      </c>
      <c r="L49" s="17" t="str">
        <f t="array" ref="L49">IFERROR(INDEX(records[结束时刻],MATCH(表31_3637[[#This Row],[日期]]&amp;"吃早餐",records[日期]&amp;records[名称],0)),"")</f>
        <v/>
      </c>
      <c r="M49" s="17" t="str">
        <f t="array" ref="M49">IFERROR(INDEX(records[持续时间],MATCH(表31_3637[[#This Row],[日期]]&amp;"吃早餐",records[日期]&amp;records[名称],0)),"")</f>
        <v/>
      </c>
      <c r="N49" t="str">
        <f t="array" ref="N49">IFERROR(INDEX(records[得分],MATCH(表31_3637[[#This Row],[日期]]&amp;"吃早餐",records[日期]&amp;records[名称],0)),"")</f>
        <v/>
      </c>
      <c r="O49" t="str">
        <f t="array" ref="O49">IFERROR(INDEX(records[备注],MATCH(表31_3637[[#This Row],[日期]]&amp;"吃早餐",records[日期]&amp;records[名称],0))&amp;"","")</f>
        <v/>
      </c>
      <c r="P49" t="str">
        <f>IF(表31_3637[[#This Row],[得分]]="","",IF(表31_3637[[#This Row],[得分]]&gt;0,P48+1,0))</f>
        <v/>
      </c>
      <c r="Q49" t="str">
        <f>IF(表31_3637[[#This Row],[得分]]="","",IF(表31_3637[[#This Row],[得分]]&lt;0,Q48+1,0))</f>
        <v/>
      </c>
    </row>
    <row r="50" spans="1:17">
      <c r="A50" s="5">
        <v>43924</v>
      </c>
      <c r="B50" s="17" t="str">
        <f t="array" ref="B50">IFERROR(INDEX(records[开始时刻],MATCH(表31_36[[#This Row],[日期]]&amp;"做早餐",records[日期]&amp;records[名称],0)),"")</f>
        <v/>
      </c>
      <c r="C50" s="17" t="str">
        <f t="array" ref="C50">IFERROR(INDEX(records[结束时刻],MATCH(表31_36[[#This Row],[日期]]&amp;"做早餐",records[日期]&amp;records[名称],0)),"")</f>
        <v/>
      </c>
      <c r="D50" s="17" t="str">
        <f t="array" ref="D50">IFERROR(INDEX(records[持续时间],MATCH(表31_36[[#This Row],[日期]]&amp;"做早餐",records[日期]&amp;records[名称],0)),"")</f>
        <v/>
      </c>
      <c r="E50" t="str">
        <f t="array" ref="E50">IFERROR(INDEX(records[得分],MATCH(表31_36[[#This Row],[日期]]&amp;"做早餐",records[日期]&amp;records[名称],0)),"")</f>
        <v/>
      </c>
      <c r="F50" t="str">
        <f t="array" ref="F50">IFERROR(INDEX(records[备注],MATCH(表31_36[[#This Row],[日期]]&amp;"做早餐",records[日期]&amp;records[名称],0))&amp;"","")</f>
        <v/>
      </c>
      <c r="G50" t="str">
        <f>IF(表31_36[[#This Row],[得分]]="","",IF(表31_36[[#This Row],[得分]]&gt;0,G49+1,0))</f>
        <v/>
      </c>
      <c r="H50" t="str">
        <f t="array" ref="H50">IF(表31_36[[#This Row],[得分]]="","",IF(表31_36[[#This Row],[得分]]&lt;=0,H49+1,0))</f>
        <v/>
      </c>
      <c r="J50" s="5">
        <v>43924</v>
      </c>
      <c r="K50" s="17" t="str">
        <f t="array" ref="K50">IFERROR(INDEX(records[开始时刻],MATCH(表31_3637[[#This Row],[日期]]&amp;"吃早餐",records[日期]&amp;records[名称],0)),"")</f>
        <v/>
      </c>
      <c r="L50" s="17" t="str">
        <f t="array" ref="L50">IFERROR(INDEX(records[结束时刻],MATCH(表31_3637[[#This Row],[日期]]&amp;"吃早餐",records[日期]&amp;records[名称],0)),"")</f>
        <v/>
      </c>
      <c r="M50" s="17" t="str">
        <f t="array" ref="M50">IFERROR(INDEX(records[持续时间],MATCH(表31_3637[[#This Row],[日期]]&amp;"吃早餐",records[日期]&amp;records[名称],0)),"")</f>
        <v/>
      </c>
      <c r="N50" t="str">
        <f t="array" ref="N50">IFERROR(INDEX(records[得分],MATCH(表31_3637[[#This Row],[日期]]&amp;"吃早餐",records[日期]&amp;records[名称],0)),"")</f>
        <v/>
      </c>
      <c r="O50" t="str">
        <f t="array" ref="O50">IFERROR(INDEX(records[备注],MATCH(表31_3637[[#This Row],[日期]]&amp;"吃早餐",records[日期]&amp;records[名称],0))&amp;"","")</f>
        <v/>
      </c>
      <c r="P50" t="str">
        <f>IF(表31_3637[[#This Row],[得分]]="","",IF(表31_3637[[#This Row],[得分]]&gt;0,P49+1,0))</f>
        <v/>
      </c>
      <c r="Q50" t="str">
        <f>IF(表31_3637[[#This Row],[得分]]="","",IF(表31_3637[[#This Row],[得分]]&lt;0,Q49+1,0))</f>
        <v/>
      </c>
    </row>
    <row r="51" spans="1:17">
      <c r="A51" s="5">
        <v>43925</v>
      </c>
      <c r="B51" s="17" t="str">
        <f t="array" ref="B51">IFERROR(INDEX(records[开始时刻],MATCH(表31_36[[#This Row],[日期]]&amp;"做早餐",records[日期]&amp;records[名称],0)),"")</f>
        <v/>
      </c>
      <c r="C51" s="17" t="str">
        <f t="array" ref="C51">IFERROR(INDEX(records[结束时刻],MATCH(表31_36[[#This Row],[日期]]&amp;"做早餐",records[日期]&amp;records[名称],0)),"")</f>
        <v/>
      </c>
      <c r="D51" s="17" t="str">
        <f t="array" ref="D51">IFERROR(INDEX(records[持续时间],MATCH(表31_36[[#This Row],[日期]]&amp;"做早餐",records[日期]&amp;records[名称],0)),"")</f>
        <v/>
      </c>
      <c r="E51" t="str">
        <f t="array" ref="E51">IFERROR(INDEX(records[得分],MATCH(表31_36[[#This Row],[日期]]&amp;"做早餐",records[日期]&amp;records[名称],0)),"")</f>
        <v/>
      </c>
      <c r="F51" t="str">
        <f t="array" ref="F51">IFERROR(INDEX(records[备注],MATCH(表31_36[[#This Row],[日期]]&amp;"做早餐",records[日期]&amp;records[名称],0))&amp;"","")</f>
        <v/>
      </c>
      <c r="G51" t="str">
        <f>IF(表31_36[[#This Row],[得分]]="","",IF(表31_36[[#This Row],[得分]]&gt;0,G50+1,0))</f>
        <v/>
      </c>
      <c r="H51" t="str">
        <f t="array" ref="H51">IF(表31_36[[#This Row],[得分]]="","",IF(表31_36[[#This Row],[得分]]&lt;=0,H50+1,0))</f>
        <v/>
      </c>
      <c r="J51" s="5">
        <v>43925</v>
      </c>
      <c r="K51" s="17" t="str">
        <f t="array" ref="K51">IFERROR(INDEX(records[开始时刻],MATCH(表31_3637[[#This Row],[日期]]&amp;"吃早餐",records[日期]&amp;records[名称],0)),"")</f>
        <v/>
      </c>
      <c r="L51" s="17" t="str">
        <f t="array" ref="L51">IFERROR(INDEX(records[结束时刻],MATCH(表31_3637[[#This Row],[日期]]&amp;"吃早餐",records[日期]&amp;records[名称],0)),"")</f>
        <v/>
      </c>
      <c r="M51" s="17" t="str">
        <f t="array" ref="M51">IFERROR(INDEX(records[持续时间],MATCH(表31_3637[[#This Row],[日期]]&amp;"吃早餐",records[日期]&amp;records[名称],0)),"")</f>
        <v/>
      </c>
      <c r="N51" t="str">
        <f t="array" ref="N51">IFERROR(INDEX(records[得分],MATCH(表31_3637[[#This Row],[日期]]&amp;"吃早餐",records[日期]&amp;records[名称],0)),"")</f>
        <v/>
      </c>
      <c r="O51" t="str">
        <f t="array" ref="O51">IFERROR(INDEX(records[备注],MATCH(表31_3637[[#This Row],[日期]]&amp;"吃早餐",records[日期]&amp;records[名称],0))&amp;"","")</f>
        <v/>
      </c>
      <c r="P51" t="str">
        <f>IF(表31_3637[[#This Row],[得分]]="","",IF(表31_3637[[#This Row],[得分]]&gt;0,P50+1,0))</f>
        <v/>
      </c>
      <c r="Q51" t="str">
        <f>IF(表31_3637[[#This Row],[得分]]="","",IF(表31_3637[[#This Row],[得分]]&lt;0,Q50+1,0))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48"/>
  <sheetViews>
    <sheetView topLeftCell="A18" workbookViewId="0">
      <selection activeCell="I21" sqref="I2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58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58" bestFit="1" customWidth="1"/>
    <col min="16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182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 t="str">
        <f t="array" ref="B10">IFERROR(INDEX(records[开始时刻],MATCH(表31_3639[[#This Row],[日期]]&amp;"做午餐",records[日期]&amp;records[名称],0)),"")</f>
        <v/>
      </c>
      <c r="C10" s="17" t="str">
        <f t="array" ref="C10">IFERROR(INDEX(records[结束时刻],MATCH(表31_3639[[#This Row],[日期]]&amp;"做午餐",records[日期]&amp;records[名称],0)),"")</f>
        <v/>
      </c>
      <c r="D10" s="17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5">
        <v>43884</v>
      </c>
      <c r="K10" s="17" t="str">
        <f t="array" ref="K10">IFERROR(INDEX(records[开始时刻],MATCH(表31_363740[[#This Row],[日期]]&amp;"吃午餐",records[日期]&amp;records[名称],0)),"")</f>
        <v/>
      </c>
      <c r="L10" s="17" t="str">
        <f t="array" ref="L10">IFERROR(INDEX(records[结束时刻],MATCH(表31_363740[[#This Row],[日期]]&amp;"吃午餐",records[日期]&amp;records[名称],0)),"")</f>
        <v/>
      </c>
      <c r="M10" s="17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 t="str">
        <f t="array" ref="B11">IFERROR(INDEX(records[开始时刻],MATCH(表31_3639[[#This Row],[日期]]&amp;"做午餐",records[日期]&amp;records[名称],0)),"")</f>
        <v/>
      </c>
      <c r="C11" s="17" t="str">
        <f t="array" ref="C11">IFERROR(INDEX(records[结束时刻],MATCH(表31_3639[[#This Row],[日期]]&amp;"做午餐",records[日期]&amp;records[名称],0)),"")</f>
        <v/>
      </c>
      <c r="D11" s="17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5">
        <v>43885</v>
      </c>
      <c r="K11" s="17" t="str">
        <f t="array" ref="K11">IFERROR(INDEX(records[开始时刻],MATCH(表31_363740[[#This Row],[日期]]&amp;"吃午餐",records[日期]&amp;records[名称],0)),"")</f>
        <v/>
      </c>
      <c r="L11" s="17" t="str">
        <f t="array" ref="L11">IFERROR(INDEX(records[结束时刻],MATCH(表31_363740[[#This Row],[日期]]&amp;"吃午餐",records[日期]&amp;records[名称],0)),"")</f>
        <v/>
      </c>
      <c r="M11" s="17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5">
        <v>43886</v>
      </c>
      <c r="B12" s="17" t="str">
        <f t="array" ref="B12">IFERROR(INDEX(records[开始时刻],MATCH(表31_3639[[#This Row],[日期]]&amp;"做午餐",records[日期]&amp;records[名称],0)),"")</f>
        <v/>
      </c>
      <c r="C12" s="17" t="str">
        <f t="array" ref="C12">IFERROR(INDEX(records[结束时刻],MATCH(表31_3639[[#This Row],[日期]]&amp;"做午餐",records[日期]&amp;records[名称],0)),"")</f>
        <v/>
      </c>
      <c r="D12" s="17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5">
        <v>43886</v>
      </c>
      <c r="K12" s="17" t="str">
        <f t="array" ref="K12">IFERROR(INDEX(records[开始时刻],MATCH(表31_363740[[#This Row],[日期]]&amp;"吃午餐",records[日期]&amp;records[名称],0)),"")</f>
        <v/>
      </c>
      <c r="L12" s="17" t="str">
        <f t="array" ref="L12">IFERROR(INDEX(records[结束时刻],MATCH(表31_363740[[#This Row],[日期]]&amp;"吃午餐",records[日期]&amp;records[名称],0)),"")</f>
        <v/>
      </c>
      <c r="M12" s="17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5">
        <v>43887</v>
      </c>
      <c r="B13" s="17" t="str">
        <f t="array" ref="B13">IFERROR(INDEX(records[开始时刻],MATCH(表31_3639[[#This Row],[日期]]&amp;"做午餐",records[日期]&amp;records[名称],0)),"")</f>
        <v/>
      </c>
      <c r="C13" s="17" t="str">
        <f t="array" ref="C13">IFERROR(INDEX(records[结束时刻],MATCH(表31_3639[[#This Row],[日期]]&amp;"做午餐",records[日期]&amp;records[名称],0)),"")</f>
        <v/>
      </c>
      <c r="D13" s="17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5">
        <v>43887</v>
      </c>
      <c r="K13" s="17" t="str">
        <f t="array" ref="K13">IFERROR(INDEX(records[开始时刻],MATCH(表31_363740[[#This Row],[日期]]&amp;"吃午餐",records[日期]&amp;records[名称],0)),"")</f>
        <v/>
      </c>
      <c r="L13" s="17" t="str">
        <f t="array" ref="L13">IFERROR(INDEX(records[结束时刻],MATCH(表31_363740[[#This Row],[日期]]&amp;"吃午餐",records[日期]&amp;records[名称],0)),"")</f>
        <v/>
      </c>
      <c r="M13" s="17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5">
        <v>43888</v>
      </c>
      <c r="B14" s="17" t="str">
        <f t="array" ref="B14">IFERROR(INDEX(records[开始时刻],MATCH(表31_3639[[#This Row],[日期]]&amp;"做午餐",records[日期]&amp;records[名称],0)),"")</f>
        <v/>
      </c>
      <c r="C14" s="17" t="str">
        <f t="array" ref="C14">IFERROR(INDEX(records[结束时刻],MATCH(表31_3639[[#This Row],[日期]]&amp;"做午餐",records[日期]&amp;records[名称],0)),"")</f>
        <v/>
      </c>
      <c r="D14" s="17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5">
        <v>43888</v>
      </c>
      <c r="K14" s="17" t="str">
        <f t="array" ref="K14">IFERROR(INDEX(records[开始时刻],MATCH(表31_363740[[#This Row],[日期]]&amp;"吃午餐",records[日期]&amp;records[名称],0)),"")</f>
        <v/>
      </c>
      <c r="L14" s="17" t="str">
        <f t="array" ref="L14">IFERROR(INDEX(records[结束时刻],MATCH(表31_363740[[#This Row],[日期]]&amp;"吃午餐",records[日期]&amp;records[名称],0)),"")</f>
        <v/>
      </c>
      <c r="M14" s="17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5">
        <v>43889</v>
      </c>
      <c r="B15" s="17" t="str">
        <f t="array" ref="B15">IFERROR(INDEX(records[开始时刻],MATCH(表31_3639[[#This Row],[日期]]&amp;"做午餐",records[日期]&amp;records[名称],0)),"")</f>
        <v/>
      </c>
      <c r="C15" s="17" t="str">
        <f t="array" ref="C15">IFERROR(INDEX(records[结束时刻],MATCH(表31_3639[[#This Row],[日期]]&amp;"做午餐",records[日期]&amp;records[名称],0)),"")</f>
        <v/>
      </c>
      <c r="D15" s="17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5">
        <v>43889</v>
      </c>
      <c r="K15" s="17" t="str">
        <f t="array" ref="K15">IFERROR(INDEX(records[开始时刻],MATCH(表31_363740[[#This Row],[日期]]&amp;"吃午餐",records[日期]&amp;records[名称],0)),"")</f>
        <v/>
      </c>
      <c r="L15" s="17" t="str">
        <f t="array" ref="L15">IFERROR(INDEX(records[结束时刻],MATCH(表31_363740[[#This Row],[日期]]&amp;"吃午餐",records[日期]&amp;records[名称],0)),"")</f>
        <v/>
      </c>
      <c r="M15" s="17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5">
        <v>43890</v>
      </c>
      <c r="B16" s="17" t="str">
        <f t="array" ref="B16">IFERROR(INDEX(records[开始时刻],MATCH(表31_3639[[#This Row],[日期]]&amp;"做午餐",records[日期]&amp;records[名称],0)),"")</f>
        <v/>
      </c>
      <c r="C16" s="17" t="str">
        <f t="array" ref="C16">IFERROR(INDEX(records[结束时刻],MATCH(表31_3639[[#This Row],[日期]]&amp;"做午餐",records[日期]&amp;records[名称],0)),"")</f>
        <v/>
      </c>
      <c r="D16" s="17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5">
        <v>43890</v>
      </c>
      <c r="K16" s="17" t="str">
        <f t="array" ref="K16">IFERROR(INDEX(records[开始时刻],MATCH(表31_363740[[#This Row],[日期]]&amp;"吃午餐",records[日期]&amp;records[名称],0)),"")</f>
        <v/>
      </c>
      <c r="L16" s="17" t="str">
        <f t="array" ref="L16">IFERROR(INDEX(records[结束时刻],MATCH(表31_363740[[#This Row],[日期]]&amp;"吃午餐",records[日期]&amp;records[名称],0)),"")</f>
        <v/>
      </c>
      <c r="M16" s="17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5">
        <v>43891</v>
      </c>
      <c r="B17" s="17">
        <f t="array" ref="B17">IFERROR(INDEX(records[开始时刻],MATCH(表31_3639[[#This Row],[日期]]&amp;"做午餐",records[日期]&amp;records[名称],0)),"")</f>
        <v>0.47916666666666669</v>
      </c>
      <c r="C17" s="17">
        <f t="array" ref="C17">IFERROR(INDEX(records[结束时刻],MATCH(表31_3639[[#This Row],[日期]]&amp;"做午餐",records[日期]&amp;records[名称],0)),"")</f>
        <v>0.52083333333333337</v>
      </c>
      <c r="D17" s="17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5">
        <v>43891</v>
      </c>
      <c r="K17" s="17">
        <f t="array" ref="K17">IFERROR(INDEX(records[开始时刻],MATCH(表31_363740[[#This Row],[日期]]&amp;"吃午餐",records[日期]&amp;records[名称],0)),"")</f>
        <v>0.5</v>
      </c>
      <c r="L17" s="17">
        <f t="array" ref="L17">IFERROR(INDEX(records[结束时刻],MATCH(表31_363740[[#This Row],[日期]]&amp;"吃午餐",records[日期]&amp;records[名称],0)),"")</f>
        <v>0.52083333333333337</v>
      </c>
      <c r="M17" s="17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5">
        <v>43892</v>
      </c>
      <c r="B18" s="17">
        <f t="array" ref="B18">IFERROR(INDEX(records[开始时刻],MATCH(表31_3639[[#This Row],[日期]]&amp;"做午餐",records[日期]&amp;records[名称],0)),"")</f>
        <v>0.47916666666666669</v>
      </c>
      <c r="C18" s="17">
        <f t="array" ref="C18">IFERROR(INDEX(records[结束时刻],MATCH(表31_3639[[#This Row],[日期]]&amp;"做午餐",records[日期]&amp;records[名称],0)),"")</f>
        <v>0.5</v>
      </c>
      <c r="D18" s="17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5">
        <v>43892</v>
      </c>
      <c r="K18" s="17">
        <f t="array" ref="K18">IFERROR(INDEX(records[开始时刻],MATCH(表31_363740[[#This Row],[日期]]&amp;"吃午餐",records[日期]&amp;records[名称],0)),"")</f>
        <v>0.5</v>
      </c>
      <c r="L18" s="17">
        <f t="array" ref="L18">IFERROR(INDEX(records[结束时刻],MATCH(表31_363740[[#This Row],[日期]]&amp;"吃午餐",records[日期]&amp;records[名称],0)),"")</f>
        <v>0.5625</v>
      </c>
      <c r="M18" s="17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5">
        <v>43893</v>
      </c>
      <c r="B19" s="17">
        <f t="array" ref="B19">IFERROR(INDEX(records[开始时刻],MATCH(表31_3639[[#This Row],[日期]]&amp;"做午餐",records[日期]&amp;records[名称],0)),"")</f>
        <v>0.45833333333333331</v>
      </c>
      <c r="C19" s="17">
        <f t="array" ref="C19">IFERROR(INDEX(records[结束时刻],MATCH(表31_3639[[#This Row],[日期]]&amp;"做午餐",records[日期]&amp;records[名称],0)),"")</f>
        <v>0.5</v>
      </c>
      <c r="D19" s="17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5">
        <v>43893</v>
      </c>
      <c r="K19" s="17">
        <f t="array" ref="K19">IFERROR(INDEX(records[开始时刻],MATCH(表31_363740[[#This Row],[日期]]&amp;"吃午餐",records[日期]&amp;records[名称],0)),"")</f>
        <v>0.5</v>
      </c>
      <c r="L19" s="17">
        <f t="array" ref="L19">IFERROR(INDEX(records[结束时刻],MATCH(表31_363740[[#This Row],[日期]]&amp;"吃午餐",records[日期]&amp;records[名称],0)),"")</f>
        <v>0.52083333333333337</v>
      </c>
      <c r="M19" s="17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5">
        <v>43894</v>
      </c>
      <c r="B20" s="17">
        <f t="array" ref="B20">IFERROR(INDEX(records[开始时刻],MATCH(表31_3639[[#This Row],[日期]]&amp;"做午餐",records[日期]&amp;records[名称],0)),"")</f>
        <v>0.45833333333333331</v>
      </c>
      <c r="C20" s="17">
        <f t="array" ref="C20">IFERROR(INDEX(records[结束时刻],MATCH(表31_3639[[#This Row],[日期]]&amp;"做午餐",records[日期]&amp;records[名称],0)),"")</f>
        <v>0.5</v>
      </c>
      <c r="D20" s="17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5">
        <v>43894</v>
      </c>
      <c r="K20" s="17">
        <f t="array" ref="K20">IFERROR(INDEX(records[开始时刻],MATCH(表31_363740[[#This Row],[日期]]&amp;"吃午餐",records[日期]&amp;records[名称],0)),"")</f>
        <v>0.5</v>
      </c>
      <c r="L20" s="17">
        <f t="array" ref="L20">IFERROR(INDEX(records[结束时刻],MATCH(表31_363740[[#This Row],[日期]]&amp;"吃午餐",records[日期]&amp;records[名称],0)),"")</f>
        <v>0.52083333333333337</v>
      </c>
      <c r="M20" s="17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5">
        <v>43895</v>
      </c>
      <c r="B21" s="17">
        <f t="array" ref="B21">IFERROR(INDEX(records[开始时刻],MATCH(表31_3639[[#This Row],[日期]]&amp;"做午餐",records[日期]&amp;records[名称],0)),"")</f>
        <v>0.45833333333333331</v>
      </c>
      <c r="C21" s="17">
        <f t="array" ref="C21">IFERROR(INDEX(records[结束时刻],MATCH(表31_3639[[#This Row],[日期]]&amp;"做午餐",records[日期]&amp;records[名称],0)),"")</f>
        <v>0.5</v>
      </c>
      <c r="D21" s="17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5">
        <v>43895</v>
      </c>
      <c r="K21" s="17">
        <f t="array" ref="K21">IFERROR(INDEX(records[开始时刻],MATCH(表31_363740[[#This Row],[日期]]&amp;"吃午餐",records[日期]&amp;records[名称],0)),"")</f>
        <v>0.5</v>
      </c>
      <c r="L21" s="17">
        <f t="array" ref="L21">IFERROR(INDEX(records[结束时刻],MATCH(表31_363740[[#This Row],[日期]]&amp;"吃午餐",records[日期]&amp;records[名称],0)),"")</f>
        <v>0.52083333333333337</v>
      </c>
      <c r="M21" s="17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5">
        <v>43896</v>
      </c>
      <c r="B22" s="17">
        <f t="array" ref="B22">IFERROR(INDEX(records[开始时刻],MATCH(表31_3639[[#This Row],[日期]]&amp;"做午餐",records[日期]&amp;records[名称],0)),"")</f>
        <v>0.45833333333333331</v>
      </c>
      <c r="C22" s="17">
        <f t="array" ref="C22">IFERROR(INDEX(records[结束时刻],MATCH(表31_3639[[#This Row],[日期]]&amp;"做午餐",records[日期]&amp;records[名称],0)),"")</f>
        <v>0.5</v>
      </c>
      <c r="D22" s="17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5">
        <v>43896</v>
      </c>
      <c r="K22" s="17">
        <f t="array" ref="K22">IFERROR(INDEX(records[开始时刻],MATCH(表31_363740[[#This Row],[日期]]&amp;"吃午餐",records[日期]&amp;records[名称],0)),"")</f>
        <v>0.5</v>
      </c>
      <c r="L22" s="17">
        <f t="array" ref="L22">IFERROR(INDEX(records[结束时刻],MATCH(表31_363740[[#This Row],[日期]]&amp;"吃午餐",records[日期]&amp;records[名称],0)),"")</f>
        <v>0.52083333333333337</v>
      </c>
      <c r="M22" s="17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5">
        <v>43897</v>
      </c>
      <c r="B23" s="17">
        <f t="array" ref="B23">IFERROR(INDEX(records[开始时刻],MATCH(表31_3639[[#This Row],[日期]]&amp;"做午餐",records[日期]&amp;records[名称],0)),"")</f>
        <v>0.45833333333333331</v>
      </c>
      <c r="C23" s="17">
        <f t="array" ref="C23">IFERROR(INDEX(records[结束时刻],MATCH(表31_3639[[#This Row],[日期]]&amp;"做午餐",records[日期]&amp;records[名称],0)),"")</f>
        <v>0.5</v>
      </c>
      <c r="D23" s="17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5">
        <v>43897</v>
      </c>
      <c r="K23" s="17">
        <f t="array" ref="K23">IFERROR(INDEX(records[开始时刻],MATCH(表31_363740[[#This Row],[日期]]&amp;"吃午餐",records[日期]&amp;records[名称],0)),"")</f>
        <v>0.5</v>
      </c>
      <c r="L23" s="17">
        <f t="array" ref="L23">IFERROR(INDEX(records[结束时刻],MATCH(表31_363740[[#This Row],[日期]]&amp;"吃午餐",records[日期]&amp;records[名称],0)),"")</f>
        <v>0.52083333333333337</v>
      </c>
      <c r="M23" s="17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5">
        <v>43898</v>
      </c>
      <c r="B24" s="17">
        <f t="array" ref="B24">IFERROR(INDEX(records[开始时刻],MATCH(表31_3639[[#This Row],[日期]]&amp;"做午餐",records[日期]&amp;records[名称],0)),"")</f>
        <v>0.45833333333333331</v>
      </c>
      <c r="C24" s="17">
        <f t="array" ref="C24">IFERROR(INDEX(records[结束时刻],MATCH(表31_3639[[#This Row],[日期]]&amp;"做午餐",records[日期]&amp;records[名称],0)),"")</f>
        <v>0.5</v>
      </c>
      <c r="D24" s="17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5">
        <v>43898</v>
      </c>
      <c r="K24" s="17">
        <f t="array" ref="K24">IFERROR(INDEX(records[开始时刻],MATCH(表31_363740[[#This Row],[日期]]&amp;"吃午餐",records[日期]&amp;records[名称],0)),"")</f>
        <v>0.5</v>
      </c>
      <c r="L24" s="17">
        <f t="array" ref="L24">IFERROR(INDEX(records[结束时刻],MATCH(表31_363740[[#This Row],[日期]]&amp;"吃午餐",records[日期]&amp;records[名称],0)),"")</f>
        <v>0.52083333333333337</v>
      </c>
      <c r="M24" s="17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5">
        <v>43899</v>
      </c>
      <c r="B25" s="17">
        <f t="array" ref="B25">IFERROR(INDEX(records[开始时刻],MATCH(表31_3639[[#This Row],[日期]]&amp;"做午餐",records[日期]&amp;records[名称],0)),"")</f>
        <v>0.45833333333333331</v>
      </c>
      <c r="C25" s="17">
        <f t="array" ref="C25">IFERROR(INDEX(records[结束时刻],MATCH(表31_3639[[#This Row],[日期]]&amp;"做午餐",records[日期]&amp;records[名称],0)),"")</f>
        <v>0.5</v>
      </c>
      <c r="D25" s="17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5">
        <v>43899</v>
      </c>
      <c r="K25" s="17">
        <f t="array" ref="K25">IFERROR(INDEX(records[开始时刻],MATCH(表31_363740[[#This Row],[日期]]&amp;"吃午餐",records[日期]&amp;records[名称],0)),"")</f>
        <v>0.5</v>
      </c>
      <c r="L25" s="17">
        <f t="array" ref="L25">IFERROR(INDEX(records[结束时刻],MATCH(表31_363740[[#This Row],[日期]]&amp;"吃午餐",records[日期]&amp;records[名称],0)),"")</f>
        <v>0.52083333333333337</v>
      </c>
      <c r="M25" s="17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5">
        <v>43900</v>
      </c>
      <c r="B26" s="17">
        <f t="array" ref="B26">IFERROR(INDEX(records[开始时刻],MATCH(表31_3639[[#This Row],[日期]]&amp;"做午餐",records[日期]&amp;records[名称],0)),"")</f>
        <v>0.45833333333333331</v>
      </c>
      <c r="C26" s="17">
        <f t="array" ref="C26">IFERROR(INDEX(records[结束时刻],MATCH(表31_3639[[#This Row],[日期]]&amp;"做午餐",records[日期]&amp;records[名称],0)),"")</f>
        <v>0.5</v>
      </c>
      <c r="D26" s="17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5">
        <v>43900</v>
      </c>
      <c r="K26" s="17">
        <f t="array" ref="K26">IFERROR(INDEX(records[开始时刻],MATCH(表31_363740[[#This Row],[日期]]&amp;"吃午餐",records[日期]&amp;records[名称],0)),"")</f>
        <v>0.5</v>
      </c>
      <c r="L26" s="17">
        <f t="array" ref="L26">IFERROR(INDEX(records[结束时刻],MATCH(表31_363740[[#This Row],[日期]]&amp;"吃午餐",records[日期]&amp;records[名称],0)),"")</f>
        <v>0.52083333333333337</v>
      </c>
      <c r="M26" s="17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5">
        <v>43901</v>
      </c>
      <c r="B27" s="17">
        <f t="array" ref="B27">IFERROR(INDEX(records[开始时刻],MATCH(表31_3639[[#This Row],[日期]]&amp;"做午餐",records[日期]&amp;records[名称],0)),"")</f>
        <v>0.45833333333333331</v>
      </c>
      <c r="C27" s="17">
        <f t="array" ref="C27">IFERROR(INDEX(records[结束时刻],MATCH(表31_3639[[#This Row],[日期]]&amp;"做午餐",records[日期]&amp;records[名称],0)),"")</f>
        <v>0.5</v>
      </c>
      <c r="D27" s="17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5">
        <v>43901</v>
      </c>
      <c r="K27" s="17">
        <f t="array" ref="K27">IFERROR(INDEX(records[开始时刻],MATCH(表31_363740[[#This Row],[日期]]&amp;"吃午餐",records[日期]&amp;records[名称],0)),"")</f>
        <v>0.5</v>
      </c>
      <c r="L27" s="17">
        <f t="array" ref="L27">IFERROR(INDEX(records[结束时刻],MATCH(表31_363740[[#This Row],[日期]]&amp;"吃午餐",records[日期]&amp;records[名称],0)),"")</f>
        <v>0.52083333333333337</v>
      </c>
      <c r="M27" s="17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5">
        <v>43902</v>
      </c>
      <c r="B28" s="17">
        <f t="array" ref="B28">IFERROR(INDEX(records[开始时刻],MATCH(表31_3639[[#This Row],[日期]]&amp;"做午餐",records[日期]&amp;records[名称],0)),"")</f>
        <v>0.45833333333333331</v>
      </c>
      <c r="C28" s="17">
        <f t="array" ref="C28">IFERROR(INDEX(records[结束时刻],MATCH(表31_3639[[#This Row],[日期]]&amp;"做午餐",records[日期]&amp;records[名称],0)),"")</f>
        <v>0.5</v>
      </c>
      <c r="D28" s="17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5">
        <v>43902</v>
      </c>
      <c r="K28" s="17">
        <f t="array" ref="K28">IFERROR(INDEX(records[开始时刻],MATCH(表31_363740[[#This Row],[日期]]&amp;"吃午餐",records[日期]&amp;records[名称],0)),"")</f>
        <v>0.5</v>
      </c>
      <c r="L28" s="17">
        <f t="array" ref="L28">IFERROR(INDEX(records[结束时刻],MATCH(表31_363740[[#This Row],[日期]]&amp;"吃午餐",records[日期]&amp;records[名称],0)),"")</f>
        <v>0.52083333333333337</v>
      </c>
      <c r="M28" s="17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5">
        <v>43903</v>
      </c>
      <c r="B29" s="17">
        <f t="array" ref="B29">IFERROR(INDEX(records[开始时刻],MATCH(表31_3639[[#This Row],[日期]]&amp;"做午餐",records[日期]&amp;records[名称],0)),"")</f>
        <v>0.45833333333333331</v>
      </c>
      <c r="C29" s="17">
        <f t="array" ref="C29">IFERROR(INDEX(records[结束时刻],MATCH(表31_3639[[#This Row],[日期]]&amp;"做午餐",records[日期]&amp;records[名称],0)),"")</f>
        <v>0.5</v>
      </c>
      <c r="D29" s="17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5">
        <v>43903</v>
      </c>
      <c r="K29" s="17">
        <f t="array" ref="K29">IFERROR(INDEX(records[开始时刻],MATCH(表31_363740[[#This Row],[日期]]&amp;"吃午餐",records[日期]&amp;records[名称],0)),"")</f>
        <v>0.5</v>
      </c>
      <c r="L29" s="17">
        <f t="array" ref="L29">IFERROR(INDEX(records[结束时刻],MATCH(表31_363740[[#This Row],[日期]]&amp;"吃午餐",records[日期]&amp;records[名称],0)),"")</f>
        <v>0.52083333333333337</v>
      </c>
      <c r="M29" s="17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5">
        <v>43904</v>
      </c>
      <c r="B30" s="17">
        <f t="array" ref="B30">IFERROR(INDEX(records[开始时刻],MATCH(表31_3639[[#This Row],[日期]]&amp;"做午餐",records[日期]&amp;records[名称],0)),"")</f>
        <v>0.45833333333333331</v>
      </c>
      <c r="C30" s="17">
        <f t="array" ref="C30">IFERROR(INDEX(records[结束时刻],MATCH(表31_3639[[#This Row],[日期]]&amp;"做午餐",records[日期]&amp;records[名称],0)),"")</f>
        <v>0.5</v>
      </c>
      <c r="D30" s="17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5">
        <v>43904</v>
      </c>
      <c r="K30" s="17">
        <f t="array" ref="K30">IFERROR(INDEX(records[开始时刻],MATCH(表31_363740[[#This Row],[日期]]&amp;"吃午餐",records[日期]&amp;records[名称],0)),"")</f>
        <v>0.5</v>
      </c>
      <c r="L30" s="17">
        <f t="array" ref="L30">IFERROR(INDEX(records[结束时刻],MATCH(表31_363740[[#This Row],[日期]]&amp;"吃午餐",records[日期]&amp;records[名称],0)),"")</f>
        <v>0.52083333333333337</v>
      </c>
      <c r="M30" s="17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5">
        <v>43905</v>
      </c>
      <c r="B31" s="17">
        <f t="array" ref="B31">IFERROR(INDEX(records[开始时刻],MATCH(表31_3639[[#This Row],[日期]]&amp;"做午餐",records[日期]&amp;records[名称],0)),"")</f>
        <v>0.45833333333333331</v>
      </c>
      <c r="C31" s="17">
        <f t="array" ref="C31">IFERROR(INDEX(records[结束时刻],MATCH(表31_3639[[#This Row],[日期]]&amp;"做午餐",records[日期]&amp;records[名称],0)),"")</f>
        <v>0.5</v>
      </c>
      <c r="D31" s="17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5">
        <v>43905</v>
      </c>
      <c r="K31" s="17">
        <f t="array" ref="K31">IFERROR(INDEX(records[开始时刻],MATCH(表31_363740[[#This Row],[日期]]&amp;"吃午餐",records[日期]&amp;records[名称],0)),"")</f>
        <v>0.5</v>
      </c>
      <c r="L31" s="17">
        <f t="array" ref="L31">IFERROR(INDEX(records[结束时刻],MATCH(表31_363740[[#This Row],[日期]]&amp;"吃午餐",records[日期]&amp;records[名称],0)),"")</f>
        <v>0.52083333333333337</v>
      </c>
      <c r="M31" s="17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5">
        <v>43906</v>
      </c>
      <c r="B32" s="17">
        <f t="array" ref="B32">IFERROR(INDEX(records[开始时刻],MATCH(表31_3639[[#This Row],[日期]]&amp;"做午餐",records[日期]&amp;records[名称],0)),"")</f>
        <v>0.45833333333333331</v>
      </c>
      <c r="C32" s="17">
        <f t="array" ref="C32">IFERROR(INDEX(records[结束时刻],MATCH(表31_3639[[#This Row],[日期]]&amp;"做午餐",records[日期]&amp;records[名称],0)),"")</f>
        <v>0.5</v>
      </c>
      <c r="D32" s="17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5">
        <v>43906</v>
      </c>
      <c r="K32" s="17">
        <f t="array" ref="K32">IFERROR(INDEX(records[开始时刻],MATCH(表31_363740[[#This Row],[日期]]&amp;"吃午餐",records[日期]&amp;records[名称],0)),"")</f>
        <v>0.5</v>
      </c>
      <c r="L32" s="17">
        <f t="array" ref="L32">IFERROR(INDEX(records[结束时刻],MATCH(表31_363740[[#This Row],[日期]]&amp;"吃午餐",records[日期]&amp;records[名称],0)),"")</f>
        <v>0.52083333333333337</v>
      </c>
      <c r="M32" s="17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5">
        <v>43907</v>
      </c>
      <c r="B33" s="17">
        <f t="array" ref="B33">IFERROR(INDEX(records[开始时刻],MATCH(表31_3639[[#This Row],[日期]]&amp;"做午餐",records[日期]&amp;records[名称],0)),"")</f>
        <v>0.45833333333333331</v>
      </c>
      <c r="C33" s="17">
        <f t="array" ref="C33">IFERROR(INDEX(records[结束时刻],MATCH(表31_3639[[#This Row],[日期]]&amp;"做午餐",records[日期]&amp;records[名称],0)),"")</f>
        <v>0.5</v>
      </c>
      <c r="D33" s="17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5">
        <v>43907</v>
      </c>
      <c r="K33" s="17">
        <f t="array" ref="K33">IFERROR(INDEX(records[开始时刻],MATCH(表31_363740[[#This Row],[日期]]&amp;"吃午餐",records[日期]&amp;records[名称],0)),"")</f>
        <v>0.5</v>
      </c>
      <c r="L33" s="17">
        <f t="array" ref="L33">IFERROR(INDEX(records[结束时刻],MATCH(表31_363740[[#This Row],[日期]]&amp;"吃午餐",records[日期]&amp;records[名称],0)),"")</f>
        <v>0.52083333333333337</v>
      </c>
      <c r="M33" s="17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5">
        <v>43908</v>
      </c>
      <c r="B34" s="17">
        <f t="array" ref="B34">IFERROR(INDEX(records[开始时刻],MATCH(表31_3639[[#This Row],[日期]]&amp;"做午餐",records[日期]&amp;records[名称],0)),"")</f>
        <v>0.45833333333333331</v>
      </c>
      <c r="C34" s="17">
        <f t="array" ref="C34">IFERROR(INDEX(records[结束时刻],MATCH(表31_3639[[#This Row],[日期]]&amp;"做午餐",records[日期]&amp;records[名称],0)),"")</f>
        <v>0.5</v>
      </c>
      <c r="D34" s="17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5">
        <v>43908</v>
      </c>
      <c r="K34" s="17">
        <f t="array" ref="K34">IFERROR(INDEX(records[开始时刻],MATCH(表31_363740[[#This Row],[日期]]&amp;"吃午餐",records[日期]&amp;records[名称],0)),"")</f>
        <v>0.5</v>
      </c>
      <c r="L34" s="17">
        <f t="array" ref="L34">IFERROR(INDEX(records[结束时刻],MATCH(表31_363740[[#This Row],[日期]]&amp;"吃午餐",records[日期]&amp;records[名称],0)),"")</f>
        <v>0.52083333333333337</v>
      </c>
      <c r="M34" s="17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5">
        <v>43909</v>
      </c>
      <c r="B35" s="17">
        <f t="array" ref="B35">IFERROR(INDEX(records[开始时刻],MATCH(表31_3639[[#This Row],[日期]]&amp;"做午餐",records[日期]&amp;records[名称],0)),"")</f>
        <v>0.45833333333333331</v>
      </c>
      <c r="C35" s="17">
        <f t="array" ref="C35">IFERROR(INDEX(records[结束时刻],MATCH(表31_3639[[#This Row],[日期]]&amp;"做午餐",records[日期]&amp;records[名称],0)),"")</f>
        <v>0.5</v>
      </c>
      <c r="D35" s="17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5">
        <v>43909</v>
      </c>
      <c r="K35" s="17">
        <f t="array" ref="K35">IFERROR(INDEX(records[开始时刻],MATCH(表31_363740[[#This Row],[日期]]&amp;"吃午餐",records[日期]&amp;records[名称],0)),"")</f>
        <v>0.5</v>
      </c>
      <c r="L35" s="17">
        <f t="array" ref="L35">IFERROR(INDEX(records[结束时刻],MATCH(表31_363740[[#This Row],[日期]]&amp;"吃午餐",records[日期]&amp;records[名称],0)),"")</f>
        <v>0.52083333333333337</v>
      </c>
      <c r="M35" s="17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5">
        <v>43910</v>
      </c>
      <c r="B36" s="17">
        <f t="array" ref="B36">IFERROR(INDEX(records[开始时刻],MATCH(表31_3639[[#This Row],[日期]]&amp;"做午餐",records[日期]&amp;records[名称],0)),"")</f>
        <v>0.45833333333333331</v>
      </c>
      <c r="C36" s="17">
        <f t="array" ref="C36">IFERROR(INDEX(records[结束时刻],MATCH(表31_3639[[#This Row],[日期]]&amp;"做午餐",records[日期]&amp;records[名称],0)),"")</f>
        <v>0.5</v>
      </c>
      <c r="D36" s="17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5">
        <v>43910</v>
      </c>
      <c r="K36" s="17">
        <f t="array" ref="K36">IFERROR(INDEX(records[开始时刻],MATCH(表31_363740[[#This Row],[日期]]&amp;"吃午餐",records[日期]&amp;records[名称],0)),"")</f>
        <v>0.5</v>
      </c>
      <c r="L36" s="17">
        <f t="array" ref="L36">IFERROR(INDEX(records[结束时刻],MATCH(表31_363740[[#This Row],[日期]]&amp;"吃午餐",records[日期]&amp;records[名称],0)),"")</f>
        <v>0.52083333333333337</v>
      </c>
      <c r="M36" s="17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5">
        <v>43911</v>
      </c>
      <c r="B37" s="17">
        <f t="array" ref="B37">IFERROR(INDEX(records[开始时刻],MATCH(表31_3639[[#This Row],[日期]]&amp;"做午餐",records[日期]&amp;records[名称],0)),"")</f>
        <v>0.45833333333333331</v>
      </c>
      <c r="C37" s="17">
        <f t="array" ref="C37">IFERROR(INDEX(records[结束时刻],MATCH(表31_3639[[#This Row],[日期]]&amp;"做午餐",records[日期]&amp;records[名称],0)),"")</f>
        <v>0.5</v>
      </c>
      <c r="D37" s="17">
        <f t="array" ref="D37">IFERROR(INDEX(records[持续时间],MATCH(表31_3639[[#This Row],[日期]]&amp;"做午餐",records[日期]&amp;records[名称],0)),"")</f>
        <v>4.1666666666666685E-2</v>
      </c>
      <c r="E37">
        <f t="array" ref="E37">IFERROR(INDEX(records[得分],MATCH(表31_3639[[#This Row],[日期]]&amp;"做午餐",records[日期]&amp;records[名称],0)),"")</f>
        <v>1.7</v>
      </c>
      <c r="F37" t="str">
        <f t="array" ref="F37">IFERROR(INDEX(records[备注],MATCH(表31_3639[[#This Row],[日期]]&amp;"做午餐",records[日期]&amp;records[名称],0))&amp;"","")</f>
        <v>完成度：100%, 已连续3天，增加0.1；已连续一周，增加0.2</v>
      </c>
      <c r="G37">
        <f>IF(表31_3639[[#This Row],[得分]]="","",IF(表31_3639[[#This Row],[得分]]&gt;0,G36+1,0))</f>
        <v>21</v>
      </c>
      <c r="H37">
        <f>IF(表31_3639[[#This Row],[得分]]="","",IF(表31_3639[[#This Row],[得分]]&lt;0,H36+1,0))</f>
        <v>0</v>
      </c>
      <c r="J37" s="5">
        <v>43911</v>
      </c>
      <c r="K37" s="17">
        <f t="array" ref="K37">IFERROR(INDEX(records[开始时刻],MATCH(表31_363740[[#This Row],[日期]]&amp;"吃午餐",records[日期]&amp;records[名称],0)),"")</f>
        <v>0.5</v>
      </c>
      <c r="L37" s="17">
        <f t="array" ref="L37">IFERROR(INDEX(records[结束时刻],MATCH(表31_363740[[#This Row],[日期]]&amp;"吃午餐",records[日期]&amp;records[名称],0)),"")</f>
        <v>0.52083333333333337</v>
      </c>
      <c r="M37" s="17">
        <f t="array" ref="M37">IFERROR(INDEX(records[持续时间],MATCH(表31_363740[[#This Row],[日期]]&amp;"吃午餐",records[日期]&amp;records[名称],0)),"")</f>
        <v>2.083333333333337E-2</v>
      </c>
      <c r="N37">
        <f t="array" ref="N37">IFERROR(INDEX(records[得分],MATCH(表31_363740[[#This Row],[日期]]&amp;"吃午餐",records[日期]&amp;records[名称],0)),"")</f>
        <v>1.7</v>
      </c>
      <c r="O37" t="str">
        <f t="array" ref="O37">IFERROR(INDEX(records[备注],MATCH(表31_363740[[#This Row],[日期]]&amp;"吃午餐",records[日期]&amp;records[名称],0))&amp;"","")</f>
        <v>完成度：100%, 已连续3天，增加0.1；已连续一周，增加0.2</v>
      </c>
      <c r="P37">
        <f>IF(表31_363740[[#This Row],[得分]]="","",IF(表31_363740[[#This Row],[得分]]&gt;0,P36+1,0))</f>
        <v>21</v>
      </c>
      <c r="Q37">
        <f>IF(表31_363740[[#This Row],[得分]]="","",IF(表31_363740[[#This Row],[得分]]&lt;0,Q36+1,0))</f>
        <v>0</v>
      </c>
    </row>
    <row r="38" spans="1:17">
      <c r="A38" s="5">
        <v>43912</v>
      </c>
      <c r="B38" s="17">
        <f t="array" ref="B38">IFERROR(INDEX(records[开始时刻],MATCH(表31_3639[[#This Row],[日期]]&amp;"做午餐",records[日期]&amp;records[名称],0)),"")</f>
        <v>0.45833333333333331</v>
      </c>
      <c r="C38" s="17">
        <f t="array" ref="C38">IFERROR(INDEX(records[结束时刻],MATCH(表31_3639[[#This Row],[日期]]&amp;"做午餐",records[日期]&amp;records[名称],0)),"")</f>
        <v>0.5</v>
      </c>
      <c r="D38" s="17">
        <f t="array" ref="D38">IFERROR(INDEX(records[持续时间],MATCH(表31_3639[[#This Row],[日期]]&amp;"做午餐",records[日期]&amp;records[名称],0)),"")</f>
        <v>4.1666666666666685E-2</v>
      </c>
      <c r="E38">
        <f t="array" ref="E38">IFERROR(INDEX(records[得分],MATCH(表31_3639[[#This Row],[日期]]&amp;"做午餐",records[日期]&amp;records[名称],0)),"")</f>
        <v>1.7</v>
      </c>
      <c r="F38" t="str">
        <f t="array" ref="F38">IFERROR(INDEX(records[备注],MATCH(表31_3639[[#This Row],[日期]]&amp;"做午餐",records[日期]&amp;records[名称],0))&amp;"","")</f>
        <v>完成度：100%</v>
      </c>
      <c r="G38">
        <f>IF(表31_3639[[#This Row],[得分]]="","",IF(表31_3639[[#This Row],[得分]]&gt;0,G37+1,0))</f>
        <v>22</v>
      </c>
      <c r="H38">
        <f>IF(表31_3639[[#This Row],[得分]]="","",IF(表31_3639[[#This Row],[得分]]&lt;0,H37+1,0))</f>
        <v>0</v>
      </c>
      <c r="J38" s="5">
        <v>43912</v>
      </c>
      <c r="K38" s="17">
        <f t="array" ref="K38">IFERROR(INDEX(records[开始时刻],MATCH(表31_363740[[#This Row],[日期]]&amp;"吃午餐",records[日期]&amp;records[名称],0)),"")</f>
        <v>0.5</v>
      </c>
      <c r="L38" s="17">
        <f t="array" ref="L38">IFERROR(INDEX(records[结束时刻],MATCH(表31_363740[[#This Row],[日期]]&amp;"吃午餐",records[日期]&amp;records[名称],0)),"")</f>
        <v>0.52083333333333337</v>
      </c>
      <c r="M38" s="17">
        <f t="array" ref="M38">IFERROR(INDEX(records[持续时间],MATCH(表31_363740[[#This Row],[日期]]&amp;"吃午餐",records[日期]&amp;records[名称],0)),"")</f>
        <v>2.083333333333337E-2</v>
      </c>
      <c r="N38">
        <f t="array" ref="N38">IFERROR(INDEX(records[得分],MATCH(表31_363740[[#This Row],[日期]]&amp;"吃午餐",records[日期]&amp;records[名称],0)),"")</f>
        <v>1.7</v>
      </c>
      <c r="O38" t="str">
        <f t="array" ref="O38">IFERROR(INDEX(records[备注],MATCH(表31_363740[[#This Row],[日期]]&amp;"吃午餐",records[日期]&amp;records[名称],0))&amp;"","")</f>
        <v>完成度：100%</v>
      </c>
      <c r="P38">
        <f>IF(表31_363740[[#This Row],[得分]]="","",IF(表31_363740[[#This Row],[得分]]&gt;0,P37+1,0))</f>
        <v>22</v>
      </c>
      <c r="Q38">
        <f>IF(表31_363740[[#This Row],[得分]]="","",IF(表31_363740[[#This Row],[得分]]&lt;0,Q37+1,0))</f>
        <v>0</v>
      </c>
    </row>
    <row r="39" spans="1:17">
      <c r="A39" s="5">
        <v>43913</v>
      </c>
      <c r="B39" s="17">
        <f t="array" ref="B39">IFERROR(INDEX(records[开始时刻],MATCH(表31_3639[[#This Row],[日期]]&amp;"做午餐",records[日期]&amp;records[名称],0)),"")</f>
        <v>0.45833333333333331</v>
      </c>
      <c r="C39" s="17">
        <f t="array" ref="C39">IFERROR(INDEX(records[结束时刻],MATCH(表31_3639[[#This Row],[日期]]&amp;"做午餐",records[日期]&amp;records[名称],0)),"")</f>
        <v>0.5</v>
      </c>
      <c r="D39" s="17">
        <f t="array" ref="D39">IFERROR(INDEX(records[持续时间],MATCH(表31_3639[[#This Row],[日期]]&amp;"做午餐",records[日期]&amp;records[名称],0)),"")</f>
        <v>4.1666666666666685E-2</v>
      </c>
      <c r="E39">
        <f t="array" ref="E39">IFERROR(INDEX(records[得分],MATCH(表31_3639[[#This Row],[日期]]&amp;"做午餐",records[日期]&amp;records[名称],0)),"")</f>
        <v>1.8</v>
      </c>
      <c r="F39" t="str">
        <f t="array" ref="F39">IFERROR(INDEX(records[备注],MATCH(表31_3639[[#This Row],[日期]]&amp;"做午餐",records[日期]&amp;records[名称],0))&amp;"","")</f>
        <v>完成度：100%, 已连续3天，增加0.1</v>
      </c>
      <c r="G39">
        <f>IF(表31_3639[[#This Row],[得分]]="","",IF(表31_3639[[#This Row],[得分]]&gt;0,G38+1,0))</f>
        <v>23</v>
      </c>
      <c r="H39">
        <f>IF(表31_3639[[#This Row],[得分]]="","",IF(表31_3639[[#This Row],[得分]]&lt;0,H38+1,0))</f>
        <v>0</v>
      </c>
      <c r="J39" s="5">
        <v>43913</v>
      </c>
      <c r="K39" s="17">
        <f t="array" ref="K39">IFERROR(INDEX(records[开始时刻],MATCH(表31_363740[[#This Row],[日期]]&amp;"吃午餐",records[日期]&amp;records[名称],0)),"")</f>
        <v>0.5</v>
      </c>
      <c r="L39" s="17">
        <f t="array" ref="L39">IFERROR(INDEX(records[结束时刻],MATCH(表31_363740[[#This Row],[日期]]&amp;"吃午餐",records[日期]&amp;records[名称],0)),"")</f>
        <v>0.52083333333333337</v>
      </c>
      <c r="M39" s="17">
        <f t="array" ref="M39">IFERROR(INDEX(records[持续时间],MATCH(表31_363740[[#This Row],[日期]]&amp;"吃午餐",records[日期]&amp;records[名称],0)),"")</f>
        <v>2.083333333333337E-2</v>
      </c>
      <c r="N39">
        <f t="array" ref="N39">IFERROR(INDEX(records[得分],MATCH(表31_363740[[#This Row],[日期]]&amp;"吃午餐",records[日期]&amp;records[名称],0)),"")</f>
        <v>1.8</v>
      </c>
      <c r="O39" t="str">
        <f t="array" ref="O39">IFERROR(INDEX(records[备注],MATCH(表31_363740[[#This Row],[日期]]&amp;"吃午餐",records[日期]&amp;records[名称],0))&amp;"","")</f>
        <v>完成度：100%, 已连续3天，增加0.1</v>
      </c>
      <c r="P39">
        <f>IF(表31_363740[[#This Row],[得分]]="","",IF(表31_363740[[#This Row],[得分]]&gt;0,P38+1,0))</f>
        <v>23</v>
      </c>
      <c r="Q39">
        <f>IF(表31_363740[[#This Row],[得分]]="","",IF(表31_363740[[#This Row],[得分]]&lt;0,Q38+1,0))</f>
        <v>0</v>
      </c>
    </row>
    <row r="40" spans="1:17">
      <c r="A40" s="5">
        <v>43914</v>
      </c>
      <c r="B40" s="17">
        <f t="array" ref="B40">IFERROR(INDEX(records[开始时刻],MATCH(表31_3639[[#This Row],[日期]]&amp;"做午餐",records[日期]&amp;records[名称],0)),"")</f>
        <v>0.45833333333333331</v>
      </c>
      <c r="C40" s="17">
        <f t="array" ref="C40">IFERROR(INDEX(records[结束时刻],MATCH(表31_3639[[#This Row],[日期]]&amp;"做午餐",records[日期]&amp;records[名称],0)),"")</f>
        <v>0.5</v>
      </c>
      <c r="D40" s="17">
        <f t="array" ref="D40">IFERROR(INDEX(records[持续时间],MATCH(表31_3639[[#This Row],[日期]]&amp;"做午餐",records[日期]&amp;records[名称],0)),"")</f>
        <v>4.1666666666666685E-2</v>
      </c>
      <c r="E40">
        <f t="array" ref="E40">IFERROR(INDEX(records[得分],MATCH(表31_3639[[#This Row],[日期]]&amp;"做午餐",records[日期]&amp;records[名称],0)),"")</f>
        <v>0</v>
      </c>
      <c r="F40" t="str">
        <f t="array" ref="F40">IFERROR(INDEX(records[备注],MATCH(表31_3639[[#This Row],[日期]]&amp;"做午餐",records[日期]&amp;records[名称],0))&amp;"","")</f>
        <v>完成度：0%</v>
      </c>
      <c r="G40">
        <f>IF(表31_3639[[#This Row],[得分]]="","",IF(表31_3639[[#This Row],[得分]]&gt;0,G39+1,0))</f>
        <v>0</v>
      </c>
      <c r="H40">
        <f>IF(表31_3639[[#This Row],[得分]]="","",IF(表31_3639[[#This Row],[得分]]&lt;0,H39+1,0))</f>
        <v>0</v>
      </c>
      <c r="J40" s="5">
        <v>43914</v>
      </c>
      <c r="K40" s="17">
        <f t="array" ref="K40">IFERROR(INDEX(records[开始时刻],MATCH(表31_363740[[#This Row],[日期]]&amp;"吃午餐",records[日期]&amp;records[名称],0)),"")</f>
        <v>0.5</v>
      </c>
      <c r="L40" s="17">
        <f t="array" ref="L40">IFERROR(INDEX(records[结束时刻],MATCH(表31_363740[[#This Row],[日期]]&amp;"吃午餐",records[日期]&amp;records[名称],0)),"")</f>
        <v>0.52083333333333337</v>
      </c>
      <c r="M40" s="17">
        <f t="array" ref="M40">IFERROR(INDEX(records[持续时间],MATCH(表31_363740[[#This Row],[日期]]&amp;"吃午餐",records[日期]&amp;records[名称],0)),"")</f>
        <v>2.083333333333337E-2</v>
      </c>
      <c r="N40">
        <f t="array" ref="N40">IFERROR(INDEX(records[得分],MATCH(表31_363740[[#This Row],[日期]]&amp;"吃午餐",records[日期]&amp;records[名称],0)),"")</f>
        <v>-1.8</v>
      </c>
      <c r="O40" t="str">
        <f t="array" ref="O40">IFERROR(INDEX(records[备注],MATCH(表31_363740[[#This Row],[日期]]&amp;"吃午餐",records[日期]&amp;records[名称],0))&amp;"","")</f>
        <v>完成度：0%</v>
      </c>
      <c r="P40">
        <f>IF(表31_363740[[#This Row],[得分]]="","",IF(表31_363740[[#This Row],[得分]]&gt;0,P39+1,0))</f>
        <v>0</v>
      </c>
      <c r="Q40">
        <f>IF(表31_363740[[#This Row],[得分]]="","",IF(表31_363740[[#This Row],[得分]]&lt;0,Q39+1,0))</f>
        <v>1</v>
      </c>
    </row>
    <row r="41" spans="1:17">
      <c r="A41" s="5">
        <v>43915</v>
      </c>
      <c r="B41" s="17">
        <f t="array" ref="B41">IFERROR(INDEX(records[开始时刻],MATCH(表31_3639[[#This Row],[日期]]&amp;"做午餐",records[日期]&amp;records[名称],0)),"")</f>
        <v>0.45833333333333331</v>
      </c>
      <c r="C41" s="17">
        <f t="array" ref="C41">IFERROR(INDEX(records[结束时刻],MATCH(表31_3639[[#This Row],[日期]]&amp;"做午餐",records[日期]&amp;records[名称],0)),"")</f>
        <v>0.5</v>
      </c>
      <c r="D41" s="17">
        <f t="array" ref="D41">IFERROR(INDEX(records[持续时间],MATCH(表31_3639[[#This Row],[日期]]&amp;"做午餐",records[日期]&amp;records[名称],0)),"")</f>
        <v>4.1666666666666685E-2</v>
      </c>
      <c r="E41">
        <f t="array" ref="E41">IFERROR(INDEX(records[得分],MATCH(表31_3639[[#This Row],[日期]]&amp;"做午餐",records[日期]&amp;records[名称],0)),"")</f>
        <v>1.8</v>
      </c>
      <c r="F41" t="str">
        <f t="array" ref="F41">IFERROR(INDEX(records[备注],MATCH(表31_3639[[#This Row],[日期]]&amp;"做午餐",records[日期]&amp;records[名称],0))&amp;"","")</f>
        <v>完成度：100%</v>
      </c>
      <c r="G41">
        <f>IF(表31_3639[[#This Row],[得分]]="","",IF(表31_3639[[#This Row],[得分]]&gt;0,G40+1,0))</f>
        <v>1</v>
      </c>
      <c r="H41">
        <f>IF(表31_3639[[#This Row],[得分]]="","",IF(表31_3639[[#This Row],[得分]]&lt;0,H40+1,0))</f>
        <v>0</v>
      </c>
      <c r="J41" s="5">
        <v>43915</v>
      </c>
      <c r="K41" s="17">
        <f t="array" ref="K41">IFERROR(INDEX(records[开始时刻],MATCH(表31_363740[[#This Row],[日期]]&amp;"吃午餐",records[日期]&amp;records[名称],0)),"")</f>
        <v>0.5</v>
      </c>
      <c r="L41" s="17">
        <f t="array" ref="L41">IFERROR(INDEX(records[结束时刻],MATCH(表31_363740[[#This Row],[日期]]&amp;"吃午餐",records[日期]&amp;records[名称],0)),"")</f>
        <v>0.52083333333333337</v>
      </c>
      <c r="M41" s="17">
        <f t="array" ref="M41">IFERROR(INDEX(records[持续时间],MATCH(表31_363740[[#This Row],[日期]]&amp;"吃午餐",records[日期]&amp;records[名称],0)),"")</f>
        <v>2.083333333333337E-2</v>
      </c>
      <c r="N41">
        <f t="array" ref="N41">IFERROR(INDEX(records[得分],MATCH(表31_363740[[#This Row],[日期]]&amp;"吃午餐",records[日期]&amp;records[名称],0)),"")</f>
        <v>1.8</v>
      </c>
      <c r="O41" t="str">
        <f t="array" ref="O41">IFERROR(INDEX(records[备注],MATCH(表31_363740[[#This Row],[日期]]&amp;"吃午餐",records[日期]&amp;records[名称],0))&amp;"","")</f>
        <v>完成度：100%</v>
      </c>
      <c r="P41">
        <f>IF(表31_363740[[#This Row],[得分]]="","",IF(表31_363740[[#This Row],[得分]]&gt;0,P40+1,0))</f>
        <v>1</v>
      </c>
      <c r="Q41">
        <f>IF(表31_363740[[#This Row],[得分]]="","",IF(表31_363740[[#This Row],[得分]]&lt;0,Q40+1,0))</f>
        <v>0</v>
      </c>
    </row>
    <row r="42" spans="1:17">
      <c r="A42" s="5">
        <v>43916</v>
      </c>
      <c r="B42" s="17">
        <f t="array" ref="B42">IFERROR(INDEX(records[开始时刻],MATCH(表31_3639[[#This Row],[日期]]&amp;"做午餐",records[日期]&amp;records[名称],0)),"")</f>
        <v>0.45833333333333331</v>
      </c>
      <c r="C42" s="17">
        <f t="array" ref="C42">IFERROR(INDEX(records[结束时刻],MATCH(表31_3639[[#This Row],[日期]]&amp;"做午餐",records[日期]&amp;records[名称],0)),"")</f>
        <v>0.5</v>
      </c>
      <c r="D42" s="17">
        <f t="array" ref="D42">IFERROR(INDEX(records[持续时间],MATCH(表31_3639[[#This Row],[日期]]&amp;"做午餐",records[日期]&amp;records[名称],0)),"")</f>
        <v>4.1666666666666685E-2</v>
      </c>
      <c r="E42">
        <f t="array" ref="E42">IFERROR(INDEX(records[得分],MATCH(表31_3639[[#This Row],[日期]]&amp;"做午餐",records[日期]&amp;records[名称],0)),"")</f>
        <v>1.8</v>
      </c>
      <c r="F42" t="str">
        <f t="array" ref="F42">IFERROR(INDEX(records[备注],MATCH(表31_3639[[#This Row],[日期]]&amp;"做午餐",records[日期]&amp;records[名称],0))&amp;"","")</f>
        <v>完成度：100%</v>
      </c>
      <c r="G42">
        <f>IF(表31_3639[[#This Row],[得分]]="","",IF(表31_3639[[#This Row],[得分]]&gt;0,G41+1,0))</f>
        <v>2</v>
      </c>
      <c r="H42">
        <f>IF(表31_3639[[#This Row],[得分]]="","",IF(表31_3639[[#This Row],[得分]]&lt;0,H41+1,0))</f>
        <v>0</v>
      </c>
      <c r="J42" s="5">
        <v>43916</v>
      </c>
      <c r="K42" s="17">
        <f t="array" ref="K42">IFERROR(INDEX(records[开始时刻],MATCH(表31_363740[[#This Row],[日期]]&amp;"吃午餐",records[日期]&amp;records[名称],0)),"")</f>
        <v>0.5</v>
      </c>
      <c r="L42" s="17">
        <f t="array" ref="L42">IFERROR(INDEX(records[结束时刻],MATCH(表31_363740[[#This Row],[日期]]&amp;"吃午餐",records[日期]&amp;records[名称],0)),"")</f>
        <v>0.52083333333333337</v>
      </c>
      <c r="M42" s="17">
        <f t="array" ref="M42">IFERROR(INDEX(records[持续时间],MATCH(表31_363740[[#This Row],[日期]]&amp;"吃午餐",records[日期]&amp;records[名称],0)),"")</f>
        <v>2.083333333333337E-2</v>
      </c>
      <c r="N42">
        <f t="array" ref="N42">IFERROR(INDEX(records[得分],MATCH(表31_363740[[#This Row],[日期]]&amp;"吃午餐",records[日期]&amp;records[名称],0)),"")</f>
        <v>1.8</v>
      </c>
      <c r="O42" t="str">
        <f t="array" ref="O42">IFERROR(INDEX(records[备注],MATCH(表31_363740[[#This Row],[日期]]&amp;"吃午餐",records[日期]&amp;records[名称],0))&amp;"","")</f>
        <v>完成度：100%</v>
      </c>
      <c r="P42">
        <f>IF(表31_363740[[#This Row],[得分]]="","",IF(表31_363740[[#This Row],[得分]]&gt;0,P41+1,0))</f>
        <v>2</v>
      </c>
      <c r="Q42">
        <f>IF(表31_363740[[#This Row],[得分]]="","",IF(表31_363740[[#This Row],[得分]]&lt;0,Q41+1,0))</f>
        <v>0</v>
      </c>
    </row>
    <row r="43" spans="1:17">
      <c r="A43" s="5">
        <v>43917</v>
      </c>
      <c r="B43" s="17" t="str">
        <f t="array" ref="B43">IFERROR(INDEX(records[开始时刻],MATCH(表31_3639[[#This Row],[日期]]&amp;"做午餐",records[日期]&amp;records[名称],0)),"")</f>
        <v/>
      </c>
      <c r="C43" s="17" t="str">
        <f t="array" ref="C43">IFERROR(INDEX(records[结束时刻],MATCH(表31_3639[[#This Row],[日期]]&amp;"做午餐",records[日期]&amp;records[名称],0)),"")</f>
        <v/>
      </c>
      <c r="D43" s="17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5">
        <v>43917</v>
      </c>
      <c r="K43" s="17">
        <f t="array" ref="K43">IFERROR(INDEX(records[开始时刻],MATCH(表31_363740[[#This Row],[日期]]&amp;"吃午餐",records[日期]&amp;records[名称],0)),"")</f>
        <v>0.52083333333333337</v>
      </c>
      <c r="L43" s="17">
        <f t="array" ref="L43">IFERROR(INDEX(records[结束时刻],MATCH(表31_363740[[#This Row],[日期]]&amp;"吃午餐",records[日期]&amp;records[名称],0)),"")</f>
        <v>0.54166666666666663</v>
      </c>
      <c r="M43" s="17">
        <f t="array" ref="M43">IFERROR(INDEX(records[持续时间],MATCH(表31_363740[[#This Row],[日期]]&amp;"吃午餐",records[日期]&amp;records[名称],0)),"")</f>
        <v>2.0833333333333259E-2</v>
      </c>
      <c r="N43">
        <f t="array" ref="N43">IFERROR(INDEX(records[得分],MATCH(表31_363740[[#This Row],[日期]]&amp;"吃午餐",records[日期]&amp;records[名称],0)),"")</f>
        <v>1.9</v>
      </c>
      <c r="O43" t="str">
        <f t="array" ref="O43">IFERROR(INDEX(records[备注],MATCH(表31_363740[[#This Row],[日期]]&amp;"吃午餐",records[日期]&amp;records[名称],0))&amp;"","")</f>
        <v>完成度：100%，已连续3天，增加0.1</v>
      </c>
      <c r="P43">
        <f>IF(表31_363740[[#This Row],[得分]]="","",IF(表31_363740[[#This Row],[得分]]&gt;0,P42+1,0))</f>
        <v>3</v>
      </c>
      <c r="Q43">
        <f>IF(表31_363740[[#This Row],[得分]]="","",IF(表31_363740[[#This Row],[得分]]&lt;0,Q42+1,0))</f>
        <v>0</v>
      </c>
    </row>
    <row r="44" spans="1:17">
      <c r="A44" s="5">
        <v>43918</v>
      </c>
      <c r="B44" s="17" t="str">
        <f t="array" ref="B44">IFERROR(INDEX(records[开始时刻],MATCH(表31_3639[[#This Row],[日期]]&amp;"做午餐",records[日期]&amp;records[名称],0)),"")</f>
        <v/>
      </c>
      <c r="C44" s="17" t="str">
        <f t="array" ref="C44">IFERROR(INDEX(records[结束时刻],MATCH(表31_3639[[#This Row],[日期]]&amp;"做午餐",records[日期]&amp;records[名称],0)),"")</f>
        <v/>
      </c>
      <c r="D44" s="17" t="str">
        <f t="array" ref="D44">IFERROR(INDEX(records[持续时间],MATCH(表31_3639[[#This Row],[日期]]&amp;"做午餐",records[日期]&amp;records[名称],0)),"")</f>
        <v/>
      </c>
      <c r="E44" t="str">
        <f t="array" ref="E44">IFERROR(INDEX(records[得分],MATCH(表31_3639[[#This Row],[日期]]&amp;"做午餐",records[日期]&amp;records[名称],0)),"")</f>
        <v/>
      </c>
      <c r="F44" t="str">
        <f t="array" ref="F44">IFERROR(INDEX(records[备注],MATCH(表31_3639[[#This Row],[日期]]&amp;"做午餐",records[日期]&amp;records[名称],0))&amp;"","")</f>
        <v/>
      </c>
      <c r="G44" t="str">
        <f>IF(表31_3639[[#This Row],[得分]]="","",IF(表31_3639[[#This Row],[得分]]&gt;0,G43+1,0))</f>
        <v/>
      </c>
      <c r="H44" t="str">
        <f>IF(表31_3639[[#This Row],[得分]]="","",IF(表31_3639[[#This Row],[得分]]&lt;0,H43+1,0))</f>
        <v/>
      </c>
      <c r="J44" s="5">
        <v>43918</v>
      </c>
      <c r="K44" s="17" t="str">
        <f t="array" ref="K44">IFERROR(INDEX(records[开始时刻],MATCH(表31_363740[[#This Row],[日期]]&amp;"吃午餐",records[日期]&amp;records[名称],0)),"")</f>
        <v/>
      </c>
      <c r="L44" s="17" t="str">
        <f t="array" ref="L44">IFERROR(INDEX(records[结束时刻],MATCH(表31_363740[[#This Row],[日期]]&amp;"吃午餐",records[日期]&amp;records[名称],0)),"")</f>
        <v/>
      </c>
      <c r="M44" s="17" t="str">
        <f t="array" ref="M44">IFERROR(INDEX(records[持续时间],MATCH(表31_363740[[#This Row],[日期]]&amp;"吃午餐",records[日期]&amp;records[名称],0)),"")</f>
        <v/>
      </c>
      <c r="N44" t="str">
        <f t="array" ref="N44">IFERROR(INDEX(records[得分],MATCH(表31_363740[[#This Row],[日期]]&amp;"吃午餐",records[日期]&amp;records[名称],0)),"")</f>
        <v/>
      </c>
      <c r="O44" t="str">
        <f t="array" ref="O44">IFERROR(INDEX(records[备注],MATCH(表31_363740[[#This Row],[日期]]&amp;"吃午餐",records[日期]&amp;records[名称],0))&amp;"","")</f>
        <v/>
      </c>
      <c r="P44" t="str">
        <f>IF(表31_363740[[#This Row],[得分]]="","",IF(表31_363740[[#This Row],[得分]]&gt;0,P43+1,0))</f>
        <v/>
      </c>
      <c r="Q44" t="str">
        <f>IF(表31_363740[[#This Row],[得分]]="","",IF(表31_363740[[#This Row],[得分]]&lt;0,Q43+1,0))</f>
        <v/>
      </c>
    </row>
    <row r="45" spans="1:17">
      <c r="A45" s="5">
        <v>43919</v>
      </c>
      <c r="B45" s="17" t="str">
        <f t="array" ref="B45">IFERROR(INDEX(records[开始时刻],MATCH(表31_3639[[#This Row],[日期]]&amp;"做午餐",records[日期]&amp;records[名称],0)),"")</f>
        <v/>
      </c>
      <c r="C45" s="17" t="str">
        <f t="array" ref="C45">IFERROR(INDEX(records[结束时刻],MATCH(表31_3639[[#This Row],[日期]]&amp;"做午餐",records[日期]&amp;records[名称],0)),"")</f>
        <v/>
      </c>
      <c r="D45" s="17" t="str">
        <f t="array" ref="D45">IFERROR(INDEX(records[持续时间],MATCH(表31_3639[[#This Row],[日期]]&amp;"做午餐",records[日期]&amp;records[名称],0)),"")</f>
        <v/>
      </c>
      <c r="E45" t="str">
        <f t="array" ref="E45">IFERROR(INDEX(records[得分],MATCH(表31_3639[[#This Row],[日期]]&amp;"做午餐",records[日期]&amp;records[名称],0)),"")</f>
        <v/>
      </c>
      <c r="F45" t="str">
        <f t="array" ref="F45">IFERROR(INDEX(records[备注],MATCH(表31_3639[[#This Row],[日期]]&amp;"做午餐",records[日期]&amp;records[名称],0))&amp;"","")</f>
        <v/>
      </c>
      <c r="G45" t="str">
        <f>IF(表31_3639[[#This Row],[得分]]="","",IF(表31_3639[[#This Row],[得分]]&gt;0,G44+1,0))</f>
        <v/>
      </c>
      <c r="H45" t="str">
        <f>IF(表31_3639[[#This Row],[得分]]="","",IF(表31_3639[[#This Row],[得分]]&lt;0,H44+1,0))</f>
        <v/>
      </c>
      <c r="J45" s="5">
        <v>43919</v>
      </c>
      <c r="K45" s="17" t="str">
        <f t="array" ref="K45">IFERROR(INDEX(records[开始时刻],MATCH(表31_363740[[#This Row],[日期]]&amp;"吃午餐",records[日期]&amp;records[名称],0)),"")</f>
        <v/>
      </c>
      <c r="L45" s="17" t="str">
        <f t="array" ref="L45">IFERROR(INDEX(records[结束时刻],MATCH(表31_363740[[#This Row],[日期]]&amp;"吃午餐",records[日期]&amp;records[名称],0)),"")</f>
        <v/>
      </c>
      <c r="M45" s="17" t="str">
        <f t="array" ref="M45">IFERROR(INDEX(records[持续时间],MATCH(表31_363740[[#This Row],[日期]]&amp;"吃午餐",records[日期]&amp;records[名称],0)),"")</f>
        <v/>
      </c>
      <c r="N45" t="str">
        <f t="array" ref="N45">IFERROR(INDEX(records[得分],MATCH(表31_363740[[#This Row],[日期]]&amp;"吃午餐",records[日期]&amp;records[名称],0)),"")</f>
        <v/>
      </c>
      <c r="O45" t="str">
        <f t="array" ref="O45">IFERROR(INDEX(records[备注],MATCH(表31_363740[[#This Row],[日期]]&amp;"吃午餐",records[日期]&amp;records[名称],0))&amp;"","")</f>
        <v/>
      </c>
      <c r="P45" t="str">
        <f>IF(表31_363740[[#This Row],[得分]]="","",IF(表31_363740[[#This Row],[得分]]&gt;0,P44+1,0))</f>
        <v/>
      </c>
      <c r="Q45" t="str">
        <f>IF(表31_363740[[#This Row],[得分]]="","",IF(表31_363740[[#This Row],[得分]]&lt;0,Q44+1,0))</f>
        <v/>
      </c>
    </row>
    <row r="46" spans="1:17">
      <c r="A46" s="5">
        <v>43920</v>
      </c>
      <c r="B46" s="17" t="str">
        <f t="array" ref="B46">IFERROR(INDEX(records[开始时刻],MATCH(表31_3639[[#This Row],[日期]]&amp;"做午餐",records[日期]&amp;records[名称],0)),"")</f>
        <v/>
      </c>
      <c r="C46" s="17" t="str">
        <f t="array" ref="C46">IFERROR(INDEX(records[结束时刻],MATCH(表31_3639[[#This Row],[日期]]&amp;"做午餐",records[日期]&amp;records[名称],0)),"")</f>
        <v/>
      </c>
      <c r="D46" s="17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5">
        <v>43920</v>
      </c>
      <c r="K46" s="17" t="str">
        <f t="array" ref="K46">IFERROR(INDEX(records[开始时刻],MATCH(表31_363740[[#This Row],[日期]]&amp;"吃午餐",records[日期]&amp;records[名称],0)),"")</f>
        <v/>
      </c>
      <c r="L46" s="17" t="str">
        <f t="array" ref="L46">IFERROR(INDEX(records[结束时刻],MATCH(表31_363740[[#This Row],[日期]]&amp;"吃午餐",records[日期]&amp;records[名称],0)),"")</f>
        <v/>
      </c>
      <c r="M46" s="17" t="str">
        <f t="array" ref="M46">IFERROR(INDEX(records[持续时间],MATCH(表31_363740[[#This Row],[日期]]&amp;"吃午餐",records[日期]&amp;records[名称],0)),"")</f>
        <v/>
      </c>
      <c r="N46" t="str">
        <f t="array" ref="N46">IFERROR(INDEX(records[得分],MATCH(表31_363740[[#This Row],[日期]]&amp;"吃午餐",records[日期]&amp;records[名称],0)),"")</f>
        <v/>
      </c>
      <c r="O46" t="str">
        <f t="array" ref="O46">IFERROR(INDEX(records[备注],MATCH(表31_363740[[#This Row],[日期]]&amp;"吃午餐",records[日期]&amp;records[名称],0))&amp;"","")</f>
        <v/>
      </c>
      <c r="P46" t="str">
        <f>IF(表31_363740[[#This Row],[得分]]="","",IF(表31_363740[[#This Row],[得分]]&gt;0,P45+1,0))</f>
        <v/>
      </c>
      <c r="Q46" t="str">
        <f>IF(表31_363740[[#This Row],[得分]]="","",IF(表31_363740[[#This Row],[得分]]&lt;0,Q45+1,0))</f>
        <v/>
      </c>
    </row>
    <row r="47" spans="1:17">
      <c r="A47" s="5">
        <v>43921</v>
      </c>
      <c r="B47" s="17" t="str">
        <f t="array" ref="B47">IFERROR(INDEX(records[开始时刻],MATCH(表31_3639[[#This Row],[日期]]&amp;"做午餐",records[日期]&amp;records[名称],0)),"")</f>
        <v/>
      </c>
      <c r="C47" s="17" t="str">
        <f t="array" ref="C47">IFERROR(INDEX(records[结束时刻],MATCH(表31_3639[[#This Row],[日期]]&amp;"做午餐",records[日期]&amp;records[名称],0)),"")</f>
        <v/>
      </c>
      <c r="D47" s="17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5">
        <v>43921</v>
      </c>
      <c r="K47" s="17" t="str">
        <f t="array" ref="K47">IFERROR(INDEX(records[开始时刻],MATCH(表31_363740[[#This Row],[日期]]&amp;"吃午餐",records[日期]&amp;records[名称],0)),"")</f>
        <v/>
      </c>
      <c r="L47" s="17" t="str">
        <f t="array" ref="L47">IFERROR(INDEX(records[结束时刻],MATCH(表31_363740[[#This Row],[日期]]&amp;"吃午餐",records[日期]&amp;records[名称],0)),"")</f>
        <v/>
      </c>
      <c r="M47" s="17" t="str">
        <f t="array" ref="M47">IFERROR(INDEX(records[持续时间],MATCH(表31_363740[[#This Row],[日期]]&amp;"吃午餐",records[日期]&amp;records[名称],0)),"")</f>
        <v/>
      </c>
      <c r="N47" t="str">
        <f t="array" ref="N47">IFERROR(INDEX(records[得分],MATCH(表31_363740[[#This Row],[日期]]&amp;"吃午餐",records[日期]&amp;records[名称],0)),"")</f>
        <v/>
      </c>
      <c r="O47" t="str">
        <f t="array" ref="O47">IFERROR(INDEX(records[备注],MATCH(表31_363740[[#This Row],[日期]]&amp;"吃午餐",records[日期]&amp;records[名称],0))&amp;"","")</f>
        <v/>
      </c>
      <c r="P47" t="str">
        <f>IF(表31_363740[[#This Row],[得分]]="","",IF(表31_363740[[#This Row],[得分]]&gt;0,P46+1,0))</f>
        <v/>
      </c>
      <c r="Q47" t="str">
        <f>IF(表31_363740[[#This Row],[得分]]="","",IF(表31_363740[[#This Row],[得分]]&lt;0,Q46+1,0))</f>
        <v/>
      </c>
    </row>
    <row r="48" spans="1:17">
      <c r="A48" s="5">
        <v>43922</v>
      </c>
      <c r="B48" s="17" t="str">
        <f t="array" ref="B48">IFERROR(INDEX(records[开始时刻],MATCH(表31_3639[[#This Row],[日期]]&amp;"做午餐",records[日期]&amp;records[名称],0)),"")</f>
        <v/>
      </c>
      <c r="C48" s="17" t="str">
        <f t="array" ref="C48">IFERROR(INDEX(records[结束时刻],MATCH(表31_3639[[#This Row],[日期]]&amp;"做午餐",records[日期]&amp;records[名称],0)),"")</f>
        <v/>
      </c>
      <c r="D48" s="17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5">
        <v>43922</v>
      </c>
      <c r="K48" s="17" t="str">
        <f t="array" ref="K48">IFERROR(INDEX(records[开始时刻],MATCH(表31_363740[[#This Row],[日期]]&amp;"吃午餐",records[日期]&amp;records[名称],0)),"")</f>
        <v/>
      </c>
      <c r="L48" s="17" t="str">
        <f t="array" ref="L48">IFERROR(INDEX(records[结束时刻],MATCH(表31_363740[[#This Row],[日期]]&amp;"吃午餐",records[日期]&amp;records[名称],0)),"")</f>
        <v/>
      </c>
      <c r="M48" s="17" t="str">
        <f t="array" ref="M48">IFERROR(INDEX(records[持续时间],MATCH(表31_363740[[#This Row],[日期]]&amp;"吃午餐",records[日期]&amp;records[名称],0)),"")</f>
        <v/>
      </c>
      <c r="N48" t="str">
        <f t="array" ref="N48">IFERROR(INDEX(records[得分],MATCH(表31_363740[[#This Row],[日期]]&amp;"吃午餐",records[日期]&amp;records[名称],0)),"")</f>
        <v/>
      </c>
      <c r="O48" t="str">
        <f t="array" ref="O48">IFERROR(INDEX(records[备注],MATCH(表31_363740[[#This Row],[日期]]&amp;"吃午餐",records[日期]&amp;records[名称],0))&amp;"","")</f>
        <v/>
      </c>
      <c r="P48" t="str">
        <f>IF(表31_363740[[#This Row],[得分]]="","",IF(表31_363740[[#This Row],[得分]]&gt;0,P47+1,0))</f>
        <v/>
      </c>
      <c r="Q48" t="str">
        <f>IF(表31_363740[[#This Row],[得分]]="","",IF(表31_363740[[#This Row],[得分]]&lt;0,Q47+1,0))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45"/>
  <sheetViews>
    <sheetView topLeftCell="A8" workbookViewId="0">
      <selection activeCell="D21" sqref="D2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7" t="s">
        <v>197</v>
      </c>
      <c r="B1" s="28"/>
      <c r="C1" s="28"/>
      <c r="D1" s="28"/>
      <c r="E1" s="28"/>
      <c r="F1" s="28"/>
      <c r="G1" s="29" t="s">
        <v>198</v>
      </c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>
      <c r="A2" s="28" t="s">
        <v>199</v>
      </c>
      <c r="B2" s="28"/>
      <c r="C2" s="28"/>
      <c r="D2" s="28"/>
      <c r="E2" s="28"/>
      <c r="F2" s="28"/>
      <c r="G2" s="28" t="s">
        <v>209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8" t="s">
        <v>201</v>
      </c>
      <c r="B3" s="28"/>
      <c r="C3" s="28"/>
      <c r="D3" s="28"/>
      <c r="E3" s="28"/>
      <c r="F3" s="28"/>
      <c r="G3" s="28" t="s">
        <v>210</v>
      </c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28" t="s">
        <v>203</v>
      </c>
      <c r="B4" s="28"/>
      <c r="C4" s="28"/>
      <c r="D4" s="28"/>
      <c r="E4" s="28"/>
      <c r="F4" s="28"/>
      <c r="G4" s="28" t="s">
        <v>211</v>
      </c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>
      <c r="A5" s="28" t="s">
        <v>204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26">
      <c r="A7" s="46" t="s">
        <v>221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7" t="s">
        <v>213</v>
      </c>
      <c r="B8" s="47"/>
      <c r="C8" s="47"/>
      <c r="D8" s="47"/>
      <c r="E8" s="47"/>
      <c r="F8" s="47"/>
      <c r="G8" s="47"/>
      <c r="H8" s="47"/>
      <c r="I8" s="28"/>
      <c r="J8" s="47" t="s">
        <v>214</v>
      </c>
      <c r="K8" s="47"/>
      <c r="L8" s="47"/>
      <c r="M8" s="47"/>
      <c r="N8" s="47"/>
      <c r="O8" s="47"/>
      <c r="P8" s="47"/>
      <c r="Q8" s="47"/>
    </row>
    <row r="9" spans="1:17">
      <c r="A9" s="33" t="s">
        <v>27</v>
      </c>
      <c r="B9" s="33" t="s">
        <v>215</v>
      </c>
      <c r="C9" s="33" t="s">
        <v>216</v>
      </c>
      <c r="D9" s="33" t="s">
        <v>217</v>
      </c>
      <c r="E9" s="33" t="s">
        <v>218</v>
      </c>
      <c r="F9" s="33" t="s">
        <v>219</v>
      </c>
      <c r="G9" s="33" t="s">
        <v>224</v>
      </c>
      <c r="H9" s="33" t="s">
        <v>220</v>
      </c>
      <c r="I9" s="28"/>
      <c r="J9" s="33" t="s">
        <v>27</v>
      </c>
      <c r="K9" s="33" t="s">
        <v>215</v>
      </c>
      <c r="L9" s="33" t="s">
        <v>216</v>
      </c>
      <c r="M9" s="33" t="s">
        <v>217</v>
      </c>
      <c r="N9" s="33" t="s">
        <v>218</v>
      </c>
      <c r="O9" s="33" t="s">
        <v>219</v>
      </c>
      <c r="P9" s="33" t="s">
        <v>224</v>
      </c>
      <c r="Q9" s="33" t="s">
        <v>220</v>
      </c>
    </row>
    <row r="10" spans="1:17">
      <c r="A10" s="30">
        <v>43884</v>
      </c>
      <c r="B10" s="17" t="str">
        <f t="array" ref="B10">IFERROR(INDEX(records[开始时刻],MATCH(表42[[#This Row],[日期]]&amp;"做晚餐",records[日期]&amp;records[名称],0)),"")</f>
        <v/>
      </c>
      <c r="C10" s="17" t="str">
        <f t="array" ref="C10">IFERROR(INDEX(records[结束时刻],MATCH(表42[[#This Row],[日期]]&amp;"做晚餐",records[日期]&amp;records[名称],0)),"")</f>
        <v/>
      </c>
      <c r="D10" s="17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1"/>
      <c r="H10" s="31"/>
      <c r="I10" s="28"/>
      <c r="J10" s="30">
        <v>43884</v>
      </c>
      <c r="K10" s="17" t="str">
        <f t="array" ref="K10">IFERROR(INDEX(records[开始时刻],MATCH(表42[[#This Row],[日期]]&amp;"做晚餐",records[日期]&amp;records[名称],0)),"")</f>
        <v/>
      </c>
      <c r="L10" s="17" t="str">
        <f t="array" ref="L10">IFERROR(INDEX(records[结束时刻],MATCH(表42[[#This Row],[日期]]&amp;"做晚餐",records[日期]&amp;records[名称],0)),"")</f>
        <v/>
      </c>
      <c r="M10" s="17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Row],[日期]]&amp;"做晚餐",records[日期]&amp;records[名称],0))&amp;"","")</f>
        <v/>
      </c>
      <c r="P10" s="31"/>
      <c r="Q10" s="31"/>
    </row>
    <row r="11" spans="1:17">
      <c r="A11" s="32">
        <v>43885</v>
      </c>
      <c r="B11" s="17" t="str">
        <f t="array" ref="B11">IFERROR(INDEX(records[开始时刻],MATCH(表42[[#This Row],[日期]]&amp;"做晚餐",records[日期]&amp;records[名称],0)),"")</f>
        <v/>
      </c>
      <c r="C11" s="17" t="str">
        <f t="array" ref="C11">IFERROR(INDEX(records[结束时刻],MATCH(表42[[#This Row],[日期]]&amp;"做晚餐",records[日期]&amp;records[名称],0)),"")</f>
        <v/>
      </c>
      <c r="D11" s="17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8"/>
      <c r="H11" s="28"/>
      <c r="I11" s="28"/>
      <c r="J11" s="32">
        <v>43885</v>
      </c>
      <c r="K11" s="17" t="str">
        <f t="array" ref="K11">IFERROR(INDEX(records[开始时刻],MATCH(表42[[#This Row],[日期]]&amp;"做晚餐",records[日期]&amp;records[名称],0)),"")</f>
        <v/>
      </c>
      <c r="L11" s="17" t="str">
        <f t="array" ref="L11">IFERROR(INDEX(records[结束时刻],MATCH(表42[[#This Row],[日期]]&amp;"做晚餐",records[日期]&amp;records[名称],0)),"")</f>
        <v/>
      </c>
      <c r="M11" s="17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Row],[日期]]&amp;"做晚餐",records[日期]&amp;records[名称],0))&amp;"","")</f>
        <v/>
      </c>
      <c r="P11" s="28"/>
      <c r="Q11" s="28"/>
    </row>
    <row r="12" spans="1:17">
      <c r="A12" s="30">
        <v>43886</v>
      </c>
      <c r="B12" s="17" t="str">
        <f t="array" ref="B12">IFERROR(INDEX(records[开始时刻],MATCH(表42[[#This Row],[日期]]&amp;"做晚餐",records[日期]&amp;records[名称],0)),"")</f>
        <v/>
      </c>
      <c r="C12" s="17" t="str">
        <f t="array" ref="C12">IFERROR(INDEX(records[结束时刻],MATCH(表42[[#This Row],[日期]]&amp;"做晚餐",records[日期]&amp;records[名称],0)),"")</f>
        <v/>
      </c>
      <c r="D12" s="17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1"/>
      <c r="H12" s="31"/>
      <c r="I12" s="28"/>
      <c r="J12" s="30">
        <v>43886</v>
      </c>
      <c r="K12" s="17" t="str">
        <f t="array" ref="K12">IFERROR(INDEX(records[开始时刻],MATCH(表42[[#This Row],[日期]]&amp;"做晚餐",records[日期]&amp;records[名称],0)),"")</f>
        <v/>
      </c>
      <c r="L12" s="17" t="str">
        <f t="array" ref="L12">IFERROR(INDEX(records[结束时刻],MATCH(表42[[#This Row],[日期]]&amp;"做晚餐",records[日期]&amp;records[名称],0)),"")</f>
        <v/>
      </c>
      <c r="M12" s="17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Row],[日期]]&amp;"做晚餐",records[日期]&amp;records[名称],0))&amp;"","")</f>
        <v/>
      </c>
      <c r="P12" s="31"/>
      <c r="Q12" s="31"/>
    </row>
    <row r="13" spans="1:17">
      <c r="A13" s="32">
        <v>43887</v>
      </c>
      <c r="B13" s="17" t="str">
        <f t="array" ref="B13">IFERROR(INDEX(records[开始时刻],MATCH(表42[[#This Row],[日期]]&amp;"做晚餐",records[日期]&amp;records[名称],0)),"")</f>
        <v/>
      </c>
      <c r="C13" s="17" t="str">
        <f t="array" ref="C13">IFERROR(INDEX(records[结束时刻],MATCH(表42[[#This Row],[日期]]&amp;"做晚餐",records[日期]&amp;records[名称],0)),"")</f>
        <v/>
      </c>
      <c r="D13" s="17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8"/>
      <c r="H13" s="28"/>
      <c r="I13" s="28"/>
      <c r="J13" s="32">
        <v>43887</v>
      </c>
      <c r="K13" s="17" t="str">
        <f t="array" ref="K13">IFERROR(INDEX(records[开始时刻],MATCH(表42[[#This Row],[日期]]&amp;"做晚餐",records[日期]&amp;records[名称],0)),"")</f>
        <v/>
      </c>
      <c r="L13" s="17" t="str">
        <f t="array" ref="L13">IFERROR(INDEX(records[结束时刻],MATCH(表42[[#This Row],[日期]]&amp;"做晚餐",records[日期]&amp;records[名称],0)),"")</f>
        <v/>
      </c>
      <c r="M13" s="17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Row],[日期]]&amp;"做晚餐",records[日期]&amp;records[名称],0))&amp;"","")</f>
        <v/>
      </c>
      <c r="P13" s="28"/>
      <c r="Q13" s="28"/>
    </row>
    <row r="14" spans="1:17">
      <c r="A14" s="30">
        <v>43888</v>
      </c>
      <c r="B14" s="17" t="str">
        <f t="array" ref="B14">IFERROR(INDEX(records[开始时刻],MATCH(表42[[#This Row],[日期]]&amp;"做晚餐",records[日期]&amp;records[名称],0)),"")</f>
        <v/>
      </c>
      <c r="C14" s="17" t="str">
        <f t="array" ref="C14">IFERROR(INDEX(records[结束时刻],MATCH(表42[[#This Row],[日期]]&amp;"做晚餐",records[日期]&amp;records[名称],0)),"")</f>
        <v/>
      </c>
      <c r="D14" s="17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1"/>
      <c r="H14" s="31"/>
      <c r="I14" s="28"/>
      <c r="J14" s="30">
        <v>43888</v>
      </c>
      <c r="K14" s="17" t="str">
        <f t="array" ref="K14">IFERROR(INDEX(records[开始时刻],MATCH(表42[[#This Row],[日期]]&amp;"做晚餐",records[日期]&amp;records[名称],0)),"")</f>
        <v/>
      </c>
      <c r="L14" s="17" t="str">
        <f t="array" ref="L14">IFERROR(INDEX(records[结束时刻],MATCH(表42[[#This Row],[日期]]&amp;"做晚餐",records[日期]&amp;records[名称],0)),"")</f>
        <v/>
      </c>
      <c r="M14" s="17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Row],[日期]]&amp;"做晚餐",records[日期]&amp;records[名称],0))&amp;"","")</f>
        <v/>
      </c>
      <c r="P14" s="31"/>
      <c r="Q14" s="31"/>
    </row>
    <row r="15" spans="1:17">
      <c r="A15" s="32">
        <v>43889</v>
      </c>
      <c r="B15" s="17" t="str">
        <f t="array" ref="B15">IFERROR(INDEX(records[开始时刻],MATCH(表42[[#This Row],[日期]]&amp;"做晚餐",records[日期]&amp;records[名称],0)),"")</f>
        <v/>
      </c>
      <c r="C15" s="17" t="str">
        <f t="array" ref="C15">IFERROR(INDEX(records[结束时刻],MATCH(表42[[#This Row],[日期]]&amp;"做晚餐",records[日期]&amp;records[名称],0)),"")</f>
        <v/>
      </c>
      <c r="D15" s="17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8"/>
      <c r="H15" s="28"/>
      <c r="I15" s="28"/>
      <c r="J15" s="32">
        <v>43889</v>
      </c>
      <c r="K15" s="17" t="str">
        <f t="array" ref="K15">IFERROR(INDEX(records[开始时刻],MATCH(表42[[#This Row],[日期]]&amp;"做晚餐",records[日期]&amp;records[名称],0)),"")</f>
        <v/>
      </c>
      <c r="L15" s="17" t="str">
        <f t="array" ref="L15">IFERROR(INDEX(records[结束时刻],MATCH(表42[[#This Row],[日期]]&amp;"做晚餐",records[日期]&amp;records[名称],0)),"")</f>
        <v/>
      </c>
      <c r="M15" s="17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Row],[日期]]&amp;"做晚餐",records[日期]&amp;records[名称],0))&amp;"","")</f>
        <v/>
      </c>
      <c r="P15" s="28"/>
      <c r="Q15" s="28"/>
    </row>
    <row r="16" spans="1:17">
      <c r="A16" s="30">
        <v>43890</v>
      </c>
      <c r="B16" s="17" t="str">
        <f t="array" ref="B16">IFERROR(INDEX(records[开始时刻],MATCH(表42[[#This Row],[日期]]&amp;"做晚餐",records[日期]&amp;records[名称],0)),"")</f>
        <v/>
      </c>
      <c r="C16" s="17" t="str">
        <f t="array" ref="C16">IFERROR(INDEX(records[结束时刻],MATCH(表42[[#This Row],[日期]]&amp;"做晚餐",records[日期]&amp;records[名称],0)),"")</f>
        <v/>
      </c>
      <c r="D16" s="17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1"/>
      <c r="H16" s="31"/>
      <c r="I16" s="28"/>
      <c r="J16" s="30">
        <v>43890</v>
      </c>
      <c r="K16" s="17" t="str">
        <f t="array" ref="K16">IFERROR(INDEX(records[开始时刻],MATCH(表42[[#This Row],[日期]]&amp;"做晚餐",records[日期]&amp;records[名称],0)),"")</f>
        <v/>
      </c>
      <c r="L16" s="17" t="str">
        <f t="array" ref="L16">IFERROR(INDEX(records[结束时刻],MATCH(表42[[#This Row],[日期]]&amp;"做晚餐",records[日期]&amp;records[名称],0)),"")</f>
        <v/>
      </c>
      <c r="M16" s="17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Row],[日期]]&amp;"做晚餐",records[日期]&amp;records[名称],0))&amp;"","")</f>
        <v/>
      </c>
      <c r="P16" s="31"/>
      <c r="Q16" s="31"/>
    </row>
    <row r="17" spans="1:17">
      <c r="A17" s="32">
        <v>43891</v>
      </c>
      <c r="B17" s="17">
        <f t="array" ref="B17">IFERROR(INDEX(records[开始时刻],MATCH(表42[[#This Row],[日期]]&amp;"做晚餐",records[日期]&amp;records[名称],0)),"")</f>
        <v>0.75</v>
      </c>
      <c r="C17" s="17">
        <f t="array" ref="C17">IFERROR(INDEX(records[结束时刻],MATCH(表42[[#This Row],[日期]]&amp;"做晚餐",records[日期]&amp;records[名称],0)),"")</f>
        <v>0.77083333333333337</v>
      </c>
      <c r="D17" s="17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8">
        <v>1</v>
      </c>
      <c r="H17" s="28">
        <v>0</v>
      </c>
      <c r="I17" s="28"/>
      <c r="J17" s="32">
        <v>43891</v>
      </c>
      <c r="K17" s="17">
        <f t="array" ref="K17">IFERROR(INDEX(records[开始时刻],MATCH(表43[[#This Row],[日期]]&amp;"做晚餐",records[日期]&amp;records[名称],0)),"")</f>
        <v>0.75</v>
      </c>
      <c r="L17" s="17">
        <f t="array" ref="L17">IFERROR(INDEX(records[结束时刻],MATCH(表43[[#This Row],[日期]]&amp;"做晚餐",records[日期]&amp;records[名称],0)),"")</f>
        <v>0.77083333333333337</v>
      </c>
      <c r="M17" s="17">
        <f t="array" ref="M17">IFERROR(INDEX(records[持续时间],MATCH(表43[[#This Row],[日期]]&amp;"做晚餐",records[日期]&amp;records[名称],0)),"")</f>
        <v>2.083333333333337E-2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Row],[日期]]&amp;"做晚餐",records[日期]&amp;records[名称],0))&amp;"","")</f>
        <v/>
      </c>
      <c r="P17" s="28">
        <v>1</v>
      </c>
      <c r="Q17" s="28">
        <v>0</v>
      </c>
    </row>
    <row r="18" spans="1:17">
      <c r="A18" s="30">
        <v>43892</v>
      </c>
      <c r="B18" s="17">
        <f t="array" ref="B18">IFERROR(INDEX(records[开始时刻],MATCH(表42[[#This Row],[日期]]&amp;"做晚餐",records[日期]&amp;records[名称],0)),"")</f>
        <v>0.70833333333333337</v>
      </c>
      <c r="C18" s="17">
        <f t="array" ref="C18">IFERROR(INDEX(records[结束时刻],MATCH(表42[[#This Row],[日期]]&amp;"做晚餐",records[日期]&amp;records[名称],0)),"")</f>
        <v>0.75</v>
      </c>
      <c r="D18" s="17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8">
        <f>IF(表42[[#This Row],[得分]]="","",IF(表42[[#This Row],[得分]]&gt;0,G17+1,0))</f>
        <v>2</v>
      </c>
      <c r="H18" s="28">
        <f>IF(表42[[#This Row],[得分]]="","",IF(表42[[#This Row],[得分]]&lt;0,H17+1,0))</f>
        <v>0</v>
      </c>
      <c r="I18" s="28"/>
      <c r="J18" s="30">
        <v>43892</v>
      </c>
      <c r="K18" s="17">
        <f t="array" ref="K18">IFERROR(INDEX(records[开始时刻],MATCH(表43[[#This Row],[日期]]&amp;"做晚餐",records[日期]&amp;records[名称],0)),"")</f>
        <v>0.70833333333333337</v>
      </c>
      <c r="L18" s="17">
        <f t="array" ref="L18">IFERROR(INDEX(records[结束时刻],MATCH(表43[[#This Row],[日期]]&amp;"做晚餐",records[日期]&amp;records[名称],0)),"")</f>
        <v>0.75</v>
      </c>
      <c r="M18" s="17">
        <f t="array" ref="M18">IFERROR(INDEX(records[持续时间],MATCH(表43[[#This Row],[日期]]&amp;"做晚餐",records[日期]&amp;records[名称],0)),"")</f>
        <v>4.166666666666663E-2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Row],[日期]]&amp;"做晚餐",records[日期]&amp;records[名称],0))&amp;"","")</f>
        <v/>
      </c>
      <c r="P18" s="28">
        <f>IF(表43[[#This Row],[得分]]="","",IF(表43[[#This Row],[得分]]&gt;0,P17+1,0))</f>
        <v>2</v>
      </c>
      <c r="Q18" s="28">
        <f>IF(表43[[#This Row],[得分]]="","",IF(表43[[#This Row],[得分]]&lt;0,Q17+1,0))</f>
        <v>0</v>
      </c>
    </row>
    <row r="19" spans="1:17">
      <c r="A19" s="32">
        <v>43893</v>
      </c>
      <c r="B19" s="17">
        <f t="array" ref="B19">IFERROR(INDEX(records[开始时刻],MATCH(表42[[#This Row],[日期]]&amp;"做晚餐",records[日期]&amp;records[名称],0)),"")</f>
        <v>0.72916666666666663</v>
      </c>
      <c r="C19" s="17">
        <f t="array" ref="C19">IFERROR(INDEX(records[结束时刻],MATCH(表42[[#This Row],[日期]]&amp;"做晚餐",records[日期]&amp;records[名称],0)),"")</f>
        <v>0.77083333333333337</v>
      </c>
      <c r="D19" s="17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8">
        <f>IF(表42[[#This Row],[得分]]="","",IF(表42[[#This Row],[得分]]&gt;0,G18+1,0))</f>
        <v>3</v>
      </c>
      <c r="H19" s="28">
        <f>IF(表42[[#This Row],[得分]]="","",IF(表42[[#This Row],[得分]]&lt;0,H18+1,0))</f>
        <v>0</v>
      </c>
      <c r="I19" s="28"/>
      <c r="J19" s="32">
        <v>43893</v>
      </c>
      <c r="K19" s="17">
        <f t="array" ref="K19">IFERROR(INDEX(records[开始时刻],MATCH(表43[[#This Row],[日期]]&amp;"做晚餐",records[日期]&amp;records[名称],0)),"")</f>
        <v>0.72916666666666663</v>
      </c>
      <c r="L19" s="17">
        <f t="array" ref="L19">IFERROR(INDEX(records[结束时刻],MATCH(表43[[#This Row],[日期]]&amp;"做晚餐",records[日期]&amp;records[名称],0)),"")</f>
        <v>0.77083333333333337</v>
      </c>
      <c r="M19" s="17">
        <f t="array" ref="M19">IFERROR(INDEX(records[持续时间],MATCH(表43[[#This Row],[日期]]&amp;"做晚餐",records[日期]&amp;records[名称],0)),"")</f>
        <v>4.1666666666666741E-2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Row],[日期]]&amp;"做晚餐",records[日期]&amp;records[名称],0))&amp;"","")</f>
        <v>已连续3天，增加0.1</v>
      </c>
      <c r="P19" s="28">
        <f>IF(表43[[#This Row],[得分]]="","",IF(表43[[#This Row],[得分]]&gt;0,P18+1,0))</f>
        <v>3</v>
      </c>
      <c r="Q19" s="28">
        <f>IF(表43[[#This Row],[得分]]="","",IF(表43[[#This Row],[得分]]&lt;0,Q18+1,0))</f>
        <v>0</v>
      </c>
    </row>
    <row r="20" spans="1:17">
      <c r="A20" s="30">
        <v>43894</v>
      </c>
      <c r="B20" s="17">
        <f t="array" ref="B20">IFERROR(INDEX(records[开始时刻],MATCH(表42[[#This Row],[日期]]&amp;"做晚餐",records[日期]&amp;records[名称],0)),"")</f>
        <v>0.70833333333333337</v>
      </c>
      <c r="C20" s="17">
        <f t="array" ref="C20">IFERROR(INDEX(records[结束时刻],MATCH(表42[[#This Row],[日期]]&amp;"做晚餐",records[日期]&amp;records[名称],0)),"")</f>
        <v>0.75</v>
      </c>
      <c r="D20" s="17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8">
        <f>IF(表42[[#This Row],[得分]]="","",IF(表42[[#This Row],[得分]]&gt;0,G19+1,0))</f>
        <v>4</v>
      </c>
      <c r="H20" s="28">
        <f>IF(表42[[#This Row],[得分]]="","",IF(表42[[#This Row],[得分]]&lt;0,H19+1,0))</f>
        <v>0</v>
      </c>
      <c r="I20" s="28"/>
      <c r="J20" s="30">
        <v>43894</v>
      </c>
      <c r="K20" s="17">
        <f t="array" ref="K20">IFERROR(INDEX(records[开始时刻],MATCH(表43[[#This Row],[日期]]&amp;"做晚餐",records[日期]&amp;records[名称],0)),"")</f>
        <v>0.70833333333333337</v>
      </c>
      <c r="L20" s="17">
        <f t="array" ref="L20">IFERROR(INDEX(records[结束时刻],MATCH(表43[[#This Row],[日期]]&amp;"做晚餐",records[日期]&amp;records[名称],0)),"")</f>
        <v>0.75</v>
      </c>
      <c r="M20" s="17">
        <f t="array" ref="M20">IFERROR(INDEX(records[持续时间],MATCH(表43[[#This Row],[日期]]&amp;"做晚餐",records[日期]&amp;records[名称],0)),"")</f>
        <v>4.166666666666663E-2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Row],[日期]]&amp;"做晚餐",records[日期]&amp;records[名称],0))&amp;"","")</f>
        <v/>
      </c>
      <c r="P20" s="28">
        <f>IF(表43[[#This Row],[得分]]="","",IF(表43[[#This Row],[得分]]&gt;0,P19+1,0))</f>
        <v>4</v>
      </c>
      <c r="Q20" s="28">
        <f>IF(表43[[#This Row],[得分]]="","",IF(表43[[#This Row],[得分]]&lt;0,Q19+1,0))</f>
        <v>0</v>
      </c>
    </row>
    <row r="21" spans="1:17">
      <c r="A21" s="32">
        <v>43895</v>
      </c>
      <c r="B21" s="17">
        <f t="array" ref="B21">IFERROR(INDEX(records[开始时刻],MATCH(表42[[#This Row],[日期]]&amp;"做晚餐",records[日期]&amp;records[名称],0)),"")</f>
        <v>0.70833333333333337</v>
      </c>
      <c r="C21" s="17">
        <f t="array" ref="C21">IFERROR(INDEX(records[结束时刻],MATCH(表42[[#This Row],[日期]]&amp;"做晚餐",records[日期]&amp;records[名称],0)),"")</f>
        <v>0.75</v>
      </c>
      <c r="D21" s="17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8">
        <f>IF(表42[[#This Row],[得分]]="","",IF(表42[[#This Row],[得分]]&gt;0,G20+1,0))</f>
        <v>5</v>
      </c>
      <c r="H21" s="28">
        <f>IF(表42[[#This Row],[得分]]="","",IF(表42[[#This Row],[得分]]&lt;0,H20+1,0))</f>
        <v>0</v>
      </c>
      <c r="I21" s="28"/>
      <c r="J21" s="32">
        <v>43895</v>
      </c>
      <c r="K21" s="17">
        <f t="array" ref="K21">IFERROR(INDEX(records[开始时刻],MATCH(表43[[#This Row],[日期]]&amp;"做晚餐",records[日期]&amp;records[名称],0)),"")</f>
        <v>0.70833333333333337</v>
      </c>
      <c r="L21" s="17">
        <f t="array" ref="L21">IFERROR(INDEX(records[结束时刻],MATCH(表43[[#This Row],[日期]]&amp;"做晚餐",records[日期]&amp;records[名称],0)),"")</f>
        <v>0.75</v>
      </c>
      <c r="M21" s="17">
        <f t="array" ref="M21">IFERROR(INDEX(records[持续时间],MATCH(表43[[#This Row],[日期]]&amp;"做晚餐",records[日期]&amp;records[名称],0)),"")</f>
        <v>4.166666666666663E-2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Row],[日期]]&amp;"做晚餐",records[日期]&amp;records[名称],0))&amp;"","")</f>
        <v/>
      </c>
      <c r="P21" s="28">
        <f>IF(表43[[#This Row],[得分]]="","",IF(表43[[#This Row],[得分]]&gt;0,P20+1,0))</f>
        <v>5</v>
      </c>
      <c r="Q21" s="28">
        <f>IF(表43[[#This Row],[得分]]="","",IF(表43[[#This Row],[得分]]&lt;0,Q20+1,0))</f>
        <v>0</v>
      </c>
    </row>
    <row r="22" spans="1:17">
      <c r="A22" s="30">
        <v>43896</v>
      </c>
      <c r="B22" s="17">
        <f t="array" ref="B22">IFERROR(INDEX(records[开始时刻],MATCH(表42[[#This Row],[日期]]&amp;"做晚餐",records[日期]&amp;records[名称],0)),"")</f>
        <v>0.70833333333333337</v>
      </c>
      <c r="C22" s="17">
        <f t="array" ref="C22">IFERROR(INDEX(records[结束时刻],MATCH(表42[[#This Row],[日期]]&amp;"做晚餐",records[日期]&amp;records[名称],0)),"")</f>
        <v>0.75</v>
      </c>
      <c r="D22" s="17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8">
        <f>IF(表42[[#This Row],[得分]]="","",IF(表42[[#This Row],[得分]]&gt;0,G21+1,0))</f>
        <v>6</v>
      </c>
      <c r="H22" s="28">
        <f>IF(表42[[#This Row],[得分]]="","",IF(表42[[#This Row],[得分]]&lt;0,H21+1,0))</f>
        <v>0</v>
      </c>
      <c r="I22" s="28"/>
      <c r="J22" s="30">
        <v>43896</v>
      </c>
      <c r="K22" s="17">
        <f t="array" ref="K22">IFERROR(INDEX(records[开始时刻],MATCH(表43[[#This Row],[日期]]&amp;"做晚餐",records[日期]&amp;records[名称],0)),"")</f>
        <v>0.70833333333333337</v>
      </c>
      <c r="L22" s="17">
        <f t="array" ref="L22">IFERROR(INDEX(records[结束时刻],MATCH(表43[[#This Row],[日期]]&amp;"做晚餐",records[日期]&amp;records[名称],0)),"")</f>
        <v>0.75</v>
      </c>
      <c r="M22" s="17">
        <f t="array" ref="M22">IFERROR(INDEX(records[持续时间],MATCH(表43[[#This Row],[日期]]&amp;"做晚餐",records[日期]&amp;records[名称],0)),"")</f>
        <v>4.166666666666663E-2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Row],[日期]]&amp;"做晚餐",records[日期]&amp;records[名称],0))&amp;"","")</f>
        <v>已连续3天，增加0.1</v>
      </c>
      <c r="P22" s="28">
        <f>IF(表43[[#This Row],[得分]]="","",IF(表43[[#This Row],[得分]]&gt;0,P21+1,0))</f>
        <v>6</v>
      </c>
      <c r="Q22" s="28">
        <f>IF(表43[[#This Row],[得分]]="","",IF(表43[[#This Row],[得分]]&lt;0,Q21+1,0))</f>
        <v>0</v>
      </c>
    </row>
    <row r="23" spans="1:17">
      <c r="A23" s="32">
        <v>43897</v>
      </c>
      <c r="B23" s="17">
        <f t="array" ref="B23">IFERROR(INDEX(records[开始时刻],MATCH(表42[[#This Row],[日期]]&amp;"做晚餐",records[日期]&amp;records[名称],0)),"")</f>
        <v>0.70833333333333337</v>
      </c>
      <c r="C23" s="17">
        <f t="array" ref="C23">IFERROR(INDEX(records[结束时刻],MATCH(表42[[#This Row],[日期]]&amp;"做晚餐",records[日期]&amp;records[名称],0)),"")</f>
        <v>0.75</v>
      </c>
      <c r="D23" s="17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8">
        <f>IF(表42[[#This Row],[得分]]="","",IF(表42[[#This Row],[得分]]&gt;0,G22+1,0))</f>
        <v>7</v>
      </c>
      <c r="H23" s="28">
        <f>IF(表42[[#This Row],[得分]]="","",IF(表42[[#This Row],[得分]]&lt;0,H22+1,0))</f>
        <v>0</v>
      </c>
      <c r="I23" s="28"/>
      <c r="J23" s="32">
        <v>43897</v>
      </c>
      <c r="K23" s="17">
        <f t="array" ref="K23">IFERROR(INDEX(records[开始时刻],MATCH(表43[[#This Row],[日期]]&amp;"做晚餐",records[日期]&amp;records[名称],0)),"")</f>
        <v>0.70833333333333337</v>
      </c>
      <c r="L23" s="17">
        <f t="array" ref="L23">IFERROR(INDEX(records[结束时刻],MATCH(表43[[#This Row],[日期]]&amp;"做晚餐",records[日期]&amp;records[名称],0)),"")</f>
        <v>0.75</v>
      </c>
      <c r="M23" s="17">
        <f t="array" ref="M23">IFERROR(INDEX(records[持续时间],MATCH(表43[[#This Row],[日期]]&amp;"做晚餐",records[日期]&amp;records[名称],0)),"")</f>
        <v>4.166666666666663E-2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Row],[日期]]&amp;"做晚餐",records[日期]&amp;records[名称],0))&amp;"","")</f>
        <v>已连续1周，增加0.2</v>
      </c>
      <c r="P23" s="28">
        <f>IF(表43[[#This Row],[得分]]="","",IF(表43[[#This Row],[得分]]&gt;0,P22+1,0))</f>
        <v>7</v>
      </c>
      <c r="Q23" s="28">
        <f>IF(表43[[#This Row],[得分]]="","",IF(表43[[#This Row],[得分]]&lt;0,Q22+1,0))</f>
        <v>0</v>
      </c>
    </row>
    <row r="24" spans="1:17">
      <c r="A24" s="30">
        <v>43898</v>
      </c>
      <c r="B24" s="17">
        <f t="array" ref="B24">IFERROR(INDEX(records[开始时刻],MATCH(表42[[#This Row],[日期]]&amp;"做晚餐",records[日期]&amp;records[名称],0)),"")</f>
        <v>0.70833333333333337</v>
      </c>
      <c r="C24" s="17">
        <f t="array" ref="C24">IFERROR(INDEX(records[结束时刻],MATCH(表42[[#This Row],[日期]]&amp;"做晚餐",records[日期]&amp;records[名称],0)),"")</f>
        <v>0.75</v>
      </c>
      <c r="D24" s="17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8">
        <f>IF(表42[[#This Row],[得分]]="","",IF(表42[[#This Row],[得分]]&gt;0,G23+1,0))</f>
        <v>8</v>
      </c>
      <c r="H24" s="28">
        <f>IF(表42[[#This Row],[得分]]="","",IF(表42[[#This Row],[得分]]&lt;0,H23+1,0))</f>
        <v>0</v>
      </c>
      <c r="I24" s="28"/>
      <c r="J24" s="30">
        <v>43898</v>
      </c>
      <c r="K24" s="17">
        <f t="array" ref="K24">IFERROR(INDEX(records[开始时刻],MATCH(表43[[#This Row],[日期]]&amp;"做晚餐",records[日期]&amp;records[名称],0)),"")</f>
        <v>0.70833333333333337</v>
      </c>
      <c r="L24" s="17">
        <f t="array" ref="L24">IFERROR(INDEX(records[结束时刻],MATCH(表43[[#This Row],[日期]]&amp;"做晚餐",records[日期]&amp;records[名称],0)),"")</f>
        <v>0.75</v>
      </c>
      <c r="M24" s="17">
        <f t="array" ref="M24">IFERROR(INDEX(records[持续时间],MATCH(表43[[#This Row],[日期]]&amp;"做晚餐",records[日期]&amp;records[名称],0)),"")</f>
        <v>4.166666666666663E-2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Row],[日期]]&amp;"做晚餐",records[日期]&amp;records[名称],0))&amp;"","")</f>
        <v/>
      </c>
      <c r="P24" s="28">
        <f>IF(表43[[#This Row],[得分]]="","",IF(表43[[#This Row],[得分]]&gt;0,P23+1,0))</f>
        <v>8</v>
      </c>
      <c r="Q24" s="28">
        <f>IF(表43[[#This Row],[得分]]="","",IF(表43[[#This Row],[得分]]&lt;0,Q23+1,0))</f>
        <v>0</v>
      </c>
    </row>
    <row r="25" spans="1:17">
      <c r="A25" s="32">
        <v>43899</v>
      </c>
      <c r="B25" s="17">
        <f t="array" ref="B25">IFERROR(INDEX(records[开始时刻],MATCH(表42[[#This Row],[日期]]&amp;"做晚餐",records[日期]&amp;records[名称],0)),"")</f>
        <v>0.70833333333333337</v>
      </c>
      <c r="C25" s="17">
        <f t="array" ref="C25">IFERROR(INDEX(records[结束时刻],MATCH(表42[[#This Row],[日期]]&amp;"做晚餐",records[日期]&amp;records[名称],0)),"")</f>
        <v>0.75</v>
      </c>
      <c r="D25" s="17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8">
        <f>IF(表42[[#This Row],[得分]]="","",IF(表42[[#This Row],[得分]]&gt;0,G24+1,0))</f>
        <v>9</v>
      </c>
      <c r="H25" s="28">
        <f>IF(表42[[#This Row],[得分]]="","",IF(表42[[#This Row],[得分]]&lt;0,H24+1,0))</f>
        <v>0</v>
      </c>
      <c r="I25" s="28"/>
      <c r="J25" s="32">
        <v>43899</v>
      </c>
      <c r="K25" s="17">
        <f t="array" ref="K25">IFERROR(INDEX(records[开始时刻],MATCH(表43[[#This Row],[日期]]&amp;"做晚餐",records[日期]&amp;records[名称],0)),"")</f>
        <v>0.70833333333333337</v>
      </c>
      <c r="L25" s="17">
        <f t="array" ref="L25">IFERROR(INDEX(records[结束时刻],MATCH(表43[[#This Row],[日期]]&amp;"做晚餐",records[日期]&amp;records[名称],0)),"")</f>
        <v>0.75</v>
      </c>
      <c r="M25" s="17">
        <f t="array" ref="M25">IFERROR(INDEX(records[持续时间],MATCH(表43[[#This Row],[日期]]&amp;"做晚餐",records[日期]&amp;records[名称],0)),"")</f>
        <v>4.166666666666663E-2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Row],[日期]]&amp;"做晚餐",records[日期]&amp;records[名称],0))&amp;"","")</f>
        <v>已连续3天，增加0.1</v>
      </c>
      <c r="P25" s="28">
        <f>IF(表43[[#This Row],[得分]]="","",IF(表43[[#This Row],[得分]]&gt;0,P24+1,0))</f>
        <v>9</v>
      </c>
      <c r="Q25" s="28">
        <f>IF(表43[[#This Row],[得分]]="","",IF(表43[[#This Row],[得分]]&lt;0,Q24+1,0))</f>
        <v>0</v>
      </c>
    </row>
    <row r="26" spans="1:17">
      <c r="A26" s="30">
        <v>43900</v>
      </c>
      <c r="B26" s="17">
        <f t="array" ref="B26">IFERROR(INDEX(records[开始时刻],MATCH(表42[[#This Row],[日期]]&amp;"做晚餐",records[日期]&amp;records[名称],0)),"")</f>
        <v>0.70833333333333337</v>
      </c>
      <c r="C26" s="17">
        <f t="array" ref="C26">IFERROR(INDEX(records[结束时刻],MATCH(表42[[#This Row],[日期]]&amp;"做晚餐",records[日期]&amp;records[名称],0)),"")</f>
        <v>0.75</v>
      </c>
      <c r="D26" s="17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8">
        <f>IF(表42[[#This Row],[得分]]="","",IF(表42[[#This Row],[得分]]&gt;0,G25+1,0))</f>
        <v>10</v>
      </c>
      <c r="H26" s="28">
        <f>IF(表42[[#This Row],[得分]]="","",IF(表42[[#This Row],[得分]]&lt;0,H25+1,0))</f>
        <v>0</v>
      </c>
      <c r="I26" s="28"/>
      <c r="J26" s="30">
        <v>43900</v>
      </c>
      <c r="K26" s="17">
        <f t="array" ref="K26">IFERROR(INDEX(records[开始时刻],MATCH(表43[[#This Row],[日期]]&amp;"做晚餐",records[日期]&amp;records[名称],0)),"")</f>
        <v>0.70833333333333337</v>
      </c>
      <c r="L26" s="17">
        <f t="array" ref="L26">IFERROR(INDEX(records[结束时刻],MATCH(表43[[#This Row],[日期]]&amp;"做晚餐",records[日期]&amp;records[名称],0)),"")</f>
        <v>0.75</v>
      </c>
      <c r="M26" s="17">
        <f t="array" ref="M26">IFERROR(INDEX(records[持续时间],MATCH(表43[[#This Row],[日期]]&amp;"做晚餐",records[日期]&amp;records[名称],0)),"")</f>
        <v>4.166666666666663E-2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Row],[日期]]&amp;"做晚餐",records[日期]&amp;records[名称],0))&amp;"","")</f>
        <v/>
      </c>
      <c r="P26" s="28">
        <f>IF(表43[[#This Row],[得分]]="","",IF(表43[[#This Row],[得分]]&gt;0,P25+1,0))</f>
        <v>10</v>
      </c>
      <c r="Q26" s="28">
        <f>IF(表43[[#This Row],[得分]]="","",IF(表43[[#This Row],[得分]]&lt;0,Q25+1,0))</f>
        <v>0</v>
      </c>
    </row>
    <row r="27" spans="1:17">
      <c r="A27" s="32">
        <v>43901</v>
      </c>
      <c r="B27" s="17">
        <f t="array" ref="B27">IFERROR(INDEX(records[开始时刻],MATCH(表42[[#This Row],[日期]]&amp;"做晚餐",records[日期]&amp;records[名称],0)),"")</f>
        <v>0.70833333333333337</v>
      </c>
      <c r="C27" s="17">
        <f t="array" ref="C27">IFERROR(INDEX(records[结束时刻],MATCH(表42[[#This Row],[日期]]&amp;"做晚餐",records[日期]&amp;records[名称],0)),"")</f>
        <v>0.75</v>
      </c>
      <c r="D27" s="17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8">
        <f>IF(表42[[#This Row],[得分]]="","",IF(表42[[#This Row],[得分]]&gt;0,G26+1,0))</f>
        <v>11</v>
      </c>
      <c r="H27" s="28">
        <f>IF(表42[[#This Row],[得分]]="","",IF(表42[[#This Row],[得分]]&lt;0,H26+1,0))</f>
        <v>0</v>
      </c>
      <c r="I27" s="28"/>
      <c r="J27" s="32">
        <v>43901</v>
      </c>
      <c r="K27" s="17">
        <f t="array" ref="K27">IFERROR(INDEX(records[开始时刻],MATCH(表43[[#This Row],[日期]]&amp;"做晚餐",records[日期]&amp;records[名称],0)),"")</f>
        <v>0.70833333333333337</v>
      </c>
      <c r="L27" s="17">
        <f t="array" ref="L27">IFERROR(INDEX(records[结束时刻],MATCH(表43[[#This Row],[日期]]&amp;"做晚餐",records[日期]&amp;records[名称],0)),"")</f>
        <v>0.75</v>
      </c>
      <c r="M27" s="17">
        <f t="array" ref="M27">IFERROR(INDEX(records[持续时间],MATCH(表43[[#This Row],[日期]]&amp;"做晚餐",records[日期]&amp;records[名称],0)),"")</f>
        <v>4.166666666666663E-2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Row],[日期]]&amp;"做晚餐",records[日期]&amp;records[名称],0))&amp;"","")</f>
        <v>已连续3天，增加0.1</v>
      </c>
      <c r="P27" s="28">
        <f>IF(表43[[#This Row],[得分]]="","",IF(表43[[#This Row],[得分]]&gt;0,P26+1,0))</f>
        <v>11</v>
      </c>
      <c r="Q27" s="28">
        <f>IF(表43[[#This Row],[得分]]="","",IF(表43[[#This Row],[得分]]&lt;0,Q26+1,0))</f>
        <v>0</v>
      </c>
    </row>
    <row r="28" spans="1:17">
      <c r="A28" s="30">
        <v>43902</v>
      </c>
      <c r="B28" s="17">
        <f t="array" ref="B28">IFERROR(INDEX(records[开始时刻],MATCH(表42[[#This Row],[日期]]&amp;"做晚餐",records[日期]&amp;records[名称],0)),"")</f>
        <v>0.70833333333333337</v>
      </c>
      <c r="C28" s="17">
        <f t="array" ref="C28">IFERROR(INDEX(records[结束时刻],MATCH(表42[[#This Row],[日期]]&amp;"做晚餐",records[日期]&amp;records[名称],0)),"")</f>
        <v>0.75</v>
      </c>
      <c r="D28" s="17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8">
        <f>IF(表42[[#This Row],[得分]]="","",IF(表42[[#This Row],[得分]]&gt;0,G27+1,0))</f>
        <v>12</v>
      </c>
      <c r="H28" s="28">
        <f>IF(表42[[#This Row],[得分]]="","",IF(表42[[#This Row],[得分]]&lt;0,H27+1,0))</f>
        <v>0</v>
      </c>
      <c r="I28" s="28"/>
      <c r="J28" s="30">
        <v>43902</v>
      </c>
      <c r="K28" s="17">
        <f t="array" ref="K28">IFERROR(INDEX(records[开始时刻],MATCH(表43[[#This Row],[日期]]&amp;"做晚餐",records[日期]&amp;records[名称],0)),"")</f>
        <v>0.70833333333333337</v>
      </c>
      <c r="L28" s="17">
        <f t="array" ref="L28">IFERROR(INDEX(records[结束时刻],MATCH(表43[[#This Row],[日期]]&amp;"做晚餐",records[日期]&amp;records[名称],0)),"")</f>
        <v>0.75</v>
      </c>
      <c r="M28" s="17">
        <f t="array" ref="M28">IFERROR(INDEX(records[持续时间],MATCH(表43[[#This Row],[日期]]&amp;"做晚餐",records[日期]&amp;records[名称],0)),"")</f>
        <v>4.166666666666663E-2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Row],[日期]]&amp;"做晚餐",records[日期]&amp;records[名称],0))&amp;"","")</f>
        <v/>
      </c>
      <c r="P28" s="28">
        <f>IF(表43[[#This Row],[得分]]="","",IF(表43[[#This Row],[得分]]&gt;0,P27+1,0))</f>
        <v>12</v>
      </c>
      <c r="Q28" s="28">
        <f>IF(表43[[#This Row],[得分]]="","",IF(表43[[#This Row],[得分]]&lt;0,Q27+1,0))</f>
        <v>0</v>
      </c>
    </row>
    <row r="29" spans="1:17">
      <c r="A29" s="34">
        <v>43903</v>
      </c>
      <c r="B29" s="17">
        <f t="array" ref="B29">IFERROR(INDEX(records[开始时刻],MATCH(表42[[#This Row],[日期]]&amp;"做晚餐",records[日期]&amp;records[名称],0)),"")</f>
        <v>0.70833333333333337</v>
      </c>
      <c r="C29" s="17">
        <f t="array" ref="C29">IFERROR(INDEX(records[结束时刻],MATCH(表42[[#This Row],[日期]]&amp;"做晚餐",records[日期]&amp;records[名称],0)),"")</f>
        <v>0.75</v>
      </c>
      <c r="D29" s="17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8">
        <f>IF(表42[[#This Row],[得分]]="","",IF(表42[[#This Row],[得分]]&gt;0,G28+1,0))</f>
        <v>13</v>
      </c>
      <c r="H29" s="28">
        <f>IF(表42[[#This Row],[得分]]="","",IF(表42[[#This Row],[得分]]&lt;0,H28+1,0))</f>
        <v>0</v>
      </c>
      <c r="I29" s="28"/>
      <c r="J29" s="34">
        <v>43903</v>
      </c>
      <c r="K29" s="17">
        <f t="array" ref="K29">IFERROR(INDEX(records[开始时刻],MATCH(表43[[#This Row],[日期]]&amp;"做晚餐",records[日期]&amp;records[名称],0)),"")</f>
        <v>0.70833333333333337</v>
      </c>
      <c r="L29" s="17">
        <f t="array" ref="L29">IFERROR(INDEX(records[结束时刻],MATCH(表43[[#This Row],[日期]]&amp;"做晚餐",records[日期]&amp;records[名称],0)),"")</f>
        <v>0.75</v>
      </c>
      <c r="M29" s="17">
        <f t="array" ref="M29">IFERROR(INDEX(records[持续时间],MATCH(表43[[#This Row],[日期]]&amp;"做晚餐",records[日期]&amp;records[名称],0)),"")</f>
        <v>4.166666666666663E-2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Row],[日期]]&amp;"做晚餐",records[日期]&amp;records[名称],0))&amp;"","")</f>
        <v>已连续3天，增加0.1</v>
      </c>
      <c r="P29" s="28">
        <f>IF(表43[[#This Row],[得分]]="","",IF(表43[[#This Row],[得分]]&gt;0,P28+1,0))</f>
        <v>13</v>
      </c>
      <c r="Q29" s="28">
        <f>IF(表43[[#This Row],[得分]]="","",IF(表43[[#This Row],[得分]]&lt;0,Q28+1,0))</f>
        <v>0</v>
      </c>
    </row>
    <row r="30" spans="1:17">
      <c r="A30" s="34">
        <v>43904</v>
      </c>
      <c r="B30" s="17">
        <f t="array" ref="B30">IFERROR(INDEX(records[开始时刻],MATCH(表42[[#This Row],[日期]]&amp;"做晚餐",records[日期]&amp;records[名称],0)),"")</f>
        <v>0.70833333333333337</v>
      </c>
      <c r="C30" s="17">
        <f t="array" ref="C30">IFERROR(INDEX(records[结束时刻],MATCH(表42[[#This Row],[日期]]&amp;"做晚餐",records[日期]&amp;records[名称],0)),"")</f>
        <v>0.75</v>
      </c>
      <c r="D30" s="17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8">
        <f>IF(表42[[#This Row],[得分]]="","",IF(表42[[#This Row],[得分]]&gt;0,G29+1,0))</f>
        <v>14</v>
      </c>
      <c r="H30" s="28">
        <f>IF(表42[[#This Row],[得分]]="","",IF(表42[[#This Row],[得分]]&lt;0,H29+1,0))</f>
        <v>0</v>
      </c>
      <c r="J30" s="34">
        <v>43904</v>
      </c>
      <c r="K30" s="17">
        <f t="array" ref="K30">IFERROR(INDEX(records[开始时刻],MATCH(表43[[#This Row],[日期]]&amp;"做晚餐",records[日期]&amp;records[名称],0)),"")</f>
        <v>0.70833333333333337</v>
      </c>
      <c r="L30" s="17">
        <f t="array" ref="L30">IFERROR(INDEX(records[结束时刻],MATCH(表43[[#This Row],[日期]]&amp;"做晚餐",records[日期]&amp;records[名称],0)),"")</f>
        <v>0.75</v>
      </c>
      <c r="M30" s="17">
        <f t="array" ref="M30">IFERROR(INDEX(records[持续时间],MATCH(表43[[#This Row],[日期]]&amp;"做晚餐",records[日期]&amp;records[名称],0)),"")</f>
        <v>4.166666666666663E-2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Row],[日期]]&amp;"做晚餐",records[日期]&amp;records[名称],0))&amp;"","")</f>
        <v>已连续1周，增加0.2</v>
      </c>
      <c r="P30" s="28">
        <f>IF(表43[[#This Row],[得分]]="","",IF(表43[[#This Row],[得分]]&gt;0,P29+1,0))</f>
        <v>14</v>
      </c>
      <c r="Q30" s="28">
        <f>IF(表43[[#This Row],[得分]]="","",IF(表43[[#This Row],[得分]]&lt;0,Q29+1,0))</f>
        <v>0</v>
      </c>
    </row>
    <row r="31" spans="1:17">
      <c r="A31" s="34">
        <v>43905</v>
      </c>
      <c r="B31" s="17">
        <f t="array" ref="B31">IFERROR(INDEX(records[开始时刻],MATCH(表42[[#This Row],[日期]]&amp;"做晚餐",records[日期]&amp;records[名称],0)),"")</f>
        <v>0.70833333333333337</v>
      </c>
      <c r="C31" s="17">
        <f t="array" ref="C31">IFERROR(INDEX(records[结束时刻],MATCH(表42[[#This Row],[日期]]&amp;"做晚餐",records[日期]&amp;records[名称],0)),"")</f>
        <v>0.75</v>
      </c>
      <c r="D31" s="17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8">
        <f>IF(表42[[#This Row],[得分]]="","",IF(表42[[#This Row],[得分]]&gt;0,G30+1,0))</f>
        <v>15</v>
      </c>
      <c r="H31" s="28">
        <f>IF(表42[[#This Row],[得分]]="","",IF(表42[[#This Row],[得分]]&lt;0,H30+1,0))</f>
        <v>0</v>
      </c>
      <c r="J31" s="34">
        <v>43905</v>
      </c>
      <c r="K31" s="17">
        <f t="array" ref="K31">IFERROR(INDEX(records[开始时刻],MATCH(表43[[#This Row],[日期]]&amp;"做晚餐",records[日期]&amp;records[名称],0)),"")</f>
        <v>0.70833333333333337</v>
      </c>
      <c r="L31" s="17">
        <f t="array" ref="L31">IFERROR(INDEX(records[结束时刻],MATCH(表43[[#This Row],[日期]]&amp;"做晚餐",records[日期]&amp;records[名称],0)),"")</f>
        <v>0.75</v>
      </c>
      <c r="M31" s="17">
        <f t="array" ref="M31">IFERROR(INDEX(records[持续时间],MATCH(表43[[#This Row],[日期]]&amp;"做晚餐",records[日期]&amp;records[名称],0)),"")</f>
        <v>4.166666666666663E-2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Row],[日期]]&amp;"做晚餐",records[日期]&amp;records[名称],0))&amp;"","")</f>
        <v>已连续3天，增加0.1</v>
      </c>
      <c r="P31" s="28">
        <f>IF(表43[[#This Row],[得分]]="","",IF(表43[[#This Row],[得分]]&gt;0,P30+1,0))</f>
        <v>15</v>
      </c>
      <c r="Q31" s="28">
        <f>IF(表43[[#This Row],[得分]]="","",IF(表43[[#This Row],[得分]]&lt;0,Q30+1,0))</f>
        <v>0</v>
      </c>
    </row>
    <row r="32" spans="1:17">
      <c r="A32" s="34">
        <v>43906</v>
      </c>
      <c r="B32" s="17">
        <f t="array" ref="B32">IFERROR(INDEX(records[开始时刻],MATCH(表42[[#This Row],[日期]]&amp;"做晚餐",records[日期]&amp;records[名称],0)),"")</f>
        <v>0.70833333333333337</v>
      </c>
      <c r="C32" s="17">
        <f t="array" ref="C32">IFERROR(INDEX(records[结束时刻],MATCH(表42[[#This Row],[日期]]&amp;"做晚餐",records[日期]&amp;records[名称],0)),"")</f>
        <v>0.75</v>
      </c>
      <c r="D32" s="17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8">
        <f>IF(表42[[#This Row],[得分]]="","",IF(表42[[#This Row],[得分]]&gt;0,G31+1,0))</f>
        <v>16</v>
      </c>
      <c r="H32" s="28">
        <f>IF(表42[[#This Row],[得分]]="","",IF(表42[[#This Row],[得分]]&lt;0,H31+1,0))</f>
        <v>0</v>
      </c>
      <c r="J32" s="34">
        <v>43906</v>
      </c>
      <c r="K32" s="17">
        <f t="array" ref="K32">IFERROR(INDEX(records[开始时刻],MATCH(表43[[#This Row],[日期]]&amp;"做晚餐",records[日期]&amp;records[名称],0)),"")</f>
        <v>0.70833333333333337</v>
      </c>
      <c r="L32" s="17">
        <f t="array" ref="L32">IFERROR(INDEX(records[结束时刻],MATCH(表43[[#This Row],[日期]]&amp;"做晚餐",records[日期]&amp;records[名称],0)),"")</f>
        <v>0.75</v>
      </c>
      <c r="M32" s="17">
        <f t="array" ref="M32">IFERROR(INDEX(records[持续时间],MATCH(表43[[#This Row],[日期]]&amp;"做晚餐",records[日期]&amp;records[名称],0)),"")</f>
        <v>4.166666666666663E-2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Row],[日期]]&amp;"做晚餐",records[日期]&amp;records[名称],0))&amp;"","")</f>
        <v/>
      </c>
      <c r="P32" s="28">
        <f>IF(表43[[#This Row],[得分]]="","",IF(表43[[#This Row],[得分]]&gt;0,P31+1,0))</f>
        <v>16</v>
      </c>
      <c r="Q32" s="28">
        <f>IF(表43[[#This Row],[得分]]="","",IF(表43[[#This Row],[得分]]&lt;0,Q31+1,0))</f>
        <v>0</v>
      </c>
    </row>
    <row r="33" spans="1:17">
      <c r="A33" s="34">
        <v>43907</v>
      </c>
      <c r="B33" s="17">
        <f t="array" ref="B33">IFERROR(INDEX(records[开始时刻],MATCH(表42[[#This Row],[日期]]&amp;"做晚餐",records[日期]&amp;records[名称],0)),"")</f>
        <v>0.70833333333333337</v>
      </c>
      <c r="C33" s="17">
        <f t="array" ref="C33">IFERROR(INDEX(records[结束时刻],MATCH(表42[[#This Row],[日期]]&amp;"做晚餐",records[日期]&amp;records[名称],0)),"")</f>
        <v>0.75</v>
      </c>
      <c r="D33" s="17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8">
        <f>IF(表42[[#This Row],[得分]]="","",IF(表42[[#This Row],[得分]]&gt;0,G32+1,0))</f>
        <v>0</v>
      </c>
      <c r="H33" s="28">
        <f>IF(表42[[#This Row],[得分]]="","",IF(表42[[#This Row],[得分]]&lt;0,H32+1,0))</f>
        <v>0</v>
      </c>
      <c r="J33" s="34">
        <v>43907</v>
      </c>
      <c r="K33" s="17">
        <f t="array" ref="K33">IFERROR(INDEX(records[开始时刻],MATCH(表43[[#This Row],[日期]]&amp;"做晚餐",records[日期]&amp;records[名称],0)),"")</f>
        <v>0.70833333333333337</v>
      </c>
      <c r="L33" s="17">
        <f t="array" ref="L33">IFERROR(INDEX(records[结束时刻],MATCH(表43[[#This Row],[日期]]&amp;"做晚餐",records[日期]&amp;records[名称],0)),"")</f>
        <v>0.75</v>
      </c>
      <c r="M33" s="17">
        <f t="array" ref="M33">IFERROR(INDEX(records[持续时间],MATCH(表43[[#This Row],[日期]]&amp;"做晚餐",records[日期]&amp;records[名称],0)),"")</f>
        <v>4.166666666666663E-2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Row],[日期]]&amp;"做晚餐",records[日期]&amp;records[名称],0))&amp;"","")</f>
        <v/>
      </c>
      <c r="P33" s="28">
        <f>IF(表43[[#This Row],[得分]]="","",IF(表43[[#This Row],[得分]]&gt;0,P32+1,0))</f>
        <v>0</v>
      </c>
      <c r="Q33" s="28">
        <f>IF(表43[[#This Row],[得分]]="","",IF(表43[[#This Row],[得分]]&lt;0,Q32+1,0))</f>
        <v>1</v>
      </c>
    </row>
    <row r="34" spans="1:17">
      <c r="A34" s="34">
        <v>43908</v>
      </c>
      <c r="B34" s="17">
        <f t="array" ref="B34">IFERROR(INDEX(records[开始时刻],MATCH(表42[[#This Row],[日期]]&amp;"做晚餐",records[日期]&amp;records[名称],0)),"")</f>
        <v>0.70833333333333337</v>
      </c>
      <c r="C34" s="17">
        <f t="array" ref="C34">IFERROR(INDEX(records[结束时刻],MATCH(表42[[#This Row],[日期]]&amp;"做晚餐",records[日期]&amp;records[名称],0)),"")</f>
        <v>0.75</v>
      </c>
      <c r="D34" s="17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8">
        <f>IF(表42[[#This Row],[得分]]="","",IF(表42[[#This Row],[得分]]&gt;0,G33+1,0))</f>
        <v>1</v>
      </c>
      <c r="H34" s="28">
        <f>IF(表42[[#This Row],[得分]]="","",IF(表42[[#This Row],[得分]]&lt;0,H33+1,0))</f>
        <v>0</v>
      </c>
      <c r="J34" s="34">
        <v>43908</v>
      </c>
      <c r="K34" s="17">
        <f t="array" ref="K34">IFERROR(INDEX(records[开始时刻],MATCH(表43[[#This Row],[日期]]&amp;"做晚餐",records[日期]&amp;records[名称],0)),"")</f>
        <v>0.70833333333333337</v>
      </c>
      <c r="L34" s="17">
        <f t="array" ref="L34">IFERROR(INDEX(records[结束时刻],MATCH(表43[[#This Row],[日期]]&amp;"做晚餐",records[日期]&amp;records[名称],0)),"")</f>
        <v>0.75</v>
      </c>
      <c r="M34" s="17">
        <f t="array" ref="M34">IFERROR(INDEX(records[持续时间],MATCH(表43[[#This Row],[日期]]&amp;"做晚餐",records[日期]&amp;records[名称],0)),"")</f>
        <v>4.166666666666663E-2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Row],[日期]]&amp;"做晚餐",records[日期]&amp;records[名称],0))&amp;"","")</f>
        <v/>
      </c>
      <c r="P34" s="28">
        <f>IF(表43[[#This Row],[得分]]="","",IF(表43[[#This Row],[得分]]&gt;0,P33+1,0))</f>
        <v>1</v>
      </c>
      <c r="Q34" s="28">
        <f>IF(表43[[#This Row],[得分]]="","",IF(表43[[#This Row],[得分]]&lt;0,Q33+1,0))</f>
        <v>0</v>
      </c>
    </row>
    <row r="35" spans="1:17">
      <c r="A35" s="34">
        <v>43909</v>
      </c>
      <c r="B35" s="17">
        <f t="array" ref="B35">IFERROR(INDEX(records[开始时刻],MATCH(表42[[#This Row],[日期]]&amp;"做晚餐",records[日期]&amp;records[名称],0)),"")</f>
        <v>0.70833333333333337</v>
      </c>
      <c r="C35" s="17">
        <f t="array" ref="C35">IFERROR(INDEX(records[结束时刻],MATCH(表42[[#This Row],[日期]]&amp;"做晚餐",records[日期]&amp;records[名称],0)),"")</f>
        <v>0.75</v>
      </c>
      <c r="D35" s="17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8">
        <f>IF(表42[[#This Row],[得分]]="","",IF(表42[[#This Row],[得分]]&gt;0,G34+1,0))</f>
        <v>2</v>
      </c>
      <c r="H35" s="28">
        <f>IF(表42[[#This Row],[得分]]="","",IF(表42[[#This Row],[得分]]&lt;0,H34+1,0))</f>
        <v>0</v>
      </c>
      <c r="J35" s="34">
        <v>43909</v>
      </c>
      <c r="K35" s="17">
        <f t="array" ref="K35">IFERROR(INDEX(records[开始时刻],MATCH(表43[[#This Row],[日期]]&amp;"做晚餐",records[日期]&amp;records[名称],0)),"")</f>
        <v>0.70833333333333337</v>
      </c>
      <c r="L35" s="17">
        <f t="array" ref="L35">IFERROR(INDEX(records[结束时刻],MATCH(表43[[#This Row],[日期]]&amp;"做晚餐",records[日期]&amp;records[名称],0)),"")</f>
        <v>0.75</v>
      </c>
      <c r="M35" s="17">
        <f t="array" ref="M35">IFERROR(INDEX(records[持续时间],MATCH(表43[[#This Row],[日期]]&amp;"做晚餐",records[日期]&amp;records[名称],0)),"")</f>
        <v>4.166666666666663E-2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Row],[日期]]&amp;"做晚餐",records[日期]&amp;records[名称],0))&amp;"","")</f>
        <v>完成度：100%</v>
      </c>
      <c r="P35" s="28">
        <f>IF(表43[[#This Row],[得分]]="","",IF(表43[[#This Row],[得分]]&gt;0,P34+1,0))</f>
        <v>2</v>
      </c>
      <c r="Q35" s="28">
        <f>IF(表43[[#This Row],[得分]]="","",IF(表43[[#This Row],[得分]]&lt;0,Q34+1,0))</f>
        <v>0</v>
      </c>
    </row>
    <row r="36" spans="1:17">
      <c r="A36" s="34">
        <v>43910</v>
      </c>
      <c r="B36" s="17">
        <f t="array" ref="B36">IFERROR(INDEX(records[开始时刻],MATCH(表42[[#This Row],[日期]]&amp;"做晚餐",records[日期]&amp;records[名称],0)),"")</f>
        <v>0.70833333333333337</v>
      </c>
      <c r="C36" s="17">
        <f t="array" ref="C36">IFERROR(INDEX(records[结束时刻],MATCH(表42[[#This Row],[日期]]&amp;"做晚餐",records[日期]&amp;records[名称],0)),"")</f>
        <v>0.75</v>
      </c>
      <c r="D36" s="17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8">
        <f>IF(表42[[#This Row],[得分]]="","",IF(表42[[#This Row],[得分]]&gt;0,G35+1,0))</f>
        <v>3</v>
      </c>
      <c r="H36" s="28">
        <f>IF(表42[[#This Row],[得分]]="","",IF(表42[[#This Row],[得分]]&lt;0,H35+1,0))</f>
        <v>0</v>
      </c>
      <c r="J36" s="34">
        <v>43910</v>
      </c>
      <c r="K36" s="17">
        <f t="array" ref="K36">IFERROR(INDEX(records[开始时刻],MATCH(表43[[#This Row],[日期]]&amp;"做晚餐",records[日期]&amp;records[名称],0)),"")</f>
        <v>0.70833333333333337</v>
      </c>
      <c r="L36" s="17">
        <f t="array" ref="L36">IFERROR(INDEX(records[结束时刻],MATCH(表43[[#This Row],[日期]]&amp;"做晚餐",records[日期]&amp;records[名称],0)),"")</f>
        <v>0.75</v>
      </c>
      <c r="M36" s="17">
        <f t="array" ref="M36">IFERROR(INDEX(records[持续时间],MATCH(表43[[#This Row],[日期]]&amp;"做晚餐",records[日期]&amp;records[名称],0)),"")</f>
        <v>4.166666666666663E-2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Row],[日期]]&amp;"做晚餐",records[日期]&amp;records[名称],0))&amp;"","")</f>
        <v>完成度：100%，已连续3天，增加0.1</v>
      </c>
      <c r="P36" s="28">
        <f>IF(表43[[#This Row],[得分]]="","",IF(表43[[#This Row],[得分]]&gt;0,P35+1,0))</f>
        <v>3</v>
      </c>
      <c r="Q36" s="28">
        <f>IF(表43[[#This Row],[得分]]="","",IF(表43[[#This Row],[得分]]&lt;0,Q35+1,0))</f>
        <v>0</v>
      </c>
    </row>
    <row r="37" spans="1:17">
      <c r="A37" s="34">
        <v>43911</v>
      </c>
      <c r="B37" s="17">
        <f t="array" ref="B37">IFERROR(INDEX(records[开始时刻],MATCH(表42[[#This Row],[日期]]&amp;"做晚餐",records[日期]&amp;records[名称],0)),"")</f>
        <v>0.70833333333333337</v>
      </c>
      <c r="C37" s="17">
        <f t="array" ref="C37">IFERROR(INDEX(records[结束时刻],MATCH(表42[[#This Row],[日期]]&amp;"做晚餐",records[日期]&amp;records[名称],0)),"")</f>
        <v>0.75</v>
      </c>
      <c r="D37" s="17">
        <f t="array" ref="D37">IFERROR(INDEX(records[持续时间],MATCH(表42[[#This Row],[日期]]&amp;"做晚餐",records[日期]&amp;records[名称],0)),"")</f>
        <v>4.166666666666663E-2</v>
      </c>
      <c r="E37">
        <f t="array" ref="E37">IFERROR(INDEX(records[得分],MATCH(表42[[#This Row],[日期]]&amp;"做晚餐",records[日期]&amp;records[名称],0)),"")</f>
        <v>1.3</v>
      </c>
      <c r="F37" t="str">
        <f t="array" ref="F37">IFERROR(INDEX(records[备注],MATCH(表42[[#This Row],[日期]]&amp;"做晚餐",records[日期]&amp;records[名称],0))&amp;"","")</f>
        <v>完成度：100%</v>
      </c>
      <c r="G37" s="28">
        <f>IF(表42[[#This Row],[得分]]="","",IF(表42[[#This Row],[得分]]&gt;0,G36+1,0))</f>
        <v>4</v>
      </c>
      <c r="H37" s="28">
        <f>IF(表42[[#This Row],[得分]]="","",IF(表42[[#This Row],[得分]]&lt;0,H36+1,0))</f>
        <v>0</v>
      </c>
      <c r="J37" s="34">
        <v>43911</v>
      </c>
      <c r="K37" s="17">
        <f t="array" ref="K37">IFERROR(INDEX(records[开始时刻],MATCH(表43[[#This Row],[日期]]&amp;"做晚餐",records[日期]&amp;records[名称],0)),"")</f>
        <v>0.70833333333333337</v>
      </c>
      <c r="L37" s="17">
        <f t="array" ref="L37">IFERROR(INDEX(records[结束时刻],MATCH(表43[[#This Row],[日期]]&amp;"做晚餐",records[日期]&amp;records[名称],0)),"")</f>
        <v>0.75</v>
      </c>
      <c r="M37" s="17">
        <f t="array" ref="M37">IFERROR(INDEX(records[持续时间],MATCH(表43[[#This Row],[日期]]&amp;"做晚餐",records[日期]&amp;records[名称],0)),"")</f>
        <v>4.166666666666663E-2</v>
      </c>
      <c r="N37">
        <f t="array" ref="N37">IFERROR(INDEX(records[得分],MATCH(表42[[#This Row],[日期]]&amp;"吃晚餐",records[日期]&amp;records[名称],0)),"")</f>
        <v>1.3</v>
      </c>
      <c r="O37" t="str">
        <f t="array" ref="O37">IFERROR(INDEX(records[备注],MATCH(表42[[#This Row],[日期]]&amp;"做晚餐",records[日期]&amp;records[名称],0))&amp;"","")</f>
        <v>完成度：100%</v>
      </c>
      <c r="P37" s="28">
        <f>IF(表43[[#This Row],[得分]]="","",IF(表43[[#This Row],[得分]]&gt;0,P36+1,0))</f>
        <v>4</v>
      </c>
      <c r="Q37" s="28">
        <f>IF(表43[[#This Row],[得分]]="","",IF(表43[[#This Row],[得分]]&lt;0,Q36+1,0))</f>
        <v>0</v>
      </c>
    </row>
    <row r="38" spans="1:17">
      <c r="A38" s="34">
        <v>43912</v>
      </c>
      <c r="B38" s="17">
        <f t="array" ref="B38">IFERROR(INDEX(records[开始时刻],MATCH(表42[[#This Row],[日期]]&amp;"做晚餐",records[日期]&amp;records[名称],0)),"")</f>
        <v>0.70833333333333337</v>
      </c>
      <c r="C38" s="17">
        <f t="array" ref="C38">IFERROR(INDEX(records[结束时刻],MATCH(表42[[#This Row],[日期]]&amp;"做晚餐",records[日期]&amp;records[名称],0)),"")</f>
        <v>0.75</v>
      </c>
      <c r="D38" s="17">
        <f t="array" ref="D38">IFERROR(INDEX(records[持续时间],MATCH(表42[[#This Row],[日期]]&amp;"做晚餐",records[日期]&amp;records[名称],0)),"")</f>
        <v>4.166666666666663E-2</v>
      </c>
      <c r="E38">
        <f t="array" ref="E38">IFERROR(INDEX(records[得分],MATCH(表42[[#This Row],[日期]]&amp;"做晚餐",records[日期]&amp;records[名称],0)),"")</f>
        <v>1.4</v>
      </c>
      <c r="F38" t="str">
        <f t="array" ref="F38">IFERROR(INDEX(records[备注],MATCH(表42[[#This Row],[日期]]&amp;"做晚餐",records[日期]&amp;records[名称],0))&amp;"","")</f>
        <v>完成度：100%, 已连续3天，增加0.1</v>
      </c>
      <c r="G38" s="28">
        <f>IF(表42[[#This Row],[得分]]="","",IF(表42[[#This Row],[得分]]&gt;0,G37+1,0))</f>
        <v>5</v>
      </c>
      <c r="H38" s="28">
        <f>IF(表42[[#This Row],[得分]]="","",IF(表42[[#This Row],[得分]]&lt;0,H37+1,0))</f>
        <v>0</v>
      </c>
      <c r="J38" s="34">
        <v>43912</v>
      </c>
      <c r="K38" s="17">
        <f t="array" ref="K38">IFERROR(INDEX(records[开始时刻],MATCH(表43[[#This Row],[日期]]&amp;"做晚餐",records[日期]&amp;records[名称],0)),"")</f>
        <v>0.70833333333333337</v>
      </c>
      <c r="L38" s="17">
        <f t="array" ref="L38">IFERROR(INDEX(records[结束时刻],MATCH(表43[[#This Row],[日期]]&amp;"做晚餐",records[日期]&amp;records[名称],0)),"")</f>
        <v>0.75</v>
      </c>
      <c r="M38" s="17">
        <f t="array" ref="M38">IFERROR(INDEX(records[持续时间],MATCH(表43[[#This Row],[日期]]&amp;"做晚餐",records[日期]&amp;records[名称],0)),"")</f>
        <v>4.166666666666663E-2</v>
      </c>
      <c r="N38">
        <f t="array" ref="N38">IFERROR(INDEX(records[得分],MATCH(表42[[#This Row],[日期]]&amp;"吃晚餐",records[日期]&amp;records[名称],0)),"")</f>
        <v>1.4</v>
      </c>
      <c r="O38" t="str">
        <f t="array" ref="O38">IFERROR(INDEX(records[备注],MATCH(表42[[#This Row],[日期]]&amp;"做晚餐",records[日期]&amp;records[名称],0))&amp;"","")</f>
        <v>完成度：100%, 已连续3天，增加0.1</v>
      </c>
      <c r="P38" s="28">
        <f>IF(表43[[#This Row],[得分]]="","",IF(表43[[#This Row],[得分]]&gt;0,P37+1,0))</f>
        <v>5</v>
      </c>
      <c r="Q38" s="28">
        <f>IF(表43[[#This Row],[得分]]="","",IF(表43[[#This Row],[得分]]&lt;0,Q37+1,0))</f>
        <v>0</v>
      </c>
    </row>
    <row r="39" spans="1:17">
      <c r="A39" s="34">
        <v>43913</v>
      </c>
      <c r="B39" s="17">
        <f t="array" ref="B39">IFERROR(INDEX(records[开始时刻],MATCH(表42[[#This Row],[日期]]&amp;"做晚餐",records[日期]&amp;records[名称],0)),"")</f>
        <v>0.70833333333333337</v>
      </c>
      <c r="C39" s="17">
        <f t="array" ref="C39">IFERROR(INDEX(records[结束时刻],MATCH(表42[[#This Row],[日期]]&amp;"做晚餐",records[日期]&amp;records[名称],0)),"")</f>
        <v>0.75</v>
      </c>
      <c r="D39" s="17">
        <f t="array" ref="D39">IFERROR(INDEX(records[持续时间],MATCH(表42[[#This Row],[日期]]&amp;"做晚餐",records[日期]&amp;records[名称],0)),"")</f>
        <v>4.166666666666663E-2</v>
      </c>
      <c r="E39">
        <f t="array" ref="E39">IFERROR(INDEX(records[得分],MATCH(表42[[#This Row],[日期]]&amp;"做晚餐",records[日期]&amp;records[名称],0)),"")</f>
        <v>1.4</v>
      </c>
      <c r="F39" t="str">
        <f t="array" ref="F39">IFERROR(INDEX(records[备注],MATCH(表42[[#This Row],[日期]]&amp;"做晚餐",records[日期]&amp;records[名称],0))&amp;"","")</f>
        <v>完成度：100%</v>
      </c>
      <c r="G39" s="28">
        <f>IF(表42[[#This Row],[得分]]="","",IF(表42[[#This Row],[得分]]&gt;0,G38+1,0))</f>
        <v>6</v>
      </c>
      <c r="H39" s="28">
        <f>IF(表42[[#This Row],[得分]]="","",IF(表42[[#This Row],[得分]]&lt;0,H38+1,0))</f>
        <v>0</v>
      </c>
      <c r="J39" s="34">
        <v>43913</v>
      </c>
      <c r="K39" s="17">
        <f t="array" ref="K39">IFERROR(INDEX(records[开始时刻],MATCH(表43[[#This Row],[日期]]&amp;"做晚餐",records[日期]&amp;records[名称],0)),"")</f>
        <v>0.70833333333333337</v>
      </c>
      <c r="L39" s="17">
        <f t="array" ref="L39">IFERROR(INDEX(records[结束时刻],MATCH(表43[[#This Row],[日期]]&amp;"做晚餐",records[日期]&amp;records[名称],0)),"")</f>
        <v>0.75</v>
      </c>
      <c r="M39" s="17">
        <f t="array" ref="M39">IFERROR(INDEX(records[持续时间],MATCH(表43[[#This Row],[日期]]&amp;"做晚餐",records[日期]&amp;records[名称],0)),"")</f>
        <v>4.166666666666663E-2</v>
      </c>
      <c r="N39">
        <f t="array" ref="N39">IFERROR(INDEX(records[得分],MATCH(表42[[#This Row],[日期]]&amp;"吃晚餐",records[日期]&amp;records[名称],0)),"")</f>
        <v>1.4</v>
      </c>
      <c r="O39" t="str">
        <f t="array" ref="O39">IFERROR(INDEX(records[备注],MATCH(表42[[#This Row],[日期]]&amp;"做晚餐",records[日期]&amp;records[名称],0))&amp;"","")</f>
        <v>完成度：100%</v>
      </c>
      <c r="P39" s="28">
        <f>IF(表43[[#This Row],[得分]]="","",IF(表43[[#This Row],[得分]]&gt;0,P38+1,0))</f>
        <v>6</v>
      </c>
      <c r="Q39" s="28">
        <f>IF(表43[[#This Row],[得分]]="","",IF(表43[[#This Row],[得分]]&lt;0,Q38+1,0))</f>
        <v>0</v>
      </c>
    </row>
    <row r="40" spans="1:17">
      <c r="A40" s="34">
        <v>43914</v>
      </c>
      <c r="B40" s="17">
        <f t="array" ref="B40">IFERROR(INDEX(records[开始时刻],MATCH(表42[[#This Row],[日期]]&amp;"做晚餐",records[日期]&amp;records[名称],0)),"")</f>
        <v>0.70833333333333337</v>
      </c>
      <c r="C40" s="17">
        <f t="array" ref="C40">IFERROR(INDEX(records[结束时刻],MATCH(表42[[#This Row],[日期]]&amp;"做晚餐",records[日期]&amp;records[名称],0)),"")</f>
        <v>0.75</v>
      </c>
      <c r="D40" s="17">
        <f t="array" ref="D40">IFERROR(INDEX(records[持续时间],MATCH(表42[[#This Row],[日期]]&amp;"做晚餐",records[日期]&amp;records[名称],0)),"")</f>
        <v>4.166666666666663E-2</v>
      </c>
      <c r="E40">
        <f t="array" ref="E40">IFERROR(INDEX(records[得分],MATCH(表42[[#This Row],[日期]]&amp;"做晚餐",records[日期]&amp;records[名称],0)),"")</f>
        <v>0</v>
      </c>
      <c r="F40" t="str">
        <f t="array" ref="F40">IFERROR(INDEX(records[备注],MATCH(表42[[#This Row],[日期]]&amp;"做晚餐",records[日期]&amp;records[名称],0))&amp;"","")</f>
        <v>完成度：0%</v>
      </c>
      <c r="G40" s="28">
        <f>IF(表42[[#This Row],[得分]]="","",IF(表42[[#This Row],[得分]]&gt;0,G39+1,0))</f>
        <v>0</v>
      </c>
      <c r="H40" s="28">
        <f>IF(表42[[#This Row],[得分]]="","",IF(表42[[#This Row],[得分]]&lt;0,H39+1,0))</f>
        <v>0</v>
      </c>
      <c r="J40" s="34">
        <v>43914</v>
      </c>
      <c r="K40" s="17">
        <f t="array" ref="K40">IFERROR(INDEX(records[开始时刻],MATCH(表43[[#This Row],[日期]]&amp;"做晚餐",records[日期]&amp;records[名称],0)),"")</f>
        <v>0.70833333333333337</v>
      </c>
      <c r="L40" s="17">
        <f t="array" ref="L40">IFERROR(INDEX(records[结束时刻],MATCH(表43[[#This Row],[日期]]&amp;"做晚餐",records[日期]&amp;records[名称],0)),"")</f>
        <v>0.75</v>
      </c>
      <c r="M40" s="17">
        <f t="array" ref="M40">IFERROR(INDEX(records[持续时间],MATCH(表43[[#This Row],[日期]]&amp;"做晚餐",records[日期]&amp;records[名称],0)),"")</f>
        <v>4.166666666666663E-2</v>
      </c>
      <c r="N40">
        <f t="array" ref="N40">IFERROR(INDEX(records[得分],MATCH(表42[[#This Row],[日期]]&amp;"吃晚餐",records[日期]&amp;records[名称],0)),"")</f>
        <v>1.4</v>
      </c>
      <c r="O40" t="str">
        <f t="array" ref="O40">IFERROR(INDEX(records[备注],MATCH(表42[[#This Row],[日期]]&amp;"做晚餐",records[日期]&amp;records[名称],0))&amp;"","")</f>
        <v>完成度：0%</v>
      </c>
      <c r="P40" s="28">
        <f>IF(表43[[#This Row],[得分]]="","",IF(表43[[#This Row],[得分]]&gt;0,P39+1,0))</f>
        <v>7</v>
      </c>
      <c r="Q40" s="28">
        <f>IF(表43[[#This Row],[得分]]="","",IF(表43[[#This Row],[得分]]&lt;0,Q39+1,0))</f>
        <v>0</v>
      </c>
    </row>
    <row r="41" spans="1:17">
      <c r="A41" s="34">
        <v>43915</v>
      </c>
      <c r="B41" s="17">
        <f t="array" ref="B41">IFERROR(INDEX(records[开始时刻],MATCH(表42[[#This Row],[日期]]&amp;"做晚餐",records[日期]&amp;records[名称],0)),"")</f>
        <v>0.70833333333333337</v>
      </c>
      <c r="C41" s="17">
        <f t="array" ref="C41">IFERROR(INDEX(records[结束时刻],MATCH(表42[[#This Row],[日期]]&amp;"做晚餐",records[日期]&amp;records[名称],0)),"")</f>
        <v>0.75</v>
      </c>
      <c r="D41" s="17">
        <f t="array" ref="D41">IFERROR(INDEX(records[持续时间],MATCH(表42[[#This Row],[日期]]&amp;"做晚餐",records[日期]&amp;records[名称],0)),"")</f>
        <v>4.166666666666663E-2</v>
      </c>
      <c r="E41">
        <f t="array" ref="E41">IFERROR(INDEX(records[得分],MATCH(表42[[#This Row],[日期]]&amp;"做晚餐",records[日期]&amp;records[名称],0)),"")</f>
        <v>1.4</v>
      </c>
      <c r="F41" t="str">
        <f t="array" ref="F41">IFERROR(INDEX(records[备注],MATCH(表42[[#This Row],[日期]]&amp;"做晚餐",records[日期]&amp;records[名称],0))&amp;"","")</f>
        <v>完成度：100%</v>
      </c>
      <c r="G41" s="28">
        <f>IF(表42[[#This Row],[得分]]="","",IF(表42[[#This Row],[得分]]&gt;0,G40+1,0))</f>
        <v>1</v>
      </c>
      <c r="H41" s="28">
        <f>IF(表42[[#This Row],[得分]]="","",IF(表42[[#This Row],[得分]]&lt;0,H40+1,0))</f>
        <v>0</v>
      </c>
      <c r="J41" s="34">
        <v>43915</v>
      </c>
      <c r="K41" s="17">
        <f t="array" ref="K41">IFERROR(INDEX(records[开始时刻],MATCH(表43[[#This Row],[日期]]&amp;"做晚餐",records[日期]&amp;records[名称],0)),"")</f>
        <v>0.70833333333333337</v>
      </c>
      <c r="L41" s="17">
        <f t="array" ref="L41">IFERROR(INDEX(records[结束时刻],MATCH(表43[[#This Row],[日期]]&amp;"做晚餐",records[日期]&amp;records[名称],0)),"")</f>
        <v>0.75</v>
      </c>
      <c r="M41" s="17">
        <f t="array" ref="M41">IFERROR(INDEX(records[持续时间],MATCH(表43[[#This Row],[日期]]&amp;"做晚餐",records[日期]&amp;records[名称],0)),"")</f>
        <v>4.166666666666663E-2</v>
      </c>
      <c r="N41">
        <f t="array" ref="N41">IFERROR(INDEX(records[得分],MATCH(表42[[#This Row],[日期]]&amp;"吃晚餐",records[日期]&amp;records[名称],0)),"")</f>
        <v>1.4</v>
      </c>
      <c r="O41" t="str">
        <f t="array" ref="O41">IFERROR(INDEX(records[备注],MATCH(表42[[#This Row],[日期]]&amp;"做晚餐",records[日期]&amp;records[名称],0))&amp;"","")</f>
        <v>完成度：100%</v>
      </c>
      <c r="P41" s="28">
        <f>IF(表43[[#This Row],[得分]]="","",IF(表43[[#This Row],[得分]]&gt;0,P40+1,0))</f>
        <v>8</v>
      </c>
      <c r="Q41" s="28">
        <f>IF(表43[[#This Row],[得分]]="","",IF(表43[[#This Row],[得分]]&lt;0,Q40+1,0))</f>
        <v>0</v>
      </c>
    </row>
    <row r="42" spans="1:17">
      <c r="A42" s="34">
        <v>43916</v>
      </c>
      <c r="B42" s="17">
        <f t="array" ref="B42">IFERROR(INDEX(records[开始时刻],MATCH(表42[[#This Row],[日期]]&amp;"做晚餐",records[日期]&amp;records[名称],0)),"")</f>
        <v>0.70833333333333337</v>
      </c>
      <c r="C42" s="17">
        <f t="array" ref="C42">IFERROR(INDEX(records[结束时刻],MATCH(表42[[#This Row],[日期]]&amp;"做晚餐",records[日期]&amp;records[名称],0)),"")</f>
        <v>0.75</v>
      </c>
      <c r="D42" s="17">
        <f t="array" ref="D42">IFERROR(INDEX(records[持续时间],MATCH(表42[[#This Row],[日期]]&amp;"做晚餐",records[日期]&amp;records[名称],0)),"")</f>
        <v>4.166666666666663E-2</v>
      </c>
      <c r="E42">
        <f t="array" ref="E42">IFERROR(INDEX(records[得分],MATCH(表42[[#This Row],[日期]]&amp;"做晚餐",records[日期]&amp;records[名称],0)),"")</f>
        <v>1.4</v>
      </c>
      <c r="F42" t="str">
        <f t="array" ref="F42">IFERROR(INDEX(records[备注],MATCH(表42[[#This Row],[日期]]&amp;"做晚餐",records[日期]&amp;records[名称],0))&amp;"","")</f>
        <v>完成度：100%</v>
      </c>
      <c r="G42" s="28">
        <f>IF(表42[[#This Row],[得分]]="","",IF(表42[[#This Row],[得分]]&gt;0,G41+1,0))</f>
        <v>2</v>
      </c>
      <c r="H42" s="28">
        <f>IF(表42[[#This Row],[得分]]="","",IF(表42[[#This Row],[得分]]&lt;0,H41+1,0))</f>
        <v>0</v>
      </c>
      <c r="J42" s="34">
        <v>43916</v>
      </c>
      <c r="K42" s="17">
        <f t="array" ref="K42">IFERROR(INDEX(records[开始时刻],MATCH(表43[[#This Row],[日期]]&amp;"做晚餐",records[日期]&amp;records[名称],0)),"")</f>
        <v>0.70833333333333337</v>
      </c>
      <c r="L42" s="17">
        <f t="array" ref="L42">IFERROR(INDEX(records[结束时刻],MATCH(表43[[#This Row],[日期]]&amp;"做晚餐",records[日期]&amp;records[名称],0)),"")</f>
        <v>0.75</v>
      </c>
      <c r="M42" s="17">
        <f t="array" ref="M42">IFERROR(INDEX(records[持续时间],MATCH(表43[[#This Row],[日期]]&amp;"做晚餐",records[日期]&amp;records[名称],0)),"")</f>
        <v>4.166666666666663E-2</v>
      </c>
      <c r="N42">
        <f t="array" ref="N42">IFERROR(INDEX(records[得分],MATCH(表42[[#This Row],[日期]]&amp;"吃晚餐",records[日期]&amp;records[名称],0)),"")</f>
        <v>1.4</v>
      </c>
      <c r="O42" t="str">
        <f t="array" ref="O42">IFERROR(INDEX(records[备注],MATCH(表42[[#This Row],[日期]]&amp;"做晚餐",records[日期]&amp;records[名称],0))&amp;"","")</f>
        <v>完成度：100%</v>
      </c>
      <c r="P42" s="28">
        <f>IF(表43[[#This Row],[得分]]="","",IF(表43[[#This Row],[得分]]&gt;0,P41+1,0))</f>
        <v>9</v>
      </c>
      <c r="Q42" s="28">
        <f>IF(表43[[#This Row],[得分]]="","",IF(表43[[#This Row],[得分]]&lt;0,Q41+1,0))</f>
        <v>0</v>
      </c>
    </row>
    <row r="43" spans="1:17">
      <c r="A43" s="34">
        <v>43917</v>
      </c>
      <c r="B43" s="17">
        <f t="array" ref="B43">IFERROR(INDEX(records[开始时刻],MATCH(表42[[#This Row],[日期]]&amp;"做晚餐",records[日期]&amp;records[名称],0)),"")</f>
        <v>0.79166666666666663</v>
      </c>
      <c r="C43" s="17">
        <f t="array" ref="C43">IFERROR(INDEX(records[结束时刻],MATCH(表42[[#This Row],[日期]]&amp;"做晚餐",records[日期]&amp;records[名称],0)),"")</f>
        <v>0.85416666666666663</v>
      </c>
      <c r="D43" s="17">
        <f t="array" ref="D43">IFERROR(INDEX(records[持续时间],MATCH(表42[[#This Row],[日期]]&amp;"做晚餐",records[日期]&amp;records[名称],0)),"")</f>
        <v>6.25E-2</v>
      </c>
      <c r="E43">
        <f t="array" ref="E43">IFERROR(INDEX(records[得分],MATCH(表42[[#This Row],[日期]]&amp;"做晚餐",records[日期]&amp;records[名称],0)),"")</f>
        <v>1.5</v>
      </c>
      <c r="F43" t="str">
        <f t="array" ref="F43">IFERROR(INDEX(records[备注],MATCH(表42[[#This Row],[日期]]&amp;"做晚餐",records[日期]&amp;records[名称],0))&amp;"","")</f>
        <v>完成度：100%，已连续3天，增加0.1</v>
      </c>
      <c r="G43" s="28">
        <f>IF(表42[[#This Row],[得分]]="","",IF(表42[[#This Row],[得分]]&gt;0,G42+1,0))</f>
        <v>3</v>
      </c>
      <c r="H43" s="28">
        <f>IF(表42[[#This Row],[得分]]="","",IF(表42[[#This Row],[得分]]&lt;0,H42+1,0))</f>
        <v>0</v>
      </c>
      <c r="J43" s="34">
        <v>43917</v>
      </c>
      <c r="K43" s="17">
        <f t="array" ref="K43">IFERROR(INDEX(records[开始时刻],MATCH(表43[[#This Row],[日期]]&amp;"做晚餐",records[日期]&amp;records[名称],0)),"")</f>
        <v>0.79166666666666663</v>
      </c>
      <c r="L43" s="17">
        <f t="array" ref="L43">IFERROR(INDEX(records[结束时刻],MATCH(表43[[#This Row],[日期]]&amp;"做晚餐",records[日期]&amp;records[名称],0)),"")</f>
        <v>0.85416666666666663</v>
      </c>
      <c r="M43" s="17">
        <f t="array" ref="M43">IFERROR(INDEX(records[持续时间],MATCH(表43[[#This Row],[日期]]&amp;"做晚餐",records[日期]&amp;records[名称],0)),"")</f>
        <v>6.25E-2</v>
      </c>
      <c r="N43">
        <f t="array" ref="N43">IFERROR(INDEX(records[得分],MATCH(表42[[#This Row],[日期]]&amp;"吃晚餐",records[日期]&amp;records[名称],0)),"")</f>
        <v>1.5</v>
      </c>
      <c r="O43" t="str">
        <f t="array" ref="O43">IFERROR(INDEX(records[备注],MATCH(表42[[#This Row],[日期]]&amp;"做晚餐",records[日期]&amp;records[名称],0))&amp;"","")</f>
        <v>完成度：100%，已连续3天，增加0.1</v>
      </c>
      <c r="P43" s="28">
        <f>IF(表43[[#This Row],[得分]]="","",IF(表43[[#This Row],[得分]]&gt;0,P42+1,0))</f>
        <v>10</v>
      </c>
      <c r="Q43" s="28">
        <f>IF(表43[[#This Row],[得分]]="","",IF(表43[[#This Row],[得分]]&lt;0,Q42+1,0))</f>
        <v>0</v>
      </c>
    </row>
    <row r="44" spans="1:17">
      <c r="A44" s="34">
        <v>43918</v>
      </c>
      <c r="B44" s="17" t="str">
        <f t="array" ref="B44">IFERROR(INDEX(records[开始时刻],MATCH(表42[[#This Row],[日期]]&amp;"做晚餐",records[日期]&amp;records[名称],0)),"")</f>
        <v/>
      </c>
      <c r="C44" s="17" t="str">
        <f t="array" ref="C44">IFERROR(INDEX(records[结束时刻],MATCH(表42[[#This Row],[日期]]&amp;"做晚餐",records[日期]&amp;records[名称],0)),"")</f>
        <v/>
      </c>
      <c r="D44" s="17" t="str">
        <f t="array" ref="D44">IFERROR(INDEX(records[持续时间],MATCH(表42[[#This Row],[日期]]&amp;"做晚餐",records[日期]&amp;records[名称],0)),"")</f>
        <v/>
      </c>
      <c r="E44" t="str">
        <f t="array" ref="E44">IFERROR(INDEX(records[得分],MATCH(表42[[#This Row],[日期]]&amp;"做晚餐",records[日期]&amp;records[名称],0)),"")</f>
        <v/>
      </c>
      <c r="F44" t="str">
        <f t="array" ref="F44">IFERROR(INDEX(records[备注],MATCH(表42[[#This Row],[日期]]&amp;"做晚餐",records[日期]&amp;records[名称],0))&amp;"","")</f>
        <v/>
      </c>
      <c r="G44" s="28" t="str">
        <f>IF(表42[[#This Row],[得分]]="","",IF(表42[[#This Row],[得分]]&gt;0,G43+1,0))</f>
        <v/>
      </c>
      <c r="H44" s="28" t="str">
        <f>IF(表42[[#This Row],[得分]]="","",IF(表42[[#This Row],[得分]]&lt;0,H43+1,0))</f>
        <v/>
      </c>
      <c r="J44" s="34">
        <v>43918</v>
      </c>
      <c r="K44" s="17" t="str">
        <f t="array" ref="K44">IFERROR(INDEX(records[开始时刻],MATCH(表43[[#This Row],[日期]]&amp;"做晚餐",records[日期]&amp;records[名称],0)),"")</f>
        <v/>
      </c>
      <c r="L44" s="17" t="str">
        <f t="array" ref="L44">IFERROR(INDEX(records[结束时刻],MATCH(表43[[#This Row],[日期]]&amp;"做晚餐",records[日期]&amp;records[名称],0)),"")</f>
        <v/>
      </c>
      <c r="M44" s="17" t="str">
        <f t="array" ref="M44">IFERROR(INDEX(records[持续时间],MATCH(表43[[#This Row],[日期]]&amp;"做晚餐",records[日期]&amp;records[名称],0)),"")</f>
        <v/>
      </c>
      <c r="N44" t="str">
        <f t="array" ref="N44">IFERROR(INDEX(records[得分],MATCH(表42[[#This Row],[日期]]&amp;"吃晚餐",records[日期]&amp;records[名称],0)),"")</f>
        <v/>
      </c>
      <c r="O44" t="str">
        <f t="array" ref="O44">IFERROR(INDEX(records[备注],MATCH(表42[[#This Row],[日期]]&amp;"做晚餐",records[日期]&amp;records[名称],0))&amp;"","")</f>
        <v/>
      </c>
      <c r="P44" s="28" t="str">
        <f>IF(表43[[#This Row],[得分]]="","",IF(表43[[#This Row],[得分]]&gt;0,P43+1,0))</f>
        <v/>
      </c>
      <c r="Q44" s="28" t="str">
        <f>IF(表43[[#This Row],[得分]]="","",IF(表43[[#This Row],[得分]]&lt;0,Q43+1,0))</f>
        <v/>
      </c>
    </row>
    <row r="45" spans="1:17">
      <c r="A45" s="34">
        <v>43919</v>
      </c>
      <c r="B45" s="17" t="str">
        <f t="array" ref="B45">IFERROR(INDEX(records[开始时刻],MATCH(表42[[#This Row],[日期]]&amp;"做晚餐",records[日期]&amp;records[名称],0)),"")</f>
        <v/>
      </c>
      <c r="C45" s="17" t="str">
        <f t="array" ref="C45">IFERROR(INDEX(records[结束时刻],MATCH(表42[[#This Row],[日期]]&amp;"做晚餐",records[日期]&amp;records[名称],0)),"")</f>
        <v/>
      </c>
      <c r="D45" s="17" t="str">
        <f t="array" ref="D45">IFERROR(INDEX(records[持续时间],MATCH(表42[[#This Row],[日期]]&amp;"做晚餐",records[日期]&amp;records[名称],0)),"")</f>
        <v/>
      </c>
      <c r="E45" t="str">
        <f t="array" ref="E45">IFERROR(INDEX(records[得分],MATCH(表42[[#This Row],[日期]]&amp;"做晚餐",records[日期]&amp;records[名称],0)),"")</f>
        <v/>
      </c>
      <c r="F45" t="str">
        <f t="array" ref="F45">IFERROR(INDEX(records[备注],MATCH(表42[[#This Row],[日期]]&amp;"做晚餐",records[日期]&amp;records[名称],0))&amp;"","")</f>
        <v/>
      </c>
      <c r="G45" s="28" t="str">
        <f>IF(表42[[#This Row],[得分]]="","",IF(表42[[#This Row],[得分]]&gt;0,G44+1,0))</f>
        <v/>
      </c>
      <c r="H45" s="28" t="str">
        <f>IF(表42[[#This Row],[得分]]="","",IF(表42[[#This Row],[得分]]&lt;0,H44+1,0))</f>
        <v/>
      </c>
      <c r="J45" s="34">
        <v>43919</v>
      </c>
      <c r="K45" s="17" t="str">
        <f t="array" ref="K45">IFERROR(INDEX(records[开始时刻],MATCH(表43[[#This Row],[日期]]&amp;"做晚餐",records[日期]&amp;records[名称],0)),"")</f>
        <v/>
      </c>
      <c r="L45" s="17" t="str">
        <f t="array" ref="L45">IFERROR(INDEX(records[结束时刻],MATCH(表43[[#This Row],[日期]]&amp;"做晚餐",records[日期]&amp;records[名称],0)),"")</f>
        <v/>
      </c>
      <c r="M45" s="17" t="str">
        <f t="array" ref="M45">IFERROR(INDEX(records[持续时间],MATCH(表43[[#This Row],[日期]]&amp;"做晚餐",records[日期]&amp;records[名称],0)),"")</f>
        <v/>
      </c>
      <c r="N45" t="str">
        <f t="array" ref="N45">IFERROR(INDEX(records[得分],MATCH(表42[[#This Row],[日期]]&amp;"吃晚餐",records[日期]&amp;records[名称],0)),"")</f>
        <v/>
      </c>
      <c r="O45" t="str">
        <f t="array" ref="O45">IFERROR(INDEX(records[备注],MATCH(表42[[#This Row],[日期]]&amp;"做晚餐",records[日期]&amp;records[名称],0))&amp;"","")</f>
        <v/>
      </c>
      <c r="P45" s="28" t="str">
        <f>IF(表43[[#This Row],[得分]]="","",IF(表43[[#This Row],[得分]]&gt;0,P44+1,0))</f>
        <v/>
      </c>
      <c r="Q45" s="28" t="str">
        <f>IF(表43[[#This Row],[得分]]="","",IF(表43[[#This Row],[得分]]&lt;0,Q44+1,0))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47"/>
  <sheetViews>
    <sheetView topLeftCell="A15" workbookViewId="0">
      <selection activeCell="G42" sqref="G4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116</v>
      </c>
      <c r="B7" s="45"/>
      <c r="C7" s="45"/>
      <c r="D7" s="45"/>
      <c r="E7" s="45"/>
      <c r="F7" s="45"/>
      <c r="G7" s="45"/>
      <c r="H7" s="45"/>
      <c r="J7" s="45" t="s">
        <v>117</v>
      </c>
      <c r="K7" s="45"/>
      <c r="L7" s="45"/>
      <c r="M7" s="45"/>
      <c r="N7" s="45"/>
      <c r="O7" s="45"/>
      <c r="P7" s="45"/>
      <c r="Q7" s="45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5">
        <v>43884</v>
      </c>
      <c r="B9" s="17">
        <f t="array" ref="B9">IFERROR(INDEX(records[开始时刻],MATCH(表31_33[[#This Row],[日期]]&amp;"锻炼",records[日期]&amp;records[名称],0)),"")</f>
        <v>0.875</v>
      </c>
      <c r="C9" s="17">
        <f t="array" ref="C9">IFERROR(INDEX(records[结束时刻],MATCH(表31_33[[#This Row],[日期]]&amp;"锻炼",records[日期]&amp;records[名称],0)),"")</f>
        <v>0.91666666666666663</v>
      </c>
      <c r="D9" s="17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5">
        <v>43884</v>
      </c>
      <c r="K9" s="17">
        <f t="array" ref="K9">IFERROR(INDEX(records[开始时刻],MATCH(表31_34[[#This Row],[日期]]&amp;"洗澡",records[日期]&amp;records[名称],0)),"")</f>
        <v>0.91666666666666663</v>
      </c>
      <c r="L9" s="17">
        <f t="array" ref="L9">IFERROR(INDEX(records[结束时刻],MATCH(表31_34[[#This Row],[日期]]&amp;"洗澡",records[日期]&amp;records[名称],0)),"")</f>
        <v>0.9375</v>
      </c>
      <c r="M9" s="17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5">
        <v>43885</v>
      </c>
      <c r="B10" s="17">
        <f t="array" ref="B10">IFERROR(INDEX(records[开始时刻],MATCH(表31_33[[#This Row],[日期]]&amp;"锻炼",records[日期]&amp;records[名称],0)),"")</f>
        <v>0.875</v>
      </c>
      <c r="C10" s="17">
        <f t="array" ref="C10">IFERROR(INDEX(records[结束时刻],MATCH(表31_33[[#This Row],[日期]]&amp;"锻炼",records[日期]&amp;records[名称],0)),"")</f>
        <v>0.91666666666666663</v>
      </c>
      <c r="D10" s="17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5">
        <v>43885</v>
      </c>
      <c r="K10" s="17">
        <f t="array" ref="K10">IFERROR(INDEX(records[开始时刻],MATCH(表31_34[[#This Row],[日期]]&amp;"洗澡",records[日期]&amp;records[名称],0)),"")</f>
        <v>0.91666666666666663</v>
      </c>
      <c r="L10" s="17">
        <f t="array" ref="L10">IFERROR(INDEX(records[结束时刻],MATCH(表31_34[[#This Row],[日期]]&amp;"洗澡",records[日期]&amp;records[名称],0)),"")</f>
        <v>0.9375</v>
      </c>
      <c r="M10" s="17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5">
        <v>43886</v>
      </c>
      <c r="B11" s="17">
        <f t="array" ref="B11">IFERROR(INDEX(records[开始时刻],MATCH(表31_33[[#This Row],[日期]]&amp;"锻炼",records[日期]&amp;records[名称],0)),"")</f>
        <v>0.875</v>
      </c>
      <c r="C11" s="17">
        <f t="array" ref="C11">IFERROR(INDEX(records[结束时刻],MATCH(表31_33[[#This Row],[日期]]&amp;"锻炼",records[日期]&amp;records[名称],0)),"")</f>
        <v>0.91666666666666663</v>
      </c>
      <c r="D11" s="17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5">
        <v>43886</v>
      </c>
      <c r="K11" s="17">
        <f t="array" ref="K11">IFERROR(INDEX(records[开始时刻],MATCH(表31_34[[#This Row],[日期]]&amp;"洗澡",records[日期]&amp;records[名称],0)),"")</f>
        <v>0.91666666666666663</v>
      </c>
      <c r="L11" s="17">
        <f t="array" ref="L11">IFERROR(INDEX(records[结束时刻],MATCH(表31_34[[#This Row],[日期]]&amp;"洗澡",records[日期]&amp;records[名称],0)),"")</f>
        <v>0.9375</v>
      </c>
      <c r="M11" s="17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5">
        <v>43887</v>
      </c>
      <c r="B12" s="17">
        <f t="array" ref="B12">IFERROR(INDEX(records[开始时刻],MATCH(表31_33[[#This Row],[日期]]&amp;"锻炼",records[日期]&amp;records[名称],0)),"")</f>
        <v>0.875</v>
      </c>
      <c r="C12" s="17">
        <f t="array" ref="C12">IFERROR(INDEX(records[结束时刻],MATCH(表31_33[[#This Row],[日期]]&amp;"锻炼",records[日期]&amp;records[名称],0)),"")</f>
        <v>0.91666666666666663</v>
      </c>
      <c r="D12" s="17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5">
        <v>43887</v>
      </c>
      <c r="K12" s="17">
        <f t="array" ref="K12">IFERROR(INDEX(records[开始时刻],MATCH(表31_34[[#This Row],[日期]]&amp;"洗澡",records[日期]&amp;records[名称],0)),"")</f>
        <v>0.91666666666666663</v>
      </c>
      <c r="L12" s="17">
        <f t="array" ref="L12">IFERROR(INDEX(records[结束时刻],MATCH(表31_34[[#This Row],[日期]]&amp;"洗澡",records[日期]&amp;records[名称],0)),"")</f>
        <v>0.9375</v>
      </c>
      <c r="M12" s="17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5">
        <v>43888</v>
      </c>
      <c r="B13" s="17">
        <f t="array" ref="B13">IFERROR(INDEX(records[开始时刻],MATCH(表31_33[[#This Row],[日期]]&amp;"锻炼",records[日期]&amp;records[名称],0)),"")</f>
        <v>0.875</v>
      </c>
      <c r="C13" s="17">
        <f t="array" ref="C13">IFERROR(INDEX(records[结束时刻],MATCH(表31_33[[#This Row],[日期]]&amp;"锻炼",records[日期]&amp;records[名称],0)),"")</f>
        <v>0.91666666666666663</v>
      </c>
      <c r="D13" s="17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5">
        <v>43888</v>
      </c>
      <c r="K13" s="17">
        <f t="array" ref="K13">IFERROR(INDEX(records[开始时刻],MATCH(表31_34[[#This Row],[日期]]&amp;"洗澡",records[日期]&amp;records[名称],0)),"")</f>
        <v>0.91666666666666663</v>
      </c>
      <c r="L13" s="17">
        <f t="array" ref="L13">IFERROR(INDEX(records[结束时刻],MATCH(表31_34[[#This Row],[日期]]&amp;"洗澡",records[日期]&amp;records[名称],0)),"")</f>
        <v>0.9375</v>
      </c>
      <c r="M13" s="17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5">
        <v>43889</v>
      </c>
      <c r="B14" s="17">
        <f t="array" ref="B14">IFERROR(INDEX(records[开始时刻],MATCH(表31_33[[#This Row],[日期]]&amp;"锻炼",records[日期]&amp;records[名称],0)),"")</f>
        <v>0.875</v>
      </c>
      <c r="C14" s="17">
        <f t="array" ref="C14">IFERROR(INDEX(records[结束时刻],MATCH(表31_33[[#This Row],[日期]]&amp;"锻炼",records[日期]&amp;records[名称],0)),"")</f>
        <v>0.91666666666666663</v>
      </c>
      <c r="D14" s="17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5">
        <v>43889</v>
      </c>
      <c r="K14" s="17">
        <f t="array" ref="K14">IFERROR(INDEX(records[开始时刻],MATCH(表31_34[[#This Row],[日期]]&amp;"洗澡",records[日期]&amp;records[名称],0)),"")</f>
        <v>0.91666666666666663</v>
      </c>
      <c r="L14" s="17">
        <f t="array" ref="L14">IFERROR(INDEX(records[结束时刻],MATCH(表31_34[[#This Row],[日期]]&amp;"洗澡",records[日期]&amp;records[名称],0)),"")</f>
        <v>0.9375</v>
      </c>
      <c r="M14" s="17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5">
        <v>43890</v>
      </c>
      <c r="B15" s="17">
        <f t="array" ref="B15">IFERROR(INDEX(records[开始时刻],MATCH(表31_33[[#This Row],[日期]]&amp;"锻炼",records[日期]&amp;records[名称],0)),"")</f>
        <v>0.875</v>
      </c>
      <c r="C15" s="17">
        <f t="array" ref="C15">IFERROR(INDEX(records[结束时刻],MATCH(表31_33[[#This Row],[日期]]&amp;"锻炼",records[日期]&amp;records[名称],0)),"")</f>
        <v>0.91666666666666663</v>
      </c>
      <c r="D15" s="17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5">
        <v>43890</v>
      </c>
      <c r="K15" s="17">
        <f t="array" ref="K15">IFERROR(INDEX(records[开始时刻],MATCH(表31_34[[#This Row],[日期]]&amp;"洗澡",records[日期]&amp;records[名称],0)),"")</f>
        <v>0.91666666666666663</v>
      </c>
      <c r="L15" s="17">
        <f t="array" ref="L15">IFERROR(INDEX(records[结束时刻],MATCH(表31_34[[#This Row],[日期]]&amp;"洗澡",records[日期]&amp;records[名称],0)),"")</f>
        <v>0.9375</v>
      </c>
      <c r="M15" s="17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5">
        <v>43891</v>
      </c>
      <c r="B16" s="17">
        <f t="array" ref="B16">IFERROR(INDEX(records[开始时刻],MATCH(表31_33[[#This Row],[日期]]&amp;"锻炼",records[日期]&amp;records[名称],0)),"")</f>
        <v>0.875</v>
      </c>
      <c r="C16" s="17">
        <f t="array" ref="C16">IFERROR(INDEX(records[结束时刻],MATCH(表31_33[[#This Row],[日期]]&amp;"锻炼",records[日期]&amp;records[名称],0)),"")</f>
        <v>0.91666666666666663</v>
      </c>
      <c r="D16" s="17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5">
        <v>43891</v>
      </c>
      <c r="K16" s="17">
        <f t="array" ref="K16">IFERROR(INDEX(records[开始时刻],MATCH(表31_34[[#This Row],[日期]]&amp;"洗澡",records[日期]&amp;records[名称],0)),"")</f>
        <v>0.91666666666666663</v>
      </c>
      <c r="L16" s="17">
        <f t="array" ref="L16">IFERROR(INDEX(records[结束时刻],MATCH(表31_34[[#This Row],[日期]]&amp;"洗澡",records[日期]&amp;records[名称],0)),"")</f>
        <v>0.9375</v>
      </c>
      <c r="M16" s="17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5">
        <v>43892</v>
      </c>
      <c r="B17" s="17">
        <f t="array" ref="B17">IFERROR(INDEX(records[开始时刻],MATCH(表31_33[[#This Row],[日期]]&amp;"锻炼",records[日期]&amp;records[名称],0)),"")</f>
        <v>0.875</v>
      </c>
      <c r="C17" s="17">
        <f t="array" ref="C17">IFERROR(INDEX(records[结束时刻],MATCH(表31_33[[#This Row],[日期]]&amp;"锻炼",records[日期]&amp;records[名称],0)),"")</f>
        <v>0.91666666666666663</v>
      </c>
      <c r="D17" s="17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5">
        <v>43892</v>
      </c>
      <c r="K17" s="17">
        <f t="array" ref="K17">IFERROR(INDEX(records[开始时刻],MATCH(表31_34[[#This Row],[日期]]&amp;"洗澡",records[日期]&amp;records[名称],0)),"")</f>
        <v>0.91666666666666663</v>
      </c>
      <c r="L17" s="17">
        <f t="array" ref="L17">IFERROR(INDEX(records[结束时刻],MATCH(表31_34[[#This Row],[日期]]&amp;"洗澡",records[日期]&amp;records[名称],0)),"")</f>
        <v>0.9375</v>
      </c>
      <c r="M17" s="17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5">
        <v>43893</v>
      </c>
      <c r="B18" s="17">
        <f t="array" ref="B18">IFERROR(INDEX(records[开始时刻],MATCH(表31_33[[#This Row],[日期]]&amp;"锻炼",records[日期]&amp;records[名称],0)),"")</f>
        <v>0.875</v>
      </c>
      <c r="C18" s="17">
        <f t="array" ref="C18">IFERROR(INDEX(records[结束时刻],MATCH(表31_33[[#This Row],[日期]]&amp;"锻炼",records[日期]&amp;records[名称],0)),"")</f>
        <v>0.91666666666666663</v>
      </c>
      <c r="D18" s="17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5">
        <v>43893</v>
      </c>
      <c r="K18" s="17">
        <f t="array" ref="K18">IFERROR(INDEX(records[开始时刻],MATCH(表31_34[[#This Row],[日期]]&amp;"洗澡",records[日期]&amp;records[名称],0)),"")</f>
        <v>0.91666666666666663</v>
      </c>
      <c r="L18" s="17">
        <f t="array" ref="L18">IFERROR(INDEX(records[结束时刻],MATCH(表31_34[[#This Row],[日期]]&amp;"洗澡",records[日期]&amp;records[名称],0)),"")</f>
        <v>0.9375</v>
      </c>
      <c r="M18" s="17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5">
        <v>43894</v>
      </c>
      <c r="B19" s="17">
        <f t="array" ref="B19">IFERROR(INDEX(records[开始时刻],MATCH(表31_33[[#This Row],[日期]]&amp;"锻炼",records[日期]&amp;records[名称],0)),"")</f>
        <v>0.875</v>
      </c>
      <c r="C19" s="17">
        <f t="array" ref="C19">IFERROR(INDEX(records[结束时刻],MATCH(表31_33[[#This Row],[日期]]&amp;"锻炼",records[日期]&amp;records[名称],0)),"")</f>
        <v>0.91666666666666663</v>
      </c>
      <c r="D19" s="17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5">
        <v>43894</v>
      </c>
      <c r="K19" s="17">
        <f t="array" ref="K19">IFERROR(INDEX(records[开始时刻],MATCH(表31_34[[#This Row],[日期]]&amp;"洗澡",records[日期]&amp;records[名称],0)),"")</f>
        <v>0.91666666666666663</v>
      </c>
      <c r="L19" s="17">
        <f t="array" ref="L19">IFERROR(INDEX(records[结束时刻],MATCH(表31_34[[#This Row],[日期]]&amp;"洗澡",records[日期]&amp;records[名称],0)),"")</f>
        <v>0.9375</v>
      </c>
      <c r="M19" s="17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5">
        <v>43895</v>
      </c>
      <c r="B20" s="17">
        <f t="array" ref="B20">IFERROR(INDEX(records[开始时刻],MATCH(表31_33[[#This Row],[日期]]&amp;"锻炼",records[日期]&amp;records[名称],0)),"")</f>
        <v>0.875</v>
      </c>
      <c r="C20" s="17">
        <f t="array" ref="C20">IFERROR(INDEX(records[结束时刻],MATCH(表31_33[[#This Row],[日期]]&amp;"锻炼",records[日期]&amp;records[名称],0)),"")</f>
        <v>0.91666666666666663</v>
      </c>
      <c r="D20" s="17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5">
        <v>43895</v>
      </c>
      <c r="K20" s="17">
        <f t="array" ref="K20">IFERROR(INDEX(records[开始时刻],MATCH(表31_34[[#This Row],[日期]]&amp;"洗澡",records[日期]&amp;records[名称],0)),"")</f>
        <v>0.91666666666666663</v>
      </c>
      <c r="L20" s="17">
        <f t="array" ref="L20">IFERROR(INDEX(records[结束时刻],MATCH(表31_34[[#This Row],[日期]]&amp;"洗澡",records[日期]&amp;records[名称],0)),"")</f>
        <v>0.9375</v>
      </c>
      <c r="M20" s="17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5">
        <v>43896</v>
      </c>
      <c r="B21" s="17">
        <f t="array" ref="B21">IFERROR(INDEX(records[开始时刻],MATCH(表31_33[[#This Row],[日期]]&amp;"锻炼",records[日期]&amp;records[名称],0)),"")</f>
        <v>0.875</v>
      </c>
      <c r="C21" s="17">
        <f t="array" ref="C21">IFERROR(INDEX(records[结束时刻],MATCH(表31_33[[#This Row],[日期]]&amp;"锻炼",records[日期]&amp;records[名称],0)),"")</f>
        <v>0.91666666666666663</v>
      </c>
      <c r="D21" s="17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5">
        <v>43896</v>
      </c>
      <c r="K21" s="17">
        <f t="array" ref="K21">IFERROR(INDEX(records[开始时刻],MATCH(表31_34[[#This Row],[日期]]&amp;"洗澡",records[日期]&amp;records[名称],0)),"")</f>
        <v>0.91666666666666663</v>
      </c>
      <c r="L21" s="17">
        <f t="array" ref="L21">IFERROR(INDEX(records[结束时刻],MATCH(表31_34[[#This Row],[日期]]&amp;"洗澡",records[日期]&amp;records[名称],0)),"")</f>
        <v>0.9375</v>
      </c>
      <c r="M21" s="17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5">
        <v>43897</v>
      </c>
      <c r="B22" s="17">
        <f t="array" ref="B22">IFERROR(INDEX(records[开始时刻],MATCH(表31_33[[#This Row],[日期]]&amp;"锻炼",records[日期]&amp;records[名称],0)),"")</f>
        <v>0.875</v>
      </c>
      <c r="C22" s="17">
        <f t="array" ref="C22">IFERROR(INDEX(records[结束时刻],MATCH(表31_33[[#This Row],[日期]]&amp;"锻炼",records[日期]&amp;records[名称],0)),"")</f>
        <v>0.91666666666666663</v>
      </c>
      <c r="D22" s="17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5">
        <v>43897</v>
      </c>
      <c r="K22" s="17">
        <f t="array" ref="K22">IFERROR(INDEX(records[开始时刻],MATCH(表31_34[[#This Row],[日期]]&amp;"洗澡",records[日期]&amp;records[名称],0)),"")</f>
        <v>0.91666666666666663</v>
      </c>
      <c r="L22" s="17">
        <f t="array" ref="L22">IFERROR(INDEX(records[结束时刻],MATCH(表31_34[[#This Row],[日期]]&amp;"洗澡",records[日期]&amp;records[名称],0)),"")</f>
        <v>0.9375</v>
      </c>
      <c r="M22" s="17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5">
        <v>43898</v>
      </c>
      <c r="B23" s="17">
        <f t="array" ref="B23">IFERROR(INDEX(records[开始时刻],MATCH(表31_33[[#This Row],[日期]]&amp;"锻炼",records[日期]&amp;records[名称],0)),"")</f>
        <v>0.875</v>
      </c>
      <c r="C23" s="17">
        <f t="array" ref="C23">IFERROR(INDEX(records[结束时刻],MATCH(表31_33[[#This Row],[日期]]&amp;"锻炼",records[日期]&amp;records[名称],0)),"")</f>
        <v>0.91666666666666663</v>
      </c>
      <c r="D23" s="17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5">
        <v>43898</v>
      </c>
      <c r="K23" s="17">
        <f t="array" ref="K23">IFERROR(INDEX(records[开始时刻],MATCH(表31_34[[#This Row],[日期]]&amp;"洗澡",records[日期]&amp;records[名称],0)),"")</f>
        <v>0.91666666666666663</v>
      </c>
      <c r="L23" s="17">
        <f t="array" ref="L23">IFERROR(INDEX(records[结束时刻],MATCH(表31_34[[#This Row],[日期]]&amp;"洗澡",records[日期]&amp;records[名称],0)),"")</f>
        <v>0.9375</v>
      </c>
      <c r="M23" s="17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5">
        <v>43899</v>
      </c>
      <c r="B24" s="17">
        <f t="array" ref="B24">IFERROR(INDEX(records[开始时刻],MATCH(表31_33[[#This Row],[日期]]&amp;"锻炼",records[日期]&amp;records[名称],0)),"")</f>
        <v>0.875</v>
      </c>
      <c r="C24" s="17">
        <f t="array" ref="C24">IFERROR(INDEX(records[结束时刻],MATCH(表31_33[[#This Row],[日期]]&amp;"锻炼",records[日期]&amp;records[名称],0)),"")</f>
        <v>0.91666666666666663</v>
      </c>
      <c r="D24" s="17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5">
        <v>43899</v>
      </c>
      <c r="K24" s="17">
        <f t="array" ref="K24">IFERROR(INDEX(records[开始时刻],MATCH(表31_34[[#This Row],[日期]]&amp;"洗澡",records[日期]&amp;records[名称],0)),"")</f>
        <v>0.91666666666666663</v>
      </c>
      <c r="L24" s="17">
        <f t="array" ref="L24">IFERROR(INDEX(records[结束时刻],MATCH(表31_34[[#This Row],[日期]]&amp;"洗澡",records[日期]&amp;records[名称],0)),"")</f>
        <v>0.9375</v>
      </c>
      <c r="M24" s="17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5">
        <v>43900</v>
      </c>
      <c r="B25" s="17">
        <f t="array" ref="B25">IFERROR(INDEX(records[开始时刻],MATCH(表31_33[[#This Row],[日期]]&amp;"锻炼",records[日期]&amp;records[名称],0)),"")</f>
        <v>0.875</v>
      </c>
      <c r="C25" s="17">
        <f t="array" ref="C25">IFERROR(INDEX(records[结束时刻],MATCH(表31_33[[#This Row],[日期]]&amp;"锻炼",records[日期]&amp;records[名称],0)),"")</f>
        <v>0.91666666666666663</v>
      </c>
      <c r="D25" s="17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5">
        <v>43900</v>
      </c>
      <c r="K25" s="17">
        <f t="array" ref="K25">IFERROR(INDEX(records[开始时刻],MATCH(表31_34[[#This Row],[日期]]&amp;"洗澡",records[日期]&amp;records[名称],0)),"")</f>
        <v>0.91666666666666663</v>
      </c>
      <c r="L25" s="17">
        <f t="array" ref="L25">IFERROR(INDEX(records[结束时刻],MATCH(表31_34[[#This Row],[日期]]&amp;"洗澡",records[日期]&amp;records[名称],0)),"")</f>
        <v>0.9375</v>
      </c>
      <c r="M25" s="17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5">
        <v>43901</v>
      </c>
      <c r="B26" s="17">
        <f t="array" ref="B26">IFERROR(INDEX(records[开始时刻],MATCH(表31_33[[#This Row],[日期]]&amp;"锻炼",records[日期]&amp;records[名称],0)),"")</f>
        <v>0.875</v>
      </c>
      <c r="C26" s="17">
        <f t="array" ref="C26">IFERROR(INDEX(records[结束时刻],MATCH(表31_33[[#This Row],[日期]]&amp;"锻炼",records[日期]&amp;records[名称],0)),"")</f>
        <v>0.91666666666666663</v>
      </c>
      <c r="D26" s="17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5">
        <v>43901</v>
      </c>
      <c r="K26" s="17">
        <f t="array" ref="K26">IFERROR(INDEX(records[开始时刻],MATCH(表31_34[[#This Row],[日期]]&amp;"洗澡",records[日期]&amp;records[名称],0)),"")</f>
        <v>0.91666666666666663</v>
      </c>
      <c r="L26" s="17">
        <f t="array" ref="L26">IFERROR(INDEX(records[结束时刻],MATCH(表31_34[[#This Row],[日期]]&amp;"洗澡",records[日期]&amp;records[名称],0)),"")</f>
        <v>0.9375</v>
      </c>
      <c r="M26" s="17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5">
        <v>43902</v>
      </c>
      <c r="B27" s="17">
        <f t="array" ref="B27">IFERROR(INDEX(records[开始时刻],MATCH(表31_33[[#This Row],[日期]]&amp;"锻炼",records[日期]&amp;records[名称],0)),"")</f>
        <v>0.875</v>
      </c>
      <c r="C27" s="17">
        <f t="array" ref="C27">IFERROR(INDEX(records[结束时刻],MATCH(表31_33[[#This Row],[日期]]&amp;"锻炼",records[日期]&amp;records[名称],0)),"")</f>
        <v>0.91666666666666663</v>
      </c>
      <c r="D27" s="17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5">
        <v>43902</v>
      </c>
      <c r="K27" s="17">
        <f t="array" ref="K27">IFERROR(INDEX(records[开始时刻],MATCH(表31_34[[#This Row],[日期]]&amp;"洗澡",records[日期]&amp;records[名称],0)),"")</f>
        <v>0.91666666666666663</v>
      </c>
      <c r="L27" s="17">
        <f t="array" ref="L27">IFERROR(INDEX(records[结束时刻],MATCH(表31_34[[#This Row],[日期]]&amp;"洗澡",records[日期]&amp;records[名称],0)),"")</f>
        <v>0.9375</v>
      </c>
      <c r="M27" s="17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5">
        <v>43903</v>
      </c>
      <c r="B28" s="17">
        <f t="array" ref="B28">IFERROR(INDEX(records[开始时刻],MATCH(表31_33[[#This Row],[日期]]&amp;"锻炼",records[日期]&amp;records[名称],0)),"")</f>
        <v>0.875</v>
      </c>
      <c r="C28" s="17">
        <f t="array" ref="C28">IFERROR(INDEX(records[结束时刻],MATCH(表31_33[[#This Row],[日期]]&amp;"锻炼",records[日期]&amp;records[名称],0)),"")</f>
        <v>0.91666666666666663</v>
      </c>
      <c r="D28" s="17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5">
        <v>43903</v>
      </c>
      <c r="K28" s="17">
        <f t="array" ref="K28">IFERROR(INDEX(records[开始时刻],MATCH(表31_34[[#This Row],[日期]]&amp;"洗澡",records[日期]&amp;records[名称],0)),"")</f>
        <v>0.91666666666666663</v>
      </c>
      <c r="L28" s="17">
        <f t="array" ref="L28">IFERROR(INDEX(records[结束时刻],MATCH(表31_34[[#This Row],[日期]]&amp;"洗澡",records[日期]&amp;records[名称],0)),"")</f>
        <v>0.9375</v>
      </c>
      <c r="M28" s="17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5">
        <v>43904</v>
      </c>
      <c r="B29" s="17">
        <f t="array" ref="B29">IFERROR(INDEX(records[开始时刻],MATCH(表31_33[[#This Row],[日期]]&amp;"锻炼",records[日期]&amp;records[名称],0)),"")</f>
        <v>0.875</v>
      </c>
      <c r="C29" s="17">
        <f t="array" ref="C29">IFERROR(INDEX(records[结束时刻],MATCH(表31_33[[#This Row],[日期]]&amp;"锻炼",records[日期]&amp;records[名称],0)),"")</f>
        <v>0.91666666666666663</v>
      </c>
      <c r="D29" s="17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5">
        <v>43904</v>
      </c>
      <c r="K29" s="17">
        <f t="array" ref="K29">IFERROR(INDEX(records[开始时刻],MATCH(表31_34[[#This Row],[日期]]&amp;"洗澡",records[日期]&amp;records[名称],0)),"")</f>
        <v>0.91666666666666663</v>
      </c>
      <c r="L29" s="17">
        <f t="array" ref="L29">IFERROR(INDEX(records[结束时刻],MATCH(表31_34[[#This Row],[日期]]&amp;"洗澡",records[日期]&amp;records[名称],0)),"")</f>
        <v>0.9375</v>
      </c>
      <c r="M29" s="17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5">
        <v>43905</v>
      </c>
      <c r="B30" s="17">
        <f t="array" ref="B30">IFERROR(INDEX(records[开始时刻],MATCH(表31_33[[#This Row],[日期]]&amp;"锻炼",records[日期]&amp;records[名称],0)),"")</f>
        <v>0.875</v>
      </c>
      <c r="C30" s="17">
        <f t="array" ref="C30">IFERROR(INDEX(records[结束时刻],MATCH(表31_33[[#This Row],[日期]]&amp;"锻炼",records[日期]&amp;records[名称],0)),"")</f>
        <v>0.91666666666666663</v>
      </c>
      <c r="D30" s="17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5">
        <v>43905</v>
      </c>
      <c r="K30" s="17">
        <f t="array" ref="K30">IFERROR(INDEX(records[开始时刻],MATCH(表31_34[[#This Row],[日期]]&amp;"洗澡",records[日期]&amp;records[名称],0)),"")</f>
        <v>0.91666666666666663</v>
      </c>
      <c r="L30" s="17">
        <f t="array" ref="L30">IFERROR(INDEX(records[结束时刻],MATCH(表31_34[[#This Row],[日期]]&amp;"洗澡",records[日期]&amp;records[名称],0)),"")</f>
        <v>0.9375</v>
      </c>
      <c r="M30" s="17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5">
        <v>43906</v>
      </c>
      <c r="B31" s="17">
        <f t="array" ref="B31">IFERROR(INDEX(records[开始时刻],MATCH(表31_33[[#This Row],[日期]]&amp;"锻炼",records[日期]&amp;records[名称],0)),"")</f>
        <v>0.875</v>
      </c>
      <c r="C31" s="17">
        <f t="array" ref="C31">IFERROR(INDEX(records[结束时刻],MATCH(表31_33[[#This Row],[日期]]&amp;"锻炼",records[日期]&amp;records[名称],0)),"")</f>
        <v>0.91666666666666663</v>
      </c>
      <c r="D31" s="17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5">
        <v>43906</v>
      </c>
      <c r="K31" s="17">
        <f t="array" ref="K31">IFERROR(INDEX(records[开始时刻],MATCH(表31_34[[#This Row],[日期]]&amp;"洗澡",records[日期]&amp;records[名称],0)),"")</f>
        <v>0.91666666666666663</v>
      </c>
      <c r="L31" s="17">
        <f t="array" ref="L31">IFERROR(INDEX(records[结束时刻],MATCH(表31_34[[#This Row],[日期]]&amp;"洗澡",records[日期]&amp;records[名称],0)),"")</f>
        <v>0.9375</v>
      </c>
      <c r="M31" s="17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5">
        <v>43907</v>
      </c>
      <c r="B32" s="17">
        <f t="array" ref="B32">IFERROR(INDEX(records[开始时刻],MATCH(表31_33[[#This Row],[日期]]&amp;"锻炼",records[日期]&amp;records[名称],0)),"")</f>
        <v>0.875</v>
      </c>
      <c r="C32" s="17">
        <f t="array" ref="C32">IFERROR(INDEX(records[结束时刻],MATCH(表31_33[[#This Row],[日期]]&amp;"锻炼",records[日期]&amp;records[名称],0)),"")</f>
        <v>0.91666666666666663</v>
      </c>
      <c r="D32" s="17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5">
        <v>43907</v>
      </c>
      <c r="K32" s="17">
        <f t="array" ref="K32">IFERROR(INDEX(records[开始时刻],MATCH(表31_34[[#This Row],[日期]]&amp;"洗澡",records[日期]&amp;records[名称],0)),"")</f>
        <v>0.91666666666666663</v>
      </c>
      <c r="L32" s="17">
        <f t="array" ref="L32">IFERROR(INDEX(records[结束时刻],MATCH(表31_34[[#This Row],[日期]]&amp;"洗澡",records[日期]&amp;records[名称],0)),"")</f>
        <v>0.9375</v>
      </c>
      <c r="M32" s="17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5">
        <v>43908</v>
      </c>
      <c r="B33" s="17">
        <f t="array" ref="B33">IFERROR(INDEX(records[开始时刻],MATCH(表31_33[[#This Row],[日期]]&amp;"锻炼",records[日期]&amp;records[名称],0)),"")</f>
        <v>0.91666666666666663</v>
      </c>
      <c r="C33" s="17">
        <f t="array" ref="C33">IFERROR(INDEX(records[结束时刻],MATCH(表31_33[[#This Row],[日期]]&amp;"锻炼",records[日期]&amp;records[名称],0)),"")</f>
        <v>0.9375</v>
      </c>
      <c r="D33" s="17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5">
        <v>43908</v>
      </c>
      <c r="K33" s="17">
        <f t="array" ref="K33">IFERROR(INDEX(records[开始时刻],MATCH(表31_34[[#This Row],[日期]]&amp;"洗澡",records[日期]&amp;records[名称],0)),"")</f>
        <v>0.9375</v>
      </c>
      <c r="L33" s="17">
        <f t="array" ref="L33">IFERROR(INDEX(records[结束时刻],MATCH(表31_34[[#This Row],[日期]]&amp;"洗澡",records[日期]&amp;records[名称],0)),"")</f>
        <v>0.95833333333333337</v>
      </c>
      <c r="M33" s="17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5">
        <v>43909</v>
      </c>
      <c r="B34" s="17">
        <f t="array" ref="B34">IFERROR(INDEX(records[开始时刻],MATCH(表31_33[[#This Row],[日期]]&amp;"锻炼",records[日期]&amp;records[名称],0)),"")</f>
        <v>0.875</v>
      </c>
      <c r="C34" s="17">
        <f t="array" ref="C34">IFERROR(INDEX(records[结束时刻],MATCH(表31_33[[#This Row],[日期]]&amp;"锻炼",records[日期]&amp;records[名称],0)),"")</f>
        <v>0.91666666666666663</v>
      </c>
      <c r="D34" s="17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5">
        <v>43909</v>
      </c>
      <c r="K34" s="17">
        <f t="array" ref="K34">IFERROR(INDEX(records[开始时刻],MATCH(表31_34[[#This Row],[日期]]&amp;"洗澡",records[日期]&amp;records[名称],0)),"")</f>
        <v>0.91666666666666663</v>
      </c>
      <c r="L34" s="17">
        <f t="array" ref="L34">IFERROR(INDEX(records[结束时刻],MATCH(表31_34[[#This Row],[日期]]&amp;"洗澡",records[日期]&amp;records[名称],0)),"")</f>
        <v>0.9375</v>
      </c>
      <c r="M34" s="17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5">
        <v>43910</v>
      </c>
      <c r="B35" s="17">
        <f t="array" ref="B35">IFERROR(INDEX(records[开始时刻],MATCH(表31_33[[#This Row],[日期]]&amp;"锻炼",records[日期]&amp;records[名称],0)),"")</f>
        <v>0.875</v>
      </c>
      <c r="C35" s="17">
        <f t="array" ref="C35">IFERROR(INDEX(records[结束时刻],MATCH(表31_33[[#This Row],[日期]]&amp;"锻炼",records[日期]&amp;records[名称],0)),"")</f>
        <v>0.91666666666666663</v>
      </c>
      <c r="D35" s="17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5">
        <v>43910</v>
      </c>
      <c r="K35" s="17">
        <f t="array" ref="K35">IFERROR(INDEX(records[开始时刻],MATCH(表31_34[[#This Row],[日期]]&amp;"洗澡",records[日期]&amp;records[名称],0)),"")</f>
        <v>0.91666666666666663</v>
      </c>
      <c r="L35" s="17">
        <f t="array" ref="L35">IFERROR(INDEX(records[结束时刻],MATCH(表31_34[[#This Row],[日期]]&amp;"洗澡",records[日期]&amp;records[名称],0)),"")</f>
        <v>0.9375</v>
      </c>
      <c r="M35" s="17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5">
        <v>43911</v>
      </c>
      <c r="B36" s="17">
        <f t="array" ref="B36">IFERROR(INDEX(records[开始时刻],MATCH(表31_33[[#This Row],[日期]]&amp;"锻炼",records[日期]&amp;records[名称],0)),"")</f>
        <v>0.875</v>
      </c>
      <c r="C36" s="17">
        <f t="array" ref="C36">IFERROR(INDEX(records[结束时刻],MATCH(表31_33[[#This Row],[日期]]&amp;"锻炼",records[日期]&amp;records[名称],0)),"")</f>
        <v>0.91666666666666663</v>
      </c>
      <c r="D36" s="17">
        <f t="array" ref="D36">IFERROR(INDEX(records[持续时间],MATCH(表31_33[[#This Row],[日期]]&amp;"锻炼",records[日期]&amp;records[名称],0)),"")</f>
        <v>4.166666666666663E-2</v>
      </c>
      <c r="E36">
        <f t="array" ref="E36">IFERROR(INDEX(records[得分],MATCH(表31_33[[#This Row],[日期]]&amp;"锻炼",records[日期]&amp;records[名称],0)),"")</f>
        <v>0.7</v>
      </c>
      <c r="F36" t="str">
        <f t="array" ref="F36">IFERROR(INDEX(records[备注],MATCH(表31_33[[#This Row],[日期]]&amp;"锻炼",records[日期]&amp;records[名称],0))&amp;"","")</f>
        <v>完成度：100%</v>
      </c>
      <c r="G36">
        <f>IF(表31_33[[#This Row],[得分]]="","",IF(表31_33[[#This Row],[得分]]&gt;0,G35+1,0))</f>
        <v>2</v>
      </c>
      <c r="H36">
        <f>IF(表31_33[[#This Row],[得分]]="","",IF(表31_33[[#This Row],[得分]]&lt;0,H35+1,0))</f>
        <v>0</v>
      </c>
      <c r="J36" s="5">
        <v>43911</v>
      </c>
      <c r="K36" s="17">
        <f t="array" ref="K36">IFERROR(INDEX(records[开始时刻],MATCH(表31_34[[#This Row],[日期]]&amp;"洗澡",records[日期]&amp;records[名称],0)),"")</f>
        <v>0.91666666666666663</v>
      </c>
      <c r="L36" s="17">
        <f t="array" ref="L36">IFERROR(INDEX(records[结束时刻],MATCH(表31_34[[#This Row],[日期]]&amp;"洗澡",records[日期]&amp;records[名称],0)),"")</f>
        <v>0.9375</v>
      </c>
      <c r="M36" s="17">
        <f t="array" ref="M36">IFERROR(INDEX(records[持续时间],MATCH(表31_34[[#This Row],[日期]]&amp;"洗澡",records[日期]&amp;records[名称],0)),"")</f>
        <v>2.083333333333337E-2</v>
      </c>
      <c r="N36">
        <f t="array" ref="N36">IFERROR(INDEX(records[得分],MATCH(表31_34[[#This Row],[日期]]&amp;"洗澡",records[日期]&amp;records[名称],0)),"")</f>
        <v>0.7</v>
      </c>
      <c r="O36" t="str">
        <f t="array" ref="O36">IFERROR(INDEX(records[备注],MATCH(表31_34[[#This Row],[日期]]&amp;"洗澡",records[日期]&amp;records[名称],0))&amp;"","")</f>
        <v>完成度：100%</v>
      </c>
      <c r="P36">
        <f>IF(表31_34[[#This Row],[得分]]="","",IF(表31_34[[#This Row],[得分]]&gt;0,P35+1,0))</f>
        <v>2</v>
      </c>
      <c r="Q36">
        <f>IF(表31_34[[#This Row],[得分]]="","",IF(表31_34[[#This Row],[得分]]&lt;0,Q35+1,0))</f>
        <v>0</v>
      </c>
    </row>
    <row r="37" spans="1:17">
      <c r="A37" s="5">
        <v>43912</v>
      </c>
      <c r="B37" s="17">
        <f t="array" ref="B37">IFERROR(INDEX(records[开始时刻],MATCH(表31_33[[#This Row],[日期]]&amp;"锻炼",records[日期]&amp;records[名称],0)),"")</f>
        <v>0.875</v>
      </c>
      <c r="C37" s="17">
        <f t="array" ref="C37">IFERROR(INDEX(records[结束时刻],MATCH(表31_33[[#This Row],[日期]]&amp;"锻炼",records[日期]&amp;records[名称],0)),"")</f>
        <v>0.91666666666666663</v>
      </c>
      <c r="D37" s="17">
        <f t="array" ref="D37">IFERROR(INDEX(records[持续时间],MATCH(表31_33[[#This Row],[日期]]&amp;"锻炼",records[日期]&amp;records[名称],0)),"")</f>
        <v>4.166666666666663E-2</v>
      </c>
      <c r="E37">
        <f t="array" ref="E37">IFERROR(INDEX(records[得分],MATCH(表31_33[[#This Row],[日期]]&amp;"锻炼",records[日期]&amp;records[名称],0)),"")</f>
        <v>-0.7</v>
      </c>
      <c r="F37" t="str">
        <f t="array" ref="F37">IFERROR(INDEX(records[备注],MATCH(表31_33[[#This Row],[日期]]&amp;"锻炼",records[日期]&amp;records[名称],0))&amp;"","")</f>
        <v>完成度：0%</v>
      </c>
      <c r="G37">
        <f>IF(表31_33[[#This Row],[得分]]="","",IF(表31_33[[#This Row],[得分]]&gt;0,G36+1,0))</f>
        <v>0</v>
      </c>
      <c r="H37">
        <f>IF(表31_33[[#This Row],[得分]]="","",IF(表31_33[[#This Row],[得分]]&lt;0,H36+1,0))</f>
        <v>1</v>
      </c>
      <c r="J37" s="5">
        <v>43912</v>
      </c>
      <c r="K37" s="17">
        <f t="array" ref="K37">IFERROR(INDEX(records[开始时刻],MATCH(表31_34[[#This Row],[日期]]&amp;"洗澡",records[日期]&amp;records[名称],0)),"")</f>
        <v>0.91666666666666663</v>
      </c>
      <c r="L37" s="17">
        <f t="array" ref="L37">IFERROR(INDEX(records[结束时刻],MATCH(表31_34[[#This Row],[日期]]&amp;"洗澡",records[日期]&amp;records[名称],0)),"")</f>
        <v>0.9375</v>
      </c>
      <c r="M37" s="17">
        <f t="array" ref="M37">IFERROR(INDEX(records[持续时间],MATCH(表31_34[[#This Row],[日期]]&amp;"洗澡",records[日期]&amp;records[名称],0)),"")</f>
        <v>2.083333333333337E-2</v>
      </c>
      <c r="N37">
        <f t="array" ref="N37">IFERROR(INDEX(records[得分],MATCH(表31_34[[#This Row],[日期]]&amp;"洗澡",records[日期]&amp;records[名称],0)),"")</f>
        <v>-0.7</v>
      </c>
      <c r="O37" t="str">
        <f t="array" ref="O37">IFERROR(INDEX(records[备注],MATCH(表31_34[[#This Row],[日期]]&amp;"洗澡",records[日期]&amp;records[名称],0))&amp;"","")</f>
        <v>完成度：0%</v>
      </c>
      <c r="P37">
        <f>IF(表31_34[[#This Row],[得分]]="","",IF(表31_34[[#This Row],[得分]]&gt;0,P36+1,0))</f>
        <v>0</v>
      </c>
      <c r="Q37">
        <f>IF(表31_34[[#This Row],[得分]]="","",IF(表31_34[[#This Row],[得分]]&lt;0,Q36+1,0))</f>
        <v>1</v>
      </c>
    </row>
    <row r="38" spans="1:17">
      <c r="A38" s="5">
        <v>43913</v>
      </c>
      <c r="B38" s="17">
        <f t="array" ref="B38">IFERROR(INDEX(records[开始时刻],MATCH(表31_33[[#This Row],[日期]]&amp;"锻炼",records[日期]&amp;records[名称],0)),"")</f>
        <v>0.875</v>
      </c>
      <c r="C38" s="17">
        <f t="array" ref="C38">IFERROR(INDEX(records[结束时刻],MATCH(表31_33[[#This Row],[日期]]&amp;"锻炼",records[日期]&amp;records[名称],0)),"")</f>
        <v>0.91666666666666663</v>
      </c>
      <c r="D38" s="17">
        <f t="array" ref="D38">IFERROR(INDEX(records[持续时间],MATCH(表31_33[[#This Row],[日期]]&amp;"锻炼",records[日期]&amp;records[名称],0)),"")</f>
        <v>4.166666666666663E-2</v>
      </c>
      <c r="E38">
        <f t="array" ref="E38">IFERROR(INDEX(records[得分],MATCH(表31_33[[#This Row],[日期]]&amp;"锻炼",records[日期]&amp;records[名称],0)),"")</f>
        <v>-1.4</v>
      </c>
      <c r="F38" t="str">
        <f t="array" ref="F38">IFERROR(INDEX(records[备注],MATCH(表31_33[[#This Row],[日期]]&amp;"锻炼",records[日期]&amp;records[名称],0))&amp;"","")</f>
        <v>完成度：0%</v>
      </c>
      <c r="G38">
        <f>IF(表31_33[[#This Row],[得分]]="","",IF(表31_33[[#This Row],[得分]]&gt;0,G37+1,0))</f>
        <v>0</v>
      </c>
      <c r="H38">
        <f>IF(表31_33[[#This Row],[得分]]="","",IF(表31_33[[#This Row],[得分]]&lt;0,H37+1,0))</f>
        <v>2</v>
      </c>
      <c r="J38" s="5">
        <v>43913</v>
      </c>
      <c r="K38" s="17">
        <f t="array" ref="K38">IFERROR(INDEX(records[开始时刻],MATCH(表31_34[[#This Row],[日期]]&amp;"洗澡",records[日期]&amp;records[名称],0)),"")</f>
        <v>0.91666666666666663</v>
      </c>
      <c r="L38" s="17">
        <f t="array" ref="L38">IFERROR(INDEX(records[结束时刻],MATCH(表31_34[[#This Row],[日期]]&amp;"洗澡",records[日期]&amp;records[名称],0)),"")</f>
        <v>0.9375</v>
      </c>
      <c r="M38" s="17">
        <f t="array" ref="M38">IFERROR(INDEX(records[持续时间],MATCH(表31_34[[#This Row],[日期]]&amp;"洗澡",records[日期]&amp;records[名称],0)),"")</f>
        <v>2.083333333333337E-2</v>
      </c>
      <c r="N38">
        <f t="array" ref="N38">IFERROR(INDEX(records[得分],MATCH(表31_34[[#This Row],[日期]]&amp;"洗澡",records[日期]&amp;records[名称],0)),"")</f>
        <v>-1.4</v>
      </c>
      <c r="O38" t="str">
        <f t="array" ref="O38">IFERROR(INDEX(records[备注],MATCH(表31_34[[#This Row],[日期]]&amp;"洗澡",records[日期]&amp;records[名称],0))&amp;"","")</f>
        <v>完成度：0%</v>
      </c>
      <c r="P38">
        <f>IF(表31_34[[#This Row],[得分]]="","",IF(表31_34[[#This Row],[得分]]&gt;0,P37+1,0))</f>
        <v>0</v>
      </c>
      <c r="Q38">
        <f>IF(表31_34[[#This Row],[得分]]="","",IF(表31_34[[#This Row],[得分]]&lt;0,Q37+1,0))</f>
        <v>2</v>
      </c>
    </row>
    <row r="39" spans="1:17">
      <c r="A39" s="5">
        <v>43914</v>
      </c>
      <c r="B39" s="17">
        <f t="array" ref="B39">IFERROR(INDEX(records[开始时刻],MATCH(表31_33[[#This Row],[日期]]&amp;"锻炼",records[日期]&amp;records[名称],0)),"")</f>
        <v>0.875</v>
      </c>
      <c r="C39" s="17">
        <f t="array" ref="C39">IFERROR(INDEX(records[结束时刻],MATCH(表31_33[[#This Row],[日期]]&amp;"锻炼",records[日期]&amp;records[名称],0)),"")</f>
        <v>0.91666666666666663</v>
      </c>
      <c r="D39" s="17">
        <f t="array" ref="D39">IFERROR(INDEX(records[持续时间],MATCH(表31_33[[#This Row],[日期]]&amp;"锻炼",records[日期]&amp;records[名称],0)),"")</f>
        <v>4.166666666666663E-2</v>
      </c>
      <c r="E39">
        <f t="array" ref="E39">IFERROR(INDEX(records[得分],MATCH(表31_33[[#This Row],[日期]]&amp;"锻炼",records[日期]&amp;records[名称],0)),"")</f>
        <v>0</v>
      </c>
      <c r="F39" t="str">
        <f t="array" ref="F39">IFERROR(INDEX(records[备注],MATCH(表31_33[[#This Row],[日期]]&amp;"锻炼",records[日期]&amp;records[名称],0))&amp;"","")</f>
        <v>完成度：0%</v>
      </c>
      <c r="G39">
        <f>IF(表31_33[[#This Row],[得分]]="","",IF(表31_33[[#This Row],[得分]]&gt;0,G38+1,0))</f>
        <v>0</v>
      </c>
      <c r="H39">
        <f>IF(表31_33[[#This Row],[得分]]="","",IF(表31_33[[#This Row],[得分]]&lt;0,H38+1,0))</f>
        <v>0</v>
      </c>
      <c r="J39" s="5">
        <v>43914</v>
      </c>
      <c r="K39" s="17">
        <f t="array" ref="K39">IFERROR(INDEX(records[开始时刻],MATCH(表31_34[[#This Row],[日期]]&amp;"洗澡",records[日期]&amp;records[名称],0)),"")</f>
        <v>0.91666666666666663</v>
      </c>
      <c r="L39" s="17">
        <f t="array" ref="L39">IFERROR(INDEX(records[结束时刻],MATCH(表31_34[[#This Row],[日期]]&amp;"洗澡",records[日期]&amp;records[名称],0)),"")</f>
        <v>0.9375</v>
      </c>
      <c r="M39" s="17">
        <f t="array" ref="M39">IFERROR(INDEX(records[持续时间],MATCH(表31_34[[#This Row],[日期]]&amp;"洗澡",records[日期]&amp;records[名称],0)),"")</f>
        <v>2.083333333333337E-2</v>
      </c>
      <c r="N39">
        <f t="array" ref="N39">IFERROR(INDEX(records[得分],MATCH(表31_34[[#This Row],[日期]]&amp;"洗澡",records[日期]&amp;records[名称],0)),"")</f>
        <v>0</v>
      </c>
      <c r="O39" t="str">
        <f t="array" ref="O39">IFERROR(INDEX(records[备注],MATCH(表31_34[[#This Row],[日期]]&amp;"洗澡",records[日期]&amp;records[名称],0))&amp;"","")</f>
        <v>完成度：0%</v>
      </c>
      <c r="P39">
        <f>IF(表31_34[[#This Row],[得分]]="","",IF(表31_34[[#This Row],[得分]]&gt;0,P38+1,0))</f>
        <v>0</v>
      </c>
      <c r="Q39">
        <f>IF(表31_34[[#This Row],[得分]]="","",IF(表31_34[[#This Row],[得分]]&lt;0,Q38+1,0))</f>
        <v>0</v>
      </c>
    </row>
    <row r="40" spans="1:17">
      <c r="A40" s="5">
        <v>43915</v>
      </c>
      <c r="B40" s="17">
        <f t="array" ref="B40">IFERROR(INDEX(records[开始时刻],MATCH(表31_33[[#This Row],[日期]]&amp;"锻炼",records[日期]&amp;records[名称],0)),"")</f>
        <v>0.875</v>
      </c>
      <c r="C40" s="17">
        <f t="array" ref="C40">IFERROR(INDEX(records[结束时刻],MATCH(表31_33[[#This Row],[日期]]&amp;"锻炼",records[日期]&amp;records[名称],0)),"")</f>
        <v>0.91666666666666663</v>
      </c>
      <c r="D40" s="17">
        <f t="array" ref="D40">IFERROR(INDEX(records[持续时间],MATCH(表31_33[[#This Row],[日期]]&amp;"锻炼",records[日期]&amp;records[名称],0)),"")</f>
        <v>4.166666666666663E-2</v>
      </c>
      <c r="E40">
        <f t="array" ref="E40">IFERROR(INDEX(records[得分],MATCH(表31_33[[#This Row],[日期]]&amp;"锻炼",records[日期]&amp;records[名称],0)),"")</f>
        <v>-1.4</v>
      </c>
      <c r="F40" t="str">
        <f t="array" ref="F40">IFERROR(INDEX(records[备注],MATCH(表31_33[[#This Row],[日期]]&amp;"锻炼",records[日期]&amp;records[名称],0))&amp;"","")</f>
        <v>完成度：0%</v>
      </c>
      <c r="G40">
        <f>IF(表31_33[[#This Row],[得分]]="","",IF(表31_33[[#This Row],[得分]]&gt;0,G39+1,0))</f>
        <v>0</v>
      </c>
      <c r="H40">
        <f>IF(表31_33[[#This Row],[得分]]="","",IF(表31_33[[#This Row],[得分]]&lt;0,H39+1,0))</f>
        <v>1</v>
      </c>
      <c r="J40" s="5">
        <v>43915</v>
      </c>
      <c r="K40" s="17">
        <f t="array" ref="K40">IFERROR(INDEX(records[开始时刻],MATCH(表31_34[[#This Row],[日期]]&amp;"洗澡",records[日期]&amp;records[名称],0)),"")</f>
        <v>0.91666666666666663</v>
      </c>
      <c r="L40" s="17">
        <f t="array" ref="L40">IFERROR(INDEX(records[结束时刻],MATCH(表31_34[[#This Row],[日期]]&amp;"洗澡",records[日期]&amp;records[名称],0)),"")</f>
        <v>0.9375</v>
      </c>
      <c r="M40" s="17">
        <f t="array" ref="M40">IFERROR(INDEX(records[持续时间],MATCH(表31_34[[#This Row],[日期]]&amp;"洗澡",records[日期]&amp;records[名称],0)),"")</f>
        <v>2.083333333333337E-2</v>
      </c>
      <c r="N40">
        <f t="array" ref="N40">IFERROR(INDEX(records[得分],MATCH(表31_34[[#This Row],[日期]]&amp;"洗澡",records[日期]&amp;records[名称],0)),"")</f>
        <v>-1.4</v>
      </c>
      <c r="O40" t="str">
        <f t="array" ref="O40">IFERROR(INDEX(records[备注],MATCH(表31_34[[#This Row],[日期]]&amp;"洗澡",records[日期]&amp;records[名称],0))&amp;"","")</f>
        <v>完成度：0%</v>
      </c>
      <c r="P40">
        <f>IF(表31_34[[#This Row],[得分]]="","",IF(表31_34[[#This Row],[得分]]&gt;0,P39+1,0))</f>
        <v>0</v>
      </c>
      <c r="Q40">
        <f>IF(表31_34[[#This Row],[得分]]="","",IF(表31_34[[#This Row],[得分]]&lt;0,Q39+1,0))</f>
        <v>1</v>
      </c>
    </row>
    <row r="41" spans="1:17">
      <c r="A41" s="5">
        <v>43916</v>
      </c>
      <c r="B41" s="17">
        <f t="array" ref="B41">IFERROR(INDEX(records[开始时刻],MATCH(表31_33[[#This Row],[日期]]&amp;"锻炼",records[日期]&amp;records[名称],0)),"")</f>
        <v>0.875</v>
      </c>
      <c r="C41" s="17">
        <f t="array" ref="C41">IFERROR(INDEX(records[结束时刻],MATCH(表31_33[[#This Row],[日期]]&amp;"锻炼",records[日期]&amp;records[名称],0)),"")</f>
        <v>0.91666666666666663</v>
      </c>
      <c r="D41" s="17">
        <f t="array" ref="D41">IFERROR(INDEX(records[持续时间],MATCH(表31_33[[#This Row],[日期]]&amp;"锻炼",records[日期]&amp;records[名称],0)),"")</f>
        <v>4.166666666666663E-2</v>
      </c>
      <c r="E41">
        <f t="array" ref="E41">IFERROR(INDEX(records[得分],MATCH(表31_33[[#This Row],[日期]]&amp;"锻炼",records[日期]&amp;records[名称],0)),"")</f>
        <v>0</v>
      </c>
      <c r="F41" t="str">
        <f t="array" ref="F41">IFERROR(INDEX(records[备注],MATCH(表31_33[[#This Row],[日期]]&amp;"锻炼",records[日期]&amp;records[名称],0))&amp;"","")</f>
        <v>完成度：0%</v>
      </c>
      <c r="G41">
        <f>IF(表31_33[[#This Row],[得分]]="","",IF(表31_33[[#This Row],[得分]]&gt;0,G40+1,0))</f>
        <v>0</v>
      </c>
      <c r="H41">
        <f>IF(表31_33[[#This Row],[得分]]="","",IF(表31_33[[#This Row],[得分]]&lt;0,H40+1,0))</f>
        <v>0</v>
      </c>
      <c r="J41" s="5">
        <v>43916</v>
      </c>
      <c r="K41" s="17">
        <f t="array" ref="K41">IFERROR(INDEX(records[开始时刻],MATCH(表31_34[[#This Row],[日期]]&amp;"洗澡",records[日期]&amp;records[名称],0)),"")</f>
        <v>0.91666666666666663</v>
      </c>
      <c r="L41" s="17">
        <f t="array" ref="L41">IFERROR(INDEX(records[结束时刻],MATCH(表31_34[[#This Row],[日期]]&amp;"洗澡",records[日期]&amp;records[名称],0)),"")</f>
        <v>0.9375</v>
      </c>
      <c r="M41" s="17">
        <f t="array" ref="M41">IFERROR(INDEX(records[持续时间],MATCH(表31_34[[#This Row],[日期]]&amp;"洗澡",records[日期]&amp;records[名称],0)),"")</f>
        <v>2.083333333333337E-2</v>
      </c>
      <c r="N41">
        <f t="array" ref="N41">IFERROR(INDEX(records[得分],MATCH(表31_34[[#This Row],[日期]]&amp;"洗澡",records[日期]&amp;records[名称],0)),"")</f>
        <v>1.4</v>
      </c>
      <c r="O41" t="str">
        <f t="array" ref="O41">IFERROR(INDEX(records[备注],MATCH(表31_34[[#This Row],[日期]]&amp;"洗澡",records[日期]&amp;records[名称],0))&amp;"","")</f>
        <v>完成度：100%</v>
      </c>
      <c r="P41">
        <f>IF(表31_34[[#This Row],[得分]]="","",IF(表31_34[[#This Row],[得分]]&gt;0,P40+1,0))</f>
        <v>1</v>
      </c>
      <c r="Q41">
        <f>IF(表31_34[[#This Row],[得分]]="","",IF(表31_34[[#This Row],[得分]]&lt;0,Q40+1,0))</f>
        <v>0</v>
      </c>
    </row>
    <row r="42" spans="1:17">
      <c r="A42" s="5">
        <v>43917</v>
      </c>
      <c r="B42" s="17">
        <f t="array" ref="B42">IFERROR(INDEX(records[开始时刻],MATCH(表31_33[[#This Row],[日期]]&amp;"锻炼",records[日期]&amp;records[名称],0)),"")</f>
        <v>0.875</v>
      </c>
      <c r="C42" s="17">
        <f t="array" ref="C42">IFERROR(INDEX(records[结束时刻],MATCH(表31_33[[#This Row],[日期]]&amp;"锻炼",records[日期]&amp;records[名称],0)),"")</f>
        <v>0.91666666666666663</v>
      </c>
      <c r="D42" s="17">
        <f t="array" ref="D42">IFERROR(INDEX(records[持续时间],MATCH(表31_33[[#This Row],[日期]]&amp;"锻炼",records[日期]&amp;records[名称],0)),"")</f>
        <v>4.166666666666663E-2</v>
      </c>
      <c r="E42">
        <f t="array" ref="E42">IFERROR(INDEX(records[得分],MATCH(表31_33[[#This Row],[日期]]&amp;"锻炼",records[日期]&amp;records[名称],0)),"")</f>
        <v>-1.4</v>
      </c>
      <c r="F42" t="str">
        <f t="array" ref="F42">IFERROR(INDEX(records[备注],MATCH(表31_33[[#This Row],[日期]]&amp;"锻炼",records[日期]&amp;records[名称],0))&amp;"","")</f>
        <v>完成度：0%</v>
      </c>
      <c r="G42">
        <f>IF(表31_33[[#This Row],[得分]]="","",IF(表31_33[[#This Row],[得分]]&gt;0,G41+1,0))</f>
        <v>0</v>
      </c>
      <c r="H42">
        <f>IF(表31_33[[#This Row],[得分]]="","",IF(表31_33[[#This Row],[得分]]&lt;0,H41+1,0))</f>
        <v>1</v>
      </c>
      <c r="J42" s="5">
        <v>43917</v>
      </c>
      <c r="K42" s="17">
        <f t="array" ref="K42">IFERROR(INDEX(records[开始时刻],MATCH(表31_34[[#This Row],[日期]]&amp;"洗澡",records[日期]&amp;records[名称],0)),"")</f>
        <v>0.91666666666666663</v>
      </c>
      <c r="L42" s="17">
        <f t="array" ref="L42">IFERROR(INDEX(records[结束时刻],MATCH(表31_34[[#This Row],[日期]]&amp;"洗澡",records[日期]&amp;records[名称],0)),"")</f>
        <v>0.9375</v>
      </c>
      <c r="M42" s="17">
        <f t="array" ref="M42">IFERROR(INDEX(records[持续时间],MATCH(表31_34[[#This Row],[日期]]&amp;"洗澡",records[日期]&amp;records[名称],0)),"")</f>
        <v>2.083333333333337E-2</v>
      </c>
      <c r="N42">
        <f t="array" ref="N42">IFERROR(INDEX(records[得分],MATCH(表31_34[[#This Row],[日期]]&amp;"洗澡",records[日期]&amp;records[名称],0)),"")</f>
        <v>-1.4</v>
      </c>
      <c r="O42" t="str">
        <f t="array" ref="O42">IFERROR(INDEX(records[备注],MATCH(表31_34[[#This Row],[日期]]&amp;"洗澡",records[日期]&amp;records[名称],0))&amp;"","")</f>
        <v>完成度：0%</v>
      </c>
      <c r="P42">
        <f>IF(表31_34[[#This Row],[得分]]="","",IF(表31_34[[#This Row],[得分]]&gt;0,P41+1,0))</f>
        <v>0</v>
      </c>
      <c r="Q42">
        <f>IF(表31_34[[#This Row],[得分]]="","",IF(表31_34[[#This Row],[得分]]&lt;0,Q41+1,0))</f>
        <v>1</v>
      </c>
    </row>
    <row r="43" spans="1:17">
      <c r="A43" s="5">
        <v>43918</v>
      </c>
      <c r="B43" s="17" t="str">
        <f t="array" ref="B43">IFERROR(INDEX(records[开始时刻],MATCH(表31_33[[#This Row],[日期]]&amp;"锻炼",records[日期]&amp;records[名称],0)),"")</f>
        <v/>
      </c>
      <c r="C43" s="17" t="str">
        <f t="array" ref="C43">IFERROR(INDEX(records[结束时刻],MATCH(表31_33[[#This Row],[日期]]&amp;"锻炼",records[日期]&amp;records[名称],0)),"")</f>
        <v/>
      </c>
      <c r="D43" s="17" t="str">
        <f t="array" ref="D43">IFERROR(INDEX(records[持续时间],MATCH(表31_33[[#This Row],[日期]]&amp;"锻炼",records[日期]&amp;records[名称],0)),"")</f>
        <v/>
      </c>
      <c r="E43" t="str">
        <f t="array" ref="E43">IFERROR(INDEX(records[得分],MATCH(表31_33[[#This Row],[日期]]&amp;"锻炼",records[日期]&amp;records[名称],0)),"")</f>
        <v/>
      </c>
      <c r="F43" t="str">
        <f t="array" ref="F43">IFERROR(INDEX(records[备注],MATCH(表31_33[[#This Row],[日期]]&amp;"锻炼",records[日期]&amp;records[名称],0))&amp;"","")</f>
        <v/>
      </c>
      <c r="G43" t="str">
        <f>IF(表31_33[[#This Row],[得分]]="","",IF(表31_33[[#This Row],[得分]]&gt;0,G42+1,0))</f>
        <v/>
      </c>
      <c r="H43" t="str">
        <f>IF(表31_33[[#This Row],[得分]]="","",IF(表31_33[[#This Row],[得分]]&lt;0,H42+1,0))</f>
        <v/>
      </c>
      <c r="J43" s="5">
        <v>43918</v>
      </c>
      <c r="K43" s="17" t="str">
        <f t="array" ref="K43">IFERROR(INDEX(records[开始时刻],MATCH(表31_34[[#This Row],[日期]]&amp;"洗澡",records[日期]&amp;records[名称],0)),"")</f>
        <v/>
      </c>
      <c r="L43" s="17" t="str">
        <f t="array" ref="L43">IFERROR(INDEX(records[结束时刻],MATCH(表31_34[[#This Row],[日期]]&amp;"洗澡",records[日期]&amp;records[名称],0)),"")</f>
        <v/>
      </c>
      <c r="M43" s="17" t="str">
        <f t="array" ref="M43">IFERROR(INDEX(records[持续时间],MATCH(表31_34[[#This Row],[日期]]&amp;"洗澡",records[日期]&amp;records[名称],0)),"")</f>
        <v/>
      </c>
      <c r="N43" t="str">
        <f t="array" ref="N43">IFERROR(INDEX(records[得分],MATCH(表31_34[[#This Row],[日期]]&amp;"洗澡",records[日期]&amp;records[名称],0)),"")</f>
        <v/>
      </c>
      <c r="O43" t="str">
        <f t="array" ref="O43">IFERROR(INDEX(records[备注],MATCH(表31_34[[#This Row],[日期]]&amp;"洗澡",records[日期]&amp;records[名称],0))&amp;"","")</f>
        <v/>
      </c>
      <c r="P43" t="str">
        <f>IF(表31_34[[#This Row],[得分]]="","",IF(表31_34[[#This Row],[得分]]&gt;0,P42+1,0))</f>
        <v/>
      </c>
      <c r="Q43" t="str">
        <f>IF(表31_34[[#This Row],[得分]]="","",IF(表31_34[[#This Row],[得分]]&lt;0,Q42+1,0))</f>
        <v/>
      </c>
    </row>
    <row r="44" spans="1:17">
      <c r="A44" s="5">
        <v>43919</v>
      </c>
      <c r="B44" s="17" t="str">
        <f t="array" ref="B44">IFERROR(INDEX(records[开始时刻],MATCH(表31_33[[#This Row],[日期]]&amp;"锻炼",records[日期]&amp;records[名称],0)),"")</f>
        <v/>
      </c>
      <c r="C44" s="17" t="str">
        <f t="array" ref="C44">IFERROR(INDEX(records[结束时刻],MATCH(表31_33[[#This Row],[日期]]&amp;"锻炼",records[日期]&amp;records[名称],0)),"")</f>
        <v/>
      </c>
      <c r="D44" s="17" t="str">
        <f t="array" ref="D44">IFERROR(INDEX(records[持续时间],MATCH(表31_33[[#This Row],[日期]]&amp;"锻炼",records[日期]&amp;records[名称],0)),"")</f>
        <v/>
      </c>
      <c r="E44" t="str">
        <f t="array" ref="E44">IFERROR(INDEX(records[得分],MATCH(表31_33[[#This Row],[日期]]&amp;"锻炼",records[日期]&amp;records[名称],0)),"")</f>
        <v/>
      </c>
      <c r="F44" t="str">
        <f t="array" ref="F44">IFERROR(INDEX(records[备注],MATCH(表31_33[[#This Row],[日期]]&amp;"锻炼",records[日期]&amp;records[名称],0))&amp;"","")</f>
        <v/>
      </c>
      <c r="G44" t="str">
        <f>IF(表31_33[[#This Row],[得分]]="","",IF(表31_33[[#This Row],[得分]]&gt;0,G43+1,0))</f>
        <v/>
      </c>
      <c r="H44" t="str">
        <f>IF(表31_33[[#This Row],[得分]]="","",IF(表31_33[[#This Row],[得分]]&lt;0,H43+1,0))</f>
        <v/>
      </c>
      <c r="J44" s="5">
        <v>43919</v>
      </c>
      <c r="K44" s="17" t="str">
        <f t="array" ref="K44">IFERROR(INDEX(records[开始时刻],MATCH(表31_34[[#This Row],[日期]]&amp;"洗澡",records[日期]&amp;records[名称],0)),"")</f>
        <v/>
      </c>
      <c r="L44" s="17" t="str">
        <f t="array" ref="L44">IFERROR(INDEX(records[结束时刻],MATCH(表31_34[[#This Row],[日期]]&amp;"洗澡",records[日期]&amp;records[名称],0)),"")</f>
        <v/>
      </c>
      <c r="M44" s="17" t="str">
        <f t="array" ref="M44">IFERROR(INDEX(records[持续时间],MATCH(表31_34[[#This Row],[日期]]&amp;"洗澡",records[日期]&amp;records[名称],0)),"")</f>
        <v/>
      </c>
      <c r="N44" t="str">
        <f t="array" ref="N44">IFERROR(INDEX(records[得分],MATCH(表31_34[[#This Row],[日期]]&amp;"洗澡",records[日期]&amp;records[名称],0)),"")</f>
        <v/>
      </c>
      <c r="O44" t="str">
        <f t="array" ref="O44">IFERROR(INDEX(records[备注],MATCH(表31_34[[#This Row],[日期]]&amp;"洗澡",records[日期]&amp;records[名称],0))&amp;"","")</f>
        <v/>
      </c>
      <c r="P44" t="str">
        <f>IF(表31_34[[#This Row],[得分]]="","",IF(表31_34[[#This Row],[得分]]&gt;0,P43+1,0))</f>
        <v/>
      </c>
      <c r="Q44" t="str">
        <f>IF(表31_34[[#This Row],[得分]]="","",IF(表31_34[[#This Row],[得分]]&lt;0,Q43+1,0))</f>
        <v/>
      </c>
    </row>
    <row r="45" spans="1:17">
      <c r="A45" s="5">
        <v>43920</v>
      </c>
      <c r="B45" s="17" t="str">
        <f t="array" ref="B45">IFERROR(INDEX(records[开始时刻],MATCH(表31_33[[#This Row],[日期]]&amp;"锻炼",records[日期]&amp;records[名称],0)),"")</f>
        <v/>
      </c>
      <c r="C45" s="17" t="str">
        <f t="array" ref="C45">IFERROR(INDEX(records[结束时刻],MATCH(表31_33[[#This Row],[日期]]&amp;"锻炼",records[日期]&amp;records[名称],0)),"")</f>
        <v/>
      </c>
      <c r="D45" s="17" t="str">
        <f t="array" ref="D45">IFERROR(INDEX(records[持续时间],MATCH(表31_33[[#This Row],[日期]]&amp;"锻炼",records[日期]&amp;records[名称],0)),"")</f>
        <v/>
      </c>
      <c r="E45" t="str">
        <f t="array" ref="E45">IFERROR(INDEX(records[得分],MATCH(表31_33[[#This Row],[日期]]&amp;"锻炼",records[日期]&amp;records[名称],0)),"")</f>
        <v/>
      </c>
      <c r="F45" t="str">
        <f t="array" ref="F45">IFERROR(INDEX(records[备注],MATCH(表31_33[[#This Row],[日期]]&amp;"锻炼",records[日期]&amp;records[名称],0))&amp;"","")</f>
        <v/>
      </c>
      <c r="G45" t="str">
        <f>IF(表31_33[[#This Row],[得分]]="","",IF(表31_33[[#This Row],[得分]]&gt;0,G44+1,0))</f>
        <v/>
      </c>
      <c r="H45" t="str">
        <f>IF(表31_33[[#This Row],[得分]]="","",IF(表31_33[[#This Row],[得分]]&lt;0,H44+1,0))</f>
        <v/>
      </c>
      <c r="J45" s="5">
        <v>43920</v>
      </c>
      <c r="K45" s="17" t="str">
        <f t="array" ref="K45">IFERROR(INDEX(records[开始时刻],MATCH(表31_34[[#This Row],[日期]]&amp;"洗澡",records[日期]&amp;records[名称],0)),"")</f>
        <v/>
      </c>
      <c r="L45" s="17" t="str">
        <f t="array" ref="L45">IFERROR(INDEX(records[结束时刻],MATCH(表31_34[[#This Row],[日期]]&amp;"洗澡",records[日期]&amp;records[名称],0)),"")</f>
        <v/>
      </c>
      <c r="M45" s="17" t="str">
        <f t="array" ref="M45">IFERROR(INDEX(records[持续时间],MATCH(表31_34[[#This Row],[日期]]&amp;"洗澡",records[日期]&amp;records[名称],0)),"")</f>
        <v/>
      </c>
      <c r="N45" t="str">
        <f t="array" ref="N45">IFERROR(INDEX(records[得分],MATCH(表31_34[[#This Row],[日期]]&amp;"洗澡",records[日期]&amp;records[名称],0)),"")</f>
        <v/>
      </c>
      <c r="O45" t="str">
        <f t="array" ref="O45">IFERROR(INDEX(records[备注],MATCH(表31_34[[#This Row],[日期]]&amp;"洗澡",records[日期]&amp;records[名称],0))&amp;"","")</f>
        <v/>
      </c>
      <c r="P45" t="str">
        <f>IF(表31_34[[#This Row],[得分]]="","",IF(表31_34[[#This Row],[得分]]&gt;0,P44+1,0))</f>
        <v/>
      </c>
      <c r="Q45" t="str">
        <f>IF(表31_34[[#This Row],[得分]]="","",IF(表31_34[[#This Row],[得分]]&lt;0,Q44+1,0))</f>
        <v/>
      </c>
    </row>
    <row r="46" spans="1:17">
      <c r="A46" s="5">
        <v>43921</v>
      </c>
      <c r="B46" s="17" t="str">
        <f t="array" ref="B46">IFERROR(INDEX(records[开始时刻],MATCH(表31_33[[#This Row],[日期]]&amp;"锻炼",records[日期]&amp;records[名称],0)),"")</f>
        <v/>
      </c>
      <c r="C46" s="17" t="str">
        <f t="array" ref="C46">IFERROR(INDEX(records[结束时刻],MATCH(表31_33[[#This Row],[日期]]&amp;"锻炼",records[日期]&amp;records[名称],0)),"")</f>
        <v/>
      </c>
      <c r="D46" s="17" t="str">
        <f t="array" ref="D46">IFERROR(INDEX(records[持续时间],MATCH(表31_33[[#This Row],[日期]]&amp;"锻炼",records[日期]&amp;records[名称],0)),"")</f>
        <v/>
      </c>
      <c r="E46" t="str">
        <f t="array" ref="E46">IFERROR(INDEX(records[得分],MATCH(表31_33[[#This Row],[日期]]&amp;"锻炼",records[日期]&amp;records[名称],0)),"")</f>
        <v/>
      </c>
      <c r="F46" t="str">
        <f t="array" ref="F46">IFERROR(INDEX(records[备注],MATCH(表31_33[[#This Row],[日期]]&amp;"锻炼",records[日期]&amp;records[名称],0))&amp;"","")</f>
        <v/>
      </c>
      <c r="G46" t="str">
        <f>IF(表31_33[[#This Row],[得分]]="","",IF(表31_33[[#This Row],[得分]]&gt;0,G45+1,0))</f>
        <v/>
      </c>
      <c r="H46" t="str">
        <f>IF(表31_33[[#This Row],[得分]]="","",IF(表31_33[[#This Row],[得分]]&lt;0,H45+1,0))</f>
        <v/>
      </c>
      <c r="J46" s="5">
        <v>43921</v>
      </c>
      <c r="K46" s="17" t="str">
        <f t="array" ref="K46">IFERROR(INDEX(records[开始时刻],MATCH(表31_34[[#This Row],[日期]]&amp;"洗澡",records[日期]&amp;records[名称],0)),"")</f>
        <v/>
      </c>
      <c r="L46" s="17" t="str">
        <f t="array" ref="L46">IFERROR(INDEX(records[结束时刻],MATCH(表31_34[[#This Row],[日期]]&amp;"洗澡",records[日期]&amp;records[名称],0)),"")</f>
        <v/>
      </c>
      <c r="M46" s="17" t="str">
        <f t="array" ref="M46">IFERROR(INDEX(records[持续时间],MATCH(表31_34[[#This Row],[日期]]&amp;"洗澡",records[日期]&amp;records[名称],0)),"")</f>
        <v/>
      </c>
      <c r="N46" t="str">
        <f t="array" ref="N46">IFERROR(INDEX(records[得分],MATCH(表31_34[[#This Row],[日期]]&amp;"洗澡",records[日期]&amp;records[名称],0)),"")</f>
        <v/>
      </c>
      <c r="O46" t="str">
        <f t="array" ref="O46">IFERROR(INDEX(records[备注],MATCH(表31_34[[#This Row],[日期]]&amp;"洗澡",records[日期]&amp;records[名称],0))&amp;"","")</f>
        <v/>
      </c>
      <c r="P46" t="str">
        <f>IF(表31_34[[#This Row],[得分]]="","",IF(表31_34[[#This Row],[得分]]&gt;0,P45+1,0))</f>
        <v/>
      </c>
      <c r="Q46" t="str">
        <f>IF(表31_34[[#This Row],[得分]]="","",IF(表31_34[[#This Row],[得分]]&lt;0,Q45+1,0))</f>
        <v/>
      </c>
    </row>
    <row r="47" spans="1:17">
      <c r="A47" s="5">
        <v>43922</v>
      </c>
      <c r="B47" s="17" t="str">
        <f t="array" ref="B47">IFERROR(INDEX(records[开始时刻],MATCH(表31_33[[#This Row],[日期]]&amp;"锻炼",records[日期]&amp;records[名称],0)),"")</f>
        <v/>
      </c>
      <c r="C47" s="17" t="str">
        <f t="array" ref="C47">IFERROR(INDEX(records[结束时刻],MATCH(表31_33[[#This Row],[日期]]&amp;"锻炼",records[日期]&amp;records[名称],0)),"")</f>
        <v/>
      </c>
      <c r="D47" s="17" t="str">
        <f t="array" ref="D47">IFERROR(INDEX(records[持续时间],MATCH(表31_33[[#This Row],[日期]]&amp;"锻炼",records[日期]&amp;records[名称],0)),"")</f>
        <v/>
      </c>
      <c r="E47" t="str">
        <f t="array" ref="E47">IFERROR(INDEX(records[得分],MATCH(表31_33[[#This Row],[日期]]&amp;"锻炼",records[日期]&amp;records[名称],0)),"")</f>
        <v/>
      </c>
      <c r="F47" t="str">
        <f t="array" ref="F47">IFERROR(INDEX(records[备注],MATCH(表31_33[[#This Row],[日期]]&amp;"锻炼",records[日期]&amp;records[名称],0))&amp;"","")</f>
        <v/>
      </c>
      <c r="G47" t="str">
        <f>IF(表31_33[[#This Row],[得分]]="","",IF(表31_33[[#This Row],[得分]]&gt;0,G46+1,0))</f>
        <v/>
      </c>
      <c r="H47" t="str">
        <f>IF(表31_33[[#This Row],[得分]]="","",IF(表31_33[[#This Row],[得分]]&lt;0,H46+1,0))</f>
        <v/>
      </c>
      <c r="J47" s="5">
        <v>43922</v>
      </c>
      <c r="K47" s="17" t="str">
        <f t="array" ref="K47">IFERROR(INDEX(records[开始时刻],MATCH(表31_34[[#This Row],[日期]]&amp;"洗澡",records[日期]&amp;records[名称],0)),"")</f>
        <v/>
      </c>
      <c r="L47" s="17" t="str">
        <f t="array" ref="L47">IFERROR(INDEX(records[结束时刻],MATCH(表31_34[[#This Row],[日期]]&amp;"洗澡",records[日期]&amp;records[名称],0)),"")</f>
        <v/>
      </c>
      <c r="M47" s="17" t="str">
        <f t="array" ref="M47">IFERROR(INDEX(records[持续时间],MATCH(表31_34[[#This Row],[日期]]&amp;"洗澡",records[日期]&amp;records[名称],0)),"")</f>
        <v/>
      </c>
      <c r="N47" t="str">
        <f t="array" ref="N47">IFERROR(INDEX(records[得分],MATCH(表31_34[[#This Row],[日期]]&amp;"洗澡",records[日期]&amp;records[名称],0)),"")</f>
        <v/>
      </c>
      <c r="O47" t="str">
        <f t="array" ref="O47">IFERROR(INDEX(records[备注],MATCH(表31_34[[#This Row],[日期]]&amp;"洗澡",records[日期]&amp;records[名称],0))&amp;"","")</f>
        <v/>
      </c>
      <c r="P47" t="str">
        <f>IF(表31_34[[#This Row],[得分]]="","",IF(表31_34[[#This Row],[得分]]&gt;0,P46+1,0))</f>
        <v/>
      </c>
      <c r="Q47" t="str">
        <f>IF(表31_34[[#This Row],[得分]]="","",IF(表31_34[[#This Row],[得分]]&lt;0,Q46+1,0))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44"/>
  <sheetViews>
    <sheetView topLeftCell="A14" workbookViewId="0">
      <selection activeCell="O37" sqref="O37"/>
    </sheetView>
  </sheetViews>
  <sheetFormatPr baseColWidth="10" defaultRowHeight="16"/>
  <sheetData>
    <row r="1" spans="1:26" ht="23">
      <c r="A1" s="26" t="s">
        <v>185</v>
      </c>
      <c r="G1" s="25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5" t="s">
        <v>195</v>
      </c>
      <c r="B7" s="45"/>
      <c r="C7" s="45"/>
      <c r="D7" s="45"/>
      <c r="E7" s="45"/>
      <c r="F7" s="45"/>
      <c r="G7" s="45"/>
      <c r="H7" s="45"/>
      <c r="J7" s="45" t="s">
        <v>119</v>
      </c>
      <c r="K7" s="45"/>
      <c r="L7" s="45"/>
      <c r="M7" s="45"/>
      <c r="N7" s="45"/>
      <c r="O7" s="45"/>
      <c r="P7" s="45"/>
      <c r="Q7" s="45"/>
      <c r="S7" s="45" t="s">
        <v>196</v>
      </c>
      <c r="T7" s="45"/>
      <c r="U7" s="45"/>
      <c r="V7" s="45"/>
      <c r="W7" s="45"/>
      <c r="X7" s="45"/>
      <c r="Y7" s="45"/>
      <c r="Z7" s="45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5">
        <v>43884</v>
      </c>
      <c r="B9" s="17" t="str">
        <f t="array" ref="B9">IFERROR(INDEX(records[开始时刻],MATCH(表31_3435[[#This Row],[日期]]&amp;"今日日程评分",records[日期]&amp;records[名称],0)),"")</f>
        <v/>
      </c>
      <c r="C9" s="17" t="str">
        <f>IFERROR(INDEX(records[结束时刻],MATCH(表31_3435[[#This Row],[日期]]&amp;"今日日程评分",records[日期]&amp;records[名称],0)),"")</f>
        <v/>
      </c>
      <c r="D9" s="17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5">
        <v>43884</v>
      </c>
      <c r="K9" s="17">
        <f t="array" ref="K9">IFERROR(INDEX(records[开始时刻],MATCH(表31_343541[[#This Row],[日期]]&amp;"明日日程安排",records[日期]&amp;records[名称],0)),"")</f>
        <v>0.94791666666666663</v>
      </c>
      <c r="L9" s="17">
        <f t="array" ref="L9">IFERROR(INDEX(records[结束时刻],MATCH(表31_343541[[#This Row],[日期]]&amp;"明日日程安排",records[日期]&amp;records[名称],0)),"")</f>
        <v>0.95833333333333337</v>
      </c>
      <c r="M9" s="17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5">
        <v>43884</v>
      </c>
      <c r="T9" s="17" t="str">
        <f t="array" ref="T9">IFERROR(INDEX(records[开始时刻],MATCH(表31_34354142[[#This Row],[日期]]&amp;"今日日程评分归档",records[日期]&amp;records[名称],0)),"")</f>
        <v/>
      </c>
      <c r="U9" s="17" t="str">
        <f t="array" ref="U9">IFERROR(INDEX(records[结束时刻],MATCH(表31_34354142[[#This Row],[日期]]&amp;"今日日程评分归档",records[日期]&amp;records[名称],0)),"")</f>
        <v/>
      </c>
      <c r="V9" s="17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5">
        <v>43885</v>
      </c>
      <c r="B10" s="17" t="str">
        <f t="array" ref="B10">IFERROR(INDEX(records[开始时刻],MATCH(表31_3435[[#This Row],[日期]]&amp;"今日日程评分",records[日期]&amp;records[名称],0)),"")</f>
        <v/>
      </c>
      <c r="C10" s="17" t="str">
        <f>IFERROR(INDEX(records[结束时刻],MATCH(表31_3435[[#This Row],[日期]]&amp;"今日日程评分",records[日期]&amp;records[名称],0)),"")</f>
        <v/>
      </c>
      <c r="D10" s="17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5">
        <v>43885</v>
      </c>
      <c r="K10" s="17">
        <f t="array" ref="K10">IFERROR(INDEX(records[开始时刻],MATCH(表31_343541[[#This Row],[日期]]&amp;"明日日程安排",records[日期]&amp;records[名称],0)),"")</f>
        <v>0.94791666666666663</v>
      </c>
      <c r="L10" s="17">
        <f t="array" ref="L10">IFERROR(INDEX(records[结束时刻],MATCH(表31_343541[[#This Row],[日期]]&amp;"明日日程安排",records[日期]&amp;records[名称],0)),"")</f>
        <v>0.95833333333333337</v>
      </c>
      <c r="M10" s="17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5">
        <v>43885</v>
      </c>
      <c r="T10" s="17" t="str">
        <f t="array" ref="T10">IFERROR(INDEX(records[开始时刻],MATCH(表31_34354142[[#This Row],[日期]]&amp;"今日日程评分归档",records[日期]&amp;records[名称],0)),"")</f>
        <v/>
      </c>
      <c r="U10" s="17" t="str">
        <f t="array" ref="U10">IFERROR(INDEX(records[结束时刻],MATCH(表31_34354142[[#This Row],[日期]]&amp;"今日日程评分归档",records[日期]&amp;records[名称],0)),"")</f>
        <v/>
      </c>
      <c r="V10" s="17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5">
        <v>43886</v>
      </c>
      <c r="B11" s="17" t="str">
        <f t="array" ref="B11">IFERROR(INDEX(records[开始时刻],MATCH(表31_3435[[#This Row],[日期]]&amp;"今日日程评分",records[日期]&amp;records[名称],0)),"")</f>
        <v/>
      </c>
      <c r="C11" s="17" t="str">
        <f>IFERROR(INDEX(records[结束时刻],MATCH(表31_3435[[#This Row],[日期]]&amp;"今日日程评分",records[日期]&amp;records[名称],0)),"")</f>
        <v/>
      </c>
      <c r="D11" s="17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5">
        <v>43886</v>
      </c>
      <c r="K11" s="17">
        <f t="array" ref="K11">IFERROR(INDEX(records[开始时刻],MATCH(表31_343541[[#This Row],[日期]]&amp;"明日日程安排",records[日期]&amp;records[名称],0)),"")</f>
        <v>0.9375</v>
      </c>
      <c r="L11" s="17">
        <f t="array" ref="L11">IFERROR(INDEX(records[结束时刻],MATCH(表31_343541[[#This Row],[日期]]&amp;"明日日程安排",records[日期]&amp;records[名称],0)),"")</f>
        <v>0.94791666666666663</v>
      </c>
      <c r="M11" s="17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5">
        <v>43886</v>
      </c>
      <c r="T11" s="17" t="str">
        <f t="array" ref="T11">IFERROR(INDEX(records[开始时刻],MATCH(表31_34354142[[#This Row],[日期]]&amp;"今日日程评分归档",records[日期]&amp;records[名称],0)),"")</f>
        <v/>
      </c>
      <c r="U11" s="17" t="str">
        <f t="array" ref="U11">IFERROR(INDEX(records[结束时刻],MATCH(表31_34354142[[#This Row],[日期]]&amp;"今日日程评分归档",records[日期]&amp;records[名称],0)),"")</f>
        <v/>
      </c>
      <c r="V11" s="17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5">
        <v>43887</v>
      </c>
      <c r="B12" s="17" t="str">
        <f t="array" ref="B12">IFERROR(INDEX(records[开始时刻],MATCH(表31_3435[[#This Row],[日期]]&amp;"今日日程评分",records[日期]&amp;records[名称],0)),"")</f>
        <v/>
      </c>
      <c r="C12" s="17" t="str">
        <f>IFERROR(INDEX(records[结束时刻],MATCH(表31_3435[[#This Row],[日期]]&amp;"今日日程评分",records[日期]&amp;records[名称],0)),"")</f>
        <v/>
      </c>
      <c r="D12" s="17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5">
        <v>43887</v>
      </c>
      <c r="K12" s="17">
        <f t="array" ref="K12">IFERROR(INDEX(records[开始时刻],MATCH(表31_343541[[#This Row],[日期]]&amp;"明日日程安排",records[日期]&amp;records[名称],0)),"")</f>
        <v>0.9375</v>
      </c>
      <c r="L12" s="17">
        <f t="array" ref="L12">IFERROR(INDEX(records[结束时刻],MATCH(表31_343541[[#This Row],[日期]]&amp;"明日日程安排",records[日期]&amp;records[名称],0)),"")</f>
        <v>0.94791666666666663</v>
      </c>
      <c r="M12" s="17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5">
        <v>43887</v>
      </c>
      <c r="T12" s="17" t="str">
        <f t="array" ref="T12">IFERROR(INDEX(records[开始时刻],MATCH(表31_34354142[[#This Row],[日期]]&amp;"今日日程评分归档",records[日期]&amp;records[名称],0)),"")</f>
        <v/>
      </c>
      <c r="U12" s="17" t="str">
        <f t="array" ref="U12">IFERROR(INDEX(records[结束时刻],MATCH(表31_34354142[[#This Row],[日期]]&amp;"今日日程评分归档",records[日期]&amp;records[名称],0)),"")</f>
        <v/>
      </c>
      <c r="V12" s="17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5">
        <v>43888</v>
      </c>
      <c r="B13" s="17" t="str">
        <f t="array" ref="B13">IFERROR(INDEX(records[开始时刻],MATCH(表31_3435[[#This Row],[日期]]&amp;"今日日程评分",records[日期]&amp;records[名称],0)),"")</f>
        <v/>
      </c>
      <c r="C13" s="17" t="str">
        <f>IFERROR(INDEX(records[结束时刻],MATCH(表31_3435[[#This Row],[日期]]&amp;"今日日程评分",records[日期]&amp;records[名称],0)),"")</f>
        <v/>
      </c>
      <c r="D13" s="17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5">
        <v>43888</v>
      </c>
      <c r="K13" s="17">
        <f t="array" ref="K13">IFERROR(INDEX(records[开始时刻],MATCH(表31_343541[[#This Row],[日期]]&amp;"明日日程安排",records[日期]&amp;records[名称],0)),"")</f>
        <v>0.9375</v>
      </c>
      <c r="L13" s="17">
        <f t="array" ref="L13">IFERROR(INDEX(records[结束时刻],MATCH(表31_343541[[#This Row],[日期]]&amp;"明日日程安排",records[日期]&amp;records[名称],0)),"")</f>
        <v>0.94791666666666663</v>
      </c>
      <c r="M13" s="17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5">
        <v>43888</v>
      </c>
      <c r="T13" s="17" t="str">
        <f t="array" ref="T13">IFERROR(INDEX(records[开始时刻],MATCH(表31_34354142[[#This Row],[日期]]&amp;"今日日程评分归档",records[日期]&amp;records[名称],0)),"")</f>
        <v/>
      </c>
      <c r="U13" s="17" t="str">
        <f t="array" ref="U13">IFERROR(INDEX(records[结束时刻],MATCH(表31_34354142[[#This Row],[日期]]&amp;"今日日程评分归档",records[日期]&amp;records[名称],0)),"")</f>
        <v/>
      </c>
      <c r="V13" s="17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5">
        <v>43889</v>
      </c>
      <c r="B14" s="17" t="str">
        <f t="array" ref="B14">IFERROR(INDEX(records[开始时刻],MATCH(表31_3435[[#This Row],[日期]]&amp;"今日日程评分",records[日期]&amp;records[名称],0)),"")</f>
        <v/>
      </c>
      <c r="C14" s="17" t="str">
        <f>IFERROR(INDEX(records[结束时刻],MATCH(表31_3435[[#This Row],[日期]]&amp;"今日日程评分",records[日期]&amp;records[名称],0)),"")</f>
        <v/>
      </c>
      <c r="D14" s="17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5">
        <v>43889</v>
      </c>
      <c r="K14" s="17">
        <f t="array" ref="K14">IFERROR(INDEX(records[开始时刻],MATCH(表31_343541[[#This Row],[日期]]&amp;"明日日程安排",records[日期]&amp;records[名称],0)),"")</f>
        <v>0.9375</v>
      </c>
      <c r="L14" s="17">
        <f t="array" ref="L14">IFERROR(INDEX(records[结束时刻],MATCH(表31_343541[[#This Row],[日期]]&amp;"明日日程安排",records[日期]&amp;records[名称],0)),"")</f>
        <v>0.94791666666666663</v>
      </c>
      <c r="M14" s="17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5">
        <v>43889</v>
      </c>
      <c r="T14" s="17" t="str">
        <f t="array" ref="T14">IFERROR(INDEX(records[开始时刻],MATCH(表31_34354142[[#This Row],[日期]]&amp;"今日日程评分归档",records[日期]&amp;records[名称],0)),"")</f>
        <v/>
      </c>
      <c r="U14" s="17" t="str">
        <f t="array" ref="U14">IFERROR(INDEX(records[结束时刻],MATCH(表31_34354142[[#This Row],[日期]]&amp;"今日日程评分归档",records[日期]&amp;records[名称],0)),"")</f>
        <v/>
      </c>
      <c r="V14" s="17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5">
        <v>43890</v>
      </c>
      <c r="B15" s="17" t="str">
        <f t="array" ref="B15">IFERROR(INDEX(records[开始时刻],MATCH(表31_3435[[#This Row],[日期]]&amp;"今日日程评分",records[日期]&amp;records[名称],0)),"")</f>
        <v/>
      </c>
      <c r="C15" s="17" t="str">
        <f>IFERROR(INDEX(records[结束时刻],MATCH(表31_3435[[#This Row],[日期]]&amp;"今日日程评分",records[日期]&amp;records[名称],0)),"")</f>
        <v/>
      </c>
      <c r="D15" s="17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5">
        <v>43890</v>
      </c>
      <c r="K15" s="17">
        <f t="array" ref="K15">IFERROR(INDEX(records[开始时刻],MATCH(表31_343541[[#This Row],[日期]]&amp;"明日日程安排",records[日期]&amp;records[名称],0)),"")</f>
        <v>0.9375</v>
      </c>
      <c r="L15" s="17">
        <f t="array" ref="L15">IFERROR(INDEX(records[结束时刻],MATCH(表31_343541[[#This Row],[日期]]&amp;"明日日程安排",records[日期]&amp;records[名称],0)),"")</f>
        <v>0.94791666666666663</v>
      </c>
      <c r="M15" s="17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5">
        <v>43890</v>
      </c>
      <c r="T15" s="17" t="str">
        <f t="array" ref="T15">IFERROR(INDEX(records[开始时刻],MATCH(表31_34354142[[#This Row],[日期]]&amp;"今日日程评分归档",records[日期]&amp;records[名称],0)),"")</f>
        <v/>
      </c>
      <c r="U15" s="17" t="str">
        <f t="array" ref="U15">IFERROR(INDEX(records[结束时刻],MATCH(表31_34354142[[#This Row],[日期]]&amp;"今日日程评分归档",records[日期]&amp;records[名称],0)),"")</f>
        <v/>
      </c>
      <c r="V15" s="17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5">
        <v>43891</v>
      </c>
      <c r="B16" s="17">
        <f t="array" ref="B16">IFERROR(INDEX(records[开始时刻],MATCH(表31_3435[[#This Row],[日期]]&amp;"今日日程评分",records[日期]&amp;records[名称],0)),"")</f>
        <v>0.94791666666666663</v>
      </c>
      <c r="C16" s="17">
        <f t="array" ref="C16">IFERROR(INDEX(records[结束时刻],MATCH(表31_3435[[#This Row],[日期]]&amp;"今日日程评分",records[日期]&amp;records[名称],0)),"")</f>
        <v>0.95833333333333337</v>
      </c>
      <c r="D16" s="17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5">
        <v>43891</v>
      </c>
      <c r="K16" s="17">
        <f t="array" ref="K16">IFERROR(INDEX(records[开始时刻],MATCH(表31_343541[[#This Row],[日期]]&amp;"明日日程安排",records[日期]&amp;records[名称],0)),"")</f>
        <v>0.9375</v>
      </c>
      <c r="L16" s="17">
        <f t="array" ref="L16">IFERROR(INDEX(records[结束时刻],MATCH(表31_343541[[#This Row],[日期]]&amp;"明日日程安排",records[日期]&amp;records[名称],0)),"")</f>
        <v>0.94791666666666663</v>
      </c>
      <c r="M16" s="17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5">
        <v>43891</v>
      </c>
      <c r="T16" s="17" t="str">
        <f t="array" ref="T16">IFERROR(INDEX(records[开始时刻],MATCH(表31_34354142[[#This Row],[日期]]&amp;"今日日程评分归档",records[日期]&amp;records[名称],0)),"")</f>
        <v/>
      </c>
      <c r="U16" s="17" t="str">
        <f t="array" ref="U16">IFERROR(INDEX(records[结束时刻],MATCH(表31_34354142[[#This Row],[日期]]&amp;"今日日程评分归档",records[日期]&amp;records[名称],0)),"")</f>
        <v/>
      </c>
      <c r="V16" s="17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5">
        <v>43892</v>
      </c>
      <c r="B17" s="17">
        <f t="array" ref="B17">IFERROR(INDEX(records[开始时刻],MATCH(表31_3435[[#This Row],[日期]]&amp;"今日日程评分",records[日期]&amp;records[名称],0)),"")</f>
        <v>0.9375</v>
      </c>
      <c r="C17" s="17">
        <f t="array" ref="C17">IFERROR(INDEX(records[结束时刻],MATCH(表31_3435[[#This Row],[日期]]&amp;"今日日程评分",records[日期]&amp;records[名称],0)),"")</f>
        <v>0.94444444444444453</v>
      </c>
      <c r="D17" s="17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5">
        <v>43892</v>
      </c>
      <c r="K17" s="17">
        <f t="array" ref="K17">IFERROR(INDEX(records[开始时刻],MATCH(表31_343541[[#This Row],[日期]]&amp;"明日日程安排",records[日期]&amp;records[名称],0)),"")</f>
        <v>0.94444444444444453</v>
      </c>
      <c r="L17" s="17">
        <f t="array" ref="L17">IFERROR(INDEX(records[结束时刻],MATCH(表31_343541[[#This Row],[日期]]&amp;"明日日程安排",records[日期]&amp;records[名称],0)),"")</f>
        <v>0.95138888888888884</v>
      </c>
      <c r="M17" s="17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5">
        <v>43892</v>
      </c>
      <c r="T17" s="17" t="str">
        <f t="array" ref="T17">IFERROR(INDEX(records[开始时刻],MATCH(表31_34354142[[#This Row],[日期]]&amp;"今日日程评分归档",records[日期]&amp;records[名称],0)),"")</f>
        <v/>
      </c>
      <c r="U17" s="17" t="str">
        <f t="array" ref="U17">IFERROR(INDEX(records[结束时刻],MATCH(表31_34354142[[#This Row],[日期]]&amp;"今日日程评分归档",records[日期]&amp;records[名称],0)),"")</f>
        <v/>
      </c>
      <c r="V17" s="17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5">
        <v>43893</v>
      </c>
      <c r="B18" s="17">
        <f t="array" ref="B18">IFERROR(INDEX(records[开始时刻],MATCH(表31_3435[[#This Row],[日期]]&amp;"今日日程评分",records[日期]&amp;records[名称],0)),"")</f>
        <v>0.9375</v>
      </c>
      <c r="C18" s="17">
        <f t="array" ref="C18">IFERROR(INDEX(records[结束时刻],MATCH(表31_3435[[#This Row],[日期]]&amp;"今日日程评分",records[日期]&amp;records[名称],0)),"")</f>
        <v>0.94444444444444453</v>
      </c>
      <c r="D18" s="17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5">
        <v>43893</v>
      </c>
      <c r="K18" s="17">
        <f t="array" ref="K18">IFERROR(INDEX(records[开始时刻],MATCH(表31_343541[[#This Row],[日期]]&amp;"明日日程安排",records[日期]&amp;records[名称],0)),"")</f>
        <v>0.94444444444444453</v>
      </c>
      <c r="L18" s="17">
        <f t="array" ref="L18">IFERROR(INDEX(records[结束时刻],MATCH(表31_343541[[#This Row],[日期]]&amp;"明日日程安排",records[日期]&amp;records[名称],0)),"")</f>
        <v>0.95138888888888884</v>
      </c>
      <c r="M18" s="17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5">
        <v>43893</v>
      </c>
      <c r="T18" s="17">
        <f t="array" ref="T18">IFERROR(INDEX(records[开始时刻],MATCH(表31_34354142[[#This Row],[日期]]&amp;"今日日程评分归档",records[日期]&amp;records[名称],0)),"")</f>
        <v>0.95138888888888884</v>
      </c>
      <c r="U18" s="17">
        <f t="array" ref="U18">IFERROR(INDEX(records[结束时刻],MATCH(表31_34354142[[#This Row],[日期]]&amp;"今日日程评分归档",records[日期]&amp;records[名称],0)),"")</f>
        <v>0.95833333333333337</v>
      </c>
      <c r="V18" s="17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5">
        <v>43894</v>
      </c>
      <c r="B19" s="17">
        <f t="array" ref="B19">IFERROR(INDEX(records[开始时刻],MATCH(表31_3435[[#This Row],[日期]]&amp;"今日日程评分",records[日期]&amp;records[名称],0)),"")</f>
        <v>0.9375</v>
      </c>
      <c r="C19" s="17">
        <f t="array" ref="C19">IFERROR(INDEX(records[结束时刻],MATCH(表31_3435[[#This Row],[日期]]&amp;"今日日程评分",records[日期]&amp;records[名称],0)),"")</f>
        <v>0.94444444444444453</v>
      </c>
      <c r="D19" s="17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5">
        <v>43894</v>
      </c>
      <c r="K19" s="17">
        <f t="array" ref="K19">IFERROR(INDEX(records[开始时刻],MATCH(表31_343541[[#This Row],[日期]]&amp;"明日日程安排",records[日期]&amp;records[名称],0)),"")</f>
        <v>0.94444444444444453</v>
      </c>
      <c r="L19" s="17">
        <f t="array" ref="L19">IFERROR(INDEX(records[结束时刻],MATCH(表31_343541[[#This Row],[日期]]&amp;"明日日程安排",records[日期]&amp;records[名称],0)),"")</f>
        <v>0.95138888888888884</v>
      </c>
      <c r="M19" s="17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5">
        <v>43894</v>
      </c>
      <c r="T19" s="17">
        <f t="array" ref="T19">IFERROR(INDEX(records[开始时刻],MATCH(表31_34354142[[#This Row],[日期]]&amp;"今日日程评分归档",records[日期]&amp;records[名称],0)),"")</f>
        <v>0.95138888888888884</v>
      </c>
      <c r="U19" s="17">
        <f t="array" ref="U19">IFERROR(INDEX(records[结束时刻],MATCH(表31_34354142[[#This Row],[日期]]&amp;"今日日程评分归档",records[日期]&amp;records[名称],0)),"")</f>
        <v>0.95833333333333337</v>
      </c>
      <c r="V19" s="17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5">
        <v>43895</v>
      </c>
      <c r="B20" s="17">
        <f t="array" ref="B20">IFERROR(INDEX(records[开始时刻],MATCH(表31_3435[[#This Row],[日期]]&amp;"今日日程评分",records[日期]&amp;records[名称],0)),"")</f>
        <v>0.9375</v>
      </c>
      <c r="C20" s="17">
        <f t="array" ref="C20">IFERROR(INDEX(records[结束时刻],MATCH(表31_3435[[#This Row],[日期]]&amp;"今日日程评分",records[日期]&amp;records[名称],0)),"")</f>
        <v>0.94444444444444453</v>
      </c>
      <c r="D20" s="17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5">
        <v>43895</v>
      </c>
      <c r="K20" s="17">
        <f t="array" ref="K20">IFERROR(INDEX(records[开始时刻],MATCH(表31_343541[[#This Row],[日期]]&amp;"明日日程安排",records[日期]&amp;records[名称],0)),"")</f>
        <v>0.94444444444444453</v>
      </c>
      <c r="L20" s="17">
        <f t="array" ref="L20">IFERROR(INDEX(records[结束时刻],MATCH(表31_343541[[#This Row],[日期]]&amp;"明日日程安排",records[日期]&amp;records[名称],0)),"")</f>
        <v>0.95138888888888884</v>
      </c>
      <c r="M20" s="17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5">
        <v>43895</v>
      </c>
      <c r="T20" s="17">
        <f t="array" ref="T20">IFERROR(INDEX(records[开始时刻],MATCH(表31_34354142[[#This Row],[日期]]&amp;"今日日程评分归档",records[日期]&amp;records[名称],0)),"")</f>
        <v>0.95138888888888884</v>
      </c>
      <c r="U20" s="17">
        <f t="array" ref="U20">IFERROR(INDEX(records[结束时刻],MATCH(表31_34354142[[#This Row],[日期]]&amp;"今日日程评分归档",records[日期]&amp;records[名称],0)),"")</f>
        <v>0.95833333333333337</v>
      </c>
      <c r="V20" s="17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5">
        <v>43896</v>
      </c>
      <c r="B21" s="17">
        <f t="array" ref="B21">IFERROR(INDEX(records[开始时刻],MATCH(表31_3435[[#This Row],[日期]]&amp;"今日日程评分",records[日期]&amp;records[名称],0)),"")</f>
        <v>0.9375</v>
      </c>
      <c r="C21" s="17">
        <f t="array" ref="C21">IFERROR(INDEX(records[结束时刻],MATCH(表31_3435[[#This Row],[日期]]&amp;"今日日程评分",records[日期]&amp;records[名称],0)),"")</f>
        <v>0.94444444444444453</v>
      </c>
      <c r="D21" s="17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5">
        <v>43896</v>
      </c>
      <c r="K21" s="17">
        <f t="array" ref="K21">IFERROR(INDEX(records[开始时刻],MATCH(表31_343541[[#This Row],[日期]]&amp;"明日日程安排",records[日期]&amp;records[名称],0)),"")</f>
        <v>0.94444444444444453</v>
      </c>
      <c r="L21" s="17">
        <f t="array" ref="L21">IFERROR(INDEX(records[结束时刻],MATCH(表31_343541[[#This Row],[日期]]&amp;"明日日程安排",records[日期]&amp;records[名称],0)),"")</f>
        <v>0.95138888888888884</v>
      </c>
      <c r="M21" s="17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5">
        <v>43896</v>
      </c>
      <c r="T21" s="17">
        <f t="array" ref="T21">IFERROR(INDEX(records[开始时刻],MATCH(表31_34354142[[#This Row],[日期]]&amp;"今日日程评分归档",records[日期]&amp;records[名称],0)),"")</f>
        <v>0.95138888888888884</v>
      </c>
      <c r="U21" s="17">
        <f t="array" ref="U21">IFERROR(INDEX(records[结束时刻],MATCH(表31_34354142[[#This Row],[日期]]&amp;"今日日程评分归档",records[日期]&amp;records[名称],0)),"")</f>
        <v>0.95833333333333337</v>
      </c>
      <c r="V21" s="17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5">
        <v>43897</v>
      </c>
      <c r="B22" s="17">
        <f t="array" ref="B22">IFERROR(INDEX(records[开始时刻],MATCH(表31_3435[[#This Row],[日期]]&amp;"今日日程评分",records[日期]&amp;records[名称],0)),"")</f>
        <v>0.9375</v>
      </c>
      <c r="C22" s="17">
        <f t="array" ref="C22">IFERROR(INDEX(records[结束时刻],MATCH(表31_3435[[#This Row],[日期]]&amp;"今日日程评分",records[日期]&amp;records[名称],0)),"")</f>
        <v>0.94444444444444453</v>
      </c>
      <c r="D22" s="17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5">
        <v>43897</v>
      </c>
      <c r="K22" s="17">
        <f t="array" ref="K22">IFERROR(INDEX(records[开始时刻],MATCH(表31_343541[[#This Row],[日期]]&amp;"明日日程安排",records[日期]&amp;records[名称],0)),"")</f>
        <v>0.94444444444444453</v>
      </c>
      <c r="L22" s="17">
        <f t="array" ref="L22">IFERROR(INDEX(records[结束时刻],MATCH(表31_343541[[#This Row],[日期]]&amp;"明日日程安排",records[日期]&amp;records[名称],0)),"")</f>
        <v>0.95138888888888884</v>
      </c>
      <c r="M22" s="17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5">
        <v>43897</v>
      </c>
      <c r="T22" s="17">
        <f t="array" ref="T22">IFERROR(INDEX(records[开始时刻],MATCH(表31_34354142[[#This Row],[日期]]&amp;"今日日程评分归档",records[日期]&amp;records[名称],0)),"")</f>
        <v>0.95138888888888884</v>
      </c>
      <c r="U22" s="17">
        <f t="array" ref="U22">IFERROR(INDEX(records[结束时刻],MATCH(表31_34354142[[#This Row],[日期]]&amp;"今日日程评分归档",records[日期]&amp;records[名称],0)),"")</f>
        <v>0.95833333333333337</v>
      </c>
      <c r="V22" s="17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5">
        <v>43898</v>
      </c>
      <c r="B23" s="17">
        <f t="array" ref="B23">IFERROR(INDEX(records[开始时刻],MATCH(表31_3435[[#This Row],[日期]]&amp;"今日日程评分",records[日期]&amp;records[名称],0)),"")</f>
        <v>0.9375</v>
      </c>
      <c r="C23" s="17">
        <f t="array" ref="C23">IFERROR(INDEX(records[结束时刻],MATCH(表31_3435[[#This Row],[日期]]&amp;"今日日程评分",records[日期]&amp;records[名称],0)),"")</f>
        <v>0.94444444444444453</v>
      </c>
      <c r="D23" s="17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5">
        <v>43898</v>
      </c>
      <c r="K23" s="17">
        <f t="array" ref="K23">IFERROR(INDEX(records[开始时刻],MATCH(表31_343541[[#This Row],[日期]]&amp;"明日日程安排",records[日期]&amp;records[名称],0)),"")</f>
        <v>0.94444444444444453</v>
      </c>
      <c r="L23" s="17">
        <f t="array" ref="L23">IFERROR(INDEX(records[结束时刻],MATCH(表31_343541[[#This Row],[日期]]&amp;"明日日程安排",records[日期]&amp;records[名称],0)),"")</f>
        <v>0.95138888888888884</v>
      </c>
      <c r="M23" s="17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5">
        <v>43898</v>
      </c>
      <c r="T23" s="17">
        <f t="array" ref="T23">IFERROR(INDEX(records[开始时刻],MATCH(表31_34354142[[#This Row],[日期]]&amp;"今日日程评分归档",records[日期]&amp;records[名称],0)),"")</f>
        <v>0.95138888888888884</v>
      </c>
      <c r="U23" s="17">
        <f t="array" ref="U23">IFERROR(INDEX(records[结束时刻],MATCH(表31_34354142[[#This Row],[日期]]&amp;"今日日程评分归档",records[日期]&amp;records[名称],0)),"")</f>
        <v>0.95833333333333337</v>
      </c>
      <c r="V23" s="17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5">
        <v>43899</v>
      </c>
      <c r="B24" s="17">
        <f t="array" ref="B24">IFERROR(INDEX(records[开始时刻],MATCH(表31_3435[[#This Row],[日期]]&amp;"今日日程评分",records[日期]&amp;records[名称],0)),"")</f>
        <v>0.9375</v>
      </c>
      <c r="C24" s="17">
        <f t="array" ref="C24">IFERROR(INDEX(records[结束时刻],MATCH(表31_3435[[#This Row],[日期]]&amp;"今日日程评分",records[日期]&amp;records[名称],0)),"")</f>
        <v>0.94444444444444453</v>
      </c>
      <c r="D24" s="17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5">
        <v>43899</v>
      </c>
      <c r="K24" s="17">
        <f t="array" ref="K24">IFERROR(INDEX(records[开始时刻],MATCH(表31_343541[[#This Row],[日期]]&amp;"明日日程安排",records[日期]&amp;records[名称],0)),"")</f>
        <v>0.94444444444444453</v>
      </c>
      <c r="L24" s="17">
        <f t="array" ref="L24">IFERROR(INDEX(records[结束时刻],MATCH(表31_343541[[#This Row],[日期]]&amp;"明日日程安排",records[日期]&amp;records[名称],0)),"")</f>
        <v>0.95138888888888884</v>
      </c>
      <c r="M24" s="17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5">
        <v>43899</v>
      </c>
      <c r="T24" s="17">
        <f t="array" ref="T24">IFERROR(INDEX(records[开始时刻],MATCH(表31_34354142[[#This Row],[日期]]&amp;"今日日程评分归档",records[日期]&amp;records[名称],0)),"")</f>
        <v>0.95138888888888884</v>
      </c>
      <c r="U24" s="17">
        <f t="array" ref="U24">IFERROR(INDEX(records[结束时刻],MATCH(表31_34354142[[#This Row],[日期]]&amp;"今日日程评分归档",records[日期]&amp;records[名称],0)),"")</f>
        <v>0.95833333333333337</v>
      </c>
      <c r="V24" s="17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5">
        <v>43900</v>
      </c>
      <c r="B25" s="17">
        <f t="array" ref="B25">IFERROR(INDEX(records[开始时刻],MATCH(表31_3435[[#This Row],[日期]]&amp;"今日日程评分",records[日期]&amp;records[名称],0)),"")</f>
        <v>0.9375</v>
      </c>
      <c r="C25" s="17">
        <f t="array" ref="C25">IFERROR(INDEX(records[结束时刻],MATCH(表31_3435[[#This Row],[日期]]&amp;"今日日程评分",records[日期]&amp;records[名称],0)),"")</f>
        <v>0.94444444444444453</v>
      </c>
      <c r="D25" s="17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5">
        <v>43900</v>
      </c>
      <c r="K25" s="17">
        <f t="array" ref="K25">IFERROR(INDEX(records[开始时刻],MATCH(表31_343541[[#This Row],[日期]]&amp;"明日日程安排",records[日期]&amp;records[名称],0)),"")</f>
        <v>0.94444444444444453</v>
      </c>
      <c r="L25" s="17">
        <f t="array" ref="L25">IFERROR(INDEX(records[结束时刻],MATCH(表31_343541[[#This Row],[日期]]&amp;"明日日程安排",records[日期]&amp;records[名称],0)),"")</f>
        <v>0.95138888888888884</v>
      </c>
      <c r="M25" s="17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5">
        <v>43900</v>
      </c>
      <c r="T25" s="17">
        <f t="array" ref="T25">IFERROR(INDEX(records[开始时刻],MATCH(表31_34354142[[#This Row],[日期]]&amp;"今日日程评分归档",records[日期]&amp;records[名称],0)),"")</f>
        <v>0.95138888888888884</v>
      </c>
      <c r="U25" s="17">
        <f t="array" ref="U25">IFERROR(INDEX(records[结束时刻],MATCH(表31_34354142[[#This Row],[日期]]&amp;"今日日程评分归档",records[日期]&amp;records[名称],0)),"")</f>
        <v>0.95833333333333337</v>
      </c>
      <c r="V25" s="17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5">
        <v>43901</v>
      </c>
      <c r="B26" s="17">
        <f t="array" ref="B26">IFERROR(INDEX(records[开始时刻],MATCH(表31_3435[[#This Row],[日期]]&amp;"今日日程评分",records[日期]&amp;records[名称],0)),"")</f>
        <v>0.9375</v>
      </c>
      <c r="C26" s="17">
        <f t="array" ref="C26">IFERROR(INDEX(records[结束时刻],MATCH(表31_3435[[#This Row],[日期]]&amp;"今日日程评分",records[日期]&amp;records[名称],0)),"")</f>
        <v>0.94444444444444453</v>
      </c>
      <c r="D26" s="17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5">
        <v>43901</v>
      </c>
      <c r="K26" s="17">
        <f t="array" ref="K26">IFERROR(INDEX(records[开始时刻],MATCH(表31_343541[[#This Row],[日期]]&amp;"明日日程安排",records[日期]&amp;records[名称],0)),"")</f>
        <v>0.94444444444444453</v>
      </c>
      <c r="L26" s="17">
        <f t="array" ref="L26">IFERROR(INDEX(records[结束时刻],MATCH(表31_343541[[#This Row],[日期]]&amp;"明日日程安排",records[日期]&amp;records[名称],0)),"")</f>
        <v>0.95138888888888884</v>
      </c>
      <c r="M26" s="17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5">
        <v>43901</v>
      </c>
      <c r="T26" s="17">
        <f t="array" ref="T26">IFERROR(INDEX(records[开始时刻],MATCH(表31_34354142[[#This Row],[日期]]&amp;"今日日程评分归档",records[日期]&amp;records[名称],0)),"")</f>
        <v>0.95138888888888884</v>
      </c>
      <c r="U26" s="17">
        <f t="array" ref="U26">IFERROR(INDEX(records[结束时刻],MATCH(表31_34354142[[#This Row],[日期]]&amp;"今日日程评分归档",records[日期]&amp;records[名称],0)),"")</f>
        <v>0.95833333333333337</v>
      </c>
      <c r="V26" s="17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5">
        <v>43902</v>
      </c>
      <c r="B27" s="17">
        <f t="array" ref="B27">IFERROR(INDEX(records[开始时刻],MATCH(表31_3435[[#This Row],[日期]]&amp;"今日日程评分",records[日期]&amp;records[名称],0)),"")</f>
        <v>0.9375</v>
      </c>
      <c r="C27" s="17">
        <f t="array" ref="C27">IFERROR(INDEX(records[结束时刻],MATCH(表31_3435[[#This Row],[日期]]&amp;"今日日程评分",records[日期]&amp;records[名称],0)),"")</f>
        <v>0.94444444444444453</v>
      </c>
      <c r="D27" s="17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5">
        <v>43902</v>
      </c>
      <c r="K27" s="17">
        <f t="array" ref="K27">IFERROR(INDEX(records[开始时刻],MATCH(表31_343541[[#This Row],[日期]]&amp;"明日日程安排",records[日期]&amp;records[名称],0)),"")</f>
        <v>0.94444444444444453</v>
      </c>
      <c r="L27" s="17">
        <f t="array" ref="L27">IFERROR(INDEX(records[结束时刻],MATCH(表31_343541[[#This Row],[日期]]&amp;"明日日程安排",records[日期]&amp;records[名称],0)),"")</f>
        <v>0.95138888888888884</v>
      </c>
      <c r="M27" s="17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5">
        <v>43902</v>
      </c>
      <c r="T27" s="17">
        <f t="array" ref="T27">IFERROR(INDEX(records[开始时刻],MATCH(表31_34354142[[#This Row],[日期]]&amp;"今日日程评分归档",records[日期]&amp;records[名称],0)),"")</f>
        <v>0.95138888888888884</v>
      </c>
      <c r="U27" s="17">
        <f t="array" ref="U27">IFERROR(INDEX(records[结束时刻],MATCH(表31_34354142[[#This Row],[日期]]&amp;"今日日程评分归档",records[日期]&amp;records[名称],0)),"")</f>
        <v>0.95833333333333337</v>
      </c>
      <c r="V27" s="17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5">
        <v>43903</v>
      </c>
      <c r="B28" s="17">
        <f t="array" ref="B28">IFERROR(INDEX(records[开始时刻],MATCH(表31_3435[[#This Row],[日期]]&amp;"今日日程评分",records[日期]&amp;records[名称],0)),"")</f>
        <v>0.9375</v>
      </c>
      <c r="C28" s="17">
        <f t="array" ref="C28">IFERROR(INDEX(records[结束时刻],MATCH(表31_3435[[#This Row],[日期]]&amp;"今日日程评分",records[日期]&amp;records[名称],0)),"")</f>
        <v>0.94444444444444453</v>
      </c>
      <c r="D28" s="17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5">
        <v>43903</v>
      </c>
      <c r="K28" s="17">
        <f t="array" ref="K28">IFERROR(INDEX(records[开始时刻],MATCH(表31_343541[[#This Row],[日期]]&amp;"明日日程安排",records[日期]&amp;records[名称],0)),"")</f>
        <v>0.94444444444444453</v>
      </c>
      <c r="L28" s="17">
        <f t="array" ref="L28">IFERROR(INDEX(records[结束时刻],MATCH(表31_343541[[#This Row],[日期]]&amp;"明日日程安排",records[日期]&amp;records[名称],0)),"")</f>
        <v>0.95138888888888884</v>
      </c>
      <c r="M28" s="17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5">
        <v>43903</v>
      </c>
      <c r="T28" s="17">
        <f t="array" ref="T28">IFERROR(INDEX(records[开始时刻],MATCH(表31_34354142[[#This Row],[日期]]&amp;"今日日程评分归档",records[日期]&amp;records[名称],0)),"")</f>
        <v>0.95138888888888884</v>
      </c>
      <c r="U28" s="17">
        <f t="array" ref="U28">IFERROR(INDEX(records[结束时刻],MATCH(表31_34354142[[#This Row],[日期]]&amp;"今日日程评分归档",records[日期]&amp;records[名称],0)),"")</f>
        <v>0.95833333333333337</v>
      </c>
      <c r="V28" s="17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5">
        <v>43904</v>
      </c>
      <c r="B29" s="17">
        <f t="array" ref="B29">IFERROR(INDEX(records[开始时刻],MATCH(表31_3435[[#This Row],[日期]]&amp;"今日日程评分",records[日期]&amp;records[名称],0)),"")</f>
        <v>0.9375</v>
      </c>
      <c r="C29" s="17">
        <f t="array" ref="C29">IFERROR(INDEX(records[结束时刻],MATCH(表31_3435[[#This Row],[日期]]&amp;"今日日程评分",records[日期]&amp;records[名称],0)),"")</f>
        <v>0.94444444444444453</v>
      </c>
      <c r="D29" s="17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5">
        <v>43904</v>
      </c>
      <c r="K29" s="17">
        <f t="array" ref="K29">IFERROR(INDEX(records[开始时刻],MATCH(表31_343541[[#This Row],[日期]]&amp;"明日日程安排",records[日期]&amp;records[名称],0)),"")</f>
        <v>0.94444444444444453</v>
      </c>
      <c r="L29" s="17">
        <f t="array" ref="L29">IFERROR(INDEX(records[结束时刻],MATCH(表31_343541[[#This Row],[日期]]&amp;"明日日程安排",records[日期]&amp;records[名称],0)),"")</f>
        <v>0.95138888888888884</v>
      </c>
      <c r="M29" s="17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5">
        <v>43904</v>
      </c>
      <c r="T29" s="17">
        <f t="array" ref="T29">IFERROR(INDEX(records[开始时刻],MATCH(表31_34354142[[#This Row],[日期]]&amp;"今日日程评分归档",records[日期]&amp;records[名称],0)),"")</f>
        <v>0.95138888888888884</v>
      </c>
      <c r="U29" s="17">
        <f t="array" ref="U29">IFERROR(INDEX(records[结束时刻],MATCH(表31_34354142[[#This Row],[日期]]&amp;"今日日程评分归档",records[日期]&amp;records[名称],0)),"")</f>
        <v>0.95833333333333337</v>
      </c>
      <c r="V29" s="17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5">
        <v>43905</v>
      </c>
      <c r="B30" s="17">
        <f t="array" ref="B30">IFERROR(INDEX(records[开始时刻],MATCH(表31_3435[[#This Row],[日期]]&amp;"今日日程评分",records[日期]&amp;records[名称],0)),"")</f>
        <v>0.9375</v>
      </c>
      <c r="C30" s="17">
        <f t="array" ref="C30">IFERROR(INDEX(records[结束时刻],MATCH(表31_3435[[#This Row],[日期]]&amp;"今日日程评分",records[日期]&amp;records[名称],0)),"")</f>
        <v>0.94444444444444453</v>
      </c>
      <c r="D30" s="17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5">
        <v>43905</v>
      </c>
      <c r="K30" s="17">
        <f t="array" ref="K30">IFERROR(INDEX(records[开始时刻],MATCH(表31_343541[[#This Row],[日期]]&amp;"明日日程安排",records[日期]&amp;records[名称],0)),"")</f>
        <v>0.94444444444444453</v>
      </c>
      <c r="L30" s="17">
        <f t="array" ref="L30">IFERROR(INDEX(records[结束时刻],MATCH(表31_343541[[#This Row],[日期]]&amp;"明日日程安排",records[日期]&amp;records[名称],0)),"")</f>
        <v>0.95138888888888884</v>
      </c>
      <c r="M30" s="17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5">
        <v>43905</v>
      </c>
      <c r="T30" s="17">
        <f t="array" ref="T30">IFERROR(INDEX(records[开始时刻],MATCH(表31_34354142[[#This Row],[日期]]&amp;"今日日程评分归档",records[日期]&amp;records[名称],0)),"")</f>
        <v>0.95138888888888884</v>
      </c>
      <c r="U30" s="17">
        <f t="array" ref="U30">IFERROR(INDEX(records[结束时刻],MATCH(表31_34354142[[#This Row],[日期]]&amp;"今日日程评分归档",records[日期]&amp;records[名称],0)),"")</f>
        <v>0.95833333333333337</v>
      </c>
      <c r="V30" s="17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5">
        <v>43906</v>
      </c>
      <c r="B31" s="17">
        <f t="array" ref="B31">IFERROR(INDEX(records[开始时刻],MATCH(表31_3435[[#This Row],[日期]]&amp;"今日日程评分",records[日期]&amp;records[名称],0)),"")</f>
        <v>0.9375</v>
      </c>
      <c r="C31" s="17">
        <f t="array" ref="C31">IFERROR(INDEX(records[结束时刻],MATCH(表31_3435[[#This Row],[日期]]&amp;"今日日程评分",records[日期]&amp;records[名称],0)),"")</f>
        <v>0.94444444444444453</v>
      </c>
      <c r="D31" s="17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5">
        <v>43906</v>
      </c>
      <c r="K31" s="17">
        <f t="array" ref="K31">IFERROR(INDEX(records[开始时刻],MATCH(表31_343541[[#This Row],[日期]]&amp;"明日日程安排",records[日期]&amp;records[名称],0)),"")</f>
        <v>0.94444444444444453</v>
      </c>
      <c r="L31" s="17">
        <f t="array" ref="L31">IFERROR(INDEX(records[结束时刻],MATCH(表31_343541[[#This Row],[日期]]&amp;"明日日程安排",records[日期]&amp;records[名称],0)),"")</f>
        <v>0.95138888888888884</v>
      </c>
      <c r="M31" s="17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5">
        <v>43906</v>
      </c>
      <c r="T31" s="17">
        <f t="array" ref="T31">IFERROR(INDEX(records[开始时刻],MATCH(表31_34354142[[#This Row],[日期]]&amp;"今日日程评分归档",records[日期]&amp;records[名称],0)),"")</f>
        <v>0.95138888888888884</v>
      </c>
      <c r="U31" s="17">
        <f t="array" ref="U31">IFERROR(INDEX(records[结束时刻],MATCH(表31_34354142[[#This Row],[日期]]&amp;"今日日程评分归档",records[日期]&amp;records[名称],0)),"")</f>
        <v>0.95833333333333337</v>
      </c>
      <c r="V31" s="17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5">
        <v>43907</v>
      </c>
      <c r="B32" s="17">
        <f t="array" ref="B32">IFERROR(INDEX(records[开始时刻],MATCH(表31_3435[[#This Row],[日期]]&amp;"今日日程评分",records[日期]&amp;records[名称],0)),"")</f>
        <v>0.9375</v>
      </c>
      <c r="C32" s="17">
        <f t="array" ref="C32">IFERROR(INDEX(records[结束时刻],MATCH(表31_3435[[#This Row],[日期]]&amp;"今日日程评分",records[日期]&amp;records[名称],0)),"")</f>
        <v>0.94444444444444453</v>
      </c>
      <c r="D32" s="17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5">
        <v>43907</v>
      </c>
      <c r="K32" s="17">
        <f t="array" ref="K32">IFERROR(INDEX(records[开始时刻],MATCH(表31_343541[[#This Row],[日期]]&amp;"明日日程安排",records[日期]&amp;records[名称],0)),"")</f>
        <v>0.94444444444444453</v>
      </c>
      <c r="L32" s="17">
        <f t="array" ref="L32">IFERROR(INDEX(records[结束时刻],MATCH(表31_343541[[#This Row],[日期]]&amp;"明日日程安排",records[日期]&amp;records[名称],0)),"")</f>
        <v>0.95138888888888884</v>
      </c>
      <c r="M32" s="17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5">
        <v>43907</v>
      </c>
      <c r="T32" s="17">
        <f t="array" ref="T32">IFERROR(INDEX(records[开始时刻],MATCH(表31_34354142[[#This Row],[日期]]&amp;"今日日程评分归档",records[日期]&amp;records[名称],0)),"")</f>
        <v>0.95138888888888884</v>
      </c>
      <c r="U32" s="17">
        <f t="array" ref="U32">IFERROR(INDEX(records[结束时刻],MATCH(表31_34354142[[#This Row],[日期]]&amp;"今日日程评分归档",records[日期]&amp;records[名称],0)),"")</f>
        <v>0.95833333333333337</v>
      </c>
      <c r="V32" s="17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5">
        <v>43908</v>
      </c>
      <c r="B33" s="17">
        <f t="array" ref="B33">IFERROR(INDEX(records[开始时刻],MATCH(表31_3435[[#This Row],[日期]]&amp;"今日日程评分",records[日期]&amp;records[名称],0)),"")</f>
        <v>0.875</v>
      </c>
      <c r="C33" s="17">
        <f t="array" ref="C33">IFERROR(INDEX(records[结束时刻],MATCH(表31_3435[[#This Row],[日期]]&amp;"今日日程评分",records[日期]&amp;records[名称],0)),"")</f>
        <v>0.88194444444444453</v>
      </c>
      <c r="D33" s="17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5">
        <v>43908</v>
      </c>
      <c r="K33" s="17">
        <f t="array" ref="K33">IFERROR(INDEX(records[开始时刻],MATCH(表31_343541[[#This Row],[日期]]&amp;"明日日程安排",records[日期]&amp;records[名称],0)),"")</f>
        <v>0.88194444444444453</v>
      </c>
      <c r="L33" s="17">
        <f t="array" ref="L33">IFERROR(INDEX(records[结束时刻],MATCH(表31_343541[[#This Row],[日期]]&amp;"明日日程安排",records[日期]&amp;records[名称],0)),"")</f>
        <v>0.88888888888888884</v>
      </c>
      <c r="M33" s="17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5">
        <v>43908</v>
      </c>
      <c r="T33" s="17">
        <f t="array" ref="T33">IFERROR(INDEX(records[开始时刻],MATCH(表31_34354142[[#This Row],[日期]]&amp;"今日日程评分归档",records[日期]&amp;records[名称],0)),"")</f>
        <v>0.88888888888888884</v>
      </c>
      <c r="U33" s="17">
        <f t="array" ref="U33">IFERROR(INDEX(records[结束时刻],MATCH(表31_34354142[[#This Row],[日期]]&amp;"今日日程评分归档",records[日期]&amp;records[名称],0)),"")</f>
        <v>0.90277777777777779</v>
      </c>
      <c r="V33" s="17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5">
        <v>43909</v>
      </c>
      <c r="B34" s="17">
        <f t="array" ref="B34">IFERROR(INDEX(records[开始时刻],MATCH(表31_3435[[#This Row],[日期]]&amp;"今日日程评分",records[日期]&amp;records[名称],0)),"")</f>
        <v>0.9375</v>
      </c>
      <c r="C34" s="17">
        <f t="array" ref="C34">IFERROR(INDEX(records[结束时刻],MATCH(表31_3435[[#This Row],[日期]]&amp;"今日日程评分",records[日期]&amp;records[名称],0)),"")</f>
        <v>0.94444444444444453</v>
      </c>
      <c r="D34" s="17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5">
        <v>43909</v>
      </c>
      <c r="K34" s="17">
        <f t="array" ref="K34">IFERROR(INDEX(records[开始时刻],MATCH(表31_343541[[#This Row],[日期]]&amp;"明日日程安排",records[日期]&amp;records[名称],0)),"")</f>
        <v>0.94444444444444453</v>
      </c>
      <c r="L34" s="17">
        <f t="array" ref="L34">IFERROR(INDEX(records[结束时刻],MATCH(表31_343541[[#This Row],[日期]]&amp;"明日日程安排",records[日期]&amp;records[名称],0)),"")</f>
        <v>0.95138888888888884</v>
      </c>
      <c r="M34" s="17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5">
        <v>43909</v>
      </c>
      <c r="T34" s="17">
        <f t="array" ref="T34">IFERROR(INDEX(records[开始时刻],MATCH(表31_34354142[[#This Row],[日期]]&amp;"今日日程评分归档",records[日期]&amp;records[名称],0)),"")</f>
        <v>0.95138888888888884</v>
      </c>
      <c r="U34" s="17">
        <f t="array" ref="U34">IFERROR(INDEX(records[结束时刻],MATCH(表31_34354142[[#This Row],[日期]]&amp;"今日日程评分归档",records[日期]&amp;records[名称],0)),"")</f>
        <v>0.95833333333333337</v>
      </c>
      <c r="V34" s="17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5">
        <v>43910</v>
      </c>
      <c r="B35" s="17">
        <f t="array" ref="B35">IFERROR(INDEX(records[开始时刻],MATCH(表31_3435[[#This Row],[日期]]&amp;"今日日程评分",records[日期]&amp;records[名称],0)),"")</f>
        <v>0.9375</v>
      </c>
      <c r="C35" s="17">
        <f t="array" ref="C35">IFERROR(INDEX(records[结束时刻],MATCH(表31_3435[[#This Row],[日期]]&amp;"今日日程评分",records[日期]&amp;records[名称],0)),"")</f>
        <v>0.94444444444444453</v>
      </c>
      <c r="D35" s="17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5">
        <v>43910</v>
      </c>
      <c r="K35" s="17">
        <f t="array" ref="K35">IFERROR(INDEX(records[开始时刻],MATCH(表31_343541[[#This Row],[日期]]&amp;"明日日程安排",records[日期]&amp;records[名称],0)),"")</f>
        <v>0.94444444444444453</v>
      </c>
      <c r="L35" s="17">
        <f t="array" ref="L35">IFERROR(INDEX(records[结束时刻],MATCH(表31_343541[[#This Row],[日期]]&amp;"明日日程安排",records[日期]&amp;records[名称],0)),"")</f>
        <v>0.95138888888888884</v>
      </c>
      <c r="M35" s="17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5">
        <v>43910</v>
      </c>
      <c r="T35" s="17">
        <f t="array" ref="T35">IFERROR(INDEX(records[开始时刻],MATCH(表31_34354142[[#This Row],[日期]]&amp;"今日日程评分归档",records[日期]&amp;records[名称],0)),"")</f>
        <v>0.95138888888888884</v>
      </c>
      <c r="U35" s="17">
        <f t="array" ref="U35">IFERROR(INDEX(records[结束时刻],MATCH(表31_34354142[[#This Row],[日期]]&amp;"今日日程评分归档",records[日期]&amp;records[名称],0)),"")</f>
        <v>0.95833333333333337</v>
      </c>
      <c r="V35" s="17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5">
        <v>43911</v>
      </c>
      <c r="B36" s="17">
        <f t="array" ref="B36">IFERROR(INDEX(records[开始时刻],MATCH(表31_3435[[#This Row],[日期]]&amp;"今日日程评分",records[日期]&amp;records[名称],0)),"")</f>
        <v>0.9375</v>
      </c>
      <c r="C36" s="17">
        <f t="array" ref="C36">IFERROR(INDEX(records[结束时刻],MATCH(表31_3435[[#This Row],[日期]]&amp;"今日日程评分",records[日期]&amp;records[名称],0)),"")</f>
        <v>0.94444444444444453</v>
      </c>
      <c r="D36" s="17">
        <f t="array" ref="D36">IFERROR(INDEX(records[持续时间],MATCH(表31_3435[[#This Row],[日期]]&amp;"今日日程评分",records[日期]&amp;records[名称],0)),"")</f>
        <v>6.9444444444445308E-3</v>
      </c>
      <c r="E36">
        <f t="array" ref="E36">IFERROR(INDEX(records[得分],MATCH(表31_3435[[#This Row],[日期]]&amp;"今日日程评分",records[日期]&amp;records[名称],0)),"")</f>
        <v>0.7</v>
      </c>
      <c r="F36" t="str">
        <f t="array" ref="F36">IFERROR(INDEX(records[备注],MATCH(表31_3435[[#This Row],[日期]]&amp;"今日日程评分",records[日期]&amp;records[名称],0))&amp;"","")</f>
        <v>完成度：100%</v>
      </c>
      <c r="G36">
        <f>IF(表31_3435[[#This Row],[得分]]="","",IF(表31_3435[[#This Row],[得分]]&gt;0,G35+1,0))</f>
        <v>1</v>
      </c>
      <c r="H36">
        <f>IF(表31_3435[[#This Row],[得分]]="","",IF(表31_3435[[#This Row],[得分]]&lt;0,H35+1,0))</f>
        <v>0</v>
      </c>
      <c r="J36" s="5">
        <v>43911</v>
      </c>
      <c r="K36" s="17">
        <f t="array" ref="K36">IFERROR(INDEX(records[开始时刻],MATCH(表31_343541[[#This Row],[日期]]&amp;"明日日程安排",records[日期]&amp;records[名称],0)),"")</f>
        <v>0.94444444444444453</v>
      </c>
      <c r="L36" s="17">
        <f t="array" ref="L36">IFERROR(INDEX(records[结束时刻],MATCH(表31_343541[[#This Row],[日期]]&amp;"明日日程安排",records[日期]&amp;records[名称],0)),"")</f>
        <v>0.95138888888888884</v>
      </c>
      <c r="M36" s="17">
        <f t="array" ref="M36">IFERROR(INDEX(records[持续时间],MATCH(表31_343541[[#This Row],[日期]]&amp;"明日日程安排",records[日期]&amp;records[名称],0)),"")</f>
        <v>6.9444444444443088E-3</v>
      </c>
      <c r="N36">
        <f t="array" ref="N36">IFERROR(INDEX(records[得分],MATCH(表31_343541[[#This Row],[日期]]&amp;"明日日程安排",records[日期]&amp;records[名称],0)),"")</f>
        <v>0.7</v>
      </c>
      <c r="O36" t="str">
        <f t="array" ref="O36">IFERROR(INDEX(records[备注],MATCH(表31_343541[[#This Row],[日期]]&amp;"明日日程安排",records[日期]&amp;records[名称],0))&amp;"","")</f>
        <v>完成度：100%</v>
      </c>
      <c r="P36">
        <f>IF(表31_343541[[#This Row],[得分]]="","",IF(表31_343541[[#This Row],[得分]]&gt;0,P35+1,0))</f>
        <v>1</v>
      </c>
      <c r="Q36">
        <f>IF(表31_343541[[#This Row],[得分]]="","",IF(表31_343541[[#This Row],[得分]]&lt;0,Q35+1,0))</f>
        <v>0</v>
      </c>
      <c r="S36" s="5">
        <v>43911</v>
      </c>
      <c r="T36" s="17">
        <f t="array" ref="T36">IFERROR(INDEX(records[开始时刻],MATCH(表31_34354142[[#This Row],[日期]]&amp;"今日日程评分归档",records[日期]&amp;records[名称],0)),"")</f>
        <v>0.95138888888888884</v>
      </c>
      <c r="U36" s="17">
        <f t="array" ref="U36">IFERROR(INDEX(records[结束时刻],MATCH(表31_34354142[[#This Row],[日期]]&amp;"今日日程评分归档",records[日期]&amp;records[名称],0)),"")</f>
        <v>0.95833333333333337</v>
      </c>
      <c r="V36" s="17">
        <f t="array" ref="V36">IFERROR(INDEX(records[持续时间],MATCH(表31_34354142[[#This Row],[日期]]&amp;"今日日程评分归档",records[日期]&amp;records[名称],0)),"")</f>
        <v>6.9444444444445308E-3</v>
      </c>
      <c r="W36">
        <f t="array" ref="W36">IFERROR(INDEX(records[得分],MATCH(表31_34354142[[#This Row],[日期]]&amp;"今日日程评分归档",records[日期]&amp;records[名称],0)),"")</f>
        <v>0.7</v>
      </c>
      <c r="X36" t="str">
        <f t="array" ref="X36">IFERROR(INDEX(records[备注],MATCH(表31_34354142[[#This Row],[日期]]&amp;"今日日程评分归档",records[日期]&amp;records[名称],0))&amp;"","")</f>
        <v>完成度：100%</v>
      </c>
      <c r="Y36">
        <f>IF(表31_34354142[[#This Row],[得分]]="","",IF(表31_34354142[[#This Row],[得分]]&gt;0,Y35+1,0))</f>
        <v>1</v>
      </c>
      <c r="Z36">
        <f>IF(表31_34354142[[#This Row],[得分]]="","",IF(表31_34354142[[#This Row],[得分]]&lt;0,Z35+1,0))</f>
        <v>0</v>
      </c>
    </row>
    <row r="37" spans="1:26">
      <c r="A37" s="5">
        <v>43912</v>
      </c>
      <c r="B37" s="17">
        <f t="array" ref="B37">IFERROR(INDEX(records[开始时刻],MATCH(表31_3435[[#This Row],[日期]]&amp;"今日日程评分",records[日期]&amp;records[名称],0)),"")</f>
        <v>0.9375</v>
      </c>
      <c r="C37" s="17">
        <f t="array" ref="C37">IFERROR(INDEX(records[结束时刻],MATCH(表31_3435[[#This Row],[日期]]&amp;"今日日程评分",records[日期]&amp;records[名称],0)),"")</f>
        <v>0.94444444444444453</v>
      </c>
      <c r="D37" s="17">
        <f t="array" ref="D37">IFERROR(INDEX(records[持续时间],MATCH(表31_3435[[#This Row],[日期]]&amp;"今日日程评分",records[日期]&amp;records[名称],0)),"")</f>
        <v>6.9444444444445308E-3</v>
      </c>
      <c r="E37">
        <f t="array" ref="E37">IFERROR(INDEX(records[得分],MATCH(表31_3435[[#This Row],[日期]]&amp;"今日日程评分",records[日期]&amp;records[名称],0)),"")</f>
        <v>-0.7</v>
      </c>
      <c r="F37" t="str">
        <f t="array" ref="F37">IFERROR(INDEX(records[备注],MATCH(表31_3435[[#This Row],[日期]]&amp;"今日日程评分",records[日期]&amp;records[名称],0))&amp;"","")</f>
        <v>完成度：0%</v>
      </c>
      <c r="G37">
        <f>IF(表31_3435[[#This Row],[得分]]="","",IF(表31_3435[[#This Row],[得分]]&gt;0,G36+1,0))</f>
        <v>0</v>
      </c>
      <c r="H37">
        <f>IF(表31_3435[[#This Row],[得分]]="","",IF(表31_3435[[#This Row],[得分]]&lt;0,H36+1,0))</f>
        <v>1</v>
      </c>
      <c r="J37" s="5">
        <v>43912</v>
      </c>
      <c r="K37" s="17">
        <f t="array" ref="K37">IFERROR(INDEX(records[开始时刻],MATCH(表31_343541[[#This Row],[日期]]&amp;"明日日程安排",records[日期]&amp;records[名称],0)),"")</f>
        <v>0.94444444444444453</v>
      </c>
      <c r="L37" s="17">
        <f t="array" ref="L37">IFERROR(INDEX(records[结束时刻],MATCH(表31_343541[[#This Row],[日期]]&amp;"明日日程安排",records[日期]&amp;records[名称],0)),"")</f>
        <v>0.95138888888888884</v>
      </c>
      <c r="M37" s="17">
        <f t="array" ref="M37">IFERROR(INDEX(records[持续时间],MATCH(表31_343541[[#This Row],[日期]]&amp;"明日日程安排",records[日期]&amp;records[名称],0)),"")</f>
        <v>6.9444444444443088E-3</v>
      </c>
      <c r="N37">
        <f t="array" ref="N37">IFERROR(INDEX(records[得分],MATCH(表31_343541[[#This Row],[日期]]&amp;"明日日程安排",records[日期]&amp;records[名称],0)),"")</f>
        <v>-0.7</v>
      </c>
      <c r="O37" t="str">
        <f t="array" ref="O37">IFERROR(INDEX(records[备注],MATCH(表31_343541[[#This Row],[日期]]&amp;"明日日程安排",records[日期]&amp;records[名称],0))&amp;"","")</f>
        <v>完成度：0%</v>
      </c>
      <c r="P37">
        <f>IF(表31_343541[[#This Row],[得分]]="","",IF(表31_343541[[#This Row],[得分]]&gt;0,P36+1,0))</f>
        <v>0</v>
      </c>
      <c r="Q37">
        <f>IF(表31_343541[[#This Row],[得分]]="","",IF(表31_343541[[#This Row],[得分]]&lt;0,Q36+1,0))</f>
        <v>1</v>
      </c>
      <c r="S37" s="5">
        <v>43912</v>
      </c>
      <c r="T37" s="17">
        <f t="array" ref="T37">IFERROR(INDEX(records[开始时刻],MATCH(表31_34354142[[#This Row],[日期]]&amp;"今日日程评分归档",records[日期]&amp;records[名称],0)),"")</f>
        <v>0.95138888888888884</v>
      </c>
      <c r="U37" s="17">
        <f t="array" ref="U37">IFERROR(INDEX(records[结束时刻],MATCH(表31_34354142[[#This Row],[日期]]&amp;"今日日程评分归档",records[日期]&amp;records[名称],0)),"")</f>
        <v>0.95833333333333337</v>
      </c>
      <c r="V37" s="17">
        <f t="array" ref="V37">IFERROR(INDEX(records[持续时间],MATCH(表31_34354142[[#This Row],[日期]]&amp;"今日日程评分归档",records[日期]&amp;records[名称],0)),"")</f>
        <v>6.9444444444445308E-3</v>
      </c>
      <c r="W37">
        <f t="array" ref="W37">IFERROR(INDEX(records[得分],MATCH(表31_34354142[[#This Row],[日期]]&amp;"今日日程评分归档",records[日期]&amp;records[名称],0)),"")</f>
        <v>-0.7</v>
      </c>
      <c r="X37" t="str">
        <f t="array" ref="X37">IFERROR(INDEX(records[备注],MATCH(表31_34354142[[#This Row],[日期]]&amp;"今日日程评分归档",records[日期]&amp;records[名称],0))&amp;"","")</f>
        <v>完成度：0%</v>
      </c>
      <c r="Y37">
        <f>IF(表31_34354142[[#This Row],[得分]]="","",IF(表31_34354142[[#This Row],[得分]]&gt;0,Y36+1,0))</f>
        <v>0</v>
      </c>
      <c r="Z37">
        <f>IF(表31_34354142[[#This Row],[得分]]="","",IF(表31_34354142[[#This Row],[得分]]&lt;0,Z36+1,0))</f>
        <v>1</v>
      </c>
    </row>
    <row r="38" spans="1:26">
      <c r="A38" s="5">
        <v>43913</v>
      </c>
      <c r="B38" s="17">
        <f t="array" ref="B38">IFERROR(INDEX(records[开始时刻],MATCH(表31_3435[[#This Row],[日期]]&amp;"今日日程评分",records[日期]&amp;records[名称],0)),"")</f>
        <v>0.9375</v>
      </c>
      <c r="C38" s="17">
        <f t="array" ref="C38">IFERROR(INDEX(records[结束时刻],MATCH(表31_3435[[#This Row],[日期]]&amp;"今日日程评分",records[日期]&amp;records[名称],0)),"")</f>
        <v>0.94444444444444453</v>
      </c>
      <c r="D38" s="17">
        <f t="array" ref="D38">IFERROR(INDEX(records[持续时间],MATCH(表31_3435[[#This Row],[日期]]&amp;"今日日程评分",records[日期]&amp;records[名称],0)),"")</f>
        <v>6.9444444444445308E-3</v>
      </c>
      <c r="E38">
        <f t="array" ref="E38">IFERROR(INDEX(records[得分],MATCH(表31_3435[[#This Row],[日期]]&amp;"今日日程评分",records[日期]&amp;records[名称],0)),"")</f>
        <v>-1.4</v>
      </c>
      <c r="F38" t="str">
        <f t="array" ref="F38">IFERROR(INDEX(records[备注],MATCH(表31_3435[[#This Row],[日期]]&amp;"今日日程评分",records[日期]&amp;records[名称],0))&amp;"","")</f>
        <v>完成度：0%</v>
      </c>
      <c r="G38">
        <f>IF(表31_3435[[#This Row],[得分]]="","",IF(表31_3435[[#This Row],[得分]]&gt;0,G37+1,0))</f>
        <v>0</v>
      </c>
      <c r="H38">
        <f>IF(表31_3435[[#This Row],[得分]]="","",IF(表31_3435[[#This Row],[得分]]&lt;0,H37+1,0))</f>
        <v>2</v>
      </c>
      <c r="J38" s="5">
        <v>43913</v>
      </c>
      <c r="K38" s="17">
        <f t="array" ref="K38">IFERROR(INDEX(records[开始时刻],MATCH(表31_343541[[#This Row],[日期]]&amp;"明日日程安排",records[日期]&amp;records[名称],0)),"")</f>
        <v>0.94444444444444453</v>
      </c>
      <c r="L38" s="17">
        <f t="array" ref="L38">IFERROR(INDEX(records[结束时刻],MATCH(表31_343541[[#This Row],[日期]]&amp;"明日日程安排",records[日期]&amp;records[名称],0)),"")</f>
        <v>0.95138888888888884</v>
      </c>
      <c r="M38" s="17">
        <f t="array" ref="M38">IFERROR(INDEX(records[持续时间],MATCH(表31_343541[[#This Row],[日期]]&amp;"明日日程安排",records[日期]&amp;records[名称],0)),"")</f>
        <v>6.9444444444443088E-3</v>
      </c>
      <c r="N38">
        <f t="array" ref="N38">IFERROR(INDEX(records[得分],MATCH(表31_343541[[#This Row],[日期]]&amp;"明日日程安排",records[日期]&amp;records[名称],0)),"")</f>
        <v>-1.4</v>
      </c>
      <c r="O38" t="str">
        <f t="array" ref="O38">IFERROR(INDEX(records[备注],MATCH(表31_343541[[#This Row],[日期]]&amp;"明日日程安排",records[日期]&amp;records[名称],0))&amp;"","")</f>
        <v>完成度：0%</v>
      </c>
      <c r="P38">
        <f>IF(表31_343541[[#This Row],[得分]]="","",IF(表31_343541[[#This Row],[得分]]&gt;0,P37+1,0))</f>
        <v>0</v>
      </c>
      <c r="Q38">
        <f>IF(表31_343541[[#This Row],[得分]]="","",IF(表31_343541[[#This Row],[得分]]&lt;0,Q37+1,0))</f>
        <v>2</v>
      </c>
      <c r="S38" s="5">
        <v>43913</v>
      </c>
      <c r="T38" s="17">
        <f t="array" ref="T38">IFERROR(INDEX(records[开始时刻],MATCH(表31_34354142[[#This Row],[日期]]&amp;"今日日程评分归档",records[日期]&amp;records[名称],0)),"")</f>
        <v>0.95138888888888884</v>
      </c>
      <c r="U38" s="17">
        <f t="array" ref="U38">IFERROR(INDEX(records[结束时刻],MATCH(表31_34354142[[#This Row],[日期]]&amp;"今日日程评分归档",records[日期]&amp;records[名称],0)),"")</f>
        <v>0.95833333333333337</v>
      </c>
      <c r="V38" s="17">
        <f t="array" ref="V38">IFERROR(INDEX(records[持续时间],MATCH(表31_34354142[[#This Row],[日期]]&amp;"今日日程评分归档",records[日期]&amp;records[名称],0)),"")</f>
        <v>6.9444444444445308E-3</v>
      </c>
      <c r="W38">
        <f t="array" ref="W38">IFERROR(INDEX(records[得分],MATCH(表31_34354142[[#This Row],[日期]]&amp;"今日日程评分归档",records[日期]&amp;records[名称],0)),"")</f>
        <v>-1.4</v>
      </c>
      <c r="X38" t="str">
        <f t="array" ref="X38">IFERROR(INDEX(records[备注],MATCH(表31_34354142[[#This Row],[日期]]&amp;"今日日程评分归档",records[日期]&amp;records[名称],0))&amp;"","")</f>
        <v>完成度：0%</v>
      </c>
      <c r="Y38">
        <f>IF(表31_34354142[[#This Row],[得分]]="","",IF(表31_34354142[[#This Row],[得分]]&gt;0,Y37+1,0))</f>
        <v>0</v>
      </c>
      <c r="Z38">
        <f>IF(表31_34354142[[#This Row],[得分]]="","",IF(表31_34354142[[#This Row],[得分]]&lt;0,Z37+1,0))</f>
        <v>2</v>
      </c>
    </row>
    <row r="39" spans="1:26">
      <c r="A39" s="5">
        <v>43914</v>
      </c>
      <c r="B39" s="17">
        <f t="array" ref="B39">IFERROR(INDEX(records[开始时刻],MATCH(表31_3435[[#This Row],[日期]]&amp;"今日日程评分",records[日期]&amp;records[名称],0)),"")</f>
        <v>0.9375</v>
      </c>
      <c r="C39" s="17">
        <f t="array" ref="C39">IFERROR(INDEX(records[结束时刻],MATCH(表31_3435[[#This Row],[日期]]&amp;"今日日程评分",records[日期]&amp;records[名称],0)),"")</f>
        <v>0.94444444444444453</v>
      </c>
      <c r="D39" s="17">
        <f t="array" ref="D39">IFERROR(INDEX(records[持续时间],MATCH(表31_3435[[#This Row],[日期]]&amp;"今日日程评分",records[日期]&amp;records[名称],0)),"")</f>
        <v>6.9444444444445308E-3</v>
      </c>
      <c r="E39">
        <f t="array" ref="E39">IFERROR(INDEX(records[得分],MATCH(表31_3435[[#This Row],[日期]]&amp;"今日日程评分",records[日期]&amp;records[名称],0)),"")</f>
        <v>0</v>
      </c>
      <c r="F39" t="str">
        <f t="array" ref="F39">IFERROR(INDEX(records[备注],MATCH(表31_3435[[#This Row],[日期]]&amp;"今日日程评分",records[日期]&amp;records[名称],0))&amp;"","")</f>
        <v>完成度：0%</v>
      </c>
      <c r="G39">
        <f>IF(表31_3435[[#This Row],[得分]]="","",IF(表31_3435[[#This Row],[得分]]&gt;0,G38+1,0))</f>
        <v>0</v>
      </c>
      <c r="H39">
        <f>IF(表31_3435[[#This Row],[得分]]="","",IF(表31_3435[[#This Row],[得分]]&lt;0,H38+1,0))</f>
        <v>0</v>
      </c>
      <c r="J39" s="5">
        <v>43914</v>
      </c>
      <c r="K39" s="17">
        <f t="array" ref="K39">IFERROR(INDEX(records[开始时刻],MATCH(表31_343541[[#This Row],[日期]]&amp;"明日日程安排",records[日期]&amp;records[名称],0)),"")</f>
        <v>0.94444444444444453</v>
      </c>
      <c r="L39" s="17">
        <f t="array" ref="L39">IFERROR(INDEX(records[结束时刻],MATCH(表31_343541[[#This Row],[日期]]&amp;"明日日程安排",records[日期]&amp;records[名称],0)),"")</f>
        <v>0.95138888888888884</v>
      </c>
      <c r="M39" s="17">
        <f t="array" ref="M39">IFERROR(INDEX(records[持续时间],MATCH(表31_343541[[#This Row],[日期]]&amp;"明日日程安排",records[日期]&amp;records[名称],0)),"")</f>
        <v>6.9444444444443088E-3</v>
      </c>
      <c r="N39">
        <f t="array" ref="N39">IFERROR(INDEX(records[得分],MATCH(表31_343541[[#This Row],[日期]]&amp;"明日日程安排",records[日期]&amp;records[名称],0)),"")</f>
        <v>0</v>
      </c>
      <c r="O39" t="str">
        <f t="array" ref="O39">IFERROR(INDEX(records[备注],MATCH(表31_343541[[#This Row],[日期]]&amp;"明日日程安排",records[日期]&amp;records[名称],0))&amp;"","")</f>
        <v>完成度：0%</v>
      </c>
      <c r="P39">
        <f>IF(表31_343541[[#This Row],[得分]]="","",IF(表31_343541[[#This Row],[得分]]&gt;0,P38+1,0))</f>
        <v>0</v>
      </c>
      <c r="Q39">
        <f>IF(表31_343541[[#This Row],[得分]]="","",IF(表31_343541[[#This Row],[得分]]&lt;0,Q38+1,0))</f>
        <v>0</v>
      </c>
      <c r="S39" s="5">
        <v>43914</v>
      </c>
      <c r="T39" s="17">
        <f t="array" ref="T39">IFERROR(INDEX(records[开始时刻],MATCH(表31_34354142[[#This Row],[日期]]&amp;"今日日程评分归档",records[日期]&amp;records[名称],0)),"")</f>
        <v>0.95138888888888884</v>
      </c>
      <c r="U39" s="17">
        <f t="array" ref="U39">IFERROR(INDEX(records[结束时刻],MATCH(表31_34354142[[#This Row],[日期]]&amp;"今日日程评分归档",records[日期]&amp;records[名称],0)),"")</f>
        <v>0.95833333333333337</v>
      </c>
      <c r="V39" s="17">
        <f t="array" ref="V39">IFERROR(INDEX(records[持续时间],MATCH(表31_34354142[[#This Row],[日期]]&amp;"今日日程评分归档",records[日期]&amp;records[名称],0)),"")</f>
        <v>6.9444444444445308E-3</v>
      </c>
      <c r="W39">
        <f t="array" ref="W39">IFERROR(INDEX(records[得分],MATCH(表31_34354142[[#This Row],[日期]]&amp;"今日日程评分归档",records[日期]&amp;records[名称],0)),"")</f>
        <v>0</v>
      </c>
      <c r="X39" t="str">
        <f t="array" ref="X39">IFERROR(INDEX(records[备注],MATCH(表31_34354142[[#This Row],[日期]]&amp;"今日日程评分归档",records[日期]&amp;records[名称],0))&amp;"","")</f>
        <v>完成度：0%</v>
      </c>
      <c r="Y39">
        <f>IF(表31_34354142[[#This Row],[得分]]="","",IF(表31_34354142[[#This Row],[得分]]&gt;0,Y38+1,0))</f>
        <v>0</v>
      </c>
      <c r="Z39">
        <f>IF(表31_34354142[[#This Row],[得分]]="","",IF(表31_34354142[[#This Row],[得分]]&lt;0,Z38+1,0))</f>
        <v>0</v>
      </c>
    </row>
    <row r="40" spans="1:26">
      <c r="A40" s="5">
        <v>43915</v>
      </c>
      <c r="B40" s="17">
        <f t="array" ref="B40">IFERROR(INDEX(records[开始时刻],MATCH(表31_3435[[#This Row],[日期]]&amp;"今日日程评分",records[日期]&amp;records[名称],0)),"")</f>
        <v>0.9375</v>
      </c>
      <c r="C40" s="17">
        <f t="array" ref="C40">IFERROR(INDEX(records[结束时刻],MATCH(表31_3435[[#This Row],[日期]]&amp;"今日日程评分",records[日期]&amp;records[名称],0)),"")</f>
        <v>0.94444444444444453</v>
      </c>
      <c r="D40" s="17">
        <f t="array" ref="D40">IFERROR(INDEX(records[持续时间],MATCH(表31_3435[[#This Row],[日期]]&amp;"今日日程评分",records[日期]&amp;records[名称],0)),"")</f>
        <v>6.9444444444445308E-3</v>
      </c>
      <c r="E40">
        <f t="array" ref="E40">IFERROR(INDEX(records[得分],MATCH(表31_3435[[#This Row],[日期]]&amp;"今日日程评分",records[日期]&amp;records[名称],0)),"")</f>
        <v>-1.4</v>
      </c>
      <c r="F40" t="str">
        <f t="array" ref="F40">IFERROR(INDEX(records[备注],MATCH(表31_3435[[#This Row],[日期]]&amp;"今日日程评分",records[日期]&amp;records[名称],0))&amp;"","")</f>
        <v>完成度：0%</v>
      </c>
      <c r="G40">
        <f>IF(表31_3435[[#This Row],[得分]]="","",IF(表31_3435[[#This Row],[得分]]&gt;0,G39+1,0))</f>
        <v>0</v>
      </c>
      <c r="H40">
        <f>IF(表31_3435[[#This Row],[得分]]="","",IF(表31_3435[[#This Row],[得分]]&lt;0,H39+1,0))</f>
        <v>1</v>
      </c>
      <c r="J40" s="5">
        <v>43915</v>
      </c>
      <c r="K40" s="17">
        <f t="array" ref="K40">IFERROR(INDEX(records[开始时刻],MATCH(表31_343541[[#This Row],[日期]]&amp;"明日日程安排",records[日期]&amp;records[名称],0)),"")</f>
        <v>0.94444444444444453</v>
      </c>
      <c r="L40" s="17">
        <f t="array" ref="L40">IFERROR(INDEX(records[结束时刻],MATCH(表31_343541[[#This Row],[日期]]&amp;"明日日程安排",records[日期]&amp;records[名称],0)),"")</f>
        <v>0.95138888888888884</v>
      </c>
      <c r="M40" s="17">
        <f t="array" ref="M40">IFERROR(INDEX(records[持续时间],MATCH(表31_343541[[#This Row],[日期]]&amp;"明日日程安排",records[日期]&amp;records[名称],0)),"")</f>
        <v>6.9444444444443088E-3</v>
      </c>
      <c r="N40">
        <f t="array" ref="N40">IFERROR(INDEX(records[得分],MATCH(表31_343541[[#This Row],[日期]]&amp;"明日日程安排",records[日期]&amp;records[名称],0)),"")</f>
        <v>-1.4</v>
      </c>
      <c r="O40" t="str">
        <f t="array" ref="O40">IFERROR(INDEX(records[备注],MATCH(表31_343541[[#This Row],[日期]]&amp;"明日日程安排",records[日期]&amp;records[名称],0))&amp;"","")</f>
        <v>完成度：0%</v>
      </c>
      <c r="P40">
        <f>IF(表31_343541[[#This Row],[得分]]="","",IF(表31_343541[[#This Row],[得分]]&gt;0,P39+1,0))</f>
        <v>0</v>
      </c>
      <c r="Q40">
        <f>IF(表31_343541[[#This Row],[得分]]="","",IF(表31_343541[[#This Row],[得分]]&lt;0,Q39+1,0))</f>
        <v>1</v>
      </c>
      <c r="S40" s="5">
        <v>43915</v>
      </c>
      <c r="T40" s="17">
        <f t="array" ref="T40">IFERROR(INDEX(records[开始时刻],MATCH(表31_34354142[[#This Row],[日期]]&amp;"今日日程评分归档",records[日期]&amp;records[名称],0)),"")</f>
        <v>0.95138888888888884</v>
      </c>
      <c r="U40" s="17">
        <f t="array" ref="U40">IFERROR(INDEX(records[结束时刻],MATCH(表31_34354142[[#This Row],[日期]]&amp;"今日日程评分归档",records[日期]&amp;records[名称],0)),"")</f>
        <v>0.95833333333333337</v>
      </c>
      <c r="V40" s="17">
        <f t="array" ref="V40">IFERROR(INDEX(records[持续时间],MATCH(表31_34354142[[#This Row],[日期]]&amp;"今日日程评分归档",records[日期]&amp;records[名称],0)),"")</f>
        <v>6.9444444444445308E-3</v>
      </c>
      <c r="W40">
        <f t="array" ref="W40">IFERROR(INDEX(records[得分],MATCH(表31_34354142[[#This Row],[日期]]&amp;"今日日程评分归档",records[日期]&amp;records[名称],0)),"")</f>
        <v>-1.4</v>
      </c>
      <c r="X40" t="str">
        <f t="array" ref="X40">IFERROR(INDEX(records[备注],MATCH(表31_34354142[[#This Row],[日期]]&amp;"今日日程评分归档",records[日期]&amp;records[名称],0))&amp;"","")</f>
        <v>完成度：0%</v>
      </c>
      <c r="Y40">
        <f>IF(表31_34354142[[#This Row],[得分]]="","",IF(表31_34354142[[#This Row],[得分]]&gt;0,Y39+1,0))</f>
        <v>0</v>
      </c>
      <c r="Z40">
        <f>IF(表31_34354142[[#This Row],[得分]]="","",IF(表31_34354142[[#This Row],[得分]]&lt;0,Z39+1,0))</f>
        <v>1</v>
      </c>
    </row>
    <row r="41" spans="1:26">
      <c r="A41" s="5">
        <v>43916</v>
      </c>
      <c r="B41" s="17">
        <f t="array" ref="B41">IFERROR(INDEX(records[开始时刻],MATCH(表31_3435[[#This Row],[日期]]&amp;"今日日程评分",records[日期]&amp;records[名称],0)),"")</f>
        <v>0.9375</v>
      </c>
      <c r="C41" s="17">
        <f t="array" ref="C41">IFERROR(INDEX(records[结束时刻],MATCH(表31_3435[[#This Row],[日期]]&amp;"今日日程评分",records[日期]&amp;records[名称],0)),"")</f>
        <v>0.94444444444444453</v>
      </c>
      <c r="D41" s="17">
        <f t="array" ref="D41">IFERROR(INDEX(records[持续时间],MATCH(表31_3435[[#This Row],[日期]]&amp;"今日日程评分",records[日期]&amp;records[名称],0)),"")</f>
        <v>6.9444444444445308E-3</v>
      </c>
      <c r="E41">
        <f t="array" ref="E41">IFERROR(INDEX(records[得分],MATCH(表31_3435[[#This Row],[日期]]&amp;"今日日程评分",records[日期]&amp;records[名称],0)),"")</f>
        <v>-1.4</v>
      </c>
      <c r="F41" t="str">
        <f t="array" ref="F41">IFERROR(INDEX(records[备注],MATCH(表31_3435[[#This Row],[日期]]&amp;"今日日程评分",records[日期]&amp;records[名称],0))&amp;"","")</f>
        <v>完成度：0%</v>
      </c>
      <c r="G41">
        <f>IF(表31_3435[[#This Row],[得分]]="","",IF(表31_3435[[#This Row],[得分]]&gt;0,G40+1,0))</f>
        <v>0</v>
      </c>
      <c r="H41">
        <f>IF(表31_3435[[#This Row],[得分]]="","",IF(表31_3435[[#This Row],[得分]]&lt;0,H40+1,0))</f>
        <v>2</v>
      </c>
      <c r="J41" s="5">
        <v>43916</v>
      </c>
      <c r="K41" s="17">
        <f t="array" ref="K41">IFERROR(INDEX(records[开始时刻],MATCH(表31_343541[[#This Row],[日期]]&amp;"明日日程安排",records[日期]&amp;records[名称],0)),"")</f>
        <v>0.94444444444444453</v>
      </c>
      <c r="L41" s="17">
        <f t="array" ref="L41">IFERROR(INDEX(records[结束时刻],MATCH(表31_343541[[#This Row],[日期]]&amp;"明日日程安排",records[日期]&amp;records[名称],0)),"")</f>
        <v>0.95138888888888884</v>
      </c>
      <c r="M41" s="17">
        <f t="array" ref="M41">IFERROR(INDEX(records[持续时间],MATCH(表31_343541[[#This Row],[日期]]&amp;"明日日程安排",records[日期]&amp;records[名称],0)),"")</f>
        <v>6.9444444444443088E-3</v>
      </c>
      <c r="N41">
        <f t="array" ref="N41">IFERROR(INDEX(records[得分],MATCH(表31_343541[[#This Row],[日期]]&amp;"明日日程安排",records[日期]&amp;records[名称],0)),"")</f>
        <v>-1.4</v>
      </c>
      <c r="O41" t="str">
        <f t="array" ref="O41">IFERROR(INDEX(records[备注],MATCH(表31_343541[[#This Row],[日期]]&amp;"明日日程安排",records[日期]&amp;records[名称],0))&amp;"","")</f>
        <v>完成度：0%</v>
      </c>
      <c r="P41">
        <f>IF(表31_343541[[#This Row],[得分]]="","",IF(表31_343541[[#This Row],[得分]]&gt;0,P40+1,0))</f>
        <v>0</v>
      </c>
      <c r="Q41">
        <f>IF(表31_343541[[#This Row],[得分]]="","",IF(表31_343541[[#This Row],[得分]]&lt;0,Q40+1,0))</f>
        <v>2</v>
      </c>
      <c r="S41" s="5">
        <v>43916</v>
      </c>
      <c r="T41" s="17">
        <f t="array" ref="T41">IFERROR(INDEX(records[开始时刻],MATCH(表31_34354142[[#This Row],[日期]]&amp;"今日日程评分归档",records[日期]&amp;records[名称],0)),"")</f>
        <v>0.95138888888888884</v>
      </c>
      <c r="U41" s="17">
        <f t="array" ref="U41">IFERROR(INDEX(records[结束时刻],MATCH(表31_34354142[[#This Row],[日期]]&amp;"今日日程评分归档",records[日期]&amp;records[名称],0)),"")</f>
        <v>0.95833333333333337</v>
      </c>
      <c r="V41" s="17">
        <f t="array" ref="V41">IFERROR(INDEX(records[持续时间],MATCH(表31_34354142[[#This Row],[日期]]&amp;"今日日程评分归档",records[日期]&amp;records[名称],0)),"")</f>
        <v>6.9444444444445308E-3</v>
      </c>
      <c r="W41">
        <f t="array" ref="W41">IFERROR(INDEX(records[得分],MATCH(表31_34354142[[#This Row],[日期]]&amp;"今日日程评分归档",records[日期]&amp;records[名称],0)),"")</f>
        <v>-1.4</v>
      </c>
      <c r="X41" t="str">
        <f t="array" ref="X41">IFERROR(INDEX(records[备注],MATCH(表31_34354142[[#This Row],[日期]]&amp;"今日日程评分归档",records[日期]&amp;records[名称],0))&amp;"","")</f>
        <v>完成度：0%</v>
      </c>
      <c r="Y41">
        <f>IF(表31_34354142[[#This Row],[得分]]="","",IF(表31_34354142[[#This Row],[得分]]&gt;0,Y40+1,0))</f>
        <v>0</v>
      </c>
      <c r="Z41">
        <f>IF(表31_34354142[[#This Row],[得分]]="","",IF(表31_34354142[[#This Row],[得分]]&lt;0,Z40+1,0))</f>
        <v>2</v>
      </c>
    </row>
    <row r="42" spans="1:26">
      <c r="A42" s="5">
        <v>43917</v>
      </c>
      <c r="B42" s="17">
        <f t="array" ref="B42">IFERROR(INDEX(records[开始时刻],MATCH(表31_3435[[#This Row],[日期]]&amp;"今日日程评分",records[日期]&amp;records[名称],0)),"")</f>
        <v>0.9375</v>
      </c>
      <c r="C42" s="17">
        <f t="array" ref="C42">IFERROR(INDEX(records[结束时刻],MATCH(表31_3435[[#This Row],[日期]]&amp;"今日日程评分",records[日期]&amp;records[名称],0)),"")</f>
        <v>0.94444444444444453</v>
      </c>
      <c r="D42" s="17">
        <f t="array" ref="D42">IFERROR(INDEX(records[持续时间],MATCH(表31_3435[[#This Row],[日期]]&amp;"今日日程评分",records[日期]&amp;records[名称],0)),"")</f>
        <v>6.9444444444445308E-3</v>
      </c>
      <c r="E42">
        <f t="array" ref="E42">IFERROR(INDEX(records[得分],MATCH(表31_3435[[#This Row],[日期]]&amp;"今日日程评分",records[日期]&amp;records[名称],0)),"")</f>
        <v>-1.4</v>
      </c>
      <c r="F42" t="str">
        <f t="array" ref="F42">IFERROR(INDEX(records[备注],MATCH(表31_3435[[#This Row],[日期]]&amp;"今日日程评分",records[日期]&amp;records[名称],0))&amp;"","")</f>
        <v>完成度：0%</v>
      </c>
      <c r="G42">
        <f>IF(表31_3435[[#This Row],[得分]]="","",IF(表31_3435[[#This Row],[得分]]&gt;0,G41+1,0))</f>
        <v>0</v>
      </c>
      <c r="H42">
        <f>IF(表31_3435[[#This Row],[得分]]="","",IF(表31_3435[[#This Row],[得分]]&lt;0,H41+1,0))</f>
        <v>3</v>
      </c>
      <c r="J42" s="5">
        <v>43917</v>
      </c>
      <c r="K42" s="17">
        <f t="array" ref="K42">IFERROR(INDEX(records[开始时刻],MATCH(表31_343541[[#This Row],[日期]]&amp;"明日日程安排",records[日期]&amp;records[名称],0)),"")</f>
        <v>0.94444444444444453</v>
      </c>
      <c r="L42" s="17">
        <f t="array" ref="L42">IFERROR(INDEX(records[结束时刻],MATCH(表31_343541[[#This Row],[日期]]&amp;"明日日程安排",records[日期]&amp;records[名称],0)),"")</f>
        <v>0.95138888888888884</v>
      </c>
      <c r="M42" s="17">
        <f t="array" ref="M42">IFERROR(INDEX(records[持续时间],MATCH(表31_343541[[#This Row],[日期]]&amp;"明日日程安排",records[日期]&amp;records[名称],0)),"")</f>
        <v>6.9444444444443088E-3</v>
      </c>
      <c r="N42">
        <f t="array" ref="N42">IFERROR(INDEX(records[得分],MATCH(表31_343541[[#This Row],[日期]]&amp;"明日日程安排",records[日期]&amp;records[名称],0)),"")</f>
        <v>-1.4</v>
      </c>
      <c r="O42" t="str">
        <f t="array" ref="O42">IFERROR(INDEX(records[备注],MATCH(表31_343541[[#This Row],[日期]]&amp;"明日日程安排",records[日期]&amp;records[名称],0))&amp;"","")</f>
        <v>完成度：0%</v>
      </c>
      <c r="P42">
        <f>IF(表31_343541[[#This Row],[得分]]="","",IF(表31_343541[[#This Row],[得分]]&gt;0,P41+1,0))</f>
        <v>0</v>
      </c>
      <c r="Q42">
        <f>IF(表31_343541[[#This Row],[得分]]="","",IF(表31_343541[[#This Row],[得分]]&lt;0,Q41+1,0))</f>
        <v>3</v>
      </c>
      <c r="S42" s="5">
        <v>43917</v>
      </c>
      <c r="T42" s="17">
        <f t="array" ref="T42">IFERROR(INDEX(records[开始时刻],MATCH(表31_34354142[[#This Row],[日期]]&amp;"今日日程评分归档",records[日期]&amp;records[名称],0)),"")</f>
        <v>0.95138888888888884</v>
      </c>
      <c r="U42" s="17">
        <f t="array" ref="U42">IFERROR(INDEX(records[结束时刻],MATCH(表31_34354142[[#This Row],[日期]]&amp;"今日日程评分归档",records[日期]&amp;records[名称],0)),"")</f>
        <v>0.95833333333333337</v>
      </c>
      <c r="V42" s="17">
        <f t="array" ref="V42">IFERROR(INDEX(records[持续时间],MATCH(表31_34354142[[#This Row],[日期]]&amp;"今日日程评分归档",records[日期]&amp;records[名称],0)),"")</f>
        <v>6.9444444444445308E-3</v>
      </c>
      <c r="W42">
        <f t="array" ref="W42">IFERROR(INDEX(records[得分],MATCH(表31_34354142[[#This Row],[日期]]&amp;"今日日程评分归档",records[日期]&amp;records[名称],0)),"")</f>
        <v>-1.4</v>
      </c>
      <c r="X42" t="str">
        <f t="array" ref="X42">IFERROR(INDEX(records[备注],MATCH(表31_34354142[[#This Row],[日期]]&amp;"今日日程评分归档",records[日期]&amp;records[名称],0))&amp;"","")</f>
        <v>完成度：0%</v>
      </c>
      <c r="Y42">
        <f>IF(表31_34354142[[#This Row],[得分]]="","",IF(表31_34354142[[#This Row],[得分]]&gt;0,Y41+1,0))</f>
        <v>0</v>
      </c>
      <c r="Z42">
        <f>IF(表31_34354142[[#This Row],[得分]]="","",IF(表31_34354142[[#This Row],[得分]]&lt;0,Z41+1,0))</f>
        <v>3</v>
      </c>
    </row>
    <row r="43" spans="1:26">
      <c r="A43" s="5">
        <v>43918</v>
      </c>
      <c r="B43" s="17" t="str">
        <f t="array" ref="B43">IFERROR(INDEX(records[开始时刻],MATCH(表31_3435[[#This Row],[日期]]&amp;"今日日程评分",records[日期]&amp;records[名称],0)),"")</f>
        <v/>
      </c>
      <c r="C43" s="17" t="str">
        <f t="array" ref="C43">IFERROR(INDEX(records[结束时刻],MATCH(表31_3435[[#This Row],[日期]]&amp;"今日日程评分",records[日期]&amp;records[名称],0)),"")</f>
        <v/>
      </c>
      <c r="D43" s="17" t="str">
        <f t="array" ref="D43">IFERROR(INDEX(records[持续时间],MATCH(表31_3435[[#This Row],[日期]]&amp;"今日日程评分",records[日期]&amp;records[名称],0)),"")</f>
        <v/>
      </c>
      <c r="E43" t="str">
        <f t="array" ref="E43">IFERROR(INDEX(records[得分],MATCH(表31_3435[[#This Row],[日期]]&amp;"今日日程评分",records[日期]&amp;records[名称],0)),"")</f>
        <v/>
      </c>
      <c r="F43" t="str">
        <f t="array" ref="F43">IFERROR(INDEX(records[备注],MATCH(表31_3435[[#This Row],[日期]]&amp;"今日日程评分",records[日期]&amp;records[名称],0))&amp;"","")</f>
        <v/>
      </c>
      <c r="G43" t="str">
        <f>IF(表31_3435[[#This Row],[得分]]="","",IF(表31_3435[[#This Row],[得分]]&gt;0,G42+1,0))</f>
        <v/>
      </c>
      <c r="H43" t="str">
        <f>IF(表31_3435[[#This Row],[得分]]="","",IF(表31_3435[[#This Row],[得分]]&lt;0,H42+1,0))</f>
        <v/>
      </c>
      <c r="J43" s="5">
        <v>43918</v>
      </c>
      <c r="K43" s="17" t="str">
        <f t="array" ref="K43">IFERROR(INDEX(records[开始时刻],MATCH(表31_343541[[#This Row],[日期]]&amp;"明日日程安排",records[日期]&amp;records[名称],0)),"")</f>
        <v/>
      </c>
      <c r="L43" s="17" t="str">
        <f t="array" ref="L43">IFERROR(INDEX(records[结束时刻],MATCH(表31_343541[[#This Row],[日期]]&amp;"明日日程安排",records[日期]&amp;records[名称],0)),"")</f>
        <v/>
      </c>
      <c r="M43" s="17" t="str">
        <f t="array" ref="M43">IFERROR(INDEX(records[持续时间],MATCH(表31_343541[[#This Row],[日期]]&amp;"明日日程安排",records[日期]&amp;records[名称],0)),"")</f>
        <v/>
      </c>
      <c r="N43" t="str">
        <f t="array" ref="N43">IFERROR(INDEX(records[得分],MATCH(表31_343541[[#This Row],[日期]]&amp;"明日日程安排",records[日期]&amp;records[名称],0)),"")</f>
        <v/>
      </c>
      <c r="O43" t="str">
        <f t="array" ref="O43">IFERROR(INDEX(records[备注],MATCH(表31_343541[[#This Row],[日期]]&amp;"明日日程安排",records[日期]&amp;records[名称],0))&amp;"","")</f>
        <v/>
      </c>
      <c r="P43" t="str">
        <f>IF(表31_343541[[#This Row],[得分]]="","",IF(表31_343541[[#This Row],[得分]]&gt;0,P42+1,0))</f>
        <v/>
      </c>
      <c r="Q43" t="str">
        <f>IF(表31_343541[[#This Row],[得分]]="","",IF(表31_343541[[#This Row],[得分]]&lt;0,Q42+1,0))</f>
        <v/>
      </c>
      <c r="S43" s="5">
        <v>43918</v>
      </c>
      <c r="T43" s="17" t="str">
        <f t="array" ref="T43">IFERROR(INDEX(records[开始时刻],MATCH(表31_34354142[[#This Row],[日期]]&amp;"今日日程评分归档",records[日期]&amp;records[名称],0)),"")</f>
        <v/>
      </c>
      <c r="U43" s="17" t="str">
        <f t="array" ref="U43">IFERROR(INDEX(records[结束时刻],MATCH(表31_34354142[[#This Row],[日期]]&amp;"今日日程评分归档",records[日期]&amp;records[名称],0)),"")</f>
        <v/>
      </c>
      <c r="V43" s="17" t="str">
        <f t="array" ref="V43">IFERROR(INDEX(records[持续时间],MATCH(表31_34354142[[#This Row],[日期]]&amp;"今日日程评分归档",records[日期]&amp;records[名称],0)),"")</f>
        <v/>
      </c>
      <c r="W43" t="str">
        <f t="array" ref="W43">IFERROR(INDEX(records[得分],MATCH(表31_34354142[[#This Row],[日期]]&amp;"今日日程评分归档",records[日期]&amp;records[名称],0)),"")</f>
        <v/>
      </c>
      <c r="X43" t="str">
        <f t="array" ref="X43">IFERROR(INDEX(records[备注],MATCH(表31_34354142[[#This Row],[日期]]&amp;"今日日程评分归档",records[日期]&amp;records[名称],0))&amp;"","")</f>
        <v/>
      </c>
      <c r="Y43" t="str">
        <f>IF(表31_34354142[[#This Row],[得分]]="","",IF(表31_34354142[[#This Row],[得分]]&gt;0,Y42+1,0))</f>
        <v/>
      </c>
      <c r="Z43" t="str">
        <f>IF(表31_34354142[[#This Row],[得分]]="","",IF(表31_34354142[[#This Row],[得分]]&lt;0,Z42+1,0))</f>
        <v/>
      </c>
    </row>
    <row r="44" spans="1:26">
      <c r="A44" s="5">
        <v>43919</v>
      </c>
      <c r="B44" s="17" t="str">
        <f t="array" ref="B44">IFERROR(INDEX(records[开始时刻],MATCH(表31_3435[[#This Row],[日期]]&amp;"今日日程评分",records[日期]&amp;records[名称],0)),"")</f>
        <v/>
      </c>
      <c r="C44" s="17" t="str">
        <f t="array" ref="C44">IFERROR(INDEX(records[结束时刻],MATCH(表31_3435[[#This Row],[日期]]&amp;"今日日程评分",records[日期]&amp;records[名称],0)),"")</f>
        <v/>
      </c>
      <c r="D44" s="17" t="str">
        <f t="array" ref="D44">IFERROR(INDEX(records[持续时间],MATCH(表31_3435[[#This Row],[日期]]&amp;"今日日程评分",records[日期]&amp;records[名称],0)),"")</f>
        <v/>
      </c>
      <c r="E44" t="str">
        <f t="array" ref="E44">IFERROR(INDEX(records[得分],MATCH(表31_3435[[#This Row],[日期]]&amp;"今日日程评分",records[日期]&amp;records[名称],0)),"")</f>
        <v/>
      </c>
      <c r="F44" t="str">
        <f t="array" ref="F44">IFERROR(INDEX(records[备注],MATCH(表31_3435[[#This Row],[日期]]&amp;"今日日程评分",records[日期]&amp;records[名称],0))&amp;"","")</f>
        <v/>
      </c>
      <c r="G44" t="str">
        <f>IF(表31_3435[[#This Row],[得分]]="","",IF(表31_3435[[#This Row],[得分]]&gt;0,G43+1,0))</f>
        <v/>
      </c>
      <c r="H44" t="str">
        <f>IF(表31_3435[[#This Row],[得分]]="","",IF(表31_3435[[#This Row],[得分]]&lt;0,H43+1,0))</f>
        <v/>
      </c>
      <c r="J44" s="5">
        <v>43919</v>
      </c>
      <c r="K44" s="17" t="str">
        <f t="array" ref="K44">IFERROR(INDEX(records[开始时刻],MATCH(表31_343541[[#This Row],[日期]]&amp;"明日日程安排",records[日期]&amp;records[名称],0)),"")</f>
        <v/>
      </c>
      <c r="L44" s="17" t="str">
        <f t="array" ref="L44">IFERROR(INDEX(records[结束时刻],MATCH(表31_343541[[#This Row],[日期]]&amp;"明日日程安排",records[日期]&amp;records[名称],0)),"")</f>
        <v/>
      </c>
      <c r="M44" s="17" t="str">
        <f t="array" ref="M44">IFERROR(INDEX(records[持续时间],MATCH(表31_343541[[#This Row],[日期]]&amp;"明日日程安排",records[日期]&amp;records[名称],0)),"")</f>
        <v/>
      </c>
      <c r="N44" t="str">
        <f t="array" ref="N44">IFERROR(INDEX(records[得分],MATCH(表31_343541[[#This Row],[日期]]&amp;"明日日程安排",records[日期]&amp;records[名称],0)),"")</f>
        <v/>
      </c>
      <c r="O44" t="str">
        <f t="array" ref="O44">IFERROR(INDEX(records[备注],MATCH(表31_343541[[#This Row],[日期]]&amp;"明日日程安排",records[日期]&amp;records[名称],0))&amp;"","")</f>
        <v/>
      </c>
      <c r="P44" t="str">
        <f>IF(表31_343541[[#This Row],[得分]]="","",IF(表31_343541[[#This Row],[得分]]&gt;0,P43+1,0))</f>
        <v/>
      </c>
      <c r="Q44" t="str">
        <f>IF(表31_343541[[#This Row],[得分]]="","",IF(表31_343541[[#This Row],[得分]]&lt;0,Q43+1,0))</f>
        <v/>
      </c>
      <c r="S44" s="5">
        <v>43919</v>
      </c>
      <c r="T44" s="17" t="str">
        <f t="array" ref="T44">IFERROR(INDEX(records[开始时刻],MATCH(表31_34354142[[#This Row],[日期]]&amp;"今日日程评分归档",records[日期]&amp;records[名称],0)),"")</f>
        <v/>
      </c>
      <c r="U44" s="17" t="str">
        <f t="array" ref="U44">IFERROR(INDEX(records[结束时刻],MATCH(表31_34354142[[#This Row],[日期]]&amp;"今日日程评分归档",records[日期]&amp;records[名称],0)),"")</f>
        <v/>
      </c>
      <c r="V44" s="17" t="str">
        <f t="array" ref="V44">IFERROR(INDEX(records[持续时间],MATCH(表31_34354142[[#This Row],[日期]]&amp;"今日日程评分归档",records[日期]&amp;records[名称],0)),"")</f>
        <v/>
      </c>
      <c r="W44" t="str">
        <f t="array" ref="W44">IFERROR(INDEX(records[得分],MATCH(表31_34354142[[#This Row],[日期]]&amp;"今日日程评分归档",records[日期]&amp;records[名称],0)),"")</f>
        <v/>
      </c>
      <c r="X44" t="str">
        <f t="array" ref="X44">IFERROR(INDEX(records[备注],MATCH(表31_34354142[[#This Row],[日期]]&amp;"今日日程评分归档",records[日期]&amp;records[名称],0))&amp;"","")</f>
        <v/>
      </c>
      <c r="Y44" t="str">
        <f>IF(表31_34354142[[#This Row],[得分]]="","",IF(表31_34354142[[#This Row],[得分]]&gt;0,Y43+1,0))</f>
        <v/>
      </c>
      <c r="Z44" t="str">
        <f>IF(表31_34354142[[#This Row],[得分]]="","",IF(表31_34354142[[#This Row],[得分]]&lt;0,Z43+1,0))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2020-03-28T03:54:45Z</dcterms:modified>
</cp:coreProperties>
</file>