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AE8CFF1B-6B7D-6B43-9B89-32347FD6176C}" xr6:coauthVersionLast="45" xr6:coauthVersionMax="45" xr10:uidLastSave="{00000000-0000-0000-0000-000000000000}"/>
  <bookViews>
    <workbookView xWindow="0" yWindow="460" windowWidth="28800" windowHeight="1628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12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N3" i="4"/>
  <c r="J3" i="4"/>
  <c r="H3" i="4"/>
  <c r="V3" i="4"/>
  <c r="AB3" i="4"/>
  <c r="X3" i="4"/>
  <c r="L3" i="4"/>
  <c r="W3" i="4"/>
  <c r="S3" i="4"/>
  <c r="M3" i="4"/>
  <c r="U3" i="4"/>
  <c r="T3" i="4"/>
  <c r="R3" i="4"/>
  <c r="K3" i="4"/>
  <c r="I3" i="4"/>
  <c r="F3" i="4"/>
  <c r="P3" i="4"/>
  <c r="AC3" i="4"/>
  <c r="O3" i="4"/>
  <c r="Z3" i="4"/>
  <c r="AA3" i="4"/>
  <c r="G3" i="4"/>
  <c r="E3" i="4"/>
  <c r="Q3" i="4"/>
  <c r="H338" i="1"/>
  <c r="H350" i="1"/>
  <c r="H349" i="1"/>
  <c r="H348" i="1"/>
  <c r="H347" i="1"/>
  <c r="H346" i="1"/>
  <c r="H345" i="1"/>
  <c r="H333" i="1"/>
  <c r="H341" i="1"/>
  <c r="H343" i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N26" i="14" a="1"/>
  <c r="N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P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Q25" i="14"/>
  <c r="G27" i="14"/>
  <c r="H27" i="14"/>
  <c r="G26" i="14"/>
  <c r="H26" i="14"/>
  <c r="H24" i="14"/>
  <c r="H25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K22" i="23" l="1" a="1"/>
  <c r="K22" i="23" s="1"/>
  <c r="L22" i="23" a="1"/>
  <c r="L22" i="23" s="1"/>
  <c r="M22" i="23" a="1"/>
  <c r="M22" i="23" s="1"/>
  <c r="N22" i="23" a="1"/>
  <c r="N22" i="23" s="1"/>
  <c r="O22" i="23" a="1"/>
  <c r="O22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L21" i="23" a="1"/>
  <c r="L21" i="23" s="1"/>
  <c r="K21" i="23" a="1"/>
  <c r="K21" i="23" s="1"/>
  <c r="N18" i="23" a="1"/>
  <c r="N18" i="23" s="1"/>
  <c r="P18" i="23" s="1"/>
  <c r="N19" i="23" a="1"/>
  <c r="N19" i="23" s="1"/>
  <c r="Q19" i="23" s="1"/>
  <c r="N20" i="23" a="1"/>
  <c r="N20" i="23" s="1"/>
  <c r="Q20" i="23" s="1"/>
  <c r="N21" i="23" a="1"/>
  <c r="N21" i="23" s="1"/>
  <c r="Q21" i="23" s="1"/>
  <c r="N17" i="23" a="1"/>
  <c r="N17" i="23" s="1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H215" i="1"/>
  <c r="M21" i="23" s="1" a="1"/>
  <c r="M21" i="23" s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Q18" i="23"/>
  <c r="Q26" i="23"/>
  <c r="P29" i="23"/>
  <c r="Q29" i="23"/>
  <c r="Q25" i="23"/>
  <c r="P28" i="23"/>
  <c r="Q28" i="23"/>
  <c r="Q24" i="23"/>
  <c r="P27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O17" i="23" a="1"/>
  <c r="O17" i="23" s="1"/>
  <c r="O18" i="23" a="1"/>
  <c r="O18" i="23" s="1"/>
  <c r="O19" i="23" a="1"/>
  <c r="O19" i="23" s="1"/>
  <c r="O20" i="23" a="1"/>
  <c r="O20" i="23" s="1"/>
  <c r="O21" i="23" a="1"/>
  <c r="O21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P22" i="20"/>
  <c r="P23" i="20" s="1"/>
  <c r="P24" i="20" s="1"/>
  <c r="P25" i="20" s="1"/>
  <c r="Q22" i="20"/>
  <c r="Y27" i="20"/>
  <c r="Z27" i="20"/>
  <c r="Y22" i="20"/>
  <c r="Y23" i="20" s="1"/>
  <c r="Y24" i="20" s="1"/>
  <c r="Z22" i="20"/>
  <c r="Y25" i="20"/>
  <c r="Z25" i="20"/>
  <c r="P27" i="20"/>
  <c r="Q27" i="20"/>
  <c r="Q24" i="20"/>
  <c r="Q25" i="20" s="1"/>
  <c r="Y20" i="20"/>
  <c r="Y21" i="20" s="1"/>
  <c r="Z20" i="20"/>
  <c r="P26" i="20"/>
  <c r="Q26" i="20"/>
  <c r="Z23" i="20"/>
  <c r="Y26" i="20"/>
  <c r="Z26" i="20"/>
  <c r="Q20" i="20"/>
  <c r="P20" i="20"/>
  <c r="P21" i="20" s="1"/>
  <c r="H25" i="20"/>
  <c r="H22" i="20"/>
  <c r="G22" i="20"/>
  <c r="G23" i="20" s="1"/>
  <c r="G24" i="20" s="1"/>
  <c r="G25" i="20" s="1"/>
  <c r="H27" i="20"/>
  <c r="G27" i="20"/>
  <c r="H24" i="20"/>
  <c r="H26" i="20"/>
  <c r="G26" i="20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H18" i="23"/>
  <c r="H19" i="23"/>
  <c r="H28" i="23"/>
  <c r="H24" i="23"/>
  <c r="G28" i="23"/>
  <c r="H27" i="23"/>
  <c r="H23" i="23"/>
  <c r="G27" i="23"/>
  <c r="H26" i="23"/>
  <c r="H22" i="23"/>
  <c r="H21" i="23"/>
  <c r="H29" i="23"/>
  <c r="H25" i="23"/>
  <c r="G29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K34" i="15" a="1"/>
  <c r="K34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L34" i="15" a="1"/>
  <c r="L34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M34" i="15" a="1"/>
  <c r="M34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N34" i="15" a="1"/>
  <c r="N34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O34" i="15" a="1"/>
  <c r="O34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C33" i="15" a="1"/>
  <c r="C33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D33" i="15" a="1"/>
  <c r="D33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E33" i="15" a="1"/>
  <c r="E33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F33" i="15" a="1"/>
  <c r="F33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M20" i="23" s="1" a="1"/>
  <c r="M20" i="23" s="1"/>
  <c r="H190" i="1"/>
  <c r="H192" i="1"/>
  <c r="H193" i="1"/>
  <c r="H195" i="1"/>
  <c r="D19" i="20" s="1" a="1"/>
  <c r="D19" i="20" s="1"/>
  <c r="G31" i="15" l="1"/>
  <c r="H31" i="15"/>
  <c r="G22" i="15"/>
  <c r="G23" i="15" s="1"/>
  <c r="G24" i="15" s="1"/>
  <c r="H22" i="15"/>
  <c r="P30" i="15"/>
  <c r="Q30" i="15"/>
  <c r="P22" i="15"/>
  <c r="P23" i="15" s="1"/>
  <c r="P24" i="15" s="1"/>
  <c r="P25" i="15" s="1"/>
  <c r="Q22" i="15"/>
  <c r="P29" i="15"/>
  <c r="Q29" i="15"/>
  <c r="G30" i="15"/>
  <c r="H30" i="15"/>
  <c r="H20" i="15"/>
  <c r="Q28" i="15"/>
  <c r="P28" i="15"/>
  <c r="P20" i="15"/>
  <c r="P21" i="15" s="1"/>
  <c r="Q20" i="15"/>
  <c r="G28" i="15"/>
  <c r="H28" i="15"/>
  <c r="G27" i="15"/>
  <c r="H27" i="15"/>
  <c r="P27" i="15"/>
  <c r="Q27" i="15"/>
  <c r="G29" i="15"/>
  <c r="H29" i="15"/>
  <c r="G26" i="15"/>
  <c r="H26" i="15"/>
  <c r="P26" i="15"/>
  <c r="Q26" i="15"/>
  <c r="G25" i="15"/>
  <c r="H25" i="15"/>
  <c r="P33" i="15"/>
  <c r="Q33" i="15"/>
  <c r="G32" i="15"/>
  <c r="H32" i="15"/>
  <c r="H24" i="15"/>
  <c r="Q32" i="15"/>
  <c r="P32" i="15"/>
  <c r="Q24" i="15"/>
  <c r="Q25" i="15" s="1"/>
  <c r="H23" i="15"/>
  <c r="P31" i="15"/>
  <c r="Q31" i="15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M19" i="23" s="1" a="1"/>
  <c r="M19" i="23" s="1"/>
  <c r="H163" i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P27" i="22"/>
  <c r="H18" i="22"/>
  <c r="H22" i="22"/>
  <c r="Q16" i="22"/>
  <c r="Q20" i="22"/>
  <c r="H11" i="22"/>
  <c r="G11" i="22"/>
  <c r="H15" i="22"/>
  <c r="H19" i="22"/>
  <c r="H23" i="22"/>
  <c r="H27" i="22"/>
  <c r="G27" i="22"/>
  <c r="Q14" i="22"/>
  <c r="Q22" i="22"/>
  <c r="H13" i="22"/>
  <c r="H21" i="22"/>
  <c r="H25" i="22"/>
  <c r="H29" i="22"/>
  <c r="G29" i="22"/>
  <c r="Q15" i="22"/>
  <c r="Q23" i="22"/>
  <c r="H14" i="22"/>
  <c r="H26" i="22"/>
  <c r="Q12" i="22"/>
  <c r="Q24" i="22"/>
  <c r="Q28" i="22"/>
  <c r="P28" i="22"/>
  <c r="Q13" i="22"/>
  <c r="Q21" i="22"/>
  <c r="Q25" i="22"/>
  <c r="Q29" i="22"/>
  <c r="P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H16" i="22"/>
  <c r="H20" i="22"/>
  <c r="H24" i="22"/>
  <c r="H28" i="22"/>
  <c r="G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P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P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G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G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G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G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G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G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M18" i="23" s="1" a="1"/>
  <c r="M18" i="23" s="1"/>
  <c r="H138" i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P19" i="22" l="1"/>
  <c r="P20" i="22" s="1"/>
  <c r="P21" i="22" s="1"/>
  <c r="P22" i="22" s="1"/>
  <c r="P23" i="22" s="1"/>
  <c r="P24" i="22" s="1"/>
  <c r="P25" i="22" s="1"/>
  <c r="P26" i="22" s="1"/>
  <c r="G25" i="21"/>
  <c r="G26" i="21" s="1"/>
  <c r="D18" i="23" a="1"/>
  <c r="D18" i="23" s="1"/>
  <c r="H25" i="21"/>
  <c r="Q25" i="21"/>
  <c r="G23" i="21"/>
  <c r="Q23" i="21"/>
  <c r="Q24" i="21"/>
  <c r="H32" i="19"/>
  <c r="Q26" i="21"/>
  <c r="Q18" i="21"/>
  <c r="Q27" i="21"/>
  <c r="Q19" i="21"/>
  <c r="Q28" i="21"/>
  <c r="Q20" i="21"/>
  <c r="P29" i="21"/>
  <c r="Q21" i="21"/>
  <c r="Q22" i="21"/>
  <c r="H26" i="21"/>
  <c r="H18" i="21"/>
  <c r="H27" i="21"/>
  <c r="H19" i="21"/>
  <c r="H28" i="21"/>
  <c r="H20" i="21"/>
  <c r="H29" i="21"/>
  <c r="H21" i="21"/>
  <c r="H23" i="19"/>
  <c r="H24" i="19"/>
  <c r="H25" i="19" s="1"/>
  <c r="G30" i="19"/>
  <c r="H31" i="19"/>
  <c r="H17" i="19"/>
  <c r="H26" i="19"/>
  <c r="H18" i="19"/>
  <c r="H27" i="19"/>
  <c r="H19" i="19"/>
  <c r="H28" i="19"/>
  <c r="H20" i="19"/>
  <c r="H29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M17" i="23" s="1" a="1"/>
  <c r="M17" i="23" s="1"/>
  <c r="H113" i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<sst xmlns="http://schemas.openxmlformats.org/spreadsheetml/2006/main" count="1032" uniqueCount="261">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</sst>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736600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736600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11</xdr:col>
      <xdr:colOff>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5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5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11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18</xdr:col>
      <xdr:colOff>228600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18</xdr:col>
      <xdr:colOff>228600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901.409146296297" createdVersion="6" refreshedVersion="6" minRefreshableVersion="3" recordCount="346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3">
        <s v="2 月"/>
        <s v="3 月"/>
        <m u="1"/>
      </sharedItems>
    </cacheField>
    <cacheField name="周次" numFmtId="0">
      <sharedItems containsBlank="1" count="5">
        <s v="第 8 周"/>
        <s v="第 9 周"/>
        <s v="第 10 周"/>
        <s v="第 11 周"/>
        <m u="1"/>
      </sharedItems>
    </cacheField>
    <cacheField name="日期" numFmtId="14">
      <sharedItems containsSemiMixedTypes="0" containsNonDate="0" containsDate="1" containsString="0" minDate="2020-02-23T00:00:00" maxDate="2020-03-11T00:00:00" count="17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</sharedItems>
    </cacheField>
    <cacheField name="开始时刻" numFmtId="0">
      <sharedItems containsSemiMixedTypes="0" containsNonDate="0" containsDate="1" containsString="0" minDate="1899-12-30T00:00:00" maxDate="1899-12-30T23:59:00" count="57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</sharedItems>
    </cacheField>
    <cacheField name="结束时刻" numFmtId="0">
      <sharedItems containsSemiMixedTypes="0" containsNonDate="0" containsDate="1" containsString="0" minDate="1899-12-30T06:00:00" maxDate="1899-12-30T23:59:00" count="69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</sharedItems>
    </cacheField>
    <cacheField name="持续时间" numFmtId="20">
      <sharedItems containsSemiMixedTypes="0" containsNonDate="0" containsDate="1" containsString="0" minDate="1899-12-30T00:00:00" maxDate="1899-12-31T00:00:00" count="2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</sharedItems>
    </cacheField>
    <cacheField name="名称" numFmtId="0">
      <sharedItems containsBlank="1" count="101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1.2" maxValue="1.2"/>
    </cacheField>
    <cacheField name="备注" numFmtId="0">
      <sharedItems containsBlank="1" containsMixedTypes="1" containsNumber="1" minValue="0.57369999999999999" maxValue="0.85880000000000001" count="44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0.4570000000000000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G48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6">
        <item x="2"/>
        <item x="3"/>
        <item x="0"/>
        <item x="1"/>
        <item m="1" x="4"/>
        <item t="default"/>
      </items>
    </pivotField>
    <pivotField axis="axisRow" compact="0" numFmtId="14" outline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开始分" axis="axisCol" compact="0" numFmtId="20" outline="0" showAll="0">
      <items count="5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t="default" sd="0"/>
      </items>
    </pivotField>
    <pivotField name="结束分" axis="axisCol" compact="0" numFmtId="20" outline="0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compact="0" numFmtId="20" outline="0" showAll="0">
      <items count="2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5"/>
        <item x="2"/>
        <item x="22"/>
        <item x="21"/>
        <item x="16"/>
        <item x="20"/>
        <item x="11"/>
        <item x="18"/>
        <item x="23"/>
        <item x="7"/>
        <item x="9"/>
        <item x="6"/>
        <item t="default"/>
      </items>
    </pivotField>
    <pivotField compact="0" outline="0" showAll="0">
      <items count="102">
        <item x="24"/>
        <item x="88"/>
        <item x="72"/>
        <item x="71"/>
        <item x="25"/>
        <item x="89"/>
        <item x="29"/>
        <item x="42"/>
        <item m="1" x="92"/>
        <item x="35"/>
        <item m="1" x="93"/>
        <item m="1" x="91"/>
        <item m="1" x="97"/>
        <item x="4"/>
        <item x="14"/>
        <item x="69"/>
        <item x="62"/>
        <item x="5"/>
        <item x="84"/>
        <item x="37"/>
        <item x="52"/>
        <item x="28"/>
        <item x="79"/>
        <item x="19"/>
        <item x="47"/>
        <item x="44"/>
        <item x="16"/>
        <item x="45"/>
        <item x="66"/>
        <item x="55"/>
        <item x="43"/>
        <item x="64"/>
        <item x="70"/>
        <item x="80"/>
        <item x="74"/>
        <item x="81"/>
        <item x="83"/>
        <item x="11"/>
        <item x="15"/>
        <item x="13"/>
        <item m="1" x="95"/>
        <item x="10"/>
        <item x="8"/>
        <item x="38"/>
        <item x="17"/>
        <item x="51"/>
        <item x="75"/>
        <item x="48"/>
        <item x="7"/>
        <item x="39"/>
        <item x="23"/>
        <item x="73"/>
        <item x="32"/>
        <item x="77"/>
        <item x="78"/>
        <item x="1"/>
        <item x="56"/>
        <item x="76"/>
        <item x="54"/>
        <item x="86"/>
        <item x="31"/>
        <item x="63"/>
        <item x="85"/>
        <item x="82"/>
        <item m="1" x="98"/>
        <item x="36"/>
        <item x="33"/>
        <item x="30"/>
        <item x="6"/>
        <item x="61"/>
        <item x="46"/>
        <item x="22"/>
        <item x="57"/>
        <item x="53"/>
        <item x="87"/>
        <item x="68"/>
        <item x="2"/>
        <item x="0"/>
        <item x="12"/>
        <item m="1" x="94"/>
        <item x="59"/>
        <item m="1" x="96"/>
        <item x="58"/>
        <item x="9"/>
        <item x="60"/>
        <item x="27"/>
        <item x="21"/>
        <item x="26"/>
        <item x="20"/>
        <item x="40"/>
        <item x="18"/>
        <item x="49"/>
        <item x="50"/>
        <item x="65"/>
        <item x="67"/>
        <item x="41"/>
        <item m="1" x="100"/>
        <item x="34"/>
        <item m="1" x="99"/>
        <item x="3"/>
        <item m="1" x="90"/>
        <item t="default"/>
      </items>
    </pivotField>
    <pivotField dataField="1" compact="0" outline="0" showAll="0"/>
    <pivotField compact="0" outline="0" showAll="0">
      <items count="45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16"/>
        <item x="22"/>
        <item x="26"/>
        <item x="25"/>
        <item x="36"/>
        <item x="27"/>
        <item x="33"/>
        <item x="42"/>
        <item x="35"/>
        <item x="41"/>
        <item x="31"/>
        <item x="40"/>
        <item x="24"/>
        <item x="18"/>
        <item x="12"/>
        <item x="15"/>
        <item x="17"/>
        <item x="4"/>
        <item x="37"/>
        <item x="8"/>
        <item x="0"/>
        <item t="default"/>
      </items>
    </pivotField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5"/>
    <field x="6"/>
  </colFields>
  <col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2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5" s="1"/>
        <i x="2" s="1"/>
        <i x="22" s="1"/>
        <i x="21" s="1"/>
        <i x="16" s="1"/>
        <i x="20" s="1"/>
        <i x="11" s="1"/>
        <i x="18" s="1"/>
        <i x="23" s="1"/>
        <i x="7" s="1"/>
        <i x="9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5">
        <i x="2" s="1"/>
        <i x="3" s="1"/>
        <i x="0" s="1"/>
        <i x="1" s="1"/>
        <i x="4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17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57">
        <i x="8" s="1"/>
        <i x="0" s="1"/>
        <i x="1" s="1"/>
        <i x="40" s="1"/>
        <i x="55" s="1"/>
        <i x="53" s="1"/>
        <i x="28" s="1"/>
        <i x="29" s="1"/>
        <i x="2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33" s="1"/>
        <i x="17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4" s="1"/>
        <i x="5" s="1"/>
        <i x="6" s="1"/>
        <i x="38" s="1"/>
        <i x="7" s="1"/>
        <i x="39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69">
        <i x="0" s="1"/>
        <i x="1" s="1"/>
        <i x="45" s="1"/>
        <i x="62" s="1"/>
        <i x="65" s="1"/>
        <i x="66" s="1"/>
        <i x="32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67" s="1"/>
        <i x="2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31" s="1"/>
        <i x="5" s="1"/>
        <i x="18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01">
        <i x="24" s="1"/>
        <i x="88" s="1"/>
        <i x="72" s="1"/>
        <i x="71" s="1"/>
        <i x="25" s="1"/>
        <i x="89" s="1"/>
        <i x="29" s="1"/>
        <i x="42" s="1"/>
        <i x="35" s="1"/>
        <i x="4" s="1"/>
        <i x="14" s="1"/>
        <i x="69" s="1"/>
        <i x="62" s="1"/>
        <i x="5" s="1"/>
        <i x="84" s="1"/>
        <i x="37" s="1"/>
        <i x="52" s="1"/>
        <i x="28" s="1"/>
        <i x="79" s="1"/>
        <i x="19" s="1"/>
        <i x="47" s="1"/>
        <i x="44" s="1"/>
        <i x="16" s="1"/>
        <i x="45" s="1"/>
        <i x="66" s="1"/>
        <i x="55" s="1"/>
        <i x="43" s="1"/>
        <i x="64" s="1"/>
        <i x="70" s="1"/>
        <i x="80" s="1"/>
        <i x="74" s="1"/>
        <i x="81" s="1"/>
        <i x="83" s="1"/>
        <i x="11" s="1"/>
        <i x="15" s="1"/>
        <i x="13" s="1"/>
        <i x="10" s="1"/>
        <i x="8" s="1"/>
        <i x="38" s="1"/>
        <i x="17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56" s="1"/>
        <i x="76" s="1"/>
        <i x="54" s="1"/>
        <i x="86" s="1"/>
        <i x="31" s="1"/>
        <i x="63" s="1"/>
        <i x="85" s="1"/>
        <i x="82" s="1"/>
        <i x="36" s="1"/>
        <i x="33" s="1"/>
        <i x="30" s="1"/>
        <i x="6" s="1"/>
        <i x="61" s="1"/>
        <i x="46" s="1"/>
        <i x="22" s="1"/>
        <i x="57" s="1"/>
        <i x="53" s="1"/>
        <i x="87" s="1"/>
        <i x="68" s="1"/>
        <i x="2" s="1"/>
        <i x="0" s="1"/>
        <i x="12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49" s="1"/>
        <i x="50" s="1"/>
        <i x="65" s="1"/>
        <i x="67" s="1"/>
        <i x="41" s="1"/>
        <i x="34" s="1"/>
        <i x="3" s="1"/>
        <i x="92" s="1" nd="1"/>
        <i x="93" s="1" nd="1"/>
        <i x="91" s="1" nd="1"/>
        <i x="97" s="1" nd="1"/>
        <i x="95" s="1" nd="1"/>
        <i x="98" s="1" nd="1"/>
        <i x="94" s="1" nd="1"/>
        <i x="96" s="1" nd="1"/>
        <i x="100" s="1" nd="1"/>
        <i x="99" s="1" nd="1"/>
        <i x="90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44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16" s="1"/>
        <i x="22" s="1"/>
        <i x="26" s="1"/>
        <i x="25" s="1"/>
        <i x="36" s="1"/>
        <i x="27" s="1"/>
        <i x="33" s="1"/>
        <i x="42" s="1"/>
        <i x="35" s="1"/>
        <i x="41" s="1"/>
        <i x="31" s="1"/>
        <i x="40" s="1"/>
        <i x="24" s="1"/>
        <i x="18" s="1"/>
        <i x="12" s="1"/>
        <i x="15" s="1"/>
        <i x="17" s="1"/>
        <i x="4" s="1"/>
        <i x="37" s="1"/>
        <i x="8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350" totalsRowShown="0" headerRowDxfId="267" dataDxfId="266">
  <autoFilter ref="A4:K350" xr:uid="{B97808FE-FDC5-9849-A57E-25C657A820BF}"/>
  <sortState xmlns:xlrd2="http://schemas.microsoft.com/office/spreadsheetml/2017/richdata2" ref="A5:K353">
    <sortCondition ref="E5:E230"/>
    <sortCondition ref="F5:F230"/>
    <sortCondition ref="G5:G230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27" totalsRowShown="0">
  <autoFilter ref="A8:H27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27" totalsRowShown="0">
  <autoFilter ref="J8:Q27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32" totalsRowShown="0">
  <autoFilter ref="A8:H32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29" totalsRowShown="0">
  <autoFilter ref="A9:H29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29" totalsRowShown="0">
  <autoFilter ref="J9:Q29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29" totalsRowShown="0">
  <autoFilter ref="A9:H29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29" totalsRowShown="0">
  <autoFilter ref="J9:Q29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29" totalsRowShown="0" headerRowDxfId="43" dataDxfId="41" headerRowBorderDxfId="42" tableBorderDxfId="40">
  <autoFilter ref="A9:H29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29" totalsRowShown="0" headerRowDxfId="31" dataDxfId="29" headerRowBorderDxfId="30" tableBorderDxfId="28">
  <autoFilter ref="J9:Q29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Row],[日期]]&amp;"做晚餐",records[日期]&amp;records[名称],0))&amp;"","")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33" totalsRowShown="0">
  <autoFilter ref="A8:H33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33" totalsRowShown="0">
  <autoFilter ref="J8:Q33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27" totalsRowShown="0">
  <autoFilter ref="A8:H27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27" totalsRowShown="0">
  <autoFilter ref="J8:Q27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27" totalsRowShown="0">
  <autoFilter ref="S8:Z27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353"/>
  <sheetViews>
    <sheetView topLeftCell="A319" workbookViewId="0">
      <selection activeCell="K354" sqref="K354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5" ht="23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5" ht="23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5" ht="18">
      <c r="A4" s="11" t="s">
        <v>112</v>
      </c>
      <c r="B4" s="11" t="s">
        <v>113</v>
      </c>
      <c r="C4" s="11" t="s">
        <v>114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25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5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25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25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8" t="str">
        <f>"第 "&amp;INT(MONTH(records[[#This Row],[日期]])/3+1)&amp;" 季度"</f>
        <v>第 1 季度</v>
      </c>
      <c r="C9" s="8" t="str">
        <f>MONTH(records[[#This Row],[日期]])&amp;" 月"</f>
        <v>2 月</v>
      </c>
      <c r="D9" s="8" t="str">
        <f>"第 "&amp;WEEKNUM(records[[#This Row],[日期]],2)&amp;" 周"</f>
        <v>第 8 周</v>
      </c>
      <c r="E9" s="8">
        <v>43884</v>
      </c>
      <c r="F9" s="9">
        <v>0.32291666666666669</v>
      </c>
      <c r="G9" s="9">
        <v>0.33333333333333331</v>
      </c>
      <c r="H9" s="9">
        <f>records[[#This Row],[结束时刻]]-records[[#This Row],[开始时刻]]</f>
        <v>1.041666666666663E-2</v>
      </c>
      <c r="I9" s="8" t="s">
        <v>134</v>
      </c>
      <c r="J9" s="25">
        <v>-0.1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0.875</v>
      </c>
      <c r="G10" s="9">
        <v>0.91666666666666663</v>
      </c>
      <c r="H10" s="9">
        <f>records[[#This Row],[结束时刻]]-records[[#This Row],[开始时刻]]</f>
        <v>4.166666666666663E-2</v>
      </c>
      <c r="I10" s="8" t="s">
        <v>12</v>
      </c>
      <c r="J10" s="25">
        <v>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0.91666666666666663</v>
      </c>
      <c r="G11" s="9">
        <v>0.9375</v>
      </c>
      <c r="H11" s="9">
        <f>records[[#This Row],[结束时刻]]-records[[#This Row],[开始时刻]]</f>
        <v>2.083333333333337E-2</v>
      </c>
      <c r="I11" s="8" t="s">
        <v>23</v>
      </c>
      <c r="J11" s="25">
        <v>-0.1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0.9375</v>
      </c>
      <c r="G12" s="9">
        <v>0.94791666666666663</v>
      </c>
      <c r="H12" s="9">
        <f>records[[#This Row],[结束时刻]]-records[[#This Row],[开始时刻]]</f>
        <v>1.041666666666663E-2</v>
      </c>
      <c r="I12" s="8" t="s">
        <v>13</v>
      </c>
      <c r="J12" s="25">
        <v>0.1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8 周</v>
      </c>
      <c r="E13" s="8">
        <v>43884</v>
      </c>
      <c r="F13" s="9">
        <v>0.94791666666666663</v>
      </c>
      <c r="G13" s="9">
        <v>0.95833333333333337</v>
      </c>
      <c r="H13" s="9">
        <f>records[[#This Row],[结束时刻]]-records[[#This Row],[开始时刻]]</f>
        <v>1.0416666666666741E-2</v>
      </c>
      <c r="I13" s="8" t="s">
        <v>54</v>
      </c>
      <c r="J13" s="25">
        <v>0.08</v>
      </c>
      <c r="K13" s="10"/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17</v>
      </c>
      <c r="J14" s="25">
        <v>0.09</v>
      </c>
      <c r="K14" s="10" t="s">
        <v>18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15</v>
      </c>
      <c r="J15" s="25">
        <v>0.04</v>
      </c>
      <c r="K15" s="10" t="s">
        <v>16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</v>
      </c>
      <c r="G16" s="9">
        <v>0.99930555555555556</v>
      </c>
      <c r="H16" s="9">
        <f>records[[#This Row],[结束时刻]]-records[[#This Row],[开始时刻]]</f>
        <v>0.99930555555555556</v>
      </c>
      <c r="I16" s="8" t="s">
        <v>19</v>
      </c>
      <c r="J16" s="25">
        <v>0.05</v>
      </c>
      <c r="K16" s="10" t="s">
        <v>14</v>
      </c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</v>
      </c>
      <c r="H17" s="9">
        <f>records[[#This Row],[结束时刻]]-records[[#This Row],[开始时刻]]</f>
        <v>0</v>
      </c>
      <c r="I17" s="8" t="s">
        <v>6</v>
      </c>
      <c r="J17" s="25">
        <v>-0.2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</v>
      </c>
      <c r="G18" s="9">
        <v>0.25347222222222221</v>
      </c>
      <c r="H18" s="9">
        <f>records[[#This Row],[结束时刻]]-records[[#This Row],[开始时刻]]</f>
        <v>3.4722222222222099E-3</v>
      </c>
      <c r="I18" s="8" t="s">
        <v>97</v>
      </c>
      <c r="J18" s="25">
        <v>-0.1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0.25347222222222221</v>
      </c>
      <c r="G19" s="9">
        <v>0.29722222222222222</v>
      </c>
      <c r="H19" s="9">
        <f>records[[#This Row],[结束时刻]]-records[[#This Row],[开始时刻]]</f>
        <v>4.3750000000000011E-2</v>
      </c>
      <c r="I19" s="8" t="s">
        <v>11</v>
      </c>
      <c r="J19" s="25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0.30208333333333331</v>
      </c>
      <c r="G20" s="9">
        <v>0.32291666666666669</v>
      </c>
      <c r="H20" s="9">
        <f>records[[#This Row],[结束时刻]]-records[[#This Row],[开始时刻]]</f>
        <v>2.083333333333337E-2</v>
      </c>
      <c r="I20" s="8" t="s">
        <v>20</v>
      </c>
      <c r="J20" s="25">
        <v>-0.2</v>
      </c>
      <c r="K20" s="10"/>
    </row>
    <row r="21" spans="1:11">
      <c r="A21" s="10" t="str">
        <f>YEAR(records[[#This Row],[日期]])&amp;" 年"</f>
        <v>2020 年</v>
      </c>
      <c r="B21" s="8" t="str">
        <f>"第 "&amp;INT(MONTH(records[[#This Row],[日期]])/3+1)&amp;" 季度"</f>
        <v>第 1 季度</v>
      </c>
      <c r="C21" s="8" t="str">
        <f>MONTH(records[[#This Row],[日期]])&amp;" 月"</f>
        <v>2 月</v>
      </c>
      <c r="D21" s="8" t="str">
        <f>"第 "&amp;WEEKNUM(records[[#This Row],[日期]],2)&amp;" 周"</f>
        <v>第 9 周</v>
      </c>
      <c r="E21" s="8">
        <v>43885</v>
      </c>
      <c r="F21" s="9">
        <v>0.32291666666666669</v>
      </c>
      <c r="G21" s="9">
        <v>0.33333333333333331</v>
      </c>
      <c r="H21" s="9">
        <f>records[[#This Row],[结束时刻]]-records[[#This Row],[开始时刻]]</f>
        <v>1.041666666666663E-2</v>
      </c>
      <c r="I21" s="8" t="s">
        <v>134</v>
      </c>
      <c r="J21" s="25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0.875</v>
      </c>
      <c r="G22" s="9">
        <v>0.91666666666666663</v>
      </c>
      <c r="H22" s="9">
        <f>records[[#This Row],[结束时刻]]-records[[#This Row],[开始时刻]]</f>
        <v>4.166666666666663E-2</v>
      </c>
      <c r="I22" s="8" t="s">
        <v>12</v>
      </c>
      <c r="J22" s="25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0.91666666666666663</v>
      </c>
      <c r="G23" s="9">
        <v>0.9375</v>
      </c>
      <c r="H23" s="9">
        <f>records[[#This Row],[结束时刻]]-records[[#This Row],[开始时刻]]</f>
        <v>2.083333333333337E-2</v>
      </c>
      <c r="I23" s="8" t="s">
        <v>23</v>
      </c>
      <c r="J23" s="25">
        <v>-0.2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43885</v>
      </c>
      <c r="F24" s="9">
        <v>0.9375</v>
      </c>
      <c r="G24" s="9">
        <v>0.94791666666666663</v>
      </c>
      <c r="H24" s="9">
        <f>records[[#This Row],[结束时刻]]-records[[#This Row],[开始时刻]]</f>
        <v>1.041666666666663E-2</v>
      </c>
      <c r="I24" s="8" t="s">
        <v>13</v>
      </c>
      <c r="J24" s="25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43885</v>
      </c>
      <c r="F25" s="9">
        <v>0.94791666666666663</v>
      </c>
      <c r="G25" s="9">
        <v>0.95833333333333337</v>
      </c>
      <c r="H25" s="9">
        <f>records[[#This Row],[结束时刻]]-records[[#This Row],[开始时刻]]</f>
        <v>1.0416666666666741E-2</v>
      </c>
      <c r="I25" s="8" t="s">
        <v>54</v>
      </c>
      <c r="J25" s="25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</v>
      </c>
      <c r="G26" s="9">
        <v>0.25</v>
      </c>
      <c r="H26" s="9">
        <f>records[[#This Row],[结束时刻]]-records[[#This Row],[开始时刻]]</f>
        <v>0</v>
      </c>
      <c r="I26" s="8" t="s">
        <v>6</v>
      </c>
      <c r="J26" s="25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0.25</v>
      </c>
      <c r="G27" s="9">
        <v>0.25347222222222221</v>
      </c>
      <c r="H27" s="9">
        <f>records[[#This Row],[结束时刻]]-records[[#This Row],[开始时刻]]</f>
        <v>3.4722222222222099E-3</v>
      </c>
      <c r="I27" s="8" t="s">
        <v>97</v>
      </c>
      <c r="J27" s="25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0.25347222222222221</v>
      </c>
      <c r="G28" s="9">
        <v>0.29722222222222222</v>
      </c>
      <c r="H28" s="9">
        <f>records[[#This Row],[结束时刻]]-records[[#This Row],[开始时刻]]</f>
        <v>4.3750000000000011E-2</v>
      </c>
      <c r="I28" s="8" t="s">
        <v>11</v>
      </c>
      <c r="J28" s="25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0.30208333333333331</v>
      </c>
      <c r="G29" s="9">
        <v>0.32291666666666669</v>
      </c>
      <c r="H29" s="9">
        <f>records[[#This Row],[结束时刻]]-records[[#This Row],[开始时刻]]</f>
        <v>2.083333333333337E-2</v>
      </c>
      <c r="I29" s="8" t="s">
        <v>20</v>
      </c>
      <c r="J29" s="25">
        <v>0.1</v>
      </c>
      <c r="K29" s="10"/>
    </row>
    <row r="30" spans="1:11">
      <c r="A30" s="10" t="str">
        <f>YEAR(records[[#This Row],[日期]])&amp;" 年"</f>
        <v>2020 年</v>
      </c>
      <c r="B30" s="8" t="str">
        <f>"第 "&amp;INT(MONTH(records[[#This Row],[日期]])/3+1)&amp;" 季度"</f>
        <v>第 1 季度</v>
      </c>
      <c r="C30" s="8" t="str">
        <f>MONTH(records[[#This Row],[日期]])&amp;" 月"</f>
        <v>2 月</v>
      </c>
      <c r="D30" s="8" t="str">
        <f>"第 "&amp;WEEKNUM(records[[#This Row],[日期]],2)&amp;" 周"</f>
        <v>第 9 周</v>
      </c>
      <c r="E30" s="8">
        <v>43886</v>
      </c>
      <c r="F30" s="9">
        <v>0.32291666666666669</v>
      </c>
      <c r="G30" s="9">
        <v>0.33333333333333331</v>
      </c>
      <c r="H30" s="9">
        <f>records[[#This Row],[结束时刻]]-records[[#This Row],[开始时刻]]</f>
        <v>1.041666666666663E-2</v>
      </c>
      <c r="I30" s="8" t="s">
        <v>134</v>
      </c>
      <c r="J30" s="25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0.33333333333333331</v>
      </c>
      <c r="G31" s="9">
        <v>0.33333333333333331</v>
      </c>
      <c r="H31" s="9">
        <f>records[[#This Row],[结束时刻]]-records[[#This Row],[开始时刻]]</f>
        <v>0</v>
      </c>
      <c r="I31" s="8" t="s">
        <v>21</v>
      </c>
      <c r="J31" s="25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0.375</v>
      </c>
      <c r="G32" s="9">
        <v>0.375</v>
      </c>
      <c r="H32" s="9">
        <f>records[[#This Row],[结束时刻]]-records[[#This Row],[开始时刻]]</f>
        <v>0</v>
      </c>
      <c r="I32" s="8" t="s">
        <v>22</v>
      </c>
      <c r="J32" s="25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0.375</v>
      </c>
      <c r="G33" s="9">
        <v>0.375</v>
      </c>
      <c r="H33" s="9">
        <f>records[[#This Row],[结束时刻]]-records[[#This Row],[开始时刻]]</f>
        <v>0</v>
      </c>
      <c r="I33" s="8" t="s">
        <v>24</v>
      </c>
      <c r="J33" s="25">
        <v>0.1</v>
      </c>
      <c r="K33" s="10"/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0.4375</v>
      </c>
      <c r="G34" s="9">
        <v>0.4375</v>
      </c>
      <c r="H34" s="9">
        <f>records[[#This Row],[结束时刻]]-records[[#This Row],[开始时刻]]</f>
        <v>0</v>
      </c>
      <c r="I34" s="8" t="s">
        <v>25</v>
      </c>
      <c r="J34" s="25">
        <v>0.1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0.77083333333333337</v>
      </c>
      <c r="G35" s="9">
        <v>0.77083333333333337</v>
      </c>
      <c r="H35" s="9">
        <f>records[[#This Row],[结束时刻]]-records[[#This Row],[开始时刻]]</f>
        <v>0</v>
      </c>
      <c r="I35" s="8" t="s">
        <v>26</v>
      </c>
      <c r="J35" s="25">
        <v>0.1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0.875</v>
      </c>
      <c r="G36" s="9">
        <v>0.91666666666666663</v>
      </c>
      <c r="H36" s="9">
        <f>records[[#This Row],[结束时刻]]-records[[#This Row],[开始时刻]]</f>
        <v>4.166666666666663E-2</v>
      </c>
      <c r="I36" s="8" t="s">
        <v>12</v>
      </c>
      <c r="J36" s="25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43886</v>
      </c>
      <c r="F37" s="9">
        <v>0.91666666666666663</v>
      </c>
      <c r="G37" s="9">
        <v>0.9375</v>
      </c>
      <c r="H37" s="9">
        <f>records[[#This Row],[结束时刻]]-records[[#This Row],[开始时刻]]</f>
        <v>2.083333333333337E-2</v>
      </c>
      <c r="I37" s="8" t="s">
        <v>23</v>
      </c>
      <c r="J37" s="25">
        <v>0.1</v>
      </c>
      <c r="K37" s="10"/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43886</v>
      </c>
      <c r="F38" s="9">
        <v>0.9375</v>
      </c>
      <c r="G38" s="9">
        <v>0.94791666666666663</v>
      </c>
      <c r="H38" s="9">
        <f>records[[#This Row],[结束时刻]]-records[[#This Row],[开始时刻]]</f>
        <v>1.041666666666663E-2</v>
      </c>
      <c r="I38" s="8" t="s">
        <v>54</v>
      </c>
      <c r="J38" s="25">
        <v>0.2</v>
      </c>
      <c r="K38" s="10" t="s">
        <v>72</v>
      </c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43886</v>
      </c>
      <c r="F39" s="9">
        <v>0.94791666666666663</v>
      </c>
      <c r="G39" s="9">
        <v>0.95833333333333337</v>
      </c>
      <c r="H39" s="9">
        <f>records[[#This Row],[结束时刻]]-records[[#This Row],[开始时刻]]</f>
        <v>1.0416666666666741E-2</v>
      </c>
      <c r="I39" s="8" t="s">
        <v>13</v>
      </c>
      <c r="J39" s="25">
        <v>0.2</v>
      </c>
      <c r="K39" s="10" t="s">
        <v>72</v>
      </c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</v>
      </c>
      <c r="G40" s="9">
        <v>0.99930555555555556</v>
      </c>
      <c r="H40" s="9">
        <f>records[[#This Row],[结束时刻]]-records[[#This Row],[开始时刻]]</f>
        <v>0.99930555555555556</v>
      </c>
      <c r="I40" s="14" t="s">
        <v>70</v>
      </c>
      <c r="J40" s="25">
        <v>0.9</v>
      </c>
      <c r="K40" s="10" t="s">
        <v>73</v>
      </c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0.25</v>
      </c>
      <c r="G41" s="9">
        <v>0.25</v>
      </c>
      <c r="H41" s="9">
        <f>records[[#This Row],[结束时刻]]-records[[#This Row],[开始时刻]]</f>
        <v>0</v>
      </c>
      <c r="I41" s="8" t="s">
        <v>6</v>
      </c>
      <c r="J41" s="25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0.25</v>
      </c>
      <c r="G42" s="9">
        <v>0.25347222222222221</v>
      </c>
      <c r="H42" s="9">
        <f>records[[#This Row],[结束时刻]]-records[[#This Row],[开始时刻]]</f>
        <v>3.4722222222222099E-3</v>
      </c>
      <c r="I42" s="8" t="s">
        <v>97</v>
      </c>
      <c r="J42" s="25">
        <v>0.1</v>
      </c>
      <c r="K42" s="10"/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0.25347222222222221</v>
      </c>
      <c r="G43" s="9">
        <v>0.29722222222222222</v>
      </c>
      <c r="H43" s="9">
        <f>records[[#This Row],[结束时刻]]-records[[#This Row],[开始时刻]]</f>
        <v>4.3750000000000011E-2</v>
      </c>
      <c r="I43" s="8" t="s">
        <v>11</v>
      </c>
      <c r="J43" s="25">
        <v>0.1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0.30208333333333331</v>
      </c>
      <c r="G44" s="9">
        <v>0.32291666666666669</v>
      </c>
      <c r="H44" s="9">
        <f>records[[#This Row],[结束时刻]]-records[[#This Row],[开始时刻]]</f>
        <v>2.083333333333337E-2</v>
      </c>
      <c r="I44" s="8" t="s">
        <v>20</v>
      </c>
      <c r="J44" s="25">
        <v>0.1</v>
      </c>
      <c r="K44" s="10"/>
    </row>
    <row r="45" spans="1:11">
      <c r="A45" s="10" t="str">
        <f>YEAR(records[[#This Row],[日期]])&amp;" 年"</f>
        <v>2020 年</v>
      </c>
      <c r="B45" s="8" t="str">
        <f>"第 "&amp;INT(MONTH(records[[#This Row],[日期]])/3+1)&amp;" 季度"</f>
        <v>第 1 季度</v>
      </c>
      <c r="C45" s="8" t="str">
        <f>MONTH(records[[#This Row],[日期]])&amp;" 月"</f>
        <v>2 月</v>
      </c>
      <c r="D45" s="8" t="str">
        <f>"第 "&amp;WEEKNUM(records[[#This Row],[日期]],2)&amp;" 周"</f>
        <v>第 9 周</v>
      </c>
      <c r="E45" s="8">
        <v>43887</v>
      </c>
      <c r="F45" s="9">
        <v>0.32291666666666669</v>
      </c>
      <c r="G45" s="9">
        <v>0.33333333333333331</v>
      </c>
      <c r="H45" s="9">
        <f>records[[#This Row],[结束时刻]]-records[[#This Row],[开始时刻]]</f>
        <v>1.041666666666663E-2</v>
      </c>
      <c r="I45" s="8" t="s">
        <v>134</v>
      </c>
      <c r="J45" s="25">
        <v>0.1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0.33333333333333331</v>
      </c>
      <c r="G46" s="9">
        <v>0.33333333333333331</v>
      </c>
      <c r="H46" s="9">
        <f>records[[#This Row],[结束时刻]]-records[[#This Row],[开始时刻]]</f>
        <v>0</v>
      </c>
      <c r="I46" s="14" t="s">
        <v>70</v>
      </c>
      <c r="J46" s="25">
        <v>0.8</v>
      </c>
      <c r="K46" s="10" t="s">
        <v>71</v>
      </c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43887</v>
      </c>
      <c r="F47" s="9">
        <v>0.875</v>
      </c>
      <c r="G47" s="9">
        <v>0.91666666666666663</v>
      </c>
      <c r="H47" s="9">
        <f>records[[#This Row],[结束时刻]]-records[[#This Row],[开始时刻]]</f>
        <v>4.166666666666663E-2</v>
      </c>
      <c r="I47" s="8" t="s">
        <v>12</v>
      </c>
      <c r="J47" s="25">
        <v>0.2</v>
      </c>
      <c r="K47" s="10"/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43887</v>
      </c>
      <c r="F48" s="9">
        <v>0.91666666666666663</v>
      </c>
      <c r="G48" s="9">
        <v>0.9375</v>
      </c>
      <c r="H48" s="9">
        <f>records[[#This Row],[结束时刻]]-records[[#This Row],[开始时刻]]</f>
        <v>2.083333333333337E-2</v>
      </c>
      <c r="I48" s="8" t="s">
        <v>23</v>
      </c>
      <c r="J48" s="25">
        <v>0.1</v>
      </c>
      <c r="K48" s="10"/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43887</v>
      </c>
      <c r="F49" s="9">
        <v>0.9375</v>
      </c>
      <c r="G49" s="9">
        <v>0.94791666666666663</v>
      </c>
      <c r="H49" s="9">
        <f>records[[#This Row],[结束时刻]]-records[[#This Row],[开始时刻]]</f>
        <v>1.041666666666663E-2</v>
      </c>
      <c r="I49" s="8" t="s">
        <v>54</v>
      </c>
      <c r="J49" s="25">
        <v>0.2</v>
      </c>
      <c r="K49" s="10"/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43887</v>
      </c>
      <c r="F50" s="9">
        <v>0.94791666666666663</v>
      </c>
      <c r="G50" s="9">
        <v>0.95833333333333337</v>
      </c>
      <c r="H50" s="9">
        <f>records[[#This Row],[结束时刻]]-records[[#This Row],[开始时刻]]</f>
        <v>1.0416666666666741E-2</v>
      </c>
      <c r="I50" s="8" t="s">
        <v>13</v>
      </c>
      <c r="J50" s="25">
        <v>0.2</v>
      </c>
      <c r="K50" s="10"/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</v>
      </c>
      <c r="G51" s="9">
        <v>0.99930555555555556</v>
      </c>
      <c r="H51" s="9">
        <f>records[[#This Row],[结束时刻]]-records[[#This Row],[开始时刻]]</f>
        <v>0.99930555555555556</v>
      </c>
      <c r="I51" s="10" t="s">
        <v>130</v>
      </c>
      <c r="J51" s="25">
        <v>-0.43</v>
      </c>
      <c r="K51" s="24">
        <v>0.57369999999999999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</v>
      </c>
      <c r="G52" s="9">
        <v>0.99930555555555556</v>
      </c>
      <c r="H52" s="9">
        <f>records[[#This Row],[结束时刻]]-records[[#This Row],[开始时刻]]</f>
        <v>0.99930555555555556</v>
      </c>
      <c r="I52" s="8" t="s">
        <v>101</v>
      </c>
      <c r="J52" s="25">
        <v>0.01</v>
      </c>
      <c r="K52" s="10" t="s">
        <v>102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0.25</v>
      </c>
      <c r="G53" s="9">
        <v>0.25</v>
      </c>
      <c r="H53" s="9">
        <f>records[[#This Row],[结束时刻]]-records[[#This Row],[开始时刻]]</f>
        <v>0</v>
      </c>
      <c r="I53" s="8" t="s">
        <v>6</v>
      </c>
      <c r="J53" s="25">
        <v>0.2</v>
      </c>
      <c r="K53" s="10" t="s">
        <v>72</v>
      </c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0.25</v>
      </c>
      <c r="G54" s="9">
        <v>0.25347222222222221</v>
      </c>
      <c r="H54" s="9">
        <f>records[[#This Row],[结束时刻]]-records[[#This Row],[开始时刻]]</f>
        <v>3.4722222222222099E-3</v>
      </c>
      <c r="I54" s="14" t="s">
        <v>97</v>
      </c>
      <c r="J54" s="25">
        <v>0.2</v>
      </c>
      <c r="K54" s="10" t="s">
        <v>72</v>
      </c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0.25347222222222221</v>
      </c>
      <c r="G55" s="9">
        <v>0.29722222222222222</v>
      </c>
      <c r="H55" s="9">
        <f>records[[#This Row],[结束时刻]]-records[[#This Row],[开始时刻]]</f>
        <v>4.3750000000000011E-2</v>
      </c>
      <c r="I55" s="8" t="s">
        <v>11</v>
      </c>
      <c r="J55" s="25">
        <v>0.2</v>
      </c>
      <c r="K55" s="10" t="s">
        <v>72</v>
      </c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0.30208333333333331</v>
      </c>
      <c r="G56" s="9">
        <v>0.32291666666666669</v>
      </c>
      <c r="H56" s="9">
        <f>records[[#This Row],[结束时刻]]-records[[#This Row],[开始时刻]]</f>
        <v>2.083333333333337E-2</v>
      </c>
      <c r="I56" s="8" t="s">
        <v>20</v>
      </c>
      <c r="J56" s="25">
        <v>0.2</v>
      </c>
      <c r="K56" s="10" t="s">
        <v>72</v>
      </c>
    </row>
    <row r="57" spans="1:11">
      <c r="A57" s="10" t="str">
        <f>YEAR(records[[#This Row],[日期]])&amp;" 年"</f>
        <v>2020 年</v>
      </c>
      <c r="B57" s="8" t="str">
        <f>"第 "&amp;INT(MONTH(records[[#This Row],[日期]])/3+1)&amp;" 季度"</f>
        <v>第 1 季度</v>
      </c>
      <c r="C57" s="8" t="str">
        <f>MONTH(records[[#This Row],[日期]])&amp;" 月"</f>
        <v>2 月</v>
      </c>
      <c r="D57" s="8" t="str">
        <f>"第 "&amp;WEEKNUM(records[[#This Row],[日期]],2)&amp;" 周"</f>
        <v>第 9 周</v>
      </c>
      <c r="E57" s="8">
        <v>43888</v>
      </c>
      <c r="F57" s="9">
        <v>0.32291666666666669</v>
      </c>
      <c r="G57" s="9">
        <v>0.33333333333333331</v>
      </c>
      <c r="H57" s="9">
        <f>records[[#This Row],[结束时刻]]-records[[#This Row],[开始时刻]]</f>
        <v>1.041666666666663E-2</v>
      </c>
      <c r="I57" s="8" t="s">
        <v>134</v>
      </c>
      <c r="J57" s="25">
        <v>0.2</v>
      </c>
      <c r="K57" s="10" t="s">
        <v>72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0.875</v>
      </c>
      <c r="G58" s="9">
        <v>0.91666666666666663</v>
      </c>
      <c r="H58" s="9">
        <f>records[[#This Row],[结束时刻]]-records[[#This Row],[开始时刻]]</f>
        <v>4.166666666666663E-2</v>
      </c>
      <c r="I58" s="8" t="s">
        <v>12</v>
      </c>
      <c r="J58" s="25">
        <v>0.2</v>
      </c>
      <c r="K58" s="10"/>
    </row>
    <row r="59" spans="1:11">
      <c r="A59" s="10" t="str">
        <f>YEAR(records[[#This Row],[日期]])&amp;" 年"</f>
        <v>2020 年</v>
      </c>
      <c r="B59" s="10" t="str">
        <f>"第 "&amp;INT(MONTH(records[[#This Row],[日期]])/3+1)&amp;" 季度"</f>
        <v>第 1 季度</v>
      </c>
      <c r="C59" s="10" t="str">
        <f>MONTH(records[[#This Row],[日期]])&amp;" 月"</f>
        <v>2 月</v>
      </c>
      <c r="D59" s="10" t="str">
        <f>"第 "&amp;WEEKNUM(records[[#This Row],[日期]],2)&amp;" 周"</f>
        <v>第 9 周</v>
      </c>
      <c r="E59" s="8">
        <v>43888</v>
      </c>
      <c r="F59" s="9">
        <v>0.91666666666666663</v>
      </c>
      <c r="G59" s="9">
        <v>0.9375</v>
      </c>
      <c r="H59" s="9">
        <f>records[[#This Row],[结束时刻]]-records[[#This Row],[开始时刻]]</f>
        <v>2.083333333333337E-2</v>
      </c>
      <c r="I59" s="8" t="s">
        <v>23</v>
      </c>
      <c r="J59" s="25">
        <v>0.2</v>
      </c>
      <c r="K59" s="10" t="s">
        <v>72</v>
      </c>
    </row>
    <row r="60" spans="1:11">
      <c r="A60" s="10" t="str">
        <f>YEAR(records[[#This Row],[日期]])&amp;" 年"</f>
        <v>2020 年</v>
      </c>
      <c r="B60" s="10" t="str">
        <f>"第 "&amp;INT(MONTH(records[[#This Row],[日期]])/3+1)&amp;" 季度"</f>
        <v>第 1 季度</v>
      </c>
      <c r="C60" s="10" t="str">
        <f>MONTH(records[[#This Row],[日期]])&amp;" 月"</f>
        <v>2 月</v>
      </c>
      <c r="D60" s="10" t="str">
        <f>"第 "&amp;WEEKNUM(records[[#This Row],[日期]],2)&amp;" 周"</f>
        <v>第 9 周</v>
      </c>
      <c r="E60" s="8">
        <v>43888</v>
      </c>
      <c r="F60" s="9">
        <v>0.9375</v>
      </c>
      <c r="G60" s="9">
        <v>0.94791666666666663</v>
      </c>
      <c r="H60" s="9">
        <f>records[[#This Row],[结束时刻]]-records[[#This Row],[开始时刻]]</f>
        <v>1.041666666666663E-2</v>
      </c>
      <c r="I60" s="8" t="s">
        <v>54</v>
      </c>
      <c r="J60" s="25">
        <v>0.2</v>
      </c>
      <c r="K60" s="10"/>
    </row>
    <row r="61" spans="1:11">
      <c r="A61" s="10" t="str">
        <f>YEAR(records[[#This Row],[日期]])&amp;" 年"</f>
        <v>2020 年</v>
      </c>
      <c r="B61" s="10" t="str">
        <f>"第 "&amp;INT(MONTH(records[[#This Row],[日期]])/3+1)&amp;" 季度"</f>
        <v>第 1 季度</v>
      </c>
      <c r="C61" s="10" t="str">
        <f>MONTH(records[[#This Row],[日期]])&amp;" 月"</f>
        <v>2 月</v>
      </c>
      <c r="D61" s="10" t="str">
        <f>"第 "&amp;WEEKNUM(records[[#This Row],[日期]],2)&amp;" 周"</f>
        <v>第 9 周</v>
      </c>
      <c r="E61" s="8">
        <v>43888</v>
      </c>
      <c r="F61" s="9">
        <v>0.94791666666666663</v>
      </c>
      <c r="G61" s="9">
        <v>0.95833333333333337</v>
      </c>
      <c r="H61" s="9">
        <f>records[[#This Row],[结束时刻]]-records[[#This Row],[开始时刻]]</f>
        <v>1.0416666666666741E-2</v>
      </c>
      <c r="I61" s="8" t="s">
        <v>13</v>
      </c>
      <c r="J61" s="25">
        <v>0.2</v>
      </c>
      <c r="K61" s="10"/>
    </row>
    <row r="62" spans="1:11">
      <c r="A62" s="10" t="str">
        <f>YEAR(records[[#This Row],[日期]])&amp;" 年"</f>
        <v>2020 年</v>
      </c>
      <c r="B62" s="10" t="str">
        <f>"第 "&amp;INT(MONTH(records[[#This Row],[日期]])/3+1)&amp;" 季度"</f>
        <v>第 1 季度</v>
      </c>
      <c r="C62" s="10" t="str">
        <f>MONTH(records[[#This Row],[日期]])&amp;" 月"</f>
        <v>2 月</v>
      </c>
      <c r="D62" s="10" t="str">
        <f>"第 "&amp;WEEKNUM(records[[#This Row],[日期]],2)&amp;" 周"</f>
        <v>第 9 周</v>
      </c>
      <c r="E62" s="8">
        <v>43888</v>
      </c>
      <c r="F62" s="9">
        <v>0.99930555555555556</v>
      </c>
      <c r="G62" s="9">
        <v>0.99930555555555556</v>
      </c>
      <c r="H62" s="9">
        <f>records[[#This Row],[结束时刻]]-records[[#This Row],[开始时刻]]</f>
        <v>0</v>
      </c>
      <c r="I62" s="8" t="s">
        <v>98</v>
      </c>
      <c r="J62" s="25">
        <v>0.09</v>
      </c>
      <c r="K62" s="10" t="s">
        <v>99</v>
      </c>
    </row>
    <row r="63" spans="1:11">
      <c r="A63" s="10" t="str">
        <f>YEAR(records[[#This Row],[日期]])&amp;" 年"</f>
        <v>2020 年</v>
      </c>
      <c r="B63" s="10" t="str">
        <f>"第 "&amp;INT(MONTH(records[[#This Row],[日期]])/3+1)&amp;" 季度"</f>
        <v>第 1 季度</v>
      </c>
      <c r="C63" s="10" t="str">
        <f>MONTH(records[[#This Row],[日期]])&amp;" 月"</f>
        <v>2 月</v>
      </c>
      <c r="D63" s="10" t="str">
        <f>"第 "&amp;WEEKNUM(records[[#This Row],[日期]],2)&amp;" 周"</f>
        <v>第 9 周</v>
      </c>
      <c r="E63" s="8">
        <v>43888</v>
      </c>
      <c r="F63" s="9">
        <v>0.99930555555555556</v>
      </c>
      <c r="G63" s="9">
        <v>0.99930555555555556</v>
      </c>
      <c r="H63" s="9">
        <f>records[[#This Row],[结束时刻]]-records[[#This Row],[开始时刻]]</f>
        <v>0</v>
      </c>
      <c r="I63" s="8" t="s">
        <v>100</v>
      </c>
      <c r="J63" s="25">
        <v>0.09</v>
      </c>
      <c r="K63" s="10" t="s">
        <v>99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</v>
      </c>
      <c r="G64" s="9">
        <v>0.99930555555555556</v>
      </c>
      <c r="H64" s="9">
        <f>records[[#This Row],[结束时刻]]-records[[#This Row],[开始时刻]]</f>
        <v>0.99930555555555556</v>
      </c>
      <c r="I64" s="10" t="s">
        <v>130</v>
      </c>
      <c r="J64" s="25">
        <v>-0.14000000000000001</v>
      </c>
      <c r="K64" s="24">
        <v>0.85880000000000001</v>
      </c>
    </row>
    <row r="65" spans="1:11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</v>
      </c>
      <c r="G65" s="9">
        <v>0.99930555555555556</v>
      </c>
      <c r="H65" s="9">
        <f>records[[#This Row],[结束时刻]]-records[[#This Row],[开始时刻]]</f>
        <v>0.99930555555555556</v>
      </c>
      <c r="I65" s="8" t="s">
        <v>121</v>
      </c>
      <c r="J65" s="25">
        <v>0.1</v>
      </c>
      <c r="K65" s="10"/>
    </row>
    <row r="66" spans="1:11" ht="18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</v>
      </c>
      <c r="G66" s="9">
        <v>0.99930555555555556</v>
      </c>
      <c r="H66" s="9">
        <f>records[[#This Row],[结束时刻]]-records[[#This Row],[开始时刻]]</f>
        <v>0.99930555555555556</v>
      </c>
      <c r="I66" s="8" t="s">
        <v>122</v>
      </c>
      <c r="J66" s="25">
        <v>0.4</v>
      </c>
      <c r="K66" s="21" t="s">
        <v>123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</v>
      </c>
      <c r="G67" s="9">
        <v>0.99930555555555556</v>
      </c>
      <c r="H67" s="9">
        <f>records[[#This Row],[结束时刻]]-records[[#This Row],[开始时刻]]</f>
        <v>0.99930555555555556</v>
      </c>
      <c r="I67" s="8" t="s">
        <v>126</v>
      </c>
      <c r="J67" s="25">
        <v>0.6</v>
      </c>
      <c r="K67" s="10"/>
    </row>
    <row r="68" spans="1:11" ht="18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9">
        <v>0</v>
      </c>
      <c r="G68" s="9">
        <v>0.99930555555555556</v>
      </c>
      <c r="H68" s="9">
        <f>records[[#This Row],[结束时刻]]-records[[#This Row],[开始时刻]]</f>
        <v>0.99930555555555556</v>
      </c>
      <c r="I68" s="8" t="s">
        <v>124</v>
      </c>
      <c r="J68" s="25">
        <v>0.6</v>
      </c>
      <c r="K68" s="21" t="s">
        <v>125</v>
      </c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9">
        <v>0.25</v>
      </c>
      <c r="G69" s="9">
        <v>0.25</v>
      </c>
      <c r="H69" s="9">
        <f>records[[#This Row],[结束时刻]]-records[[#This Row],[开始时刻]]</f>
        <v>0</v>
      </c>
      <c r="I69" s="8" t="s">
        <v>6</v>
      </c>
      <c r="J69" s="25">
        <v>0.2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9">
        <v>0.25347222222222221</v>
      </c>
      <c r="G70" s="9">
        <v>0.29722222222222222</v>
      </c>
      <c r="H70" s="9">
        <f>records[[#This Row],[结束时刻]]-records[[#This Row],[开始时刻]]</f>
        <v>4.3750000000000011E-2</v>
      </c>
      <c r="I70" s="8" t="s">
        <v>11</v>
      </c>
      <c r="J70" s="25">
        <v>0.2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0.30208333333333331</v>
      </c>
      <c r="G71" s="9">
        <v>0.30555555555555552</v>
      </c>
      <c r="H71" s="9">
        <f>records[[#This Row],[结束时刻]]-records[[#This Row],[开始时刻]]</f>
        <v>3.4722222222222099E-3</v>
      </c>
      <c r="I71" s="14" t="s">
        <v>97</v>
      </c>
      <c r="J71" s="25">
        <v>0.18</v>
      </c>
      <c r="K71" s="10" t="s">
        <v>120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0.30208333333333331</v>
      </c>
      <c r="G72" s="9">
        <v>0.32291666666666669</v>
      </c>
      <c r="H72" s="9">
        <f>records[[#This Row],[结束时刻]]-records[[#This Row],[开始时刻]]</f>
        <v>2.083333333333337E-2</v>
      </c>
      <c r="I72" s="8" t="s">
        <v>20</v>
      </c>
      <c r="J72" s="25">
        <v>0.2</v>
      </c>
      <c r="K72" s="10"/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0.32291666666666669</v>
      </c>
      <c r="G73" s="9">
        <v>0.33333333333333331</v>
      </c>
      <c r="H73" s="9">
        <f>records[[#This Row],[结束时刻]]-records[[#This Row],[开始时刻]]</f>
        <v>1.041666666666663E-2</v>
      </c>
      <c r="I73" s="8" t="s">
        <v>134</v>
      </c>
      <c r="J73" s="25">
        <v>0.2</v>
      </c>
      <c r="K73" s="10"/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23">
        <v>0.35416666666666669</v>
      </c>
      <c r="G74" s="22">
        <v>0.52083333333333337</v>
      </c>
      <c r="H74" s="9">
        <f>records[[#This Row],[结束时刻]]-records[[#This Row],[开始时刻]]</f>
        <v>0.16666666666666669</v>
      </c>
      <c r="I74" s="8" t="s">
        <v>127</v>
      </c>
      <c r="J74" s="25">
        <v>0.1</v>
      </c>
      <c r="K74" s="10"/>
    </row>
    <row r="75" spans="1:11">
      <c r="A75" s="10" t="str">
        <f>YEAR(records[[#This Row],[日期]])&amp;" 年"</f>
        <v>2020 年</v>
      </c>
      <c r="B75" s="8" t="str">
        <f>"第 "&amp;INT(MONTH(records[[#This Row],[日期]])/3+1)&amp;" 季度"</f>
        <v>第 1 季度</v>
      </c>
      <c r="C75" s="8" t="str">
        <f>MONTH(records[[#This Row],[日期]])&amp;" 月"</f>
        <v>2 月</v>
      </c>
      <c r="D75" s="8" t="str">
        <f>"第 "&amp;WEEKNUM(records[[#This Row],[日期]],2)&amp;" 周"</f>
        <v>第 9 周</v>
      </c>
      <c r="E75" s="8">
        <v>43889</v>
      </c>
      <c r="F75" s="22">
        <v>0.52083333333333337</v>
      </c>
      <c r="G75" s="9">
        <v>0.5229166666666667</v>
      </c>
      <c r="H75" s="9">
        <f>records[[#This Row],[结束时刻]]-records[[#This Row],[开始时刻]]</f>
        <v>2.0833333333333259E-3</v>
      </c>
      <c r="I75" s="8" t="s">
        <v>129</v>
      </c>
      <c r="J75" s="25">
        <v>0.1</v>
      </c>
      <c r="K75" s="10"/>
    </row>
    <row r="76" spans="1:11">
      <c r="A76" s="10" t="str">
        <f>YEAR(records[[#This Row],[日期]])&amp;" 年"</f>
        <v>2020 年</v>
      </c>
      <c r="B76" s="8" t="str">
        <f>"第 "&amp;INT(MONTH(records[[#This Row],[日期]])/3+1)&amp;" 季度"</f>
        <v>第 1 季度</v>
      </c>
      <c r="C76" s="8" t="str">
        <f>MONTH(records[[#This Row],[日期]])&amp;" 月"</f>
        <v>2 月</v>
      </c>
      <c r="D76" s="8" t="str">
        <f>"第 "&amp;WEEKNUM(records[[#This Row],[日期]],2)&amp;" 周"</f>
        <v>第 9 周</v>
      </c>
      <c r="E76" s="8">
        <v>43889</v>
      </c>
      <c r="F76" s="22">
        <v>0.52083333333333337</v>
      </c>
      <c r="G76" s="22">
        <v>0.53125</v>
      </c>
      <c r="H76" s="9">
        <f>records[[#This Row],[结束时刻]]-records[[#This Row],[开始时刻]]</f>
        <v>1.041666666666663E-2</v>
      </c>
      <c r="I76" s="8" t="s">
        <v>128</v>
      </c>
      <c r="J76" s="25">
        <v>0.1</v>
      </c>
      <c r="K76" s="10"/>
    </row>
    <row r="77" spans="1:11">
      <c r="A77" s="10" t="str">
        <f>YEAR(records[[#This Row],[日期]])&amp;" 年"</f>
        <v>2020 年</v>
      </c>
      <c r="B77" s="8" t="str">
        <f>"第 "&amp;INT(MONTH(records[[#This Row],[日期]])/3+1)&amp;" 季度"</f>
        <v>第 1 季度</v>
      </c>
      <c r="C77" s="8" t="str">
        <f>MONTH(records[[#This Row],[日期]])&amp;" 月"</f>
        <v>2 月</v>
      </c>
      <c r="D77" s="8" t="str">
        <f>"第 "&amp;WEEKNUM(records[[#This Row],[日期]],2)&amp;" 周"</f>
        <v>第 9 周</v>
      </c>
      <c r="E77" s="8">
        <v>43889</v>
      </c>
      <c r="F77" s="9">
        <v>0.875</v>
      </c>
      <c r="G77" s="9">
        <v>0.91666666666666663</v>
      </c>
      <c r="H77" s="9">
        <f>records[[#This Row],[结束时刻]]-records[[#This Row],[开始时刻]]</f>
        <v>4.166666666666663E-2</v>
      </c>
      <c r="I77" s="8" t="s">
        <v>12</v>
      </c>
      <c r="J77" s="25">
        <v>0.3</v>
      </c>
      <c r="K77" s="10" t="s">
        <v>72</v>
      </c>
    </row>
    <row r="78" spans="1:11">
      <c r="A78" s="10" t="str">
        <f>YEAR(records[[#This Row],[日期]])&amp;" 年"</f>
        <v>2020 年</v>
      </c>
      <c r="B78" s="8" t="str">
        <f>"第 "&amp;INT(MONTH(records[[#This Row],[日期]])/3+1)&amp;" 季度"</f>
        <v>第 1 季度</v>
      </c>
      <c r="C78" s="8" t="str">
        <f>MONTH(records[[#This Row],[日期]])&amp;" 月"</f>
        <v>2 月</v>
      </c>
      <c r="D78" s="8" t="str">
        <f>"第 "&amp;WEEKNUM(records[[#This Row],[日期]],2)&amp;" 周"</f>
        <v>第 9 周</v>
      </c>
      <c r="E78" s="8">
        <v>43889</v>
      </c>
      <c r="F78" s="9">
        <v>0.91666666666666663</v>
      </c>
      <c r="G78" s="9">
        <v>0.9375</v>
      </c>
      <c r="H78" s="9">
        <f>records[[#This Row],[结束时刻]]-records[[#This Row],[开始时刻]]</f>
        <v>2.083333333333337E-2</v>
      </c>
      <c r="I78" s="8" t="s">
        <v>23</v>
      </c>
      <c r="J78" s="25">
        <v>0.2</v>
      </c>
      <c r="K78" s="10"/>
    </row>
    <row r="79" spans="1:11">
      <c r="A79" s="10" t="str">
        <f>YEAR(records[[#This Row],[日期]])&amp;" 年"</f>
        <v>2020 年</v>
      </c>
      <c r="B79" s="8" t="str">
        <f>"第 "&amp;INT(MONTH(records[[#This Row],[日期]])/3+1)&amp;" 季度"</f>
        <v>第 1 季度</v>
      </c>
      <c r="C79" s="8" t="str">
        <f>MONTH(records[[#This Row],[日期]])&amp;" 月"</f>
        <v>2 月</v>
      </c>
      <c r="D79" s="8" t="str">
        <f>"第 "&amp;WEEKNUM(records[[#This Row],[日期]],2)&amp;" 周"</f>
        <v>第 9 周</v>
      </c>
      <c r="E79" s="8">
        <v>43889</v>
      </c>
      <c r="F79" s="9">
        <v>0.9375</v>
      </c>
      <c r="G79" s="9">
        <v>0.94791666666666663</v>
      </c>
      <c r="H79" s="9">
        <f>records[[#This Row],[结束时刻]]-records[[#This Row],[开始时刻]]</f>
        <v>1.041666666666663E-2</v>
      </c>
      <c r="I79" s="8" t="s">
        <v>54</v>
      </c>
      <c r="J79" s="25">
        <v>0.3</v>
      </c>
      <c r="K79" s="10" t="s">
        <v>72</v>
      </c>
    </row>
    <row r="80" spans="1:11">
      <c r="A80" s="10" t="str">
        <f>YEAR(records[[#This Row],[日期]])&amp;" 年"</f>
        <v>2020 年</v>
      </c>
      <c r="B80" s="8" t="str">
        <f>"第 "&amp;INT(MONTH(records[[#This Row],[日期]])/3+1)&amp;" 季度"</f>
        <v>第 1 季度</v>
      </c>
      <c r="C80" s="8" t="str">
        <f>MONTH(records[[#This Row],[日期]])&amp;" 月"</f>
        <v>2 月</v>
      </c>
      <c r="D80" s="8" t="str">
        <f>"第 "&amp;WEEKNUM(records[[#This Row],[日期]],2)&amp;" 周"</f>
        <v>第 9 周</v>
      </c>
      <c r="E80" s="8">
        <v>43889</v>
      </c>
      <c r="F80" s="9">
        <v>0.94791666666666663</v>
      </c>
      <c r="G80" s="9">
        <v>0.95833333333333337</v>
      </c>
      <c r="H80" s="9">
        <f>records[[#This Row],[结束时刻]]-records[[#This Row],[开始时刻]]</f>
        <v>1.0416666666666741E-2</v>
      </c>
      <c r="I80" s="8" t="s">
        <v>13</v>
      </c>
      <c r="J80" s="25">
        <v>0.3</v>
      </c>
      <c r="K80" s="10" t="s">
        <v>72</v>
      </c>
    </row>
    <row r="81" spans="1:11">
      <c r="A81" s="10" t="str">
        <f>YEAR(records[[#This Row],[日期]])&amp;" 年"</f>
        <v>2020 年</v>
      </c>
      <c r="B81" s="8" t="str">
        <f>"第 "&amp;INT(MONTH(records[[#This Row],[日期]])/3+1)&amp;" 季度"</f>
        <v>第 1 季度</v>
      </c>
      <c r="C81" s="8" t="str">
        <f>MONTH(records[[#This Row],[日期]])&amp;" 月"</f>
        <v>2 月</v>
      </c>
      <c r="D81" s="8" t="str">
        <f>"第 "&amp;WEEKNUM(records[[#This Row],[日期]],2)&amp;" 周"</f>
        <v>第 9 周</v>
      </c>
      <c r="E81" s="8">
        <v>43890</v>
      </c>
      <c r="F81" s="9">
        <v>0</v>
      </c>
      <c r="G81" s="9">
        <v>0.99930555555555556</v>
      </c>
      <c r="H81" s="9">
        <f>records[[#This Row],[结束时刻]]-records[[#This Row],[开始时刻]]</f>
        <v>0.99930555555555556</v>
      </c>
      <c r="I81" s="8" t="s">
        <v>130</v>
      </c>
      <c r="J81" s="25">
        <v>0.33</v>
      </c>
      <c r="K81" s="24">
        <v>0.66790000000000005</v>
      </c>
    </row>
    <row r="82" spans="1:11">
      <c r="A82" s="10" t="str">
        <f>YEAR(records[[#This Row],[日期]])&amp;" 年"</f>
        <v>2020 年</v>
      </c>
      <c r="B82" s="8" t="str">
        <f>"第 "&amp;INT(MONTH(records[[#This Row],[日期]])/3+1)&amp;" 季度"</f>
        <v>第 1 季度</v>
      </c>
      <c r="C82" s="8" t="str">
        <f>MONTH(records[[#This Row],[日期]])&amp;" 月"</f>
        <v>2 月</v>
      </c>
      <c r="D82" s="8" t="str">
        <f>"第 "&amp;WEEKNUM(records[[#This Row],[日期]],2)&amp;" 周"</f>
        <v>第 9 周</v>
      </c>
      <c r="E82" s="8">
        <v>43890</v>
      </c>
      <c r="F82" s="9">
        <v>0</v>
      </c>
      <c r="G82" s="9">
        <v>0.99930555555555556</v>
      </c>
      <c r="H82" s="9">
        <f>records[[#This Row],[结束时刻]]-records[[#This Row],[开始时刻]]</f>
        <v>0.99930555555555556</v>
      </c>
      <c r="I82" s="8" t="s">
        <v>140</v>
      </c>
      <c r="J82" s="25">
        <v>-0.1</v>
      </c>
      <c r="K82" s="10" t="s">
        <v>137</v>
      </c>
    </row>
    <row r="83" spans="1:11">
      <c r="A83" s="10" t="str">
        <f>YEAR(records[[#This Row],[日期]])&amp;" 年"</f>
        <v>2020 年</v>
      </c>
      <c r="B83" s="8" t="str">
        <f>"第 "&amp;INT(MONTH(records[[#This Row],[日期]])/3+1)&amp;" 季度"</f>
        <v>第 1 季度</v>
      </c>
      <c r="C83" s="8" t="str">
        <f>MONTH(records[[#This Row],[日期]])&amp;" 月"</f>
        <v>2 月</v>
      </c>
      <c r="D83" s="8" t="str">
        <f>"第 "&amp;WEEKNUM(records[[#This Row],[日期]],2)&amp;" 周"</f>
        <v>第 9 周</v>
      </c>
      <c r="E83" s="8">
        <v>43890</v>
      </c>
      <c r="F83" s="9">
        <v>0.25</v>
      </c>
      <c r="G83" s="9">
        <v>0.25</v>
      </c>
      <c r="H83" s="9">
        <f>records[[#This Row],[结束时刻]]-records[[#This Row],[开始时刻]]</f>
        <v>0</v>
      </c>
      <c r="I83" s="8" t="s">
        <v>6</v>
      </c>
      <c r="J83" s="25">
        <v>0.2</v>
      </c>
      <c r="K83" s="10"/>
    </row>
    <row r="84" spans="1:11">
      <c r="A84" s="10" t="str">
        <f>YEAR(records[[#This Row],[日期]])&amp;" 年"</f>
        <v>2020 年</v>
      </c>
      <c r="B84" s="8" t="str">
        <f>"第 "&amp;INT(MONTH(records[[#This Row],[日期]])/3+1)&amp;" 季度"</f>
        <v>第 1 季度</v>
      </c>
      <c r="C84" s="8" t="str">
        <f>MONTH(records[[#This Row],[日期]])&amp;" 月"</f>
        <v>2 月</v>
      </c>
      <c r="D84" s="8" t="str">
        <f>"第 "&amp;WEEKNUM(records[[#This Row],[日期]],2)&amp;" 周"</f>
        <v>第 9 周</v>
      </c>
      <c r="E84" s="8">
        <v>43890</v>
      </c>
      <c r="F84" s="9">
        <v>0.25347222222222221</v>
      </c>
      <c r="G84" s="9">
        <v>0.29722222222222222</v>
      </c>
      <c r="H84" s="9">
        <f>records[[#This Row],[结束时刻]]-records[[#This Row],[开始时刻]]</f>
        <v>4.3750000000000011E-2</v>
      </c>
      <c r="I84" s="8" t="s">
        <v>11</v>
      </c>
      <c r="J84" s="25">
        <v>0.2</v>
      </c>
      <c r="K84" s="10"/>
    </row>
    <row r="85" spans="1:11">
      <c r="A85" s="10" t="str">
        <f>YEAR(records[[#This Row],[日期]])&amp;" 年"</f>
        <v>2020 年</v>
      </c>
      <c r="B85" s="8" t="str">
        <f>"第 "&amp;INT(MONTH(records[[#This Row],[日期]])/3+1)&amp;" 季度"</f>
        <v>第 1 季度</v>
      </c>
      <c r="C85" s="8" t="str">
        <f>MONTH(records[[#This Row],[日期]])&amp;" 月"</f>
        <v>2 月</v>
      </c>
      <c r="D85" s="8" t="str">
        <f>"第 "&amp;WEEKNUM(records[[#This Row],[日期]],2)&amp;" 周"</f>
        <v>第 9 周</v>
      </c>
      <c r="E85" s="8">
        <v>43890</v>
      </c>
      <c r="F85" s="9">
        <v>0.30208333333333331</v>
      </c>
      <c r="G85" s="9">
        <v>0.30555555555555552</v>
      </c>
      <c r="H85" s="9">
        <f>records[[#This Row],[结束时刻]]-records[[#This Row],[开始时刻]]</f>
        <v>3.4722222222222099E-3</v>
      </c>
      <c r="I85" s="14" t="s">
        <v>97</v>
      </c>
      <c r="J85" s="25">
        <v>0.2</v>
      </c>
      <c r="K85" s="10"/>
    </row>
    <row r="86" spans="1:11">
      <c r="A86" s="10" t="str">
        <f>YEAR(records[[#This Row],[日期]])&amp;" 年"</f>
        <v>2020 年</v>
      </c>
      <c r="B86" s="8" t="str">
        <f>"第 "&amp;INT(MONTH(records[[#This Row],[日期]])/3+1)&amp;" 季度"</f>
        <v>第 1 季度</v>
      </c>
      <c r="C86" s="8" t="str">
        <f>MONTH(records[[#This Row],[日期]])&amp;" 月"</f>
        <v>2 月</v>
      </c>
      <c r="D86" s="8" t="str">
        <f>"第 "&amp;WEEKNUM(records[[#This Row],[日期]],2)&amp;" 周"</f>
        <v>第 9 周</v>
      </c>
      <c r="E86" s="8">
        <v>43890</v>
      </c>
      <c r="F86" s="9">
        <v>0.30208333333333331</v>
      </c>
      <c r="G86" s="9">
        <v>0.32291666666666669</v>
      </c>
      <c r="H86" s="9">
        <f>records[[#This Row],[结束时刻]]-records[[#This Row],[开始时刻]]</f>
        <v>2.083333333333337E-2</v>
      </c>
      <c r="I86" s="8" t="s">
        <v>20</v>
      </c>
      <c r="J86" s="25">
        <v>0.2</v>
      </c>
      <c r="K86" s="10"/>
    </row>
    <row r="87" spans="1:11">
      <c r="A87" s="10" t="str">
        <f>YEAR(records[[#This Row],[日期]])&amp;" 年"</f>
        <v>2020 年</v>
      </c>
      <c r="B87" s="8" t="str">
        <f>"第 "&amp;INT(MONTH(records[[#This Row],[日期]])/3+1)&amp;" 季度"</f>
        <v>第 1 季度</v>
      </c>
      <c r="C87" s="8" t="str">
        <f>MONTH(records[[#This Row],[日期]])&amp;" 月"</f>
        <v>2 月</v>
      </c>
      <c r="D87" s="8" t="str">
        <f>"第 "&amp;WEEKNUM(records[[#This Row],[日期]],2)&amp;" 周"</f>
        <v>第 9 周</v>
      </c>
      <c r="E87" s="8">
        <v>43890</v>
      </c>
      <c r="F87" s="9">
        <v>0.32291666666666669</v>
      </c>
      <c r="G87" s="9">
        <v>0.33333333333333331</v>
      </c>
      <c r="H87" s="9">
        <f>records[[#This Row],[结束时刻]]-records[[#This Row],[开始时刻]]</f>
        <v>1.041666666666663E-2</v>
      </c>
      <c r="I87" s="8" t="s">
        <v>134</v>
      </c>
      <c r="J87" s="25">
        <v>0.2</v>
      </c>
      <c r="K87" s="10"/>
    </row>
    <row r="88" spans="1:11">
      <c r="A88" s="10" t="str">
        <f>YEAR(records[[#This Row],[日期]])&amp;" 年"</f>
        <v>2020 年</v>
      </c>
      <c r="B88" s="8" t="str">
        <f>"第 "&amp;INT(MONTH(records[[#This Row],[日期]])/3+1)&amp;" 季度"</f>
        <v>第 1 季度</v>
      </c>
      <c r="C88" s="8" t="str">
        <f>MONTH(records[[#This Row],[日期]])&amp;" 月"</f>
        <v>2 月</v>
      </c>
      <c r="D88" s="8" t="str">
        <f>"第 "&amp;WEEKNUM(records[[#This Row],[日期]],2)&amp;" 周"</f>
        <v>第 9 周</v>
      </c>
      <c r="E88" s="8">
        <v>43890</v>
      </c>
      <c r="F88" s="9">
        <v>0.4375</v>
      </c>
      <c r="G88" s="9">
        <v>0.83333333333333337</v>
      </c>
      <c r="H88" s="9">
        <f>records[[#This Row],[结束时刻]]-records[[#This Row],[开始时刻]]</f>
        <v>0.39583333333333337</v>
      </c>
      <c r="I88" s="8" t="s">
        <v>139</v>
      </c>
      <c r="J88" s="25">
        <v>0.75</v>
      </c>
      <c r="K88" s="10" t="s">
        <v>136</v>
      </c>
    </row>
    <row r="89" spans="1:11">
      <c r="A89" s="10" t="str">
        <f>YEAR(records[[#This Row],[日期]])&amp;" 年"</f>
        <v>2020 年</v>
      </c>
      <c r="B89" s="8" t="str">
        <f>"第 "&amp;INT(MONTH(records[[#This Row],[日期]])/3+1)&amp;" 季度"</f>
        <v>第 1 季度</v>
      </c>
      <c r="C89" s="8" t="str">
        <f>MONTH(records[[#This Row],[日期]])&amp;" 月"</f>
        <v>2 月</v>
      </c>
      <c r="D89" s="8" t="str">
        <f>"第 "&amp;WEEKNUM(records[[#This Row],[日期]],2)&amp;" 周"</f>
        <v>第 9 周</v>
      </c>
      <c r="E89" s="8">
        <v>43890</v>
      </c>
      <c r="F89" s="9">
        <v>0.875</v>
      </c>
      <c r="G89" s="9">
        <v>0.91666666666666663</v>
      </c>
      <c r="H89" s="9">
        <f>records[[#This Row],[结束时刻]]-records[[#This Row],[开始时刻]]</f>
        <v>4.166666666666663E-2</v>
      </c>
      <c r="I89" s="8" t="s">
        <v>12</v>
      </c>
      <c r="J89" s="25">
        <v>0.5</v>
      </c>
      <c r="K89" s="10" t="s">
        <v>152</v>
      </c>
    </row>
    <row r="90" spans="1:11" ht="18">
      <c r="A90" s="10" t="str">
        <f>YEAR(records[[#This Row],[日期]])&amp;" 年"</f>
        <v>2020 年</v>
      </c>
      <c r="B90" s="8" t="str">
        <f>"第 "&amp;INT(MONTH(records[[#This Row],[日期]])/3+1)&amp;" 季度"</f>
        <v>第 1 季度</v>
      </c>
      <c r="C90" s="8" t="str">
        <f>MONTH(records[[#This Row],[日期]])&amp;" 月"</f>
        <v>2 月</v>
      </c>
      <c r="D90" s="8" t="str">
        <f>"第 "&amp;WEEKNUM(records[[#This Row],[日期]],2)&amp;" 周"</f>
        <v>第 9 周</v>
      </c>
      <c r="E90" s="8">
        <v>43890</v>
      </c>
      <c r="F90" s="9">
        <v>0.91666666666666663</v>
      </c>
      <c r="G90" s="9">
        <v>0.92013888888888884</v>
      </c>
      <c r="H90" s="9">
        <f>records[[#This Row],[结束时刻]]-records[[#This Row],[开始时刻]]</f>
        <v>3.4722222222222099E-3</v>
      </c>
      <c r="I90" s="14" t="s">
        <v>135</v>
      </c>
      <c r="J90" s="25">
        <v>0.6</v>
      </c>
      <c r="K90" s="21" t="s">
        <v>142</v>
      </c>
    </row>
    <row r="91" spans="1:11">
      <c r="A91" s="10" t="str">
        <f>YEAR(records[[#This Row],[日期]])&amp;" 年"</f>
        <v>2020 年</v>
      </c>
      <c r="B91" s="8" t="str">
        <f>"第 "&amp;INT(MONTH(records[[#This Row],[日期]])/3+1)&amp;" 季度"</f>
        <v>第 1 季度</v>
      </c>
      <c r="C91" s="8" t="str">
        <f>MONTH(records[[#This Row],[日期]])&amp;" 月"</f>
        <v>2 月</v>
      </c>
      <c r="D91" s="8" t="str">
        <f>"第 "&amp;WEEKNUM(records[[#This Row],[日期]],2)&amp;" 周"</f>
        <v>第 9 周</v>
      </c>
      <c r="E91" s="8">
        <v>43890</v>
      </c>
      <c r="F91" s="9">
        <v>0.91666666666666663</v>
      </c>
      <c r="G91" s="9">
        <v>0.9375</v>
      </c>
      <c r="H91" s="9">
        <f>records[[#This Row],[结束时刻]]-records[[#This Row],[开始时刻]]</f>
        <v>2.083333333333337E-2</v>
      </c>
      <c r="I91" s="8" t="s">
        <v>23</v>
      </c>
      <c r="J91" s="25">
        <v>0.2</v>
      </c>
      <c r="K91" s="10"/>
    </row>
    <row r="92" spans="1:11">
      <c r="A92" s="10" t="str">
        <f>YEAR(records[[#This Row],[日期]])&amp;" 年"</f>
        <v>2020 年</v>
      </c>
      <c r="B92" s="8" t="str">
        <f>"第 "&amp;INT(MONTH(records[[#This Row],[日期]])/3+1)&amp;" 季度"</f>
        <v>第 1 季度</v>
      </c>
      <c r="C92" s="8" t="str">
        <f>MONTH(records[[#This Row],[日期]])&amp;" 月"</f>
        <v>2 月</v>
      </c>
      <c r="D92" s="8" t="str">
        <f>"第 "&amp;WEEKNUM(records[[#This Row],[日期]],2)&amp;" 周"</f>
        <v>第 9 周</v>
      </c>
      <c r="E92" s="8">
        <v>43890</v>
      </c>
      <c r="F92" s="9">
        <v>0.9375</v>
      </c>
      <c r="G92" s="9">
        <v>0.94791666666666663</v>
      </c>
      <c r="H92" s="9">
        <f>records[[#This Row],[结束时刻]]-records[[#This Row],[开始时刻]]</f>
        <v>1.041666666666663E-2</v>
      </c>
      <c r="I92" s="8" t="s">
        <v>141</v>
      </c>
      <c r="J92" s="25">
        <v>0.5</v>
      </c>
      <c r="K92" s="10" t="s">
        <v>152</v>
      </c>
    </row>
    <row r="93" spans="1:11">
      <c r="A93" s="10" t="str">
        <f>YEAR(records[[#This Row],[日期]])&amp;" 年"</f>
        <v>2020 年</v>
      </c>
      <c r="B93" s="8" t="str">
        <f>"第 "&amp;INT(MONTH(records[[#This Row],[日期]])/3+1)&amp;" 季度"</f>
        <v>第 1 季度</v>
      </c>
      <c r="C93" s="8" t="str">
        <f>MONTH(records[[#This Row],[日期]])&amp;" 月"</f>
        <v>2 月</v>
      </c>
      <c r="D93" s="8" t="str">
        <f>"第 "&amp;WEEKNUM(records[[#This Row],[日期]],2)&amp;" 周"</f>
        <v>第 9 周</v>
      </c>
      <c r="E93" s="8">
        <v>43890</v>
      </c>
      <c r="F93" s="9">
        <v>0.94791666666666663</v>
      </c>
      <c r="G93" s="9">
        <v>0.95138888888888884</v>
      </c>
      <c r="H93" s="9">
        <f>records[[#This Row],[结束时刻]]-records[[#This Row],[开始时刻]]</f>
        <v>3.4722222222222099E-3</v>
      </c>
      <c r="I93" s="8" t="s">
        <v>138</v>
      </c>
      <c r="J93" s="25">
        <v>0.1</v>
      </c>
      <c r="K93" s="10"/>
    </row>
    <row r="94" spans="1:11">
      <c r="A94" s="10" t="str">
        <f>YEAR(records[[#This Row],[日期]])&amp;" 年"</f>
        <v>2020 年</v>
      </c>
      <c r="B94" s="8" t="str">
        <f>"第 "&amp;INT(MONTH(records[[#This Row],[日期]])/3+1)&amp;" 季度"</f>
        <v>第 1 季度</v>
      </c>
      <c r="C94" s="8" t="str">
        <f>MONTH(records[[#This Row],[日期]])&amp;" 月"</f>
        <v>2 月</v>
      </c>
      <c r="D94" s="8" t="str">
        <f>"第 "&amp;WEEKNUM(records[[#This Row],[日期]],2)&amp;" 周"</f>
        <v>第 9 周</v>
      </c>
      <c r="E94" s="8">
        <v>43890</v>
      </c>
      <c r="F94" s="9">
        <v>0.97916666666666663</v>
      </c>
      <c r="G94" s="9">
        <v>0.99305555555555547</v>
      </c>
      <c r="H94" s="9">
        <f>records[[#This Row],[结束时刻]]-records[[#This Row],[开始时刻]]</f>
        <v>1.388888888888884E-2</v>
      </c>
      <c r="I94" s="8" t="s">
        <v>13</v>
      </c>
      <c r="J94" s="25">
        <v>0.3</v>
      </c>
      <c r="K94" s="10"/>
    </row>
    <row r="95" spans="1:11">
      <c r="A95" s="10" t="str">
        <f>YEAR(records[[#This Row],[日期]])&amp;" 年"</f>
        <v>2020 年</v>
      </c>
      <c r="B95" s="8" t="str">
        <f>"第 "&amp;INT(MONTH(records[[#This Row],[日期]])/3+1)&amp;" 季度"</f>
        <v>第 2 季度</v>
      </c>
      <c r="C95" s="8" t="str">
        <f>MONTH(records[[#This Row],[日期]])&amp;" 月"</f>
        <v>3 月</v>
      </c>
      <c r="D95" s="8" t="str">
        <f>"第 "&amp;WEEKNUM(records[[#This Row],[日期]],2)&amp;" 周"</f>
        <v>第 9 周</v>
      </c>
      <c r="E95" s="8">
        <v>43891</v>
      </c>
      <c r="F95" s="9">
        <v>0</v>
      </c>
      <c r="G95" s="9">
        <v>0.99930555555555556</v>
      </c>
      <c r="H95" s="9">
        <f>records[[#This Row],[结束时刻]]-records[[#This Row],[开始时刻]]</f>
        <v>0.99930555555555556</v>
      </c>
      <c r="I95" s="10" t="s">
        <v>130</v>
      </c>
      <c r="J95" s="25">
        <v>8.1000000000000003E-2</v>
      </c>
      <c r="K95" s="24">
        <v>0.81384000000000001</v>
      </c>
    </row>
    <row r="96" spans="1:11">
      <c r="A96" s="10" t="str">
        <f>YEAR(records[[#This Row],[日期]])&amp;" 年"</f>
        <v>2020 年</v>
      </c>
      <c r="B96" s="8" t="str">
        <f>"第 "&amp;INT(MONTH(records[[#This Row],[日期]])/3+1)&amp;" 季度"</f>
        <v>第 2 季度</v>
      </c>
      <c r="C96" s="8" t="str">
        <f>MONTH(records[[#This Row],[日期]])&amp;" 月"</f>
        <v>3 月</v>
      </c>
      <c r="D96" s="8" t="str">
        <f>"第 "&amp;WEEKNUM(records[[#This Row],[日期]],2)&amp;" 周"</f>
        <v>第 9 周</v>
      </c>
      <c r="E96" s="8">
        <v>43891</v>
      </c>
      <c r="F96" s="9">
        <v>0.25</v>
      </c>
      <c r="G96" s="9">
        <v>0.25</v>
      </c>
      <c r="H96" s="9">
        <f>records[[#This Row],[结束时刻]]-records[[#This Row],[开始时刻]]</f>
        <v>0</v>
      </c>
      <c r="I96" s="8" t="s">
        <v>6</v>
      </c>
      <c r="J96" s="25">
        <v>0.3</v>
      </c>
      <c r="K96" s="10" t="s">
        <v>72</v>
      </c>
    </row>
    <row r="97" spans="1:11">
      <c r="A97" s="10" t="str">
        <f>YEAR(records[[#This Row],[日期]])&amp;" 年"</f>
        <v>2020 年</v>
      </c>
      <c r="B97" s="8" t="str">
        <f>"第 "&amp;INT(MONTH(records[[#This Row],[日期]])/3+1)&amp;" 季度"</f>
        <v>第 2 季度</v>
      </c>
      <c r="C97" s="8" t="str">
        <f>MONTH(records[[#This Row],[日期]])&amp;" 月"</f>
        <v>3 月</v>
      </c>
      <c r="D97" s="8" t="str">
        <f>"第 "&amp;WEEKNUM(records[[#This Row],[日期]],2)&amp;" 周"</f>
        <v>第 9 周</v>
      </c>
      <c r="E97" s="8">
        <v>43891</v>
      </c>
      <c r="F97" s="9">
        <v>0.25347222222222221</v>
      </c>
      <c r="G97" s="9">
        <v>0.29722222222222222</v>
      </c>
      <c r="H97" s="9">
        <f>records[[#This Row],[结束时刻]]-records[[#This Row],[开始时刻]]</f>
        <v>4.3750000000000011E-2</v>
      </c>
      <c r="I97" s="8" t="s">
        <v>11</v>
      </c>
      <c r="J97" s="25">
        <v>0.3</v>
      </c>
      <c r="K97" s="10" t="s">
        <v>72</v>
      </c>
    </row>
    <row r="98" spans="1:11">
      <c r="A98" s="10" t="str">
        <f>YEAR(records[[#This Row],[日期]])&amp;" 年"</f>
        <v>2020 年</v>
      </c>
      <c r="B98" s="8" t="str">
        <f>"第 "&amp;INT(MONTH(records[[#This Row],[日期]])/3+1)&amp;" 季度"</f>
        <v>第 2 季度</v>
      </c>
      <c r="C98" s="8" t="str">
        <f>MONTH(records[[#This Row],[日期]])&amp;" 月"</f>
        <v>3 月</v>
      </c>
      <c r="D98" s="8" t="str">
        <f>"第 "&amp;WEEKNUM(records[[#This Row],[日期]],2)&amp;" 周"</f>
        <v>第 9 周</v>
      </c>
      <c r="E98" s="8">
        <v>43891</v>
      </c>
      <c r="F98" s="9">
        <v>0.30208333333333331</v>
      </c>
      <c r="G98" s="9">
        <v>0.30555555555555552</v>
      </c>
      <c r="H98" s="9">
        <f>records[[#This Row],[结束时刻]]-records[[#This Row],[开始时刻]]</f>
        <v>3.4722222222222099E-3</v>
      </c>
      <c r="I98" s="14" t="s">
        <v>97</v>
      </c>
      <c r="J98" s="25">
        <v>0.3</v>
      </c>
      <c r="K98" s="10" t="s">
        <v>72</v>
      </c>
    </row>
    <row r="99" spans="1:11">
      <c r="A99" s="10" t="str">
        <f>YEAR(records[[#This Row],[日期]])&amp;" 年"</f>
        <v>2020 年</v>
      </c>
      <c r="B99" s="8" t="str">
        <f>"第 "&amp;INT(MONTH(records[[#This Row],[日期]])/3+1)&amp;" 季度"</f>
        <v>第 2 季度</v>
      </c>
      <c r="C99" s="8" t="str">
        <f>MONTH(records[[#This Row],[日期]])&amp;" 月"</f>
        <v>3 月</v>
      </c>
      <c r="D99" s="8" t="str">
        <f>"第 "&amp;WEEKNUM(records[[#This Row],[日期]],2)&amp;" 周"</f>
        <v>第 9 周</v>
      </c>
      <c r="E99" s="8">
        <v>43891</v>
      </c>
      <c r="F99" s="9">
        <v>0.30208333333333331</v>
      </c>
      <c r="G99" s="9">
        <v>0.32291666666666669</v>
      </c>
      <c r="H99" s="9">
        <f>records[[#This Row],[结束时刻]]-records[[#This Row],[开始时刻]]</f>
        <v>2.083333333333337E-2</v>
      </c>
      <c r="I99" s="8" t="s">
        <v>20</v>
      </c>
      <c r="J99" s="25">
        <v>0.3</v>
      </c>
      <c r="K99" s="10" t="s">
        <v>72</v>
      </c>
    </row>
    <row r="100" spans="1:11">
      <c r="A100" s="10" t="str">
        <f>YEAR(records[[#This Row],[日期]])&amp;" 年"</f>
        <v>2020 年</v>
      </c>
      <c r="B100" s="8" t="str">
        <f>"第 "&amp;INT(MONTH(records[[#This Row],[日期]])/3+1)&amp;" 季度"</f>
        <v>第 2 季度</v>
      </c>
      <c r="C100" s="8" t="str">
        <f>MONTH(records[[#This Row],[日期]])&amp;" 月"</f>
        <v>3 月</v>
      </c>
      <c r="D100" s="8" t="str">
        <f>"第 "&amp;WEEKNUM(records[[#This Row],[日期]],2)&amp;" 周"</f>
        <v>第 9 周</v>
      </c>
      <c r="E100" s="8">
        <v>43891</v>
      </c>
      <c r="F100" s="9">
        <v>0.32291666666666669</v>
      </c>
      <c r="G100" s="9">
        <v>0.33333333333333331</v>
      </c>
      <c r="H100" s="9">
        <f>records[[#This Row],[结束时刻]]-records[[#This Row],[开始时刻]]</f>
        <v>1.041666666666663E-2</v>
      </c>
      <c r="I100" s="8" t="s">
        <v>134</v>
      </c>
      <c r="J100" s="25">
        <v>0.3</v>
      </c>
      <c r="K100" s="10" t="s">
        <v>72</v>
      </c>
    </row>
    <row r="101" spans="1:11">
      <c r="A101" s="10" t="str">
        <f>YEAR(records[[#This Row],[日期]])&amp;" 年"</f>
        <v>2020 年</v>
      </c>
      <c r="B101" s="8" t="str">
        <f>"第 "&amp;INT(MONTH(records[[#This Row],[日期]])/3+1)&amp;" 季度"</f>
        <v>第 2 季度</v>
      </c>
      <c r="C101" s="8" t="str">
        <f>MONTH(records[[#This Row],[日期]])&amp;" 月"</f>
        <v>3 月</v>
      </c>
      <c r="D101" s="8" t="str">
        <f>"第 "&amp;WEEKNUM(records[[#This Row],[日期]],2)&amp;" 周"</f>
        <v>第 9 周</v>
      </c>
      <c r="E101" s="8">
        <v>43891</v>
      </c>
      <c r="F101" s="9">
        <v>0.33333333333333331</v>
      </c>
      <c r="G101" s="9">
        <v>0.41666666666666669</v>
      </c>
      <c r="H101" s="9">
        <f>records[[#This Row],[结束时刻]]-records[[#This Row],[开始时刻]]</f>
        <v>8.333333333333337E-2</v>
      </c>
      <c r="I101" s="8" t="s">
        <v>144</v>
      </c>
      <c r="J101" s="25">
        <v>6.4000000000000001E-2</v>
      </c>
      <c r="K101" s="10"/>
    </row>
    <row r="102" spans="1:11">
      <c r="A102" s="10" t="str">
        <f>YEAR(records[[#This Row],[日期]])&amp;" 年"</f>
        <v>2020 年</v>
      </c>
      <c r="B102" s="8" t="str">
        <f>"第 "&amp;INT(MONTH(records[[#This Row],[日期]])/3+1)&amp;" 季度"</f>
        <v>第 2 季度</v>
      </c>
      <c r="C102" s="8" t="str">
        <f>MONTH(records[[#This Row],[日期]])&amp;" 月"</f>
        <v>3 月</v>
      </c>
      <c r="D102" s="8" t="str">
        <f>"第 "&amp;WEEKNUM(records[[#This Row],[日期]],2)&amp;" 周"</f>
        <v>第 9 周</v>
      </c>
      <c r="E102" s="8">
        <v>43891</v>
      </c>
      <c r="F102" s="9">
        <v>0.41666666666666669</v>
      </c>
      <c r="G102" s="9">
        <v>0.45833333333333331</v>
      </c>
      <c r="H102" s="9">
        <f>records[[#This Row],[结束时刻]]-records[[#This Row],[开始时刻]]</f>
        <v>4.166666666666663E-2</v>
      </c>
      <c r="I102" s="8" t="s">
        <v>140</v>
      </c>
      <c r="J102" s="25">
        <v>4.2999999999999997E-2</v>
      </c>
      <c r="K102" s="10"/>
    </row>
    <row r="103" spans="1:11">
      <c r="A103" s="10" t="str">
        <f>YEAR(records[[#This Row],[日期]])&amp;" 年"</f>
        <v>2020 年</v>
      </c>
      <c r="B103" s="8" t="str">
        <f>"第 "&amp;INT(MONTH(records[[#This Row],[日期]])/3+1)&amp;" 季度"</f>
        <v>第 2 季度</v>
      </c>
      <c r="C103" s="8" t="str">
        <f>MONTH(records[[#This Row],[日期]])&amp;" 月"</f>
        <v>3 月</v>
      </c>
      <c r="D103" s="8" t="str">
        <f>"第 "&amp;WEEKNUM(records[[#This Row],[日期]],2)&amp;" 周"</f>
        <v>第 9 周</v>
      </c>
      <c r="E103" s="8">
        <v>43891</v>
      </c>
      <c r="F103" s="9">
        <v>0.45833333333333331</v>
      </c>
      <c r="G103" s="9">
        <v>0.47916666666666669</v>
      </c>
      <c r="H103" s="9">
        <f>records[[#This Row],[结束时刻]]-records[[#This Row],[开始时刻]]</f>
        <v>2.083333333333337E-2</v>
      </c>
      <c r="I103" s="8" t="s">
        <v>143</v>
      </c>
      <c r="J103" s="25">
        <v>0.1</v>
      </c>
      <c r="K103" s="10"/>
    </row>
    <row r="104" spans="1:11">
      <c r="A104" s="10" t="str">
        <f>YEAR(records[[#This Row],[日期]])&amp;" 年"</f>
        <v>2020 年</v>
      </c>
      <c r="B104" s="8" t="str">
        <f>"第 "&amp;INT(MONTH(records[[#This Row],[日期]])/3+1)&amp;" 季度"</f>
        <v>第 2 季度</v>
      </c>
      <c r="C104" s="8" t="str">
        <f>MONTH(records[[#This Row],[日期]])&amp;" 月"</f>
        <v>3 月</v>
      </c>
      <c r="D104" s="8" t="str">
        <f>"第 "&amp;WEEKNUM(records[[#This Row],[日期]],2)&amp;" 周"</f>
        <v>第 9 周</v>
      </c>
      <c r="E104" s="8">
        <v>43891</v>
      </c>
      <c r="F104" s="9">
        <v>0.47916666666666669</v>
      </c>
      <c r="G104" s="9">
        <v>0.52083333333333337</v>
      </c>
      <c r="H104" s="9">
        <f>records[[#This Row],[结束时刻]]-records[[#This Row],[开始时刻]]</f>
        <v>4.1666666666666685E-2</v>
      </c>
      <c r="I104" s="8" t="s">
        <v>184</v>
      </c>
      <c r="J104" s="25">
        <v>0.1</v>
      </c>
      <c r="K104" s="10"/>
    </row>
    <row r="105" spans="1:11">
      <c r="A105" s="10" t="str">
        <f>YEAR(records[[#This Row],[日期]])&amp;" 年"</f>
        <v>2020 年</v>
      </c>
      <c r="B105" s="8" t="str">
        <f>"第 "&amp;INT(MONTH(records[[#This Row],[日期]])/3+1)&amp;" 季度"</f>
        <v>第 2 季度</v>
      </c>
      <c r="C105" s="8" t="str">
        <f>MONTH(records[[#This Row],[日期]])&amp;" 月"</f>
        <v>3 月</v>
      </c>
      <c r="D105" s="8" t="str">
        <f>"第 "&amp;WEEKNUM(records[[#This Row],[日期]],2)&amp;" 周"</f>
        <v>第 9 周</v>
      </c>
      <c r="E105" s="8">
        <v>43891</v>
      </c>
      <c r="F105" s="9">
        <v>0.5</v>
      </c>
      <c r="G105" s="9">
        <v>0.52083333333333337</v>
      </c>
      <c r="H105" s="9">
        <f>records[[#This Row],[结束时刻]]-records[[#This Row],[开始时刻]]</f>
        <v>2.083333333333337E-2</v>
      </c>
      <c r="I105" s="14" t="s">
        <v>230</v>
      </c>
      <c r="J105" s="25">
        <v>0.3</v>
      </c>
      <c r="K105" s="10"/>
    </row>
    <row r="106" spans="1:11">
      <c r="A106" s="10" t="str">
        <f>YEAR(records[[#This Row],[日期]])&amp;" 年"</f>
        <v>2020 年</v>
      </c>
      <c r="B106" s="8" t="str">
        <f>"第 "&amp;INT(MONTH(records[[#This Row],[日期]])/3+1)&amp;" 季度"</f>
        <v>第 2 季度</v>
      </c>
      <c r="C106" s="8" t="str">
        <f>MONTH(records[[#This Row],[日期]])&amp;" 月"</f>
        <v>3 月</v>
      </c>
      <c r="D106" s="8" t="str">
        <f>"第 "&amp;WEEKNUM(records[[#This Row],[日期]],2)&amp;" 周"</f>
        <v>第 9 周</v>
      </c>
      <c r="E106" s="8">
        <v>43891</v>
      </c>
      <c r="F106" s="9">
        <v>0.52083333333333337</v>
      </c>
      <c r="G106" s="9">
        <v>0.54861111111111105</v>
      </c>
      <c r="H106" s="9">
        <f>records[[#This Row],[结束时刻]]-records[[#This Row],[开始时刻]]</f>
        <v>2.7777777777777679E-2</v>
      </c>
      <c r="I106" s="8" t="s">
        <v>230</v>
      </c>
      <c r="J106" s="25">
        <v>0.1</v>
      </c>
      <c r="K106" s="10" t="s">
        <v>236</v>
      </c>
    </row>
    <row r="107" spans="1:11">
      <c r="A107" s="10" t="str">
        <f>YEAR(records[[#This Row],[日期]])&amp;" 年"</f>
        <v>2020 年</v>
      </c>
      <c r="B107" s="8" t="str">
        <f>"第 "&amp;INT(MONTH(records[[#This Row],[日期]])/3+1)&amp;" 季度"</f>
        <v>第 2 季度</v>
      </c>
      <c r="C107" s="8" t="str">
        <f>MONTH(records[[#This Row],[日期]])&amp;" 月"</f>
        <v>3 月</v>
      </c>
      <c r="D107" s="8" t="str">
        <f>"第 "&amp;WEEKNUM(records[[#This Row],[日期]],2)&amp;" 周"</f>
        <v>第 9 周</v>
      </c>
      <c r="E107" s="8">
        <v>43891</v>
      </c>
      <c r="F107" s="9">
        <v>0.54861111111111105</v>
      </c>
      <c r="G107" s="9">
        <v>0.58333333333333337</v>
      </c>
      <c r="H107" s="9">
        <f>records[[#This Row],[结束时刻]]-records[[#This Row],[开始时刻]]</f>
        <v>3.4722222222222321E-2</v>
      </c>
      <c r="I107" s="8" t="s">
        <v>145</v>
      </c>
      <c r="J107" s="25">
        <v>0.1</v>
      </c>
      <c r="K107" s="10"/>
    </row>
    <row r="108" spans="1:11">
      <c r="A108" s="10" t="str">
        <f>YEAR(records[[#This Row],[日期]])&amp;" 年"</f>
        <v>2020 年</v>
      </c>
      <c r="B108" s="8" t="str">
        <f>"第 "&amp;INT(MONTH(records[[#This Row],[日期]])/3+1)&amp;" 季度"</f>
        <v>第 2 季度</v>
      </c>
      <c r="C108" s="8" t="str">
        <f>MONTH(records[[#This Row],[日期]])&amp;" 月"</f>
        <v>3 月</v>
      </c>
      <c r="D108" s="8" t="str">
        <f>"第 "&amp;WEEKNUM(records[[#This Row],[日期]],2)&amp;" 周"</f>
        <v>第 9 周</v>
      </c>
      <c r="E108" s="8">
        <v>43891</v>
      </c>
      <c r="F108" s="9">
        <v>0.58333333333333337</v>
      </c>
      <c r="G108" s="9">
        <v>0.625</v>
      </c>
      <c r="H108" s="9">
        <f>records[[#This Row],[结束时刻]]-records[[#This Row],[开始时刻]]</f>
        <v>4.166666666666663E-2</v>
      </c>
      <c r="I108" s="8" t="s">
        <v>146</v>
      </c>
      <c r="J108" s="25">
        <v>0.1</v>
      </c>
      <c r="K108" s="10"/>
    </row>
    <row r="109" spans="1:11">
      <c r="A109" s="10" t="str">
        <f>YEAR(records[[#This Row],[日期]])&amp;" 年"</f>
        <v>2020 年</v>
      </c>
      <c r="B109" s="8" t="str">
        <f>"第 "&amp;INT(MONTH(records[[#This Row],[日期]])/3+1)&amp;" 季度"</f>
        <v>第 2 季度</v>
      </c>
      <c r="C109" s="8" t="str">
        <f>MONTH(records[[#This Row],[日期]])&amp;" 月"</f>
        <v>3 月</v>
      </c>
      <c r="D109" s="8" t="str">
        <f>"第 "&amp;WEEKNUM(records[[#This Row],[日期]],2)&amp;" 周"</f>
        <v>第 9 周</v>
      </c>
      <c r="E109" s="8">
        <v>43891</v>
      </c>
      <c r="F109" s="9">
        <v>0.625</v>
      </c>
      <c r="G109" s="9">
        <v>0.66666666666666663</v>
      </c>
      <c r="H109" s="9">
        <f>records[[#This Row],[结束时刻]]-records[[#This Row],[开始时刻]]</f>
        <v>4.166666666666663E-2</v>
      </c>
      <c r="I109" s="8" t="s">
        <v>147</v>
      </c>
      <c r="J109" s="25">
        <v>0.1</v>
      </c>
      <c r="K109" s="10"/>
    </row>
    <row r="110" spans="1:11">
      <c r="A110" s="10" t="str">
        <f>YEAR(records[[#This Row],[日期]])&amp;" 年"</f>
        <v>2020 年</v>
      </c>
      <c r="B110" s="8" t="str">
        <f>"第 "&amp;INT(MONTH(records[[#This Row],[日期]])/3+1)&amp;" 季度"</f>
        <v>第 2 季度</v>
      </c>
      <c r="C110" s="8" t="str">
        <f>MONTH(records[[#This Row],[日期]])&amp;" 月"</f>
        <v>3 月</v>
      </c>
      <c r="D110" s="8" t="str">
        <f>"第 "&amp;WEEKNUM(records[[#This Row],[日期]],2)&amp;" 周"</f>
        <v>第 9 周</v>
      </c>
      <c r="E110" s="8">
        <v>43891</v>
      </c>
      <c r="F110" s="9">
        <v>0.66666666666666663</v>
      </c>
      <c r="G110" s="9">
        <v>0.70833333333333337</v>
      </c>
      <c r="H110" s="9">
        <f>records[[#This Row],[结束时刻]]-records[[#This Row],[开始时刻]]</f>
        <v>4.1666666666666741E-2</v>
      </c>
      <c r="I110" s="8" t="s">
        <v>148</v>
      </c>
      <c r="J110" s="25">
        <v>0.1</v>
      </c>
      <c r="K110" s="10"/>
    </row>
    <row r="111" spans="1:11">
      <c r="A111" s="10" t="str">
        <f>YEAR(records[[#This Row],[日期]])&amp;" 年"</f>
        <v>2020 年</v>
      </c>
      <c r="B111" s="8" t="str">
        <f>"第 "&amp;INT(MONTH(records[[#This Row],[日期]])/3+1)&amp;" 季度"</f>
        <v>第 2 季度</v>
      </c>
      <c r="C111" s="8" t="str">
        <f>MONTH(records[[#This Row],[日期]])&amp;" 月"</f>
        <v>3 月</v>
      </c>
      <c r="D111" s="8" t="str">
        <f>"第 "&amp;WEEKNUM(records[[#This Row],[日期]],2)&amp;" 周"</f>
        <v>第 9 周</v>
      </c>
      <c r="E111" s="8">
        <v>43891</v>
      </c>
      <c r="F111" s="9">
        <v>0.70833333333333337</v>
      </c>
      <c r="G111" s="9">
        <v>0.75</v>
      </c>
      <c r="H111" s="9">
        <f>records[[#This Row],[结束时刻]]-records[[#This Row],[开始时刻]]</f>
        <v>4.166666666666663E-2</v>
      </c>
      <c r="I111" s="8" t="s">
        <v>149</v>
      </c>
      <c r="J111" s="25">
        <v>0.1</v>
      </c>
      <c r="K111" s="10"/>
    </row>
    <row r="112" spans="1:11">
      <c r="A112" s="10" t="str">
        <f>YEAR(records[[#This Row],[日期]])&amp;" 年"</f>
        <v>2020 年</v>
      </c>
      <c r="B112" s="8" t="str">
        <f>"第 "&amp;INT(MONTH(records[[#This Row],[日期]])/3+1)&amp;" 季度"</f>
        <v>第 2 季度</v>
      </c>
      <c r="C112" s="8" t="str">
        <f>MONTH(records[[#This Row],[日期]])&amp;" 月"</f>
        <v>3 月</v>
      </c>
      <c r="D112" s="8" t="str">
        <f>"第 "&amp;WEEKNUM(records[[#This Row],[日期]],2)&amp;" 周"</f>
        <v>第 9 周</v>
      </c>
      <c r="E112" s="8">
        <v>43891</v>
      </c>
      <c r="F112" s="9">
        <v>0.75</v>
      </c>
      <c r="G112" s="9">
        <v>0.77083333333333337</v>
      </c>
      <c r="H112" s="9">
        <f>records[[#This Row],[结束时刻]]-records[[#This Row],[开始时刻]]</f>
        <v>2.083333333333337E-2</v>
      </c>
      <c r="I112" s="8" t="s">
        <v>222</v>
      </c>
      <c r="J112" s="25">
        <v>0.1</v>
      </c>
      <c r="K112" s="10"/>
    </row>
    <row r="113" spans="1:11">
      <c r="A113" s="10" t="str">
        <f>YEAR(records[[#This Row],[日期]])&amp;" 年"</f>
        <v>2020 年</v>
      </c>
      <c r="B113" s="8" t="str">
        <f>"第 "&amp;INT(MONTH(records[[#This Row],[日期]])/3+1)&amp;" 季度"</f>
        <v>第 2 季度</v>
      </c>
      <c r="C113" s="8" t="str">
        <f>MONTH(records[[#This Row],[日期]])&amp;" 月"</f>
        <v>3 月</v>
      </c>
      <c r="D113" s="8" t="str">
        <f>"第 "&amp;WEEKNUM(records[[#This Row],[日期]],2)&amp;" 周"</f>
        <v>第 9 周</v>
      </c>
      <c r="E113" s="8">
        <v>43891</v>
      </c>
      <c r="F113" s="9">
        <v>0.77083333333333337</v>
      </c>
      <c r="G113" s="9">
        <v>0.79166666666666663</v>
      </c>
      <c r="H113" s="9">
        <f>records[[#This Row],[结束时刻]]-records[[#This Row],[开始时刻]]</f>
        <v>2.0833333333333259E-2</v>
      </c>
      <c r="I113" s="8" t="s">
        <v>223</v>
      </c>
      <c r="J113" s="25">
        <v>0.1</v>
      </c>
      <c r="K113" s="10"/>
    </row>
    <row r="114" spans="1:11">
      <c r="A114" s="10" t="str">
        <f>YEAR(records[[#This Row],[日期]])&amp;" 年"</f>
        <v>2020 年</v>
      </c>
      <c r="B114" s="8" t="str">
        <f>"第 "&amp;INT(MONTH(records[[#This Row],[日期]])/3+1)&amp;" 季度"</f>
        <v>第 2 季度</v>
      </c>
      <c r="C114" s="8" t="str">
        <f>MONTH(records[[#This Row],[日期]])&amp;" 月"</f>
        <v>3 月</v>
      </c>
      <c r="D114" s="8" t="str">
        <f>"第 "&amp;WEEKNUM(records[[#This Row],[日期]],2)&amp;" 周"</f>
        <v>第 9 周</v>
      </c>
      <c r="E114" s="8">
        <v>43891</v>
      </c>
      <c r="F114" s="9">
        <v>0.83333333333333337</v>
      </c>
      <c r="G114" s="9">
        <v>0.875</v>
      </c>
      <c r="H114" s="9">
        <f>records[[#This Row],[结束时刻]]-records[[#This Row],[开始时刻]]</f>
        <v>4.166666666666663E-2</v>
      </c>
      <c r="I114" s="8" t="s">
        <v>11</v>
      </c>
      <c r="J114" s="25">
        <v>0.1</v>
      </c>
      <c r="K114" s="10"/>
    </row>
    <row r="115" spans="1:11">
      <c r="A115" s="10" t="str">
        <f>YEAR(records[[#This Row],[日期]])&amp;" 年"</f>
        <v>2020 年</v>
      </c>
      <c r="B115" s="8" t="str">
        <f>"第 "&amp;INT(MONTH(records[[#This Row],[日期]])/3+1)&amp;" 季度"</f>
        <v>第 2 季度</v>
      </c>
      <c r="C115" s="8" t="str">
        <f>MONTH(records[[#This Row],[日期]])&amp;" 月"</f>
        <v>3 月</v>
      </c>
      <c r="D115" s="8" t="str">
        <f>"第 "&amp;WEEKNUM(records[[#This Row],[日期]],2)&amp;" 周"</f>
        <v>第 9 周</v>
      </c>
      <c r="E115" s="8">
        <v>43891</v>
      </c>
      <c r="F115" s="9">
        <v>0.875</v>
      </c>
      <c r="G115" s="9">
        <v>0.91666666666666663</v>
      </c>
      <c r="H115" s="9">
        <f>records[[#This Row],[结束时刻]]-records[[#This Row],[开始时刻]]</f>
        <v>4.166666666666663E-2</v>
      </c>
      <c r="I115" s="8" t="s">
        <v>12</v>
      </c>
      <c r="J115" s="25">
        <v>0.5</v>
      </c>
      <c r="K115" s="10"/>
    </row>
    <row r="116" spans="1:11">
      <c r="A116" s="10" t="str">
        <f>YEAR(records[[#This Row],[日期]])&amp;" 年"</f>
        <v>2020 年</v>
      </c>
      <c r="B116" s="8" t="str">
        <f>"第 "&amp;INT(MONTH(records[[#This Row],[日期]])/3+1)&amp;" 季度"</f>
        <v>第 2 季度</v>
      </c>
      <c r="C116" s="8" t="str">
        <f>MONTH(records[[#This Row],[日期]])&amp;" 月"</f>
        <v>3 月</v>
      </c>
      <c r="D116" s="8" t="str">
        <f>"第 "&amp;WEEKNUM(records[[#This Row],[日期]],2)&amp;" 周"</f>
        <v>第 9 周</v>
      </c>
      <c r="E116" s="8">
        <v>43891</v>
      </c>
      <c r="F116" s="9">
        <v>0.91666666666666663</v>
      </c>
      <c r="G116" s="9">
        <v>0.9375</v>
      </c>
      <c r="H116" s="9">
        <f>records[[#This Row],[结束时刻]]-records[[#This Row],[开始时刻]]</f>
        <v>2.083333333333337E-2</v>
      </c>
      <c r="I116" s="8" t="s">
        <v>23</v>
      </c>
      <c r="J116" s="25">
        <v>0.3</v>
      </c>
      <c r="K116" s="10" t="s">
        <v>72</v>
      </c>
    </row>
    <row r="117" spans="1:11">
      <c r="A117" s="10" t="str">
        <f>YEAR(records[[#This Row],[日期]])&amp;" 年"</f>
        <v>2020 年</v>
      </c>
      <c r="B117" s="8" t="str">
        <f>"第 "&amp;INT(MONTH(records[[#This Row],[日期]])/3+1)&amp;" 季度"</f>
        <v>第 2 季度</v>
      </c>
      <c r="C117" s="8" t="str">
        <f>MONTH(records[[#This Row],[日期]])&amp;" 月"</f>
        <v>3 月</v>
      </c>
      <c r="D117" s="8" t="str">
        <f>"第 "&amp;WEEKNUM(records[[#This Row],[日期]],2)&amp;" 周"</f>
        <v>第 9 周</v>
      </c>
      <c r="E117" s="8">
        <v>43891</v>
      </c>
      <c r="F117" s="9">
        <v>0.9375</v>
      </c>
      <c r="G117" s="9">
        <v>0.94791666666666663</v>
      </c>
      <c r="H117" s="9">
        <f>records[[#This Row],[结束时刻]]-records[[#This Row],[开始时刻]]</f>
        <v>1.041666666666663E-2</v>
      </c>
      <c r="I117" s="8" t="s">
        <v>141</v>
      </c>
      <c r="J117" s="25">
        <v>0.5</v>
      </c>
      <c r="K117" s="10"/>
    </row>
    <row r="118" spans="1:11">
      <c r="A118" s="10" t="str">
        <f>YEAR(records[[#This Row],[日期]])&amp;" 年"</f>
        <v>2020 年</v>
      </c>
      <c r="B118" s="8" t="str">
        <f>"第 "&amp;INT(MONTH(records[[#This Row],[日期]])/3+1)&amp;" 季度"</f>
        <v>第 2 季度</v>
      </c>
      <c r="C118" s="8" t="str">
        <f>MONTH(records[[#This Row],[日期]])&amp;" 月"</f>
        <v>3 月</v>
      </c>
      <c r="D118" s="8" t="str">
        <f>"第 "&amp;WEEKNUM(records[[#This Row],[日期]],2)&amp;" 周"</f>
        <v>第 9 周</v>
      </c>
      <c r="E118" s="8">
        <v>43891</v>
      </c>
      <c r="F118" s="9">
        <v>0.94791666666666663</v>
      </c>
      <c r="G118" s="9">
        <v>0.95833333333333337</v>
      </c>
      <c r="H118" s="9">
        <f>records[[#This Row],[结束时刻]]-records[[#This Row],[开始时刻]]</f>
        <v>1.0416666666666741E-2</v>
      </c>
      <c r="I118" s="8" t="s">
        <v>150</v>
      </c>
      <c r="J118" s="25">
        <v>0.1</v>
      </c>
      <c r="K118" s="10"/>
    </row>
    <row r="119" spans="1:11">
      <c r="A119" s="10" t="str">
        <f>YEAR(records[[#This Row],[日期]])&amp;" 年"</f>
        <v>2020 年</v>
      </c>
      <c r="B119" s="8" t="str">
        <f>"第 "&amp;INT(MONTH(records[[#This Row],[日期]])/3+1)&amp;" 季度"</f>
        <v>第 2 季度</v>
      </c>
      <c r="C119" s="8" t="str">
        <f>MONTH(records[[#This Row],[日期]])&amp;" 月"</f>
        <v>3 月</v>
      </c>
      <c r="D119" s="8" t="str">
        <f>"第 "&amp;WEEKNUM(records[[#This Row],[日期]],2)&amp;" 周"</f>
        <v>第 9 周</v>
      </c>
      <c r="E119" s="8">
        <v>43891</v>
      </c>
      <c r="F119" s="9">
        <v>0.97916666666666663</v>
      </c>
      <c r="G119" s="9">
        <v>0.99305555555555547</v>
      </c>
      <c r="H119" s="9">
        <f>records[[#This Row],[结束时刻]]-records[[#This Row],[开始时刻]]</f>
        <v>1.388888888888884E-2</v>
      </c>
      <c r="I119" s="8" t="s">
        <v>13</v>
      </c>
      <c r="J119" s="25">
        <v>0</v>
      </c>
      <c r="K119" s="10"/>
    </row>
    <row r="120" spans="1:11">
      <c r="A120" s="10" t="str">
        <f>YEAR(records[[#This Row],[日期]])&amp;" 年"</f>
        <v>2020 年</v>
      </c>
      <c r="B120" s="8" t="str">
        <f>"第 "&amp;INT(MONTH(records[[#This Row],[日期]])/3+1)&amp;" 季度"</f>
        <v>第 2 季度</v>
      </c>
      <c r="C120" s="8" t="str">
        <f>MONTH(records[[#This Row],[日期]])&amp;" 月"</f>
        <v>3 月</v>
      </c>
      <c r="D120" s="8" t="str">
        <f>"第 "&amp;WEEKNUM(records[[#This Row],[日期]],2)&amp;" 周"</f>
        <v>第 10 周</v>
      </c>
      <c r="E120" s="8">
        <v>43892</v>
      </c>
      <c r="F120" s="9">
        <v>0.29444444444444445</v>
      </c>
      <c r="G120" s="9">
        <v>0.29444444444444445</v>
      </c>
      <c r="H120" s="9">
        <f>records[[#This Row],[结束时刻]]-records[[#This Row],[开始时刻]]</f>
        <v>0</v>
      </c>
      <c r="I120" s="8" t="s">
        <v>6</v>
      </c>
      <c r="J120" s="25">
        <v>0.5</v>
      </c>
      <c r="K120" s="10" t="s">
        <v>152</v>
      </c>
    </row>
    <row r="121" spans="1:11">
      <c r="A121" s="10" t="str">
        <f>YEAR(records[[#This Row],[日期]])&amp;" 年"</f>
        <v>2020 年</v>
      </c>
      <c r="B121" s="8" t="str">
        <f>"第 "&amp;INT(MONTH(records[[#This Row],[日期]])/3+1)&amp;" 季度"</f>
        <v>第 2 季度</v>
      </c>
      <c r="C121" s="8" t="str">
        <f>MONTH(records[[#This Row],[日期]])&amp;" 月"</f>
        <v>3 月</v>
      </c>
      <c r="D121" s="8" t="str">
        <f>"第 "&amp;WEEKNUM(records[[#This Row],[日期]],2)&amp;" 周"</f>
        <v>第 10 周</v>
      </c>
      <c r="E121" s="8">
        <v>43892</v>
      </c>
      <c r="F121" s="9">
        <v>0.29444444444444445</v>
      </c>
      <c r="G121" s="9">
        <v>0.2986111111111111</v>
      </c>
      <c r="H121" s="9">
        <f>records[[#This Row],[结束时刻]]-records[[#This Row],[开始时刻]]</f>
        <v>4.1666666666666519E-3</v>
      </c>
      <c r="I121" s="8" t="s">
        <v>97</v>
      </c>
      <c r="J121" s="25">
        <v>0.5</v>
      </c>
      <c r="K121" s="10" t="s">
        <v>152</v>
      </c>
    </row>
    <row r="122" spans="1:11">
      <c r="A122" s="10" t="str">
        <f>YEAR(records[[#This Row],[日期]])&amp;" 年"</f>
        <v>2020 年</v>
      </c>
      <c r="B122" s="8" t="str">
        <f>"第 "&amp;INT(MONTH(records[[#This Row],[日期]])/3+1)&amp;" 季度"</f>
        <v>第 2 季度</v>
      </c>
      <c r="C122" s="8" t="str">
        <f>MONTH(records[[#This Row],[日期]])&amp;" 月"</f>
        <v>3 月</v>
      </c>
      <c r="D122" s="8" t="str">
        <f>"第 "&amp;WEEKNUM(records[[#This Row],[日期]],2)&amp;" 周"</f>
        <v>第 10 周</v>
      </c>
      <c r="E122" s="8">
        <v>43892</v>
      </c>
      <c r="F122" s="9">
        <v>0.2986111111111111</v>
      </c>
      <c r="G122" s="9">
        <v>0.33333333333333331</v>
      </c>
      <c r="H122" s="9">
        <f>records[[#This Row],[结束时刻]]-records[[#This Row],[开始时刻]]</f>
        <v>3.472222222222221E-2</v>
      </c>
      <c r="I122" s="14" t="s">
        <v>11</v>
      </c>
      <c r="J122" s="25">
        <v>0.5</v>
      </c>
      <c r="K122" s="10" t="s">
        <v>152</v>
      </c>
    </row>
    <row r="123" spans="1:11">
      <c r="A123" s="10" t="str">
        <f>YEAR(records[[#This Row],[日期]])&amp;" 年"</f>
        <v>2020 年</v>
      </c>
      <c r="B123" s="8" t="str">
        <f>"第 "&amp;INT(MONTH(records[[#This Row],[日期]])/3+1)&amp;" 季度"</f>
        <v>第 2 季度</v>
      </c>
      <c r="C123" s="8" t="str">
        <f>MONTH(records[[#This Row],[日期]])&amp;" 月"</f>
        <v>3 月</v>
      </c>
      <c r="D123" s="8" t="str">
        <f>"第 "&amp;WEEKNUM(records[[#This Row],[日期]],2)&amp;" 周"</f>
        <v>第 10 周</v>
      </c>
      <c r="E123" s="8">
        <v>43892</v>
      </c>
      <c r="F123" s="9">
        <v>0.33333333333333331</v>
      </c>
      <c r="G123" s="9">
        <v>0.3611111111111111</v>
      </c>
      <c r="H123" s="9">
        <f>records[[#This Row],[结束时刻]]-records[[#This Row],[开始时刻]]</f>
        <v>2.777777777777779E-2</v>
      </c>
      <c r="I123" s="14" t="s">
        <v>20</v>
      </c>
      <c r="J123" s="25">
        <v>0.5</v>
      </c>
      <c r="K123" s="10" t="s">
        <v>152</v>
      </c>
    </row>
    <row r="124" spans="1:11">
      <c r="A124" s="10" t="str">
        <f>YEAR(records[[#This Row],[日期]])&amp;" 年"</f>
        <v>2020 年</v>
      </c>
      <c r="B124" s="8" t="str">
        <f>"第 "&amp;INT(MONTH(records[[#This Row],[日期]])/3+1)&amp;" 季度"</f>
        <v>第 2 季度</v>
      </c>
      <c r="C124" s="8" t="str">
        <f>MONTH(records[[#This Row],[日期]])&amp;" 月"</f>
        <v>3 月</v>
      </c>
      <c r="D124" s="8" t="str">
        <f>"第 "&amp;WEEKNUM(records[[#This Row],[日期]],2)&amp;" 周"</f>
        <v>第 10 周</v>
      </c>
      <c r="E124" s="8">
        <v>43892</v>
      </c>
      <c r="F124" s="9">
        <v>0.3611111111111111</v>
      </c>
      <c r="G124" s="9">
        <v>0.36458333333333331</v>
      </c>
      <c r="H124" s="9">
        <f>records[[#This Row],[结束时刻]]-records[[#This Row],[开始时刻]]</f>
        <v>3.4722222222222099E-3</v>
      </c>
      <c r="I124" s="14" t="s">
        <v>156</v>
      </c>
      <c r="J124" s="25">
        <v>0.1</v>
      </c>
      <c r="K124" s="10"/>
    </row>
    <row r="125" spans="1:11">
      <c r="A125" s="10" t="str">
        <f>YEAR(records[[#This Row],[日期]])&amp;" 年"</f>
        <v>2020 年</v>
      </c>
      <c r="B125" s="8" t="str">
        <f>"第 "&amp;INT(MONTH(records[[#This Row],[日期]])/3+1)&amp;" 季度"</f>
        <v>第 2 季度</v>
      </c>
      <c r="C125" s="8" t="str">
        <f>MONTH(records[[#This Row],[日期]])&amp;" 月"</f>
        <v>3 月</v>
      </c>
      <c r="D125" s="8" t="str">
        <f>"第 "&amp;WEEKNUM(records[[#This Row],[日期]],2)&amp;" 周"</f>
        <v>第 10 周</v>
      </c>
      <c r="E125" s="8">
        <v>43892</v>
      </c>
      <c r="F125" s="9">
        <v>0.3611111111111111</v>
      </c>
      <c r="G125" s="9">
        <v>0.375</v>
      </c>
      <c r="H125" s="9">
        <f>records[[#This Row],[结束时刻]]-records[[#This Row],[开始时刻]]</f>
        <v>1.3888888888888895E-2</v>
      </c>
      <c r="I125" s="14" t="s">
        <v>134</v>
      </c>
      <c r="J125" s="25">
        <v>0.5</v>
      </c>
      <c r="K125" s="10" t="s">
        <v>152</v>
      </c>
    </row>
    <row r="126" spans="1:11">
      <c r="A126" s="10" t="str">
        <f>YEAR(records[[#This Row],[日期]])&amp;" 年"</f>
        <v>2020 年</v>
      </c>
      <c r="B126" s="8" t="str">
        <f>"第 "&amp;INT(MONTH(records[[#This Row],[日期]])/3+1)&amp;" 季度"</f>
        <v>第 2 季度</v>
      </c>
      <c r="C126" s="8" t="str">
        <f>MONTH(records[[#This Row],[日期]])&amp;" 月"</f>
        <v>3 月</v>
      </c>
      <c r="D126" s="8" t="str">
        <f>"第 "&amp;WEEKNUM(records[[#This Row],[日期]],2)&amp;" 周"</f>
        <v>第 10 周</v>
      </c>
      <c r="E126" s="8">
        <v>43892</v>
      </c>
      <c r="F126" s="9">
        <v>0.36458333333333331</v>
      </c>
      <c r="G126" s="9">
        <v>0.36805555555555558</v>
      </c>
      <c r="H126" s="9">
        <f>records[[#This Row],[结束时刻]]-records[[#This Row],[开始时刻]]</f>
        <v>3.4722222222222654E-3</v>
      </c>
      <c r="I126" s="14" t="s">
        <v>157</v>
      </c>
      <c r="J126" s="25">
        <v>0.1</v>
      </c>
      <c r="K126" s="10"/>
    </row>
    <row r="127" spans="1:11">
      <c r="A127" s="10" t="str">
        <f>YEAR(records[[#This Row],[日期]])&amp;" 年"</f>
        <v>2020 年</v>
      </c>
      <c r="B127" s="8" t="str">
        <f>"第 "&amp;INT(MONTH(records[[#This Row],[日期]])/3+1)&amp;" 季度"</f>
        <v>第 2 季度</v>
      </c>
      <c r="C127" s="8" t="str">
        <f>MONTH(records[[#This Row],[日期]])&amp;" 月"</f>
        <v>3 月</v>
      </c>
      <c r="D127" s="8" t="str">
        <f>"第 "&amp;WEEKNUM(records[[#This Row],[日期]],2)&amp;" 周"</f>
        <v>第 10 周</v>
      </c>
      <c r="E127" s="8">
        <v>43892</v>
      </c>
      <c r="F127" s="9">
        <v>0.36805555555555558</v>
      </c>
      <c r="G127" s="9">
        <v>0.375</v>
      </c>
      <c r="H127" s="9">
        <f>records[[#This Row],[结束时刻]]-records[[#This Row],[开始时刻]]</f>
        <v>6.9444444444444198E-3</v>
      </c>
      <c r="I127" s="14" t="s">
        <v>158</v>
      </c>
      <c r="J127" s="25">
        <v>0.1</v>
      </c>
      <c r="K127" s="10"/>
    </row>
    <row r="128" spans="1:11">
      <c r="A128" s="10" t="str">
        <f>YEAR(records[[#This Row],[日期]])&amp;" 年"</f>
        <v>2020 年</v>
      </c>
      <c r="B128" s="8" t="str">
        <f>"第 "&amp;INT(MONTH(records[[#This Row],[日期]])/3+1)&amp;" 季度"</f>
        <v>第 2 季度</v>
      </c>
      <c r="C128" s="8" t="str">
        <f>MONTH(records[[#This Row],[日期]])&amp;" 月"</f>
        <v>3 月</v>
      </c>
      <c r="D128" s="8" t="str">
        <f>"第 "&amp;WEEKNUM(records[[#This Row],[日期]],2)&amp;" 周"</f>
        <v>第 10 周</v>
      </c>
      <c r="E128" s="8">
        <v>43892</v>
      </c>
      <c r="F128" s="9">
        <v>0.39583333333333331</v>
      </c>
      <c r="G128" s="9">
        <v>0.41666666666666669</v>
      </c>
      <c r="H128" s="9">
        <f>records[[#This Row],[结束时刻]]-records[[#This Row],[开始时刻]]</f>
        <v>2.083333333333337E-2</v>
      </c>
      <c r="I128" s="14" t="s">
        <v>159</v>
      </c>
      <c r="J128" s="25">
        <v>0</v>
      </c>
      <c r="K128" s="10" t="s">
        <v>170</v>
      </c>
    </row>
    <row r="129" spans="1:11">
      <c r="A129" s="10" t="str">
        <f>YEAR(records[[#This Row],[日期]])&amp;" 年"</f>
        <v>2020 年</v>
      </c>
      <c r="B129" s="8" t="str">
        <f>"第 "&amp;INT(MONTH(records[[#This Row],[日期]])/3+1)&amp;" 季度"</f>
        <v>第 2 季度</v>
      </c>
      <c r="C129" s="8" t="str">
        <f>MONTH(records[[#This Row],[日期]])&amp;" 月"</f>
        <v>3 月</v>
      </c>
      <c r="D129" s="8" t="str">
        <f>"第 "&amp;WEEKNUM(records[[#This Row],[日期]],2)&amp;" 周"</f>
        <v>第 10 周</v>
      </c>
      <c r="E129" s="8">
        <v>43892</v>
      </c>
      <c r="F129" s="9">
        <v>0.4375</v>
      </c>
      <c r="G129" s="9">
        <v>0.45833333333333331</v>
      </c>
      <c r="H129" s="9">
        <f>records[[#This Row],[结束时刻]]-records[[#This Row],[开始时刻]]</f>
        <v>2.0833333333333315E-2</v>
      </c>
      <c r="I129" s="14" t="s">
        <v>160</v>
      </c>
      <c r="J129" s="25">
        <v>0.03</v>
      </c>
      <c r="K129" s="10" t="s">
        <v>167</v>
      </c>
    </row>
    <row r="130" spans="1:11">
      <c r="A130" s="10" t="str">
        <f>YEAR(records[[#This Row],[日期]])&amp;" 年"</f>
        <v>2020 年</v>
      </c>
      <c r="B130" s="8" t="str">
        <f>"第 "&amp;INT(MONTH(records[[#This Row],[日期]])/3+1)&amp;" 季度"</f>
        <v>第 2 季度</v>
      </c>
      <c r="C130" s="8" t="str">
        <f>MONTH(records[[#This Row],[日期]])&amp;" 月"</f>
        <v>3 月</v>
      </c>
      <c r="D130" s="8" t="str">
        <f>"第 "&amp;WEEKNUM(records[[#This Row],[日期]],2)&amp;" 周"</f>
        <v>第 10 周</v>
      </c>
      <c r="E130" s="8">
        <v>43892</v>
      </c>
      <c r="F130" s="9">
        <v>0.45833333333333331</v>
      </c>
      <c r="G130" s="9">
        <v>0.47916666666666669</v>
      </c>
      <c r="H130" s="9">
        <f>records[[#This Row],[结束时刻]]-records[[#This Row],[开始时刻]]</f>
        <v>2.083333333333337E-2</v>
      </c>
      <c r="I130" s="14" t="s">
        <v>161</v>
      </c>
      <c r="J130" s="25">
        <v>0.1</v>
      </c>
      <c r="K130" s="10"/>
    </row>
    <row r="131" spans="1:11">
      <c r="A131" s="10" t="str">
        <f>YEAR(records[[#This Row],[日期]])&amp;" 年"</f>
        <v>2020 年</v>
      </c>
      <c r="B131" s="8" t="str">
        <f>"第 "&amp;INT(MONTH(records[[#This Row],[日期]])/3+1)&amp;" 季度"</f>
        <v>第 2 季度</v>
      </c>
      <c r="C131" s="8" t="str">
        <f>MONTH(records[[#This Row],[日期]])&amp;" 月"</f>
        <v>3 月</v>
      </c>
      <c r="D131" s="8" t="str">
        <f>"第 "&amp;WEEKNUM(records[[#This Row],[日期]],2)&amp;" 周"</f>
        <v>第 10 周</v>
      </c>
      <c r="E131" s="8">
        <v>43892</v>
      </c>
      <c r="F131" s="9">
        <v>0.47916666666666669</v>
      </c>
      <c r="G131" s="9">
        <v>0.5</v>
      </c>
      <c r="H131" s="9">
        <f>records[[#This Row],[结束时刻]]-records[[#This Row],[开始时刻]]</f>
        <v>2.0833333333333315E-2</v>
      </c>
      <c r="I131" s="14" t="s">
        <v>184</v>
      </c>
      <c r="J131" s="25">
        <v>0.1</v>
      </c>
      <c r="K131" s="10"/>
    </row>
    <row r="132" spans="1:11">
      <c r="A132" s="10" t="str">
        <f>YEAR(records[[#This Row],[日期]])&amp;" 年"</f>
        <v>2020 年</v>
      </c>
      <c r="B132" s="8" t="str">
        <f>"第 "&amp;INT(MONTH(records[[#This Row],[日期]])/3+1)&amp;" 季度"</f>
        <v>第 2 季度</v>
      </c>
      <c r="C132" s="8" t="str">
        <f>MONTH(records[[#This Row],[日期]])&amp;" 月"</f>
        <v>3 月</v>
      </c>
      <c r="D132" s="8" t="str">
        <f>"第 "&amp;WEEKNUM(records[[#This Row],[日期]],2)&amp;" 周"</f>
        <v>第 10 周</v>
      </c>
      <c r="E132" s="8">
        <v>43892</v>
      </c>
      <c r="F132" s="9">
        <v>0.5</v>
      </c>
      <c r="G132" s="9">
        <v>0.5625</v>
      </c>
      <c r="H132" s="9">
        <f>records[[#This Row],[结束时刻]]-records[[#This Row],[开始时刻]]</f>
        <v>6.25E-2</v>
      </c>
      <c r="I132" s="14" t="s">
        <v>183</v>
      </c>
      <c r="J132" s="25">
        <v>0.1</v>
      </c>
      <c r="K132" s="10" t="s">
        <v>168</v>
      </c>
    </row>
    <row r="133" spans="1:11">
      <c r="A133" s="10" t="str">
        <f>YEAR(records[[#This Row],[日期]])&amp;" 年"</f>
        <v>2020 年</v>
      </c>
      <c r="B133" s="8" t="str">
        <f>"第 "&amp;INT(MONTH(records[[#This Row],[日期]])/3+1)&amp;" 季度"</f>
        <v>第 2 季度</v>
      </c>
      <c r="C133" s="8" t="str">
        <f>MONTH(records[[#This Row],[日期]])&amp;" 月"</f>
        <v>3 月</v>
      </c>
      <c r="D133" s="8" t="str">
        <f>"第 "&amp;WEEKNUM(records[[#This Row],[日期]],2)&amp;" 周"</f>
        <v>第 10 周</v>
      </c>
      <c r="E133" s="8">
        <v>43892</v>
      </c>
      <c r="F133" s="9">
        <v>0.5625</v>
      </c>
      <c r="G133" s="9">
        <v>0.59375</v>
      </c>
      <c r="H133" s="9">
        <f>records[[#This Row],[结束时刻]]-records[[#This Row],[开始时刻]]</f>
        <v>3.125E-2</v>
      </c>
      <c r="I133" s="14" t="s">
        <v>145</v>
      </c>
      <c r="J133" s="25">
        <v>0.1</v>
      </c>
      <c r="K133" s="10"/>
    </row>
    <row r="134" spans="1:11">
      <c r="A134" s="10" t="str">
        <f>YEAR(records[[#This Row],[日期]])&amp;" 年"</f>
        <v>2020 年</v>
      </c>
      <c r="B134" s="8" t="str">
        <f>"第 "&amp;INT(MONTH(records[[#This Row],[日期]])/3+1)&amp;" 季度"</f>
        <v>第 2 季度</v>
      </c>
      <c r="C134" s="8" t="str">
        <f>MONTH(records[[#This Row],[日期]])&amp;" 月"</f>
        <v>3 月</v>
      </c>
      <c r="D134" s="8" t="str">
        <f>"第 "&amp;WEEKNUM(records[[#This Row],[日期]],2)&amp;" 周"</f>
        <v>第 10 周</v>
      </c>
      <c r="E134" s="8">
        <v>43892</v>
      </c>
      <c r="F134" s="9">
        <v>0.60416666666666663</v>
      </c>
      <c r="G134" s="9">
        <v>0.625</v>
      </c>
      <c r="H134" s="9">
        <f>records[[#This Row],[结束时刻]]-records[[#This Row],[开始时刻]]</f>
        <v>2.083333333333337E-2</v>
      </c>
      <c r="I134" s="14" t="s">
        <v>162</v>
      </c>
      <c r="J134" s="25">
        <v>0.1</v>
      </c>
      <c r="K134" s="10"/>
    </row>
    <row r="135" spans="1:11">
      <c r="A135" s="10" t="str">
        <f>YEAR(records[[#This Row],[日期]])&amp;" 年"</f>
        <v>2020 年</v>
      </c>
      <c r="B135" s="8" t="str">
        <f>"第 "&amp;INT(MONTH(records[[#This Row],[日期]])/3+1)&amp;" 季度"</f>
        <v>第 2 季度</v>
      </c>
      <c r="C135" s="8" t="str">
        <f>MONTH(records[[#This Row],[日期]])&amp;" 月"</f>
        <v>3 月</v>
      </c>
      <c r="D135" s="8" t="str">
        <f>"第 "&amp;WEEKNUM(records[[#This Row],[日期]],2)&amp;" 周"</f>
        <v>第 10 周</v>
      </c>
      <c r="E135" s="8">
        <v>43892</v>
      </c>
      <c r="F135" s="9">
        <v>0.625</v>
      </c>
      <c r="G135" s="9">
        <v>0.65625</v>
      </c>
      <c r="H135" s="9">
        <f>records[[#This Row],[结束时刻]]-records[[#This Row],[开始时刻]]</f>
        <v>3.125E-2</v>
      </c>
      <c r="I135" s="14" t="s">
        <v>163</v>
      </c>
      <c r="J135" s="25">
        <v>0.02</v>
      </c>
      <c r="K135" s="10" t="s">
        <v>153</v>
      </c>
    </row>
    <row r="136" spans="1:11">
      <c r="A136" s="10" t="str">
        <f>YEAR(records[[#This Row],[日期]])&amp;" 年"</f>
        <v>2020 年</v>
      </c>
      <c r="B136" s="8" t="str">
        <f>"第 "&amp;INT(MONTH(records[[#This Row],[日期]])/3+1)&amp;" 季度"</f>
        <v>第 2 季度</v>
      </c>
      <c r="C136" s="8" t="str">
        <f>MONTH(records[[#This Row],[日期]])&amp;" 月"</f>
        <v>3 月</v>
      </c>
      <c r="D136" s="8" t="str">
        <f>"第 "&amp;WEEKNUM(records[[#This Row],[日期]],2)&amp;" 周"</f>
        <v>第 10 周</v>
      </c>
      <c r="E136" s="8">
        <v>43892</v>
      </c>
      <c r="F136" s="9">
        <v>0.65277777777777779</v>
      </c>
      <c r="G136" s="9">
        <v>0.6875</v>
      </c>
      <c r="H136" s="9">
        <f>records[[#This Row],[结束时刻]]-records[[#This Row],[开始时刻]]</f>
        <v>3.472222222222221E-2</v>
      </c>
      <c r="I136" s="14" t="s">
        <v>164</v>
      </c>
      <c r="J136" s="25">
        <v>0.04</v>
      </c>
      <c r="K136" s="10" t="s">
        <v>169</v>
      </c>
    </row>
    <row r="137" spans="1:11">
      <c r="A137" s="10" t="str">
        <f>YEAR(records[[#This Row],[日期]])&amp;" 年"</f>
        <v>2020 年</v>
      </c>
      <c r="B137" s="8" t="str">
        <f>"第 "&amp;INT(MONTH(records[[#This Row],[日期]])/3+1)&amp;" 季度"</f>
        <v>第 2 季度</v>
      </c>
      <c r="C137" s="8" t="str">
        <f>MONTH(records[[#This Row],[日期]])&amp;" 月"</f>
        <v>3 月</v>
      </c>
      <c r="D137" s="8" t="str">
        <f>"第 "&amp;WEEKNUM(records[[#This Row],[日期]],2)&amp;" 周"</f>
        <v>第 10 周</v>
      </c>
      <c r="E137" s="8">
        <v>43892</v>
      </c>
      <c r="F137" s="9">
        <v>0.70833333333333337</v>
      </c>
      <c r="G137" s="9">
        <v>0.75</v>
      </c>
      <c r="H137" s="9">
        <f>records[[#This Row],[结束时刻]]-records[[#This Row],[开始时刻]]</f>
        <v>4.166666666666663E-2</v>
      </c>
      <c r="I137" s="14" t="s">
        <v>222</v>
      </c>
      <c r="J137" s="25">
        <v>0.1</v>
      </c>
      <c r="K137" s="10"/>
    </row>
    <row r="138" spans="1:11">
      <c r="A138" s="10" t="str">
        <f>YEAR(records[[#This Row],[日期]])&amp;" 年"</f>
        <v>2020 年</v>
      </c>
      <c r="B138" s="8" t="str">
        <f>"第 "&amp;INT(MONTH(records[[#This Row],[日期]])/3+1)&amp;" 季度"</f>
        <v>第 2 季度</v>
      </c>
      <c r="C138" s="8" t="str">
        <f>MONTH(records[[#This Row],[日期]])&amp;" 月"</f>
        <v>3 月</v>
      </c>
      <c r="D138" s="8" t="str">
        <f>"第 "&amp;WEEKNUM(records[[#This Row],[日期]],2)&amp;" 周"</f>
        <v>第 10 周</v>
      </c>
      <c r="E138" s="8">
        <v>43892</v>
      </c>
      <c r="F138" s="9">
        <v>0.75</v>
      </c>
      <c r="G138" s="9">
        <v>0.76041666666666663</v>
      </c>
      <c r="H138" s="9">
        <f>records[[#This Row],[结束时刻]]-records[[#This Row],[开始时刻]]</f>
        <v>1.041666666666663E-2</v>
      </c>
      <c r="I138" s="14" t="s">
        <v>223</v>
      </c>
      <c r="J138" s="25">
        <v>0.1</v>
      </c>
      <c r="K138" s="10"/>
    </row>
    <row r="139" spans="1:11">
      <c r="A139" s="10" t="str">
        <f>YEAR(records[[#This Row],[日期]])&amp;" 年"</f>
        <v>2020 年</v>
      </c>
      <c r="B139" s="8" t="str">
        <f>"第 "&amp;INT(MONTH(records[[#This Row],[日期]])/3+1)&amp;" 季度"</f>
        <v>第 2 季度</v>
      </c>
      <c r="C139" s="8" t="str">
        <f>MONTH(records[[#This Row],[日期]])&amp;" 月"</f>
        <v>3 月</v>
      </c>
      <c r="D139" s="8" t="str">
        <f>"第 "&amp;WEEKNUM(records[[#This Row],[日期]],2)&amp;" 周"</f>
        <v>第 10 周</v>
      </c>
      <c r="E139" s="8">
        <v>43892</v>
      </c>
      <c r="F139" s="9">
        <v>0.77083333333333337</v>
      </c>
      <c r="G139" s="9">
        <v>0.8125</v>
      </c>
      <c r="H139" s="9">
        <f>records[[#This Row],[结束时刻]]-records[[#This Row],[开始时刻]]</f>
        <v>4.166666666666663E-2</v>
      </c>
      <c r="I139" s="14" t="s">
        <v>165</v>
      </c>
      <c r="J139" s="25">
        <v>1.4999999999999999E-2</v>
      </c>
      <c r="K139" s="10" t="s">
        <v>154</v>
      </c>
    </row>
    <row r="140" spans="1:11">
      <c r="A140" s="10" t="str">
        <f>YEAR(records[[#This Row],[日期]])&amp;" 年"</f>
        <v>2020 年</v>
      </c>
      <c r="B140" s="8" t="str">
        <f>"第 "&amp;INT(MONTH(records[[#This Row],[日期]])/3+1)&amp;" 季度"</f>
        <v>第 2 季度</v>
      </c>
      <c r="C140" s="8" t="str">
        <f>MONTH(records[[#This Row],[日期]])&amp;" 月"</f>
        <v>3 月</v>
      </c>
      <c r="D140" s="8" t="str">
        <f>"第 "&amp;WEEKNUM(records[[#This Row],[日期]],2)&amp;" 周"</f>
        <v>第 10 周</v>
      </c>
      <c r="E140" s="8">
        <v>43892</v>
      </c>
      <c r="F140" s="9">
        <v>0.8125</v>
      </c>
      <c r="G140" s="9">
        <v>0.83333333333333337</v>
      </c>
      <c r="H140" s="9">
        <f>records[[#This Row],[结束时刻]]-records[[#This Row],[开始时刻]]</f>
        <v>2.083333333333337E-2</v>
      </c>
      <c r="I140" s="14" t="s">
        <v>166</v>
      </c>
      <c r="J140" s="25">
        <v>0.1</v>
      </c>
      <c r="K140" s="10"/>
    </row>
    <row r="141" spans="1:11">
      <c r="A141" s="10" t="str">
        <f>YEAR(records[[#This Row],[日期]])&amp;" 年"</f>
        <v>2020 年</v>
      </c>
      <c r="B141" s="8" t="str">
        <f>"第 "&amp;INT(MONTH(records[[#This Row],[日期]])/3+1)&amp;" 季度"</f>
        <v>第 2 季度</v>
      </c>
      <c r="C141" s="8" t="str">
        <f>MONTH(records[[#This Row],[日期]])&amp;" 月"</f>
        <v>3 月</v>
      </c>
      <c r="D141" s="8" t="str">
        <f>"第 "&amp;WEEKNUM(records[[#This Row],[日期]],2)&amp;" 周"</f>
        <v>第 10 周</v>
      </c>
      <c r="E141" s="8">
        <v>43892</v>
      </c>
      <c r="F141" s="9">
        <v>0.83333333333333337</v>
      </c>
      <c r="G141" s="9">
        <v>0.875</v>
      </c>
      <c r="H141" s="9">
        <f>records[[#This Row],[结束时刻]]-records[[#This Row],[开始时刻]]</f>
        <v>4.166666666666663E-2</v>
      </c>
      <c r="I141" s="14" t="s">
        <v>11</v>
      </c>
      <c r="J141" s="25">
        <v>0.1</v>
      </c>
      <c r="K141" s="10"/>
    </row>
    <row r="142" spans="1:11">
      <c r="A142" s="10" t="str">
        <f>YEAR(records[[#This Row],[日期]])&amp;" 年"</f>
        <v>2020 年</v>
      </c>
      <c r="B142" s="8" t="str">
        <f>"第 "&amp;INT(MONTH(records[[#This Row],[日期]])/3+1)&amp;" 季度"</f>
        <v>第 2 季度</v>
      </c>
      <c r="C142" s="8" t="str">
        <f>MONTH(records[[#This Row],[日期]])&amp;" 月"</f>
        <v>3 月</v>
      </c>
      <c r="D142" s="8" t="str">
        <f>"第 "&amp;WEEKNUM(records[[#This Row],[日期]],2)&amp;" 周"</f>
        <v>第 10 周</v>
      </c>
      <c r="E142" s="8">
        <v>43892</v>
      </c>
      <c r="F142" s="9">
        <v>0.875</v>
      </c>
      <c r="G142" s="9">
        <v>0.91666666666666663</v>
      </c>
      <c r="H142" s="9">
        <f>records[[#This Row],[结束时刻]]-records[[#This Row],[开始时刻]]</f>
        <v>4.166666666666663E-2</v>
      </c>
      <c r="I142" s="14" t="s">
        <v>12</v>
      </c>
      <c r="J142" s="25">
        <v>0.6</v>
      </c>
      <c r="K142" s="10" t="s">
        <v>72</v>
      </c>
    </row>
    <row r="143" spans="1:11">
      <c r="A143" s="10" t="str">
        <f>YEAR(records[[#This Row],[日期]])&amp;" 年"</f>
        <v>2020 年</v>
      </c>
      <c r="B143" s="8" t="str">
        <f>"第 "&amp;INT(MONTH(records[[#This Row],[日期]])/3+1)&amp;" 季度"</f>
        <v>第 2 季度</v>
      </c>
      <c r="C143" s="8" t="str">
        <f>MONTH(records[[#This Row],[日期]])&amp;" 月"</f>
        <v>3 月</v>
      </c>
      <c r="D143" s="8" t="str">
        <f>"第 "&amp;WEEKNUM(records[[#This Row],[日期]],2)&amp;" 周"</f>
        <v>第 10 周</v>
      </c>
      <c r="E143" s="8">
        <v>43892</v>
      </c>
      <c r="F143" s="9">
        <v>0.91666666666666663</v>
      </c>
      <c r="G143" s="9">
        <v>0.9375</v>
      </c>
      <c r="H143" s="9">
        <f>records[[#This Row],[结束时刻]]-records[[#This Row],[开始时刻]]</f>
        <v>2.083333333333337E-2</v>
      </c>
      <c r="I143" s="14" t="s">
        <v>23</v>
      </c>
      <c r="J143" s="25">
        <v>0.5</v>
      </c>
      <c r="K143" s="10" t="s">
        <v>152</v>
      </c>
    </row>
    <row r="144" spans="1:11">
      <c r="A144" s="10" t="str">
        <f>YEAR(records[[#This Row],[日期]])&amp;" 年"</f>
        <v>2020 年</v>
      </c>
      <c r="B144" s="8" t="str">
        <f>"第 "&amp;INT(MONTH(records[[#This Row],[日期]])/3+1)&amp;" 季度"</f>
        <v>第 2 季度</v>
      </c>
      <c r="C144" s="8" t="str">
        <f>MONTH(records[[#This Row],[日期]])&amp;" 月"</f>
        <v>3 月</v>
      </c>
      <c r="D144" s="8" t="str">
        <f>"第 "&amp;WEEKNUM(records[[#This Row],[日期]],2)&amp;" 周"</f>
        <v>第 10 周</v>
      </c>
      <c r="E144" s="8">
        <v>43892</v>
      </c>
      <c r="F144" s="9">
        <v>0.9375</v>
      </c>
      <c r="G144" s="9">
        <v>0.94444444444444453</v>
      </c>
      <c r="H144" s="9">
        <f>records[[#This Row],[结束时刻]]-records[[#This Row],[开始时刻]]</f>
        <v>6.9444444444445308E-3</v>
      </c>
      <c r="I144" s="14" t="s">
        <v>150</v>
      </c>
      <c r="J144" s="25">
        <v>0.1</v>
      </c>
      <c r="K144" s="10" t="s">
        <v>72</v>
      </c>
    </row>
    <row r="145" spans="1:11">
      <c r="A145" s="10" t="str">
        <f>YEAR(records[[#This Row],[日期]])&amp;" 年"</f>
        <v>2020 年</v>
      </c>
      <c r="B145" s="8" t="str">
        <f>"第 "&amp;INT(MONTH(records[[#This Row],[日期]])/3+1)&amp;" 季度"</f>
        <v>第 2 季度</v>
      </c>
      <c r="C145" s="8" t="str">
        <f>MONTH(records[[#This Row],[日期]])&amp;" 月"</f>
        <v>3 月</v>
      </c>
      <c r="D145" s="8" t="str">
        <f>"第 "&amp;WEEKNUM(records[[#This Row],[日期]],2)&amp;" 周"</f>
        <v>第 10 周</v>
      </c>
      <c r="E145" s="8">
        <v>43892</v>
      </c>
      <c r="F145" s="9">
        <v>0.94444444444444453</v>
      </c>
      <c r="G145" s="9">
        <v>0.95138888888888884</v>
      </c>
      <c r="H145" s="9">
        <f>records[[#This Row],[结束时刻]]-records[[#This Row],[开始时刻]]</f>
        <v>6.9444444444443088E-3</v>
      </c>
      <c r="I145" s="14" t="s">
        <v>141</v>
      </c>
      <c r="J145" s="25">
        <v>0.6</v>
      </c>
      <c r="K145" s="10" t="s">
        <v>72</v>
      </c>
    </row>
    <row r="146" spans="1:11">
      <c r="A146" s="10" t="str">
        <f>YEAR(records[[#This Row],[日期]])&amp;" 年"</f>
        <v>2020 年</v>
      </c>
      <c r="B146" s="8" t="str">
        <f>"第 "&amp;INT(MONTH(records[[#This Row],[日期]])/3+1)&amp;" 季度"</f>
        <v>第 2 季度</v>
      </c>
      <c r="C146" s="8" t="str">
        <f>MONTH(records[[#This Row],[日期]])&amp;" 月"</f>
        <v>3 月</v>
      </c>
      <c r="D146" s="8" t="str">
        <f>"第 "&amp;WEEKNUM(records[[#This Row],[日期]],2)&amp;" 周"</f>
        <v>第 10 周</v>
      </c>
      <c r="E146" s="8">
        <v>43892</v>
      </c>
      <c r="F146" s="9">
        <v>0.95138888888888884</v>
      </c>
      <c r="G146" s="9">
        <v>0.95833333333333337</v>
      </c>
      <c r="H146" s="9">
        <f>records[[#This Row],[结束时刻]]-records[[#This Row],[开始时刻]]</f>
        <v>6.9444444444445308E-3</v>
      </c>
      <c r="I146" s="14" t="s">
        <v>155</v>
      </c>
      <c r="J146" s="25">
        <v>0.1</v>
      </c>
      <c r="K146" s="10"/>
    </row>
    <row r="147" spans="1:11">
      <c r="A147" s="10" t="str">
        <f>YEAR(records[[#This Row],[日期]])&amp;" 年"</f>
        <v>2020 年</v>
      </c>
      <c r="B147" s="8" t="str">
        <f>"第 "&amp;INT(MONTH(records[[#This Row],[日期]])/3+1)&amp;" 季度"</f>
        <v>第 2 季度</v>
      </c>
      <c r="C147" s="8" t="str">
        <f>MONTH(records[[#This Row],[日期]])&amp;" 月"</f>
        <v>3 月</v>
      </c>
      <c r="D147" s="8" t="str">
        <f>"第 "&amp;WEEKNUM(records[[#This Row],[日期]],2)&amp;" 周"</f>
        <v>第 10 周</v>
      </c>
      <c r="E147" s="8">
        <v>43893</v>
      </c>
      <c r="F147" s="9">
        <v>0.25</v>
      </c>
      <c r="G147" s="9">
        <v>0.25</v>
      </c>
      <c r="H147" s="9">
        <f>records[[#This Row],[结束时刻]]-records[[#This Row],[开始时刻]]</f>
        <v>0</v>
      </c>
      <c r="I147" s="14" t="s">
        <v>6</v>
      </c>
      <c r="J147" s="25">
        <v>0.5</v>
      </c>
      <c r="K147" s="10"/>
    </row>
    <row r="148" spans="1:11">
      <c r="A148" s="10" t="str">
        <f>YEAR(records[[#This Row],[日期]])&amp;" 年"</f>
        <v>2020 年</v>
      </c>
      <c r="B148" s="8" t="str">
        <f>"第 "&amp;INT(MONTH(records[[#This Row],[日期]])/3+1)&amp;" 季度"</f>
        <v>第 2 季度</v>
      </c>
      <c r="C148" s="8" t="str">
        <f>MONTH(records[[#This Row],[日期]])&amp;" 月"</f>
        <v>3 月</v>
      </c>
      <c r="D148" s="8" t="str">
        <f>"第 "&amp;WEEKNUM(records[[#This Row],[日期]],2)&amp;" 周"</f>
        <v>第 10 周</v>
      </c>
      <c r="E148" s="8">
        <v>43893</v>
      </c>
      <c r="F148" s="9">
        <v>0.25</v>
      </c>
      <c r="G148" s="9">
        <v>0.25694444444444448</v>
      </c>
      <c r="H148" s="9">
        <f>records[[#This Row],[结束时刻]]-records[[#This Row],[开始时刻]]</f>
        <v>6.9444444444444753E-3</v>
      </c>
      <c r="I148" s="8" t="s">
        <v>97</v>
      </c>
      <c r="J148" s="25">
        <v>0.5</v>
      </c>
      <c r="K148" s="10"/>
    </row>
    <row r="149" spans="1:11">
      <c r="A149" s="10" t="str">
        <f>YEAR(records[[#This Row],[日期]])&amp;" 年"</f>
        <v>2020 年</v>
      </c>
      <c r="B149" s="8" t="str">
        <f>"第 "&amp;INT(MONTH(records[[#This Row],[日期]])/3+1)&amp;" 季度"</f>
        <v>第 2 季度</v>
      </c>
      <c r="C149" s="8" t="str">
        <f>MONTH(records[[#This Row],[日期]])&amp;" 月"</f>
        <v>3 月</v>
      </c>
      <c r="D149" s="8" t="str">
        <f>"第 "&amp;WEEKNUM(records[[#This Row],[日期]],2)&amp;" 周"</f>
        <v>第 10 周</v>
      </c>
      <c r="E149" s="8">
        <v>43893</v>
      </c>
      <c r="F149" s="9">
        <v>0.25694444444444448</v>
      </c>
      <c r="G149" s="9">
        <v>0.2986111111111111</v>
      </c>
      <c r="H149" s="9">
        <f>records[[#This Row],[结束时刻]]-records[[#This Row],[开始时刻]]</f>
        <v>4.166666666666663E-2</v>
      </c>
      <c r="I149" s="14" t="s">
        <v>11</v>
      </c>
      <c r="J149" s="25">
        <v>0.5</v>
      </c>
      <c r="K149" s="10"/>
    </row>
    <row r="150" spans="1:11">
      <c r="A150" s="10" t="str">
        <f>YEAR(records[[#This Row],[日期]])&amp;" 年"</f>
        <v>2020 年</v>
      </c>
      <c r="B150" s="8" t="str">
        <f>"第 "&amp;INT(MONTH(records[[#This Row],[日期]])/3+1)&amp;" 季度"</f>
        <v>第 2 季度</v>
      </c>
      <c r="C150" s="8" t="str">
        <f>MONTH(records[[#This Row],[日期]])&amp;" 月"</f>
        <v>3 月</v>
      </c>
      <c r="D150" s="8" t="str">
        <f>"第 "&amp;WEEKNUM(records[[#This Row],[日期]],2)&amp;" 周"</f>
        <v>第 10 周</v>
      </c>
      <c r="E150" s="8">
        <v>43893</v>
      </c>
      <c r="F150" s="9">
        <v>0.2986111111111111</v>
      </c>
      <c r="G150" s="9">
        <v>0.31944444444444448</v>
      </c>
      <c r="H150" s="9">
        <f>records[[#This Row],[结束时刻]]-records[[#This Row],[开始时刻]]</f>
        <v>2.083333333333337E-2</v>
      </c>
      <c r="I150" s="14" t="s">
        <v>20</v>
      </c>
      <c r="J150" s="25">
        <v>0.5</v>
      </c>
      <c r="K150" s="10"/>
    </row>
    <row r="151" spans="1:11">
      <c r="A151" s="10" t="str">
        <f>YEAR(records[[#This Row],[日期]])&amp;" 年"</f>
        <v>2020 年</v>
      </c>
      <c r="B151" s="8" t="str">
        <f>"第 "&amp;INT(MONTH(records[[#This Row],[日期]])/3+1)&amp;" 季度"</f>
        <v>第 2 季度</v>
      </c>
      <c r="C151" s="8" t="str">
        <f>MONTH(records[[#This Row],[日期]])&amp;" 月"</f>
        <v>3 月</v>
      </c>
      <c r="D151" s="8" t="str">
        <f>"第 "&amp;WEEKNUM(records[[#This Row],[日期]],2)&amp;" 周"</f>
        <v>第 10 周</v>
      </c>
      <c r="E151" s="8">
        <v>43893</v>
      </c>
      <c r="F151" s="9">
        <v>0.31944444444444448</v>
      </c>
      <c r="G151" s="9">
        <v>0.33333333333333331</v>
      </c>
      <c r="H151" s="9">
        <f>records[[#This Row],[结束时刻]]-records[[#This Row],[开始时刻]]</f>
        <v>1.388888888888884E-2</v>
      </c>
      <c r="I151" s="14" t="s">
        <v>134</v>
      </c>
      <c r="J151" s="25">
        <v>0.5</v>
      </c>
      <c r="K151" s="10"/>
    </row>
    <row r="152" spans="1:11">
      <c r="A152" s="10" t="str">
        <f>YEAR(records[[#This Row],[日期]])&amp;" 年"</f>
        <v>2020 年</v>
      </c>
      <c r="B152" s="8" t="str">
        <f>"第 "&amp;INT(MONTH(records[[#This Row],[日期]])/3+1)&amp;" 季度"</f>
        <v>第 2 季度</v>
      </c>
      <c r="C152" s="8" t="str">
        <f>MONTH(records[[#This Row],[日期]])&amp;" 月"</f>
        <v>3 月</v>
      </c>
      <c r="D152" s="8" t="str">
        <f>"第 "&amp;WEEKNUM(records[[#This Row],[日期]],2)&amp;" 周"</f>
        <v>第 10 周</v>
      </c>
      <c r="E152" s="8">
        <v>43893</v>
      </c>
      <c r="F152" s="9">
        <v>0.33333333333333331</v>
      </c>
      <c r="G152" s="9">
        <v>0.35416666666666669</v>
      </c>
      <c r="H152" s="9">
        <f>records[[#This Row],[结束时刻]]-records[[#This Row],[开始时刻]]</f>
        <v>2.083333333333337E-2</v>
      </c>
      <c r="I152" s="14" t="s">
        <v>180</v>
      </c>
      <c r="J152" s="25">
        <v>0.04</v>
      </c>
      <c r="K152" s="10" t="s">
        <v>169</v>
      </c>
    </row>
    <row r="153" spans="1:11">
      <c r="A153" s="10" t="str">
        <f>YEAR(records[[#This Row],[日期]])&amp;" 年"</f>
        <v>2020 年</v>
      </c>
      <c r="B153" s="8" t="str">
        <f>"第 "&amp;INT(MONTH(records[[#This Row],[日期]])/3+1)&amp;" 季度"</f>
        <v>第 2 季度</v>
      </c>
      <c r="C153" s="8" t="str">
        <f>MONTH(records[[#This Row],[日期]])&amp;" 月"</f>
        <v>3 月</v>
      </c>
      <c r="D153" s="8" t="str">
        <f>"第 "&amp;WEEKNUM(records[[#This Row],[日期]],2)&amp;" 周"</f>
        <v>第 10 周</v>
      </c>
      <c r="E153" s="8">
        <v>43893</v>
      </c>
      <c r="F153" s="9">
        <v>0.3611111111111111</v>
      </c>
      <c r="G153" s="9">
        <v>0.45833333333333331</v>
      </c>
      <c r="H153" s="9">
        <f>records[[#This Row],[结束时刻]]-records[[#This Row],[开始时刻]]</f>
        <v>9.722222222222221E-2</v>
      </c>
      <c r="I153" s="14" t="s">
        <v>172</v>
      </c>
      <c r="J153" s="25">
        <v>0.08</v>
      </c>
      <c r="K153" s="10" t="s">
        <v>171</v>
      </c>
    </row>
    <row r="154" spans="1:11">
      <c r="A154" s="10" t="str">
        <f>YEAR(records[[#This Row],[日期]])&amp;" 年"</f>
        <v>2020 年</v>
      </c>
      <c r="B154" s="8" t="str">
        <f>"第 "&amp;INT(MONTH(records[[#This Row],[日期]])/3+1)&amp;" 季度"</f>
        <v>第 2 季度</v>
      </c>
      <c r="C154" s="8" t="str">
        <f>MONTH(records[[#This Row],[日期]])&amp;" 月"</f>
        <v>3 月</v>
      </c>
      <c r="D154" s="8" t="str">
        <f>"第 "&amp;WEEKNUM(records[[#This Row],[日期]],2)&amp;" 周"</f>
        <v>第 10 周</v>
      </c>
      <c r="E154" s="8">
        <v>43893</v>
      </c>
      <c r="F154" s="9">
        <v>0.45833333333333331</v>
      </c>
      <c r="G154" s="9">
        <v>0.5</v>
      </c>
      <c r="H154" s="9">
        <f>records[[#This Row],[结束时刻]]-records[[#This Row],[开始时刻]]</f>
        <v>4.1666666666666685E-2</v>
      </c>
      <c r="I154" s="14" t="s">
        <v>184</v>
      </c>
      <c r="J154" s="25">
        <v>0.2</v>
      </c>
      <c r="K154" s="10" t="s">
        <v>72</v>
      </c>
    </row>
    <row r="155" spans="1:11">
      <c r="A155" s="10" t="str">
        <f>YEAR(records[[#This Row],[日期]])&amp;" 年"</f>
        <v>2020 年</v>
      </c>
      <c r="B155" s="8" t="str">
        <f>"第 "&amp;INT(MONTH(records[[#This Row],[日期]])/3+1)&amp;" 季度"</f>
        <v>第 2 季度</v>
      </c>
      <c r="C155" s="8" t="str">
        <f>MONTH(records[[#This Row],[日期]])&amp;" 月"</f>
        <v>3 月</v>
      </c>
      <c r="D155" s="8" t="str">
        <f>"第 "&amp;WEEKNUM(records[[#This Row],[日期]],2)&amp;" 周"</f>
        <v>第 10 周</v>
      </c>
      <c r="E155" s="8">
        <v>43893</v>
      </c>
      <c r="F155" s="9">
        <v>0.5</v>
      </c>
      <c r="G155" s="9">
        <v>0.52083333333333337</v>
      </c>
      <c r="H155" s="9">
        <f>records[[#This Row],[结束时刻]]-records[[#This Row],[开始时刻]]</f>
        <v>2.083333333333337E-2</v>
      </c>
      <c r="I155" s="14" t="s">
        <v>183</v>
      </c>
      <c r="J155" s="25">
        <v>0.2</v>
      </c>
      <c r="K155" s="10" t="s">
        <v>72</v>
      </c>
    </row>
    <row r="156" spans="1:11">
      <c r="A156" s="10" t="str">
        <f>YEAR(records[[#This Row],[日期]])&amp;" 年"</f>
        <v>2020 年</v>
      </c>
      <c r="B156" s="8" t="str">
        <f>"第 "&amp;INT(MONTH(records[[#This Row],[日期]])/3+1)&amp;" 季度"</f>
        <v>第 2 季度</v>
      </c>
      <c r="C156" s="8" t="str">
        <f>MONTH(records[[#This Row],[日期]])&amp;" 月"</f>
        <v>3 月</v>
      </c>
      <c r="D156" s="8" t="str">
        <f>"第 "&amp;WEEKNUM(records[[#This Row],[日期]],2)&amp;" 周"</f>
        <v>第 10 周</v>
      </c>
      <c r="E156" s="8">
        <v>43893</v>
      </c>
      <c r="F156" s="9">
        <v>0.52083333333333337</v>
      </c>
      <c r="G156" s="9">
        <v>0.54166666666666663</v>
      </c>
      <c r="H156" s="9">
        <f>records[[#This Row],[结束时刻]]-records[[#This Row],[开始时刻]]</f>
        <v>2.0833333333333259E-2</v>
      </c>
      <c r="I156" s="14" t="s">
        <v>145</v>
      </c>
      <c r="J156" s="25">
        <v>0.1</v>
      </c>
      <c r="K156" s="10"/>
    </row>
    <row r="157" spans="1:11">
      <c r="A157" s="10" t="str">
        <f>YEAR(records[[#This Row],[日期]])&amp;" 年"</f>
        <v>2020 年</v>
      </c>
      <c r="B157" s="8" t="str">
        <f>"第 "&amp;INT(MONTH(records[[#This Row],[日期]])/3+1)&amp;" 季度"</f>
        <v>第 2 季度</v>
      </c>
      <c r="C157" s="8" t="str">
        <f>MONTH(records[[#This Row],[日期]])&amp;" 月"</f>
        <v>3 月</v>
      </c>
      <c r="D157" s="8" t="str">
        <f>"第 "&amp;WEEKNUM(records[[#This Row],[日期]],2)&amp;" 周"</f>
        <v>第 10 周</v>
      </c>
      <c r="E157" s="8">
        <v>43893</v>
      </c>
      <c r="F157" s="9">
        <v>0.54513888888888895</v>
      </c>
      <c r="G157" s="9">
        <v>0.58680555555555558</v>
      </c>
      <c r="H157" s="9">
        <f>records[[#This Row],[结束时刻]]-records[[#This Row],[开始时刻]]</f>
        <v>4.166666666666663E-2</v>
      </c>
      <c r="I157" s="14" t="s">
        <v>173</v>
      </c>
      <c r="J157" s="25">
        <v>0.1</v>
      </c>
      <c r="K157" s="10"/>
    </row>
    <row r="158" spans="1:11">
      <c r="A158" s="10" t="str">
        <f>YEAR(records[[#This Row],[日期]])&amp;" 年"</f>
        <v>2020 年</v>
      </c>
      <c r="B158" s="8" t="str">
        <f>"第 "&amp;INT(MONTH(records[[#This Row],[日期]])/3+1)&amp;" 季度"</f>
        <v>第 2 季度</v>
      </c>
      <c r="C158" s="8" t="str">
        <f>MONTH(records[[#This Row],[日期]])&amp;" 月"</f>
        <v>3 月</v>
      </c>
      <c r="D158" s="8" t="str">
        <f>"第 "&amp;WEEKNUM(records[[#This Row],[日期]],2)&amp;" 周"</f>
        <v>第 10 周</v>
      </c>
      <c r="E158" s="8">
        <v>43893</v>
      </c>
      <c r="F158" s="9">
        <v>0.59027777777777779</v>
      </c>
      <c r="G158" s="9">
        <v>0.63194444444444442</v>
      </c>
      <c r="H158" s="9">
        <f>records[[#This Row],[结束时刻]]-records[[#This Row],[开始时刻]]</f>
        <v>4.166666666666663E-2</v>
      </c>
      <c r="I158" s="14" t="s">
        <v>163</v>
      </c>
      <c r="J158" s="25">
        <v>0.1</v>
      </c>
      <c r="K158" s="10"/>
    </row>
    <row r="159" spans="1:11">
      <c r="A159" s="10" t="str">
        <f>YEAR(records[[#This Row],[日期]])&amp;" 年"</f>
        <v>2020 年</v>
      </c>
      <c r="B159" s="8" t="str">
        <f>"第 "&amp;INT(MONTH(records[[#This Row],[日期]])/3+1)&amp;" 季度"</f>
        <v>第 2 季度</v>
      </c>
      <c r="C159" s="8" t="str">
        <f>MONTH(records[[#This Row],[日期]])&amp;" 月"</f>
        <v>3 月</v>
      </c>
      <c r="D159" s="8" t="str">
        <f>"第 "&amp;WEEKNUM(records[[#This Row],[日期]],2)&amp;" 周"</f>
        <v>第 10 周</v>
      </c>
      <c r="E159" s="8">
        <v>43893</v>
      </c>
      <c r="F159" s="9">
        <v>0.63541666666666663</v>
      </c>
      <c r="G159" s="9">
        <v>0.66666666666666663</v>
      </c>
      <c r="H159" s="9">
        <f>records[[#This Row],[结束时刻]]-records[[#This Row],[开始时刻]]</f>
        <v>3.125E-2</v>
      </c>
      <c r="I159" s="14" t="s">
        <v>174</v>
      </c>
      <c r="J159" s="25">
        <v>0.1</v>
      </c>
      <c r="K159" s="10"/>
    </row>
    <row r="160" spans="1:11">
      <c r="A160" s="10" t="str">
        <f>YEAR(records[[#This Row],[日期]])&amp;" 年"</f>
        <v>2020 年</v>
      </c>
      <c r="B160" s="8" t="str">
        <f>"第 "&amp;INT(MONTH(records[[#This Row],[日期]])/3+1)&amp;" 季度"</f>
        <v>第 2 季度</v>
      </c>
      <c r="C160" s="8" t="str">
        <f>MONTH(records[[#This Row],[日期]])&amp;" 月"</f>
        <v>3 月</v>
      </c>
      <c r="D160" s="8" t="str">
        <f>"第 "&amp;WEEKNUM(records[[#This Row],[日期]],2)&amp;" 周"</f>
        <v>第 10 周</v>
      </c>
      <c r="E160" s="8">
        <v>43893</v>
      </c>
      <c r="F160" s="9">
        <v>0.66666666666666663</v>
      </c>
      <c r="G160" s="9">
        <v>0.70833333333333337</v>
      </c>
      <c r="H160" s="9">
        <f>records[[#This Row],[结束时刻]]-records[[#This Row],[开始时刻]]</f>
        <v>4.1666666666666741E-2</v>
      </c>
      <c r="I160" s="14" t="s">
        <v>175</v>
      </c>
      <c r="J160" s="25">
        <v>0.1</v>
      </c>
      <c r="K160" s="10"/>
    </row>
    <row r="161" spans="1:11">
      <c r="A161" s="10" t="str">
        <f>YEAR(records[[#This Row],[日期]])&amp;" 年"</f>
        <v>2020 年</v>
      </c>
      <c r="B161" s="8" t="str">
        <f>"第 "&amp;INT(MONTH(records[[#This Row],[日期]])/3+1)&amp;" 季度"</f>
        <v>第 2 季度</v>
      </c>
      <c r="C161" s="8" t="str">
        <f>MONTH(records[[#This Row],[日期]])&amp;" 月"</f>
        <v>3 月</v>
      </c>
      <c r="D161" s="8" t="str">
        <f>"第 "&amp;WEEKNUM(records[[#This Row],[日期]],2)&amp;" 周"</f>
        <v>第 10 周</v>
      </c>
      <c r="E161" s="8">
        <v>43893</v>
      </c>
      <c r="F161" s="9">
        <v>0.70833333333333337</v>
      </c>
      <c r="G161" s="9">
        <v>0.72916666666666663</v>
      </c>
      <c r="H161" s="9">
        <f>records[[#This Row],[结束时刻]]-records[[#This Row],[开始时刻]]</f>
        <v>2.0833333333333259E-2</v>
      </c>
      <c r="I161" s="14" t="s">
        <v>181</v>
      </c>
      <c r="J161" s="25">
        <v>0.1</v>
      </c>
      <c r="K161" s="10"/>
    </row>
    <row r="162" spans="1:11">
      <c r="A162" s="10" t="str">
        <f>YEAR(records[[#This Row],[日期]])&amp;" 年"</f>
        <v>2020 年</v>
      </c>
      <c r="B162" s="8" t="str">
        <f>"第 "&amp;INT(MONTH(records[[#This Row],[日期]])/3+1)&amp;" 季度"</f>
        <v>第 2 季度</v>
      </c>
      <c r="C162" s="8" t="str">
        <f>MONTH(records[[#This Row],[日期]])&amp;" 月"</f>
        <v>3 月</v>
      </c>
      <c r="D162" s="8" t="str">
        <f>"第 "&amp;WEEKNUM(records[[#This Row],[日期]],2)&amp;" 周"</f>
        <v>第 10 周</v>
      </c>
      <c r="E162" s="8">
        <v>43893</v>
      </c>
      <c r="F162" s="9">
        <v>0.72916666666666663</v>
      </c>
      <c r="G162" s="9">
        <v>0.77083333333333337</v>
      </c>
      <c r="H162" s="9">
        <f>records[[#This Row],[结束时刻]]-records[[#This Row],[开始时刻]]</f>
        <v>4.1666666666666741E-2</v>
      </c>
      <c r="I162" s="14" t="s">
        <v>222</v>
      </c>
      <c r="J162" s="25">
        <v>0.2</v>
      </c>
      <c r="K162" s="10" t="s">
        <v>72</v>
      </c>
    </row>
    <row r="163" spans="1:11">
      <c r="A163" s="10" t="str">
        <f>YEAR(records[[#This Row],[日期]])&amp;" 年"</f>
        <v>2020 年</v>
      </c>
      <c r="B163" s="8" t="str">
        <f>"第 "&amp;INT(MONTH(records[[#This Row],[日期]])/3+1)&amp;" 季度"</f>
        <v>第 2 季度</v>
      </c>
      <c r="C163" s="8" t="str">
        <f>MONTH(records[[#This Row],[日期]])&amp;" 月"</f>
        <v>3 月</v>
      </c>
      <c r="D163" s="8" t="str">
        <f>"第 "&amp;WEEKNUM(records[[#This Row],[日期]],2)&amp;" 周"</f>
        <v>第 10 周</v>
      </c>
      <c r="E163" s="8">
        <v>43893</v>
      </c>
      <c r="F163" s="9">
        <v>0.77083333333333337</v>
      </c>
      <c r="G163" s="9">
        <v>0.79166666666666663</v>
      </c>
      <c r="H163" s="9">
        <f>records[[#This Row],[结束时刻]]-records[[#This Row],[开始时刻]]</f>
        <v>2.0833333333333259E-2</v>
      </c>
      <c r="I163" s="14" t="s">
        <v>223</v>
      </c>
      <c r="J163" s="25">
        <v>0.2</v>
      </c>
      <c r="K163" s="10" t="s">
        <v>72</v>
      </c>
    </row>
    <row r="164" spans="1:11">
      <c r="A164" s="10" t="str">
        <f>YEAR(records[[#This Row],[日期]])&amp;" 年"</f>
        <v>2020 年</v>
      </c>
      <c r="B164" s="8" t="str">
        <f>"第 "&amp;INT(MONTH(records[[#This Row],[日期]])/3+1)&amp;" 季度"</f>
        <v>第 2 季度</v>
      </c>
      <c r="C164" s="8" t="str">
        <f>MONTH(records[[#This Row],[日期]])&amp;" 月"</f>
        <v>3 月</v>
      </c>
      <c r="D164" s="8" t="str">
        <f>"第 "&amp;WEEKNUM(records[[#This Row],[日期]],2)&amp;" 周"</f>
        <v>第 10 周</v>
      </c>
      <c r="E164" s="8">
        <v>43893</v>
      </c>
      <c r="F164" s="9">
        <v>0.79166666666666663</v>
      </c>
      <c r="G164" s="9">
        <v>0.83333333333333337</v>
      </c>
      <c r="H164" s="9">
        <f>records[[#This Row],[结束时刻]]-records[[#This Row],[开始时刻]]</f>
        <v>4.1666666666666741E-2</v>
      </c>
      <c r="I164" s="14" t="s">
        <v>176</v>
      </c>
      <c r="J164" s="25">
        <v>0.1</v>
      </c>
      <c r="K164" s="10"/>
    </row>
    <row r="165" spans="1:11">
      <c r="A165" s="10" t="str">
        <f>YEAR(records[[#This Row],[日期]])&amp;" 年"</f>
        <v>2020 年</v>
      </c>
      <c r="B165" s="8" t="str">
        <f>"第 "&amp;INT(MONTH(records[[#This Row],[日期]])/3+1)&amp;" 季度"</f>
        <v>第 2 季度</v>
      </c>
      <c r="C165" s="8" t="str">
        <f>MONTH(records[[#This Row],[日期]])&amp;" 月"</f>
        <v>3 月</v>
      </c>
      <c r="D165" s="8" t="str">
        <f>"第 "&amp;WEEKNUM(records[[#This Row],[日期]],2)&amp;" 周"</f>
        <v>第 10 周</v>
      </c>
      <c r="E165" s="8">
        <v>43893</v>
      </c>
      <c r="F165" s="9">
        <v>0.83333333333333337</v>
      </c>
      <c r="G165" s="9">
        <v>0.875</v>
      </c>
      <c r="H165" s="9">
        <f>records[[#This Row],[结束时刻]]-records[[#This Row],[开始时刻]]</f>
        <v>4.166666666666663E-2</v>
      </c>
      <c r="I165" s="14" t="s">
        <v>11</v>
      </c>
      <c r="J165" s="25">
        <v>0.1</v>
      </c>
      <c r="K165" s="10"/>
    </row>
    <row r="166" spans="1:11">
      <c r="A166" s="10" t="str">
        <f>YEAR(records[[#This Row],[日期]])&amp;" 年"</f>
        <v>2020 年</v>
      </c>
      <c r="B166" s="8" t="str">
        <f>"第 "&amp;INT(MONTH(records[[#This Row],[日期]])/3+1)&amp;" 季度"</f>
        <v>第 2 季度</v>
      </c>
      <c r="C166" s="8" t="str">
        <f>MONTH(records[[#This Row],[日期]])&amp;" 月"</f>
        <v>3 月</v>
      </c>
      <c r="D166" s="8" t="str">
        <f>"第 "&amp;WEEKNUM(records[[#This Row],[日期]],2)&amp;" 周"</f>
        <v>第 10 周</v>
      </c>
      <c r="E166" s="8">
        <v>43893</v>
      </c>
      <c r="F166" s="9">
        <v>0.875</v>
      </c>
      <c r="G166" s="9">
        <v>0.91666666666666663</v>
      </c>
      <c r="H166" s="9">
        <f>records[[#This Row],[结束时刻]]-records[[#This Row],[开始时刻]]</f>
        <v>4.166666666666663E-2</v>
      </c>
      <c r="I166" s="14" t="s">
        <v>12</v>
      </c>
      <c r="J166" s="25">
        <v>0.6</v>
      </c>
      <c r="K166" s="10"/>
    </row>
    <row r="167" spans="1:11">
      <c r="A167" s="10" t="str">
        <f>YEAR(records[[#This Row],[日期]])&amp;" 年"</f>
        <v>2020 年</v>
      </c>
      <c r="B167" s="8" t="str">
        <f>"第 "&amp;INT(MONTH(records[[#This Row],[日期]])/3+1)&amp;" 季度"</f>
        <v>第 2 季度</v>
      </c>
      <c r="C167" s="8" t="str">
        <f>MONTH(records[[#This Row],[日期]])&amp;" 月"</f>
        <v>3 月</v>
      </c>
      <c r="D167" s="8" t="str">
        <f>"第 "&amp;WEEKNUM(records[[#This Row],[日期]],2)&amp;" 周"</f>
        <v>第 10 周</v>
      </c>
      <c r="E167" s="8">
        <v>43893</v>
      </c>
      <c r="F167" s="9">
        <v>0.91666666666666663</v>
      </c>
      <c r="G167" s="9">
        <v>0.9375</v>
      </c>
      <c r="H167" s="9">
        <f>records[[#This Row],[结束时刻]]-records[[#This Row],[开始时刻]]</f>
        <v>2.083333333333337E-2</v>
      </c>
      <c r="I167" s="14" t="s">
        <v>23</v>
      </c>
      <c r="J167" s="25">
        <v>0.5</v>
      </c>
      <c r="K167" s="10"/>
    </row>
    <row r="168" spans="1:11">
      <c r="A168" s="10" t="str">
        <f>YEAR(records[[#This Row],[日期]])&amp;" 年"</f>
        <v>2020 年</v>
      </c>
      <c r="B168" s="8" t="str">
        <f>"第 "&amp;INT(MONTH(records[[#This Row],[日期]])/3+1)&amp;" 季度"</f>
        <v>第 2 季度</v>
      </c>
      <c r="C168" s="8" t="str">
        <f>MONTH(records[[#This Row],[日期]])&amp;" 月"</f>
        <v>3 月</v>
      </c>
      <c r="D168" s="8" t="str">
        <f>"第 "&amp;WEEKNUM(records[[#This Row],[日期]],2)&amp;" 周"</f>
        <v>第 10 周</v>
      </c>
      <c r="E168" s="8">
        <v>43893</v>
      </c>
      <c r="F168" s="9">
        <v>0.9375</v>
      </c>
      <c r="G168" s="9">
        <v>0.94444444444444453</v>
      </c>
      <c r="H168" s="9">
        <f>records[[#This Row],[结束时刻]]-records[[#This Row],[开始时刻]]</f>
        <v>6.9444444444445308E-3</v>
      </c>
      <c r="I168" s="14" t="s">
        <v>150</v>
      </c>
      <c r="J168" s="25">
        <v>-0.2</v>
      </c>
      <c r="K168" s="10" t="s">
        <v>179</v>
      </c>
    </row>
    <row r="169" spans="1:11">
      <c r="A169" s="10" t="str">
        <f>YEAR(records[[#This Row],[日期]])&amp;" 年"</f>
        <v>2020 年</v>
      </c>
      <c r="B169" s="8" t="str">
        <f>"第 "&amp;INT(MONTH(records[[#This Row],[日期]])/3+1)&amp;" 季度"</f>
        <v>第 2 季度</v>
      </c>
      <c r="C169" s="8" t="str">
        <f>MONTH(records[[#This Row],[日期]])&amp;" 月"</f>
        <v>3 月</v>
      </c>
      <c r="D169" s="8" t="str">
        <f>"第 "&amp;WEEKNUM(records[[#This Row],[日期]],2)&amp;" 周"</f>
        <v>第 10 周</v>
      </c>
      <c r="E169" s="8">
        <v>43893</v>
      </c>
      <c r="F169" s="9">
        <v>0.9375</v>
      </c>
      <c r="G169" s="9">
        <v>0.97916666666666663</v>
      </c>
      <c r="H169" s="9">
        <f>records[[#This Row],[结束时刻]]-records[[#This Row],[开始时刻]]</f>
        <v>4.166666666666663E-2</v>
      </c>
      <c r="I169" s="14" t="s">
        <v>177</v>
      </c>
      <c r="J169" s="25">
        <v>0</v>
      </c>
      <c r="K169" s="10" t="s">
        <v>178</v>
      </c>
    </row>
    <row r="170" spans="1:11">
      <c r="A170" s="10" t="str">
        <f>YEAR(records[[#This Row],[日期]])&amp;" 年"</f>
        <v>2020 年</v>
      </c>
      <c r="B170" s="8" t="str">
        <f>"第 "&amp;INT(MONTH(records[[#This Row],[日期]])/3+1)&amp;" 季度"</f>
        <v>第 2 季度</v>
      </c>
      <c r="C170" s="8" t="str">
        <f>MONTH(records[[#This Row],[日期]])&amp;" 月"</f>
        <v>3 月</v>
      </c>
      <c r="D170" s="8" t="str">
        <f>"第 "&amp;WEEKNUM(records[[#This Row],[日期]],2)&amp;" 周"</f>
        <v>第 10 周</v>
      </c>
      <c r="E170" s="8">
        <v>43893</v>
      </c>
      <c r="F170" s="9">
        <v>0.94444444444444453</v>
      </c>
      <c r="G170" s="9">
        <v>0.95138888888888884</v>
      </c>
      <c r="H170" s="9">
        <f>records[[#This Row],[结束时刻]]-records[[#This Row],[开始时刻]]</f>
        <v>6.9444444444443088E-3</v>
      </c>
      <c r="I170" s="14" t="s">
        <v>141</v>
      </c>
      <c r="J170" s="25">
        <v>-0.6</v>
      </c>
      <c r="K170" s="10" t="s">
        <v>179</v>
      </c>
    </row>
    <row r="171" spans="1:11">
      <c r="A171" s="10" t="str">
        <f>YEAR(records[[#This Row],[日期]])&amp;" 年"</f>
        <v>2020 年</v>
      </c>
      <c r="B171" s="8" t="str">
        <f>"第 "&amp;INT(MONTH(records[[#This Row],[日期]])/3+1)&amp;" 季度"</f>
        <v>第 2 季度</v>
      </c>
      <c r="C171" s="8" t="str">
        <f>MONTH(records[[#This Row],[日期]])&amp;" 月"</f>
        <v>3 月</v>
      </c>
      <c r="D171" s="8" t="str">
        <f>"第 "&amp;WEEKNUM(records[[#This Row],[日期]],2)&amp;" 周"</f>
        <v>第 10 周</v>
      </c>
      <c r="E171" s="8">
        <v>43893</v>
      </c>
      <c r="F171" s="9">
        <v>0.95138888888888884</v>
      </c>
      <c r="G171" s="9">
        <v>0.95833333333333337</v>
      </c>
      <c r="H171" s="9">
        <f>records[[#This Row],[结束时刻]]-records[[#This Row],[开始时刻]]</f>
        <v>6.9444444444445308E-3</v>
      </c>
      <c r="I171" s="14" t="s">
        <v>187</v>
      </c>
      <c r="J171" s="25">
        <v>-0.1</v>
      </c>
      <c r="K171" s="10" t="s">
        <v>179</v>
      </c>
    </row>
    <row r="172" spans="1:11">
      <c r="A172" s="10" t="str">
        <f>YEAR(records[[#This Row],[日期]])&amp;" 年"</f>
        <v>2020 年</v>
      </c>
      <c r="B172" s="8" t="str">
        <f>"第 "&amp;INT(MONTH(records[[#This Row],[日期]])/3+1)&amp;" 季度"</f>
        <v>第 2 季度</v>
      </c>
      <c r="C172" s="8" t="str">
        <f>MONTH(records[[#This Row],[日期]])&amp;" 月"</f>
        <v>3 月</v>
      </c>
      <c r="D172" s="8" t="str">
        <f>"第 "&amp;WEEKNUM(records[[#This Row],[日期]],2)&amp;" 周"</f>
        <v>第 10 周</v>
      </c>
      <c r="E172" s="8">
        <v>43894</v>
      </c>
      <c r="F172" s="9">
        <v>0</v>
      </c>
      <c r="G172" s="9">
        <v>0.99930555555555556</v>
      </c>
      <c r="H172" s="9">
        <f>records[[#This Row],[结束时刻]]-records[[#This Row],[开始时刻]]</f>
        <v>0.99930555555555556</v>
      </c>
      <c r="I172" s="14" t="s">
        <v>130</v>
      </c>
      <c r="J172" s="25">
        <v>9.4E-2</v>
      </c>
      <c r="K172" s="10"/>
    </row>
    <row r="173" spans="1:11">
      <c r="A173" s="10" t="str">
        <f>YEAR(records[[#This Row],[日期]])&amp;" 年"</f>
        <v>2020 年</v>
      </c>
      <c r="B173" s="8" t="str">
        <f>"第 "&amp;INT(MONTH(records[[#This Row],[日期]])/3+1)&amp;" 季度"</f>
        <v>第 2 季度</v>
      </c>
      <c r="C173" s="8" t="str">
        <f>MONTH(records[[#This Row],[日期]])&amp;" 月"</f>
        <v>3 月</v>
      </c>
      <c r="D173" s="8" t="str">
        <f>"第 "&amp;WEEKNUM(records[[#This Row],[日期]],2)&amp;" 周"</f>
        <v>第 10 周</v>
      </c>
      <c r="E173" s="8">
        <v>43894</v>
      </c>
      <c r="F173" s="9">
        <v>0.25</v>
      </c>
      <c r="G173" s="9">
        <v>0.25</v>
      </c>
      <c r="H173" s="9">
        <f>records[[#This Row],[结束时刻]]-records[[#This Row],[开始时刻]]</f>
        <v>0</v>
      </c>
      <c r="I173" s="14" t="s">
        <v>6</v>
      </c>
      <c r="J173" s="25">
        <v>0.6</v>
      </c>
      <c r="K173" s="10" t="s">
        <v>72</v>
      </c>
    </row>
    <row r="174" spans="1:11">
      <c r="A174" s="10" t="str">
        <f>YEAR(records[[#This Row],[日期]])&amp;" 年"</f>
        <v>2020 年</v>
      </c>
      <c r="B174" s="8" t="str">
        <f>"第 "&amp;INT(MONTH(records[[#This Row],[日期]])/3+1)&amp;" 季度"</f>
        <v>第 2 季度</v>
      </c>
      <c r="C174" s="8" t="str">
        <f>MONTH(records[[#This Row],[日期]])&amp;" 月"</f>
        <v>3 月</v>
      </c>
      <c r="D174" s="8" t="str">
        <f>"第 "&amp;WEEKNUM(records[[#This Row],[日期]],2)&amp;" 周"</f>
        <v>第 10 周</v>
      </c>
      <c r="E174" s="8">
        <v>43894</v>
      </c>
      <c r="F174" s="9">
        <v>0.25</v>
      </c>
      <c r="G174" s="9">
        <v>0.25694444444444448</v>
      </c>
      <c r="H174" s="9">
        <f>records[[#This Row],[结束时刻]]-records[[#This Row],[开始时刻]]</f>
        <v>6.9444444444444753E-3</v>
      </c>
      <c r="I174" s="8" t="s">
        <v>97</v>
      </c>
      <c r="J174" s="25">
        <v>0.6</v>
      </c>
      <c r="K174" s="10" t="s">
        <v>72</v>
      </c>
    </row>
    <row r="175" spans="1:11">
      <c r="A175" s="10" t="str">
        <f>YEAR(records[[#This Row],[日期]])&amp;" 年"</f>
        <v>2020 年</v>
      </c>
      <c r="B175" s="8" t="str">
        <f>"第 "&amp;INT(MONTH(records[[#This Row],[日期]])/3+1)&amp;" 季度"</f>
        <v>第 2 季度</v>
      </c>
      <c r="C175" s="8" t="str">
        <f>MONTH(records[[#This Row],[日期]])&amp;" 月"</f>
        <v>3 月</v>
      </c>
      <c r="D175" s="8" t="str">
        <f>"第 "&amp;WEEKNUM(records[[#This Row],[日期]],2)&amp;" 周"</f>
        <v>第 10 周</v>
      </c>
      <c r="E175" s="8">
        <v>43894</v>
      </c>
      <c r="F175" s="9">
        <v>0.25694444444444448</v>
      </c>
      <c r="G175" s="9">
        <v>0.2986111111111111</v>
      </c>
      <c r="H175" s="9">
        <f>records[[#This Row],[结束时刻]]-records[[#This Row],[开始时刻]]</f>
        <v>4.166666666666663E-2</v>
      </c>
      <c r="I175" s="14" t="s">
        <v>11</v>
      </c>
      <c r="J175" s="25">
        <v>0.6</v>
      </c>
      <c r="K175" s="10" t="s">
        <v>72</v>
      </c>
    </row>
    <row r="176" spans="1:11">
      <c r="A176" s="10" t="str">
        <f>YEAR(records[[#This Row],[日期]])&amp;" 年"</f>
        <v>2020 年</v>
      </c>
      <c r="B176" s="8" t="str">
        <f>"第 "&amp;INT(MONTH(records[[#This Row],[日期]])/3+1)&amp;" 季度"</f>
        <v>第 2 季度</v>
      </c>
      <c r="C176" s="8" t="str">
        <f>MONTH(records[[#This Row],[日期]])&amp;" 月"</f>
        <v>3 月</v>
      </c>
      <c r="D176" s="8" t="str">
        <f>"第 "&amp;WEEKNUM(records[[#This Row],[日期]],2)&amp;" 周"</f>
        <v>第 10 周</v>
      </c>
      <c r="E176" s="8">
        <v>43894</v>
      </c>
      <c r="F176" s="9">
        <v>0.2986111111111111</v>
      </c>
      <c r="G176" s="9">
        <v>0.31944444444444448</v>
      </c>
      <c r="H176" s="9">
        <f>records[[#This Row],[结束时刻]]-records[[#This Row],[开始时刻]]</f>
        <v>2.083333333333337E-2</v>
      </c>
      <c r="I176" s="14" t="s">
        <v>20</v>
      </c>
      <c r="J176" s="25">
        <v>0.6</v>
      </c>
      <c r="K176" s="10" t="s">
        <v>72</v>
      </c>
    </row>
    <row r="177" spans="1:11">
      <c r="A177" s="10" t="str">
        <f>YEAR(records[[#This Row],[日期]])&amp;" 年"</f>
        <v>2020 年</v>
      </c>
      <c r="B177" s="8" t="str">
        <f>"第 "&amp;INT(MONTH(records[[#This Row],[日期]])/3+1)&amp;" 季度"</f>
        <v>第 2 季度</v>
      </c>
      <c r="C177" s="8" t="str">
        <f>MONTH(records[[#This Row],[日期]])&amp;" 月"</f>
        <v>3 月</v>
      </c>
      <c r="D177" s="8" t="str">
        <f>"第 "&amp;WEEKNUM(records[[#This Row],[日期]],2)&amp;" 周"</f>
        <v>第 10 周</v>
      </c>
      <c r="E177" s="8">
        <v>43894</v>
      </c>
      <c r="F177" s="9">
        <v>0.31944444444444448</v>
      </c>
      <c r="G177" s="9">
        <v>0.33333333333333331</v>
      </c>
      <c r="H177" s="9">
        <f>records[[#This Row],[结束时刻]]-records[[#This Row],[开始时刻]]</f>
        <v>1.388888888888884E-2</v>
      </c>
      <c r="I177" s="14" t="s">
        <v>134</v>
      </c>
      <c r="J177" s="25">
        <v>0.6</v>
      </c>
      <c r="K177" s="10" t="s">
        <v>72</v>
      </c>
    </row>
    <row r="178" spans="1:11">
      <c r="A178" s="10" t="str">
        <f>YEAR(records[[#This Row],[日期]])&amp;" 年"</f>
        <v>2020 年</v>
      </c>
      <c r="B178" s="8" t="str">
        <f>"第 "&amp;INT(MONTH(records[[#This Row],[日期]])/3+1)&amp;" 季度"</f>
        <v>第 2 季度</v>
      </c>
      <c r="C178" s="8" t="str">
        <f>MONTH(records[[#This Row],[日期]])&amp;" 月"</f>
        <v>3 月</v>
      </c>
      <c r="D178" s="8" t="str">
        <f>"第 "&amp;WEEKNUM(records[[#This Row],[日期]],2)&amp;" 周"</f>
        <v>第 10 周</v>
      </c>
      <c r="E178" s="8">
        <v>43894</v>
      </c>
      <c r="F178" s="9">
        <v>0.33333333333333331</v>
      </c>
      <c r="G178" s="9">
        <v>0.34375</v>
      </c>
      <c r="H178" s="9">
        <f>records[[#This Row],[结束时刻]]-records[[#This Row],[开始时刻]]</f>
        <v>1.0416666666666685E-2</v>
      </c>
      <c r="I178" s="14" t="s">
        <v>188</v>
      </c>
      <c r="J178" s="25">
        <v>0.1</v>
      </c>
      <c r="K178" s="10"/>
    </row>
    <row r="179" spans="1:11">
      <c r="A179" s="10" t="str">
        <f>YEAR(records[[#This Row],[日期]])&amp;" 年"</f>
        <v>2020 年</v>
      </c>
      <c r="B179" s="8" t="str">
        <f>"第 "&amp;INT(MONTH(records[[#This Row],[日期]])/3+1)&amp;" 季度"</f>
        <v>第 2 季度</v>
      </c>
      <c r="C179" s="8" t="str">
        <f>MONTH(records[[#This Row],[日期]])&amp;" 月"</f>
        <v>3 月</v>
      </c>
      <c r="D179" s="8" t="str">
        <f>"第 "&amp;WEEKNUM(records[[#This Row],[日期]],2)&amp;" 周"</f>
        <v>第 10 周</v>
      </c>
      <c r="E179" s="8">
        <v>43894</v>
      </c>
      <c r="F179" s="9">
        <v>0.34375</v>
      </c>
      <c r="G179" s="9">
        <v>0.35416666666666669</v>
      </c>
      <c r="H179" s="9">
        <f>records[[#This Row],[结束时刻]]-records[[#This Row],[开始时刻]]</f>
        <v>1.0416666666666685E-2</v>
      </c>
      <c r="I179" s="14" t="s">
        <v>194</v>
      </c>
      <c r="J179" s="25">
        <v>0.1</v>
      </c>
      <c r="K179" s="10"/>
    </row>
    <row r="180" spans="1:11">
      <c r="A180" s="10" t="str">
        <f>YEAR(records[[#This Row],[日期]])&amp;" 年"</f>
        <v>2020 年</v>
      </c>
      <c r="B180" s="8" t="str">
        <f>"第 "&amp;INT(MONTH(records[[#This Row],[日期]])/3+1)&amp;" 季度"</f>
        <v>第 2 季度</v>
      </c>
      <c r="C180" s="8" t="str">
        <f>MONTH(records[[#This Row],[日期]])&amp;" 月"</f>
        <v>3 月</v>
      </c>
      <c r="D180" s="8" t="str">
        <f>"第 "&amp;WEEKNUM(records[[#This Row],[日期]],2)&amp;" 周"</f>
        <v>第 10 周</v>
      </c>
      <c r="E180" s="8">
        <v>43894</v>
      </c>
      <c r="F180" s="9">
        <v>0.35416666666666669</v>
      </c>
      <c r="G180" s="9">
        <v>0.3611111111111111</v>
      </c>
      <c r="H180" s="9">
        <f>records[[#This Row],[结束时刻]]-records[[#This Row],[开始时刻]]</f>
        <v>6.9444444444444198E-3</v>
      </c>
      <c r="I180" s="14" t="s">
        <v>189</v>
      </c>
      <c r="J180" s="25">
        <v>0.1</v>
      </c>
      <c r="K180" s="10"/>
    </row>
    <row r="181" spans="1:11">
      <c r="A181" s="10" t="str">
        <f>YEAR(records[[#This Row],[日期]])&amp;" 年"</f>
        <v>2020 年</v>
      </c>
      <c r="B181" s="8" t="str">
        <f>"第 "&amp;INT(MONTH(records[[#This Row],[日期]])/3+1)&amp;" 季度"</f>
        <v>第 2 季度</v>
      </c>
      <c r="C181" s="8" t="str">
        <f>MONTH(records[[#This Row],[日期]])&amp;" 月"</f>
        <v>3 月</v>
      </c>
      <c r="D181" s="8" t="str">
        <f>"第 "&amp;WEEKNUM(records[[#This Row],[日期]],2)&amp;" 周"</f>
        <v>第 10 周</v>
      </c>
      <c r="E181" s="8">
        <v>43894</v>
      </c>
      <c r="F181" s="9">
        <v>0.375</v>
      </c>
      <c r="G181" s="9">
        <v>0.45833333333333331</v>
      </c>
      <c r="H181" s="9">
        <f>records[[#This Row],[结束时刻]]-records[[#This Row],[开始时刻]]</f>
        <v>8.3333333333333315E-2</v>
      </c>
      <c r="I181" s="14" t="s">
        <v>172</v>
      </c>
      <c r="J181" s="25">
        <v>0.1</v>
      </c>
      <c r="K181" s="10"/>
    </row>
    <row r="182" spans="1:11">
      <c r="A182" s="10" t="str">
        <f>YEAR(records[[#This Row],[日期]])&amp;" 年"</f>
        <v>2020 年</v>
      </c>
      <c r="B182" s="8" t="str">
        <f>"第 "&amp;INT(MONTH(records[[#This Row],[日期]])/3+1)&amp;" 季度"</f>
        <v>第 2 季度</v>
      </c>
      <c r="C182" s="8" t="str">
        <f>MONTH(records[[#This Row],[日期]])&amp;" 月"</f>
        <v>3 月</v>
      </c>
      <c r="D182" s="8" t="str">
        <f>"第 "&amp;WEEKNUM(records[[#This Row],[日期]],2)&amp;" 周"</f>
        <v>第 10 周</v>
      </c>
      <c r="E182" s="8">
        <v>43894</v>
      </c>
      <c r="F182" s="9">
        <v>0.45833333333333331</v>
      </c>
      <c r="G182" s="9">
        <v>0.5</v>
      </c>
      <c r="H182" s="9">
        <f>records[[#This Row],[结束时刻]]-records[[#This Row],[开始时刻]]</f>
        <v>4.1666666666666685E-2</v>
      </c>
      <c r="I182" s="14" t="s">
        <v>184</v>
      </c>
      <c r="J182" s="25">
        <v>0.2</v>
      </c>
      <c r="K182" s="10"/>
    </row>
    <row r="183" spans="1:11">
      <c r="A183" s="10" t="str">
        <f>YEAR(records[[#This Row],[日期]])&amp;" 年"</f>
        <v>2020 年</v>
      </c>
      <c r="B183" s="8" t="str">
        <f>"第 "&amp;INT(MONTH(records[[#This Row],[日期]])/3+1)&amp;" 季度"</f>
        <v>第 2 季度</v>
      </c>
      <c r="C183" s="8" t="str">
        <f>MONTH(records[[#This Row],[日期]])&amp;" 月"</f>
        <v>3 月</v>
      </c>
      <c r="D183" s="8" t="str">
        <f>"第 "&amp;WEEKNUM(records[[#This Row],[日期]],2)&amp;" 周"</f>
        <v>第 10 周</v>
      </c>
      <c r="E183" s="8">
        <v>43894</v>
      </c>
      <c r="F183" s="9">
        <v>0.5</v>
      </c>
      <c r="G183" s="9">
        <v>0.52083333333333337</v>
      </c>
      <c r="H183" s="9">
        <f>records[[#This Row],[结束时刻]]-records[[#This Row],[开始时刻]]</f>
        <v>2.083333333333337E-2</v>
      </c>
      <c r="I183" s="14" t="s">
        <v>183</v>
      </c>
      <c r="J183" s="25">
        <v>0.2</v>
      </c>
      <c r="K183" s="10"/>
    </row>
    <row r="184" spans="1:11">
      <c r="A184" s="10" t="str">
        <f>YEAR(records[[#This Row],[日期]])&amp;" 年"</f>
        <v>2020 年</v>
      </c>
      <c r="B184" s="8" t="str">
        <f>"第 "&amp;INT(MONTH(records[[#This Row],[日期]])/3+1)&amp;" 季度"</f>
        <v>第 2 季度</v>
      </c>
      <c r="C184" s="8" t="str">
        <f>MONTH(records[[#This Row],[日期]])&amp;" 月"</f>
        <v>3 月</v>
      </c>
      <c r="D184" s="8" t="str">
        <f>"第 "&amp;WEEKNUM(records[[#This Row],[日期]],2)&amp;" 周"</f>
        <v>第 10 周</v>
      </c>
      <c r="E184" s="8">
        <v>43894</v>
      </c>
      <c r="F184" s="9">
        <v>0.52083333333333337</v>
      </c>
      <c r="G184" s="9">
        <v>0.54166666666666663</v>
      </c>
      <c r="H184" s="9">
        <f>records[[#This Row],[结束时刻]]-records[[#This Row],[开始时刻]]</f>
        <v>2.0833333333333259E-2</v>
      </c>
      <c r="I184" s="14" t="s">
        <v>145</v>
      </c>
      <c r="J184" s="25">
        <v>0.1</v>
      </c>
      <c r="K184" s="10"/>
    </row>
    <row r="185" spans="1:11">
      <c r="A185" s="10" t="str">
        <f>YEAR(records[[#This Row],[日期]])&amp;" 年"</f>
        <v>2020 年</v>
      </c>
      <c r="B185" s="8" t="str">
        <f>"第 "&amp;INT(MONTH(records[[#This Row],[日期]])/3+1)&amp;" 季度"</f>
        <v>第 2 季度</v>
      </c>
      <c r="C185" s="8" t="str">
        <f>MONTH(records[[#This Row],[日期]])&amp;" 月"</f>
        <v>3 月</v>
      </c>
      <c r="D185" s="8" t="str">
        <f>"第 "&amp;WEEKNUM(records[[#This Row],[日期]],2)&amp;" 周"</f>
        <v>第 10 周</v>
      </c>
      <c r="E185" s="8">
        <v>43894</v>
      </c>
      <c r="F185" s="9">
        <v>0.54166666666666663</v>
      </c>
      <c r="G185" s="9">
        <v>0.625</v>
      </c>
      <c r="H185" s="9">
        <f>records[[#This Row],[结束时刻]]-records[[#This Row],[开始时刻]]</f>
        <v>8.333333333333337E-2</v>
      </c>
      <c r="I185" s="14" t="s">
        <v>190</v>
      </c>
      <c r="J185" s="25">
        <v>0.1</v>
      </c>
      <c r="K185" s="10"/>
    </row>
    <row r="186" spans="1:11">
      <c r="A186" s="10" t="str">
        <f>YEAR(records[[#This Row],[日期]])&amp;" 年"</f>
        <v>2020 年</v>
      </c>
      <c r="B186" s="8" t="str">
        <f>"第 "&amp;INT(MONTH(records[[#This Row],[日期]])/3+1)&amp;" 季度"</f>
        <v>第 2 季度</v>
      </c>
      <c r="C186" s="8" t="str">
        <f>MONTH(records[[#This Row],[日期]])&amp;" 月"</f>
        <v>3 月</v>
      </c>
      <c r="D186" s="8" t="str">
        <f>"第 "&amp;WEEKNUM(records[[#This Row],[日期]],2)&amp;" 周"</f>
        <v>第 10 周</v>
      </c>
      <c r="E186" s="8">
        <v>43894</v>
      </c>
      <c r="F186" s="9">
        <v>0.625</v>
      </c>
      <c r="G186" s="9">
        <v>0.64583333333333337</v>
      </c>
      <c r="H186" s="9">
        <f>records[[#This Row],[结束时刻]]-records[[#This Row],[开始时刻]]</f>
        <v>2.083333333333337E-2</v>
      </c>
      <c r="I186" s="14" t="s">
        <v>180</v>
      </c>
      <c r="J186" s="25">
        <v>0.04</v>
      </c>
      <c r="K186" s="10" t="s">
        <v>169</v>
      </c>
    </row>
    <row r="187" spans="1:11">
      <c r="A187" s="10" t="str">
        <f>YEAR(records[[#This Row],[日期]])&amp;" 年"</f>
        <v>2020 年</v>
      </c>
      <c r="B187" s="8" t="str">
        <f>"第 "&amp;INT(MONTH(records[[#This Row],[日期]])/3+1)&amp;" 季度"</f>
        <v>第 2 季度</v>
      </c>
      <c r="C187" s="8" t="str">
        <f>MONTH(records[[#This Row],[日期]])&amp;" 月"</f>
        <v>3 月</v>
      </c>
      <c r="D187" s="8" t="str">
        <f>"第 "&amp;WEEKNUM(records[[#This Row],[日期]],2)&amp;" 周"</f>
        <v>第 10 周</v>
      </c>
      <c r="E187" s="8">
        <v>43894</v>
      </c>
      <c r="F187" s="9">
        <v>0.64583333333333337</v>
      </c>
      <c r="G187" s="9">
        <v>0.66666666666666663</v>
      </c>
      <c r="H187" s="9">
        <f>records[[#This Row],[结束时刻]]-records[[#This Row],[开始时刻]]</f>
        <v>2.0833333333333259E-2</v>
      </c>
      <c r="I187" s="14" t="s">
        <v>166</v>
      </c>
      <c r="J187" s="25">
        <v>0.01</v>
      </c>
      <c r="K187" s="10" t="s">
        <v>191</v>
      </c>
    </row>
    <row r="188" spans="1:11">
      <c r="A188" s="10" t="str">
        <f>YEAR(records[[#This Row],[日期]])&amp;" 年"</f>
        <v>2020 年</v>
      </c>
      <c r="B188" s="8" t="str">
        <f>"第 "&amp;INT(MONTH(records[[#This Row],[日期]])/3+1)&amp;" 季度"</f>
        <v>第 2 季度</v>
      </c>
      <c r="C188" s="8" t="str">
        <f>MONTH(records[[#This Row],[日期]])&amp;" 月"</f>
        <v>3 月</v>
      </c>
      <c r="D188" s="8" t="str">
        <f>"第 "&amp;WEEKNUM(records[[#This Row],[日期]],2)&amp;" 周"</f>
        <v>第 10 周</v>
      </c>
      <c r="E188" s="8">
        <v>43894</v>
      </c>
      <c r="F188" s="9">
        <v>0.66666666666666663</v>
      </c>
      <c r="G188" s="9">
        <v>0.70833333333333337</v>
      </c>
      <c r="H188" s="9">
        <f>records[[#This Row],[结束时刻]]-records[[#This Row],[开始时刻]]</f>
        <v>4.1666666666666741E-2</v>
      </c>
      <c r="I188" s="14" t="s">
        <v>192</v>
      </c>
      <c r="J188" s="25">
        <v>0.01</v>
      </c>
      <c r="K188" s="10" t="s">
        <v>191</v>
      </c>
    </row>
    <row r="189" spans="1:11">
      <c r="A189" s="10" t="str">
        <f>YEAR(records[[#This Row],[日期]])&amp;" 年"</f>
        <v>2020 年</v>
      </c>
      <c r="B189" s="8" t="str">
        <f>"第 "&amp;INT(MONTH(records[[#This Row],[日期]])/3+1)&amp;" 季度"</f>
        <v>第 2 季度</v>
      </c>
      <c r="C189" s="8" t="str">
        <f>MONTH(records[[#This Row],[日期]])&amp;" 月"</f>
        <v>3 月</v>
      </c>
      <c r="D189" s="8" t="str">
        <f>"第 "&amp;WEEKNUM(records[[#This Row],[日期]],2)&amp;" 周"</f>
        <v>第 10 周</v>
      </c>
      <c r="E189" s="8">
        <v>43894</v>
      </c>
      <c r="F189" s="9">
        <v>0.70833333333333337</v>
      </c>
      <c r="G189" s="9">
        <v>0.75</v>
      </c>
      <c r="H189" s="9">
        <f>records[[#This Row],[结束时刻]]-records[[#This Row],[开始时刻]]</f>
        <v>4.166666666666663E-2</v>
      </c>
      <c r="I189" s="14" t="s">
        <v>222</v>
      </c>
      <c r="J189" s="25">
        <v>0.2</v>
      </c>
      <c r="K189" s="10"/>
    </row>
    <row r="190" spans="1:11">
      <c r="A190" s="10" t="str">
        <f>YEAR(records[[#This Row],[日期]])&amp;" 年"</f>
        <v>2020 年</v>
      </c>
      <c r="B190" s="8" t="str">
        <f>"第 "&amp;INT(MONTH(records[[#This Row],[日期]])/3+1)&amp;" 季度"</f>
        <v>第 2 季度</v>
      </c>
      <c r="C190" s="8" t="str">
        <f>MONTH(records[[#This Row],[日期]])&amp;" 月"</f>
        <v>3 月</v>
      </c>
      <c r="D190" s="8" t="str">
        <f>"第 "&amp;WEEKNUM(records[[#This Row],[日期]],2)&amp;" 周"</f>
        <v>第 10 周</v>
      </c>
      <c r="E190" s="8">
        <v>43894</v>
      </c>
      <c r="F190" s="9">
        <v>0.75</v>
      </c>
      <c r="G190" s="9">
        <v>0.77083333333333337</v>
      </c>
      <c r="H190" s="9">
        <f>records[[#This Row],[结束时刻]]-records[[#This Row],[开始时刻]]</f>
        <v>2.083333333333337E-2</v>
      </c>
      <c r="I190" s="14" t="s">
        <v>223</v>
      </c>
      <c r="J190" s="25">
        <v>0.2</v>
      </c>
      <c r="K190" s="10"/>
    </row>
    <row r="191" spans="1:11">
      <c r="A191" s="10" t="str">
        <f>YEAR(records[[#This Row],[日期]])&amp;" 年"</f>
        <v>2020 年</v>
      </c>
      <c r="B191" s="8" t="str">
        <f>"第 "&amp;INT(MONTH(records[[#This Row],[日期]])/3+1)&amp;" 季度"</f>
        <v>第 2 季度</v>
      </c>
      <c r="C191" s="8" t="str">
        <f>MONTH(records[[#This Row],[日期]])&amp;" 月"</f>
        <v>3 月</v>
      </c>
      <c r="D191" s="8" t="str">
        <f>"第 "&amp;WEEKNUM(records[[#This Row],[日期]],2)&amp;" 周"</f>
        <v>第 10 周</v>
      </c>
      <c r="E191" s="8">
        <v>43894</v>
      </c>
      <c r="F191" s="9">
        <v>0.77083333333333337</v>
      </c>
      <c r="G191" s="9">
        <v>0.83333333333333337</v>
      </c>
      <c r="H191" s="9">
        <f>records[[#This Row],[结束时刻]]-records[[#This Row],[开始时刻]]</f>
        <v>6.25E-2</v>
      </c>
      <c r="I191" s="14" t="s">
        <v>193</v>
      </c>
      <c r="J191" s="25">
        <v>0.1</v>
      </c>
      <c r="K191" s="10"/>
    </row>
    <row r="192" spans="1:11">
      <c r="A192" s="10" t="str">
        <f>YEAR(records[[#This Row],[日期]])&amp;" 年"</f>
        <v>2020 年</v>
      </c>
      <c r="B192" s="8" t="str">
        <f>"第 "&amp;INT(MONTH(records[[#This Row],[日期]])/3+1)&amp;" 季度"</f>
        <v>第 2 季度</v>
      </c>
      <c r="C192" s="8" t="str">
        <f>MONTH(records[[#This Row],[日期]])&amp;" 月"</f>
        <v>3 月</v>
      </c>
      <c r="D192" s="8" t="str">
        <f>"第 "&amp;WEEKNUM(records[[#This Row],[日期]],2)&amp;" 周"</f>
        <v>第 10 周</v>
      </c>
      <c r="E192" s="8">
        <v>43894</v>
      </c>
      <c r="F192" s="9">
        <v>0.83333333333333337</v>
      </c>
      <c r="G192" s="9">
        <v>0.875</v>
      </c>
      <c r="H192" s="9">
        <f>records[[#This Row],[结束时刻]]-records[[#This Row],[开始时刻]]</f>
        <v>4.166666666666663E-2</v>
      </c>
      <c r="I192" s="14" t="s">
        <v>11</v>
      </c>
      <c r="J192" s="25">
        <v>0.1</v>
      </c>
      <c r="K192" s="10"/>
    </row>
    <row r="193" spans="1:11">
      <c r="A193" s="10" t="str">
        <f>YEAR(records[[#This Row],[日期]])&amp;" 年"</f>
        <v>2020 年</v>
      </c>
      <c r="B193" s="8" t="str">
        <f>"第 "&amp;INT(MONTH(records[[#This Row],[日期]])/3+1)&amp;" 季度"</f>
        <v>第 2 季度</v>
      </c>
      <c r="C193" s="8" t="str">
        <f>MONTH(records[[#This Row],[日期]])&amp;" 月"</f>
        <v>3 月</v>
      </c>
      <c r="D193" s="8" t="str">
        <f>"第 "&amp;WEEKNUM(records[[#This Row],[日期]],2)&amp;" 周"</f>
        <v>第 10 周</v>
      </c>
      <c r="E193" s="8">
        <v>43894</v>
      </c>
      <c r="F193" s="9">
        <v>0.875</v>
      </c>
      <c r="G193" s="9">
        <v>0.91666666666666663</v>
      </c>
      <c r="H193" s="9">
        <f>records[[#This Row],[结束时刻]]-records[[#This Row],[开始时刻]]</f>
        <v>4.166666666666663E-2</v>
      </c>
      <c r="I193" s="14" t="s">
        <v>12</v>
      </c>
      <c r="J193" s="25">
        <v>0.6</v>
      </c>
      <c r="K193" s="10"/>
    </row>
    <row r="194" spans="1:11">
      <c r="A194" s="10" t="str">
        <f>YEAR(records[[#This Row],[日期]])&amp;" 年"</f>
        <v>2020 年</v>
      </c>
      <c r="B194" s="8" t="str">
        <f>"第 "&amp;INT(MONTH(records[[#This Row],[日期]])/3+1)&amp;" 季度"</f>
        <v>第 2 季度</v>
      </c>
      <c r="C194" s="8" t="str">
        <f>MONTH(records[[#This Row],[日期]])&amp;" 月"</f>
        <v>3 月</v>
      </c>
      <c r="D194" s="8" t="str">
        <f>"第 "&amp;WEEKNUM(records[[#This Row],[日期]],2)&amp;" 周"</f>
        <v>第 10 周</v>
      </c>
      <c r="E194" s="8">
        <v>43894</v>
      </c>
      <c r="F194" s="9">
        <v>0.91666666666666663</v>
      </c>
      <c r="G194" s="9">
        <v>0.9375</v>
      </c>
      <c r="H194" s="9">
        <f>records[[#This Row],[结束时刻]]-records[[#This Row],[开始时刻]]</f>
        <v>2.083333333333337E-2</v>
      </c>
      <c r="I194" s="14" t="s">
        <v>23</v>
      </c>
      <c r="J194" s="25">
        <v>0.6</v>
      </c>
      <c r="K194" s="10" t="s">
        <v>72</v>
      </c>
    </row>
    <row r="195" spans="1:11">
      <c r="A195" s="10" t="str">
        <f>YEAR(records[[#This Row],[日期]])&amp;" 年"</f>
        <v>2020 年</v>
      </c>
      <c r="B195" s="8" t="str">
        <f>"第 "&amp;INT(MONTH(records[[#This Row],[日期]])/3+1)&amp;" 季度"</f>
        <v>第 2 季度</v>
      </c>
      <c r="C195" s="8" t="str">
        <f>MONTH(records[[#This Row],[日期]])&amp;" 月"</f>
        <v>3 月</v>
      </c>
      <c r="D195" s="8" t="str">
        <f>"第 "&amp;WEEKNUM(records[[#This Row],[日期]],2)&amp;" 周"</f>
        <v>第 10 周</v>
      </c>
      <c r="E195" s="8">
        <v>43894</v>
      </c>
      <c r="F195" s="9">
        <v>0.9375</v>
      </c>
      <c r="G195" s="9">
        <v>0.94444444444444453</v>
      </c>
      <c r="H195" s="9">
        <f>records[[#This Row],[结束时刻]]-records[[#This Row],[开始时刻]]</f>
        <v>6.9444444444445308E-3</v>
      </c>
      <c r="I195" s="14" t="s">
        <v>150</v>
      </c>
      <c r="J195" s="25">
        <v>0.1</v>
      </c>
      <c r="K195" s="10"/>
    </row>
    <row r="196" spans="1:11">
      <c r="A196" s="10" t="str">
        <f>YEAR(records[[#This Row],[日期]])&amp;" 年"</f>
        <v>2020 年</v>
      </c>
      <c r="B196" s="8" t="str">
        <f>"第 "&amp;INT(MONTH(records[[#This Row],[日期]])/3+1)&amp;" 季度"</f>
        <v>第 2 季度</v>
      </c>
      <c r="C196" s="8" t="str">
        <f>MONTH(records[[#This Row],[日期]])&amp;" 月"</f>
        <v>3 月</v>
      </c>
      <c r="D196" s="8" t="str">
        <f>"第 "&amp;WEEKNUM(records[[#This Row],[日期]],2)&amp;" 周"</f>
        <v>第 10 周</v>
      </c>
      <c r="E196" s="8">
        <v>43894</v>
      </c>
      <c r="F196" s="9">
        <v>0.94444444444444453</v>
      </c>
      <c r="G196" s="9">
        <v>0.95138888888888884</v>
      </c>
      <c r="H196" s="9">
        <f>records[[#This Row],[结束时刻]]-records[[#This Row],[开始时刻]]</f>
        <v>6.9444444444443088E-3</v>
      </c>
      <c r="I196" s="14" t="s">
        <v>141</v>
      </c>
      <c r="J196" s="25">
        <v>0.1</v>
      </c>
      <c r="K196" s="10"/>
    </row>
    <row r="197" spans="1:11">
      <c r="A197" s="10" t="str">
        <f>YEAR(records[[#This Row],[日期]])&amp;" 年"</f>
        <v>2020 年</v>
      </c>
      <c r="B197" s="8" t="str">
        <f>"第 "&amp;INT(MONTH(records[[#This Row],[日期]])/3+1)&amp;" 季度"</f>
        <v>第 2 季度</v>
      </c>
      <c r="C197" s="8" t="str">
        <f>MONTH(records[[#This Row],[日期]])&amp;" 月"</f>
        <v>3 月</v>
      </c>
      <c r="D197" s="8" t="str">
        <f>"第 "&amp;WEEKNUM(records[[#This Row],[日期]],2)&amp;" 周"</f>
        <v>第 10 周</v>
      </c>
      <c r="E197" s="8">
        <v>43894</v>
      </c>
      <c r="F197" s="9">
        <v>0.95138888888888884</v>
      </c>
      <c r="G197" s="9">
        <v>0.95833333333333337</v>
      </c>
      <c r="H197" s="9">
        <f>records[[#This Row],[结束时刻]]-records[[#This Row],[开始时刻]]</f>
        <v>6.9444444444445308E-3</v>
      </c>
      <c r="I197" s="14" t="s">
        <v>187</v>
      </c>
      <c r="J197" s="25">
        <v>0.1</v>
      </c>
      <c r="K197" s="10"/>
    </row>
    <row r="198" spans="1:11">
      <c r="A198" s="10" t="str">
        <f>YEAR(records[[#This Row],[日期]])&amp;" 年"</f>
        <v>2020 年</v>
      </c>
      <c r="B198" s="8" t="str">
        <f>"第 "&amp;INT(MONTH(records[[#This Row],[日期]])/3+1)&amp;" 季度"</f>
        <v>第 2 季度</v>
      </c>
      <c r="C198" s="8" t="str">
        <f>MONTH(records[[#This Row],[日期]])&amp;" 月"</f>
        <v>3 月</v>
      </c>
      <c r="D198" s="8" t="str">
        <f>"第 "&amp;WEEKNUM(records[[#This Row],[日期]],2)&amp;" 周"</f>
        <v>第 10 周</v>
      </c>
      <c r="E198" s="8">
        <v>43895</v>
      </c>
      <c r="F198" s="9">
        <v>0</v>
      </c>
      <c r="G198" s="9">
        <v>0.99930555555555556</v>
      </c>
      <c r="H198" s="9">
        <f>records[[#This Row],[结束时刻]]-records[[#This Row],[开始时刻]]</f>
        <v>0.99930555555555556</v>
      </c>
      <c r="I198" s="14" t="s">
        <v>130</v>
      </c>
      <c r="J198" s="25">
        <v>9.1999999999999998E-2</v>
      </c>
      <c r="K198" s="36" t="s">
        <v>237</v>
      </c>
    </row>
    <row r="199" spans="1:11">
      <c r="A199" s="10" t="str">
        <f>YEAR(records[[#This Row],[日期]])&amp;" 年"</f>
        <v>2020 年</v>
      </c>
      <c r="B199" s="8" t="str">
        <f>"第 "&amp;INT(MONTH(records[[#This Row],[日期]])/3+1)&amp;" 季度"</f>
        <v>第 2 季度</v>
      </c>
      <c r="C199" s="8" t="str">
        <f>MONTH(records[[#This Row],[日期]])&amp;" 月"</f>
        <v>3 月</v>
      </c>
      <c r="D199" s="8" t="str">
        <f>"第 "&amp;WEEKNUM(records[[#This Row],[日期]],2)&amp;" 周"</f>
        <v>第 10 周</v>
      </c>
      <c r="E199" s="8">
        <v>43895</v>
      </c>
      <c r="F199" s="9">
        <v>0.25</v>
      </c>
      <c r="G199" s="9">
        <v>0.25</v>
      </c>
      <c r="H199" s="9">
        <f>records[[#This Row],[结束时刻]]-records[[#This Row],[开始时刻]]</f>
        <v>0</v>
      </c>
      <c r="I199" s="14" t="s">
        <v>6</v>
      </c>
      <c r="J199" s="25">
        <v>0.6</v>
      </c>
      <c r="K199" s="10"/>
    </row>
    <row r="200" spans="1:11">
      <c r="A200" s="10" t="str">
        <f>YEAR(records[[#This Row],[日期]])&amp;" 年"</f>
        <v>2020 年</v>
      </c>
      <c r="B200" s="8" t="str">
        <f>"第 "&amp;INT(MONTH(records[[#This Row],[日期]])/3+1)&amp;" 季度"</f>
        <v>第 2 季度</v>
      </c>
      <c r="C200" s="8" t="str">
        <f>MONTH(records[[#This Row],[日期]])&amp;" 月"</f>
        <v>3 月</v>
      </c>
      <c r="D200" s="8" t="str">
        <f>"第 "&amp;WEEKNUM(records[[#This Row],[日期]],2)&amp;" 周"</f>
        <v>第 10 周</v>
      </c>
      <c r="E200" s="8">
        <v>43895</v>
      </c>
      <c r="F200" s="9">
        <v>0.25</v>
      </c>
      <c r="G200" s="9">
        <v>0.25694444444444448</v>
      </c>
      <c r="H200" s="9">
        <f>records[[#This Row],[结束时刻]]-records[[#This Row],[开始时刻]]</f>
        <v>6.9444444444444753E-3</v>
      </c>
      <c r="I200" s="8" t="s">
        <v>97</v>
      </c>
      <c r="J200" s="25">
        <v>0.6</v>
      </c>
      <c r="K200" s="10"/>
    </row>
    <row r="201" spans="1:11">
      <c r="A201" s="10" t="str">
        <f>YEAR(records[[#This Row],[日期]])&amp;" 年"</f>
        <v>2020 年</v>
      </c>
      <c r="B201" s="8" t="str">
        <f>"第 "&amp;INT(MONTH(records[[#This Row],[日期]])/3+1)&amp;" 季度"</f>
        <v>第 2 季度</v>
      </c>
      <c r="C201" s="8" t="str">
        <f>MONTH(records[[#This Row],[日期]])&amp;" 月"</f>
        <v>3 月</v>
      </c>
      <c r="D201" s="8" t="str">
        <f>"第 "&amp;WEEKNUM(records[[#This Row],[日期]],2)&amp;" 周"</f>
        <v>第 10 周</v>
      </c>
      <c r="E201" s="8">
        <v>43895</v>
      </c>
      <c r="F201" s="9">
        <v>0.25694444444444448</v>
      </c>
      <c r="G201" s="9">
        <v>0.2986111111111111</v>
      </c>
      <c r="H201" s="9">
        <f>records[[#This Row],[结束时刻]]-records[[#This Row],[开始时刻]]</f>
        <v>4.166666666666663E-2</v>
      </c>
      <c r="I201" s="14" t="s">
        <v>11</v>
      </c>
      <c r="J201" s="25">
        <v>0.6</v>
      </c>
      <c r="K201" s="10"/>
    </row>
    <row r="202" spans="1:11">
      <c r="A202" s="10" t="str">
        <f>YEAR(records[[#This Row],[日期]])&amp;" 年"</f>
        <v>2020 年</v>
      </c>
      <c r="B202" s="8" t="str">
        <f>"第 "&amp;INT(MONTH(records[[#This Row],[日期]])/3+1)&amp;" 季度"</f>
        <v>第 2 季度</v>
      </c>
      <c r="C202" s="8" t="str">
        <f>MONTH(records[[#This Row],[日期]])&amp;" 月"</f>
        <v>3 月</v>
      </c>
      <c r="D202" s="8" t="str">
        <f>"第 "&amp;WEEKNUM(records[[#This Row],[日期]],2)&amp;" 周"</f>
        <v>第 10 周</v>
      </c>
      <c r="E202" s="8">
        <v>43895</v>
      </c>
      <c r="F202" s="9">
        <v>0.2986111111111111</v>
      </c>
      <c r="G202" s="9">
        <v>0.31944444444444448</v>
      </c>
      <c r="H202" s="9">
        <f>records[[#This Row],[结束时刻]]-records[[#This Row],[开始时刻]]</f>
        <v>2.083333333333337E-2</v>
      </c>
      <c r="I202" s="14" t="s">
        <v>20</v>
      </c>
      <c r="J202" s="25">
        <v>0.6</v>
      </c>
      <c r="K202" s="10"/>
    </row>
    <row r="203" spans="1:11">
      <c r="A203" s="10" t="str">
        <f>YEAR(records[[#This Row],[日期]])&amp;" 年"</f>
        <v>2020 年</v>
      </c>
      <c r="B203" s="8" t="str">
        <f>"第 "&amp;INT(MONTH(records[[#This Row],[日期]])/3+1)&amp;" 季度"</f>
        <v>第 2 季度</v>
      </c>
      <c r="C203" s="8" t="str">
        <f>MONTH(records[[#This Row],[日期]])&amp;" 月"</f>
        <v>3 月</v>
      </c>
      <c r="D203" s="8" t="str">
        <f>"第 "&amp;WEEKNUM(records[[#This Row],[日期]],2)&amp;" 周"</f>
        <v>第 10 周</v>
      </c>
      <c r="E203" s="8">
        <v>43895</v>
      </c>
      <c r="F203" s="9">
        <v>0.31944444444444448</v>
      </c>
      <c r="G203" s="9">
        <v>0.33333333333333331</v>
      </c>
      <c r="H203" s="9">
        <f>records[[#This Row],[结束时刻]]-records[[#This Row],[开始时刻]]</f>
        <v>1.388888888888884E-2</v>
      </c>
      <c r="I203" s="14" t="s">
        <v>134</v>
      </c>
      <c r="J203" s="25">
        <v>0.6</v>
      </c>
      <c r="K203" s="10"/>
    </row>
    <row r="204" spans="1:11">
      <c r="A204" s="10" t="str">
        <f>YEAR(records[[#This Row],[日期]])&amp;" 年"</f>
        <v>2020 年</v>
      </c>
      <c r="B204" s="8" t="str">
        <f>"第 "&amp;INT(MONTH(records[[#This Row],[日期]])/3+1)&amp;" 季度"</f>
        <v>第 2 季度</v>
      </c>
      <c r="C204" s="8" t="str">
        <f>MONTH(records[[#This Row],[日期]])&amp;" 月"</f>
        <v>3 月</v>
      </c>
      <c r="D204" s="8" t="str">
        <f>"第 "&amp;WEEKNUM(records[[#This Row],[日期]],2)&amp;" 周"</f>
        <v>第 10 周</v>
      </c>
      <c r="E204" s="8">
        <v>43895</v>
      </c>
      <c r="F204" s="9">
        <v>0.33333333333333331</v>
      </c>
      <c r="G204" s="9">
        <v>0.35416666666666669</v>
      </c>
      <c r="H204" s="9">
        <f>records[[#This Row],[结束时刻]]-records[[#This Row],[开始时刻]]</f>
        <v>2.083333333333337E-2</v>
      </c>
      <c r="I204" s="14" t="s">
        <v>227</v>
      </c>
      <c r="J204" s="25">
        <v>0.1</v>
      </c>
      <c r="K204" s="10"/>
    </row>
    <row r="205" spans="1:11">
      <c r="A205" s="10" t="str">
        <f>YEAR(records[[#This Row],[日期]])&amp;" 年"</f>
        <v>2020 年</v>
      </c>
      <c r="B205" s="8" t="str">
        <f>"第 "&amp;INT(MONTH(records[[#This Row],[日期]])/3+1)&amp;" 季度"</f>
        <v>第 2 季度</v>
      </c>
      <c r="C205" s="8" t="str">
        <f>MONTH(records[[#This Row],[日期]])&amp;" 月"</f>
        <v>3 月</v>
      </c>
      <c r="D205" s="8" t="str">
        <f>"第 "&amp;WEEKNUM(records[[#This Row],[日期]],2)&amp;" 周"</f>
        <v>第 10 周</v>
      </c>
      <c r="E205" s="8">
        <v>43895</v>
      </c>
      <c r="F205" s="9">
        <v>0.33333333333333331</v>
      </c>
      <c r="G205" s="9">
        <v>0.35416666666666669</v>
      </c>
      <c r="H205" s="9">
        <f>records[[#This Row],[结束时刻]]-records[[#This Row],[开始时刻]]</f>
        <v>2.083333333333337E-2</v>
      </c>
      <c r="I205" s="14" t="s">
        <v>228</v>
      </c>
      <c r="J205" s="25">
        <v>0.1</v>
      </c>
      <c r="K205" s="10"/>
    </row>
    <row r="206" spans="1:11">
      <c r="A206" s="10" t="str">
        <f>YEAR(records[[#This Row],[日期]])&amp;" 年"</f>
        <v>2020 年</v>
      </c>
      <c r="B206" s="8" t="str">
        <f>"第 "&amp;INT(MONTH(records[[#This Row],[日期]])/3+1)&amp;" 季度"</f>
        <v>第 2 季度</v>
      </c>
      <c r="C206" s="8" t="str">
        <f>MONTH(records[[#This Row],[日期]])&amp;" 月"</f>
        <v>3 月</v>
      </c>
      <c r="D206" s="8" t="str">
        <f>"第 "&amp;WEEKNUM(records[[#This Row],[日期]],2)&amp;" 周"</f>
        <v>第 10 周</v>
      </c>
      <c r="E206" s="8">
        <v>43895</v>
      </c>
      <c r="F206" s="9">
        <v>0.3576388888888889</v>
      </c>
      <c r="G206" s="9">
        <v>0.375</v>
      </c>
      <c r="H206" s="9">
        <f>records[[#This Row],[结束时刻]]-records[[#This Row],[开始时刻]]</f>
        <v>1.7361111111111105E-2</v>
      </c>
      <c r="I206" s="14" t="s">
        <v>225</v>
      </c>
      <c r="J206" s="25">
        <v>0.1</v>
      </c>
      <c r="K206" s="10"/>
    </row>
    <row r="207" spans="1:11">
      <c r="A207" s="10" t="str">
        <f>YEAR(records[[#This Row],[日期]])&amp;" 年"</f>
        <v>2020 年</v>
      </c>
      <c r="B207" s="8" t="str">
        <f>"第 "&amp;INT(MONTH(records[[#This Row],[日期]])/3+1)&amp;" 季度"</f>
        <v>第 2 季度</v>
      </c>
      <c r="C207" s="8" t="str">
        <f>MONTH(records[[#This Row],[日期]])&amp;" 月"</f>
        <v>3 月</v>
      </c>
      <c r="D207" s="8" t="str">
        <f>"第 "&amp;WEEKNUM(records[[#This Row],[日期]],2)&amp;" 周"</f>
        <v>第 10 周</v>
      </c>
      <c r="E207" s="8">
        <v>43895</v>
      </c>
      <c r="F207" s="9">
        <v>0.37847222222222227</v>
      </c>
      <c r="G207" s="9">
        <v>0.45833333333333331</v>
      </c>
      <c r="H207" s="9">
        <f>records[[#This Row],[结束时刻]]-records[[#This Row],[开始时刻]]</f>
        <v>7.9861111111111049E-2</v>
      </c>
      <c r="I207" s="14" t="s">
        <v>172</v>
      </c>
      <c r="J207" s="25">
        <v>0.1</v>
      </c>
      <c r="K207" s="10"/>
    </row>
    <row r="208" spans="1:11">
      <c r="A208" s="10" t="str">
        <f>YEAR(records[[#This Row],[日期]])&amp;" 年"</f>
        <v>2020 年</v>
      </c>
      <c r="B208" s="8" t="str">
        <f>"第 "&amp;INT(MONTH(records[[#This Row],[日期]])/3+1)&amp;" 季度"</f>
        <v>第 2 季度</v>
      </c>
      <c r="C208" s="8" t="str">
        <f>MONTH(records[[#This Row],[日期]])&amp;" 月"</f>
        <v>3 月</v>
      </c>
      <c r="D208" s="8" t="str">
        <f>"第 "&amp;WEEKNUM(records[[#This Row],[日期]],2)&amp;" 周"</f>
        <v>第 10 周</v>
      </c>
      <c r="E208" s="8">
        <v>43895</v>
      </c>
      <c r="F208" s="9">
        <v>0.45833333333333331</v>
      </c>
      <c r="G208" s="9">
        <v>0.5</v>
      </c>
      <c r="H208" s="9">
        <f>records[[#This Row],[结束时刻]]-records[[#This Row],[开始时刻]]</f>
        <v>4.1666666666666685E-2</v>
      </c>
      <c r="I208" s="14" t="s">
        <v>229</v>
      </c>
      <c r="J208" s="25">
        <v>0.3</v>
      </c>
      <c r="K208" s="10" t="s">
        <v>72</v>
      </c>
    </row>
    <row r="209" spans="1:11">
      <c r="A209" s="10" t="str">
        <f>YEAR(records[[#This Row],[日期]])&amp;" 年"</f>
        <v>2020 年</v>
      </c>
      <c r="B209" s="8" t="str">
        <f>"第 "&amp;INT(MONTH(records[[#This Row],[日期]])/3+1)&amp;" 季度"</f>
        <v>第 2 季度</v>
      </c>
      <c r="C209" s="8" t="str">
        <f>MONTH(records[[#This Row],[日期]])&amp;" 月"</f>
        <v>3 月</v>
      </c>
      <c r="D209" s="8" t="str">
        <f>"第 "&amp;WEEKNUM(records[[#This Row],[日期]],2)&amp;" 周"</f>
        <v>第 10 周</v>
      </c>
      <c r="E209" s="8">
        <v>43895</v>
      </c>
      <c r="F209" s="9">
        <v>0.5</v>
      </c>
      <c r="G209" s="9">
        <v>0.52083333333333337</v>
      </c>
      <c r="H209" s="9">
        <f>records[[#This Row],[结束时刻]]-records[[#This Row],[开始时刻]]</f>
        <v>2.083333333333337E-2</v>
      </c>
      <c r="I209" s="14" t="s">
        <v>231</v>
      </c>
      <c r="J209" s="25">
        <v>0.1</v>
      </c>
      <c r="K209" s="10" t="s">
        <v>226</v>
      </c>
    </row>
    <row r="210" spans="1:11">
      <c r="A210" s="10" t="str">
        <f>YEAR(records[[#This Row],[日期]])&amp;" 年"</f>
        <v>2020 年</v>
      </c>
      <c r="B210" s="8" t="str">
        <f>"第 "&amp;INT(MONTH(records[[#This Row],[日期]])/3+1)&amp;" 季度"</f>
        <v>第 2 季度</v>
      </c>
      <c r="C210" s="8" t="str">
        <f>MONTH(records[[#This Row],[日期]])&amp;" 月"</f>
        <v>3 月</v>
      </c>
      <c r="D210" s="8" t="str">
        <f>"第 "&amp;WEEKNUM(records[[#This Row],[日期]],2)&amp;" 周"</f>
        <v>第 10 周</v>
      </c>
      <c r="E210" s="8">
        <v>43895</v>
      </c>
      <c r="F210" s="9">
        <v>0.5</v>
      </c>
      <c r="G210" s="9">
        <v>0.52083333333333337</v>
      </c>
      <c r="H210" s="9">
        <f>records[[#This Row],[结束时刻]]-records[[#This Row],[开始时刻]]</f>
        <v>2.083333333333337E-2</v>
      </c>
      <c r="I210" s="14" t="s">
        <v>230</v>
      </c>
      <c r="J210" s="25">
        <v>0.3</v>
      </c>
      <c r="K210" s="10" t="s">
        <v>72</v>
      </c>
    </row>
    <row r="211" spans="1:11">
      <c r="A211" s="10" t="str">
        <f>YEAR(records[[#This Row],[日期]])&amp;" 年"</f>
        <v>2020 年</v>
      </c>
      <c r="B211" s="8" t="str">
        <f>"第 "&amp;INT(MONTH(records[[#This Row],[日期]])/3+1)&amp;" 季度"</f>
        <v>第 2 季度</v>
      </c>
      <c r="C211" s="8" t="str">
        <f>MONTH(records[[#This Row],[日期]])&amp;" 月"</f>
        <v>3 月</v>
      </c>
      <c r="D211" s="8" t="str">
        <f>"第 "&amp;WEEKNUM(records[[#This Row],[日期]],2)&amp;" 周"</f>
        <v>第 10 周</v>
      </c>
      <c r="E211" s="8">
        <v>43895</v>
      </c>
      <c r="F211" s="9">
        <v>0.52083333333333337</v>
      </c>
      <c r="G211" s="9">
        <v>0.54166666666666663</v>
      </c>
      <c r="H211" s="9">
        <f>records[[#This Row],[结束时刻]]-records[[#This Row],[开始时刻]]</f>
        <v>2.0833333333333259E-2</v>
      </c>
      <c r="I211" s="14" t="s">
        <v>145</v>
      </c>
      <c r="J211" s="25">
        <v>0.1</v>
      </c>
      <c r="K211" s="10"/>
    </row>
    <row r="212" spans="1:11">
      <c r="A212" s="10" t="str">
        <f>YEAR(records[[#This Row],[日期]])&amp;" 年"</f>
        <v>2020 年</v>
      </c>
      <c r="B212" s="8" t="str">
        <f>"第 "&amp;INT(MONTH(records[[#This Row],[日期]])/3+1)&amp;" 季度"</f>
        <v>第 2 季度</v>
      </c>
      <c r="C212" s="8" t="str">
        <f>MONTH(records[[#This Row],[日期]])&amp;" 月"</f>
        <v>3 月</v>
      </c>
      <c r="D212" s="8" t="str">
        <f>"第 "&amp;WEEKNUM(records[[#This Row],[日期]],2)&amp;" 周"</f>
        <v>第 10 周</v>
      </c>
      <c r="E212" s="8">
        <v>43895</v>
      </c>
      <c r="F212" s="9">
        <v>0.54166666666666663</v>
      </c>
      <c r="G212" s="9">
        <v>0.5625</v>
      </c>
      <c r="H212" s="9">
        <f>records[[#This Row],[结束时刻]]-records[[#This Row],[开始时刻]]</f>
        <v>2.083333333333337E-2</v>
      </c>
      <c r="I212" s="14" t="s">
        <v>232</v>
      </c>
      <c r="J212" s="25">
        <v>0.1</v>
      </c>
      <c r="K212" s="10"/>
    </row>
    <row r="213" spans="1:11">
      <c r="A213" s="10" t="str">
        <f>YEAR(records[[#This Row],[日期]])&amp;" 年"</f>
        <v>2020 年</v>
      </c>
      <c r="B213" s="8" t="str">
        <f>"第 "&amp;INT(MONTH(records[[#This Row],[日期]])/3+1)&amp;" 季度"</f>
        <v>第 2 季度</v>
      </c>
      <c r="C213" s="8" t="str">
        <f>MONTH(records[[#This Row],[日期]])&amp;" 月"</f>
        <v>3 月</v>
      </c>
      <c r="D213" s="8" t="str">
        <f>"第 "&amp;WEEKNUM(records[[#This Row],[日期]],2)&amp;" 周"</f>
        <v>第 10 周</v>
      </c>
      <c r="E213" s="8">
        <v>43895</v>
      </c>
      <c r="F213" s="9">
        <v>0.56597222222222221</v>
      </c>
      <c r="G213" s="9">
        <v>0.625</v>
      </c>
      <c r="H213" s="9">
        <f>records[[#This Row],[结束时刻]]-records[[#This Row],[开始时刻]]</f>
        <v>5.902777777777779E-2</v>
      </c>
      <c r="I213" s="14" t="s">
        <v>190</v>
      </c>
      <c r="J213" s="25">
        <v>0.1</v>
      </c>
      <c r="K213" s="10"/>
    </row>
    <row r="214" spans="1:11">
      <c r="A214" s="10" t="str">
        <f>YEAR(records[[#This Row],[日期]])&amp;" 年"</f>
        <v>2020 年</v>
      </c>
      <c r="B214" s="8" t="str">
        <f>"第 "&amp;INT(MONTH(records[[#This Row],[日期]])/3+1)&amp;" 季度"</f>
        <v>第 2 季度</v>
      </c>
      <c r="C214" s="8" t="str">
        <f>MONTH(records[[#This Row],[日期]])&amp;" 月"</f>
        <v>3 月</v>
      </c>
      <c r="D214" s="8" t="str">
        <f>"第 "&amp;WEEKNUM(records[[#This Row],[日期]],2)&amp;" 周"</f>
        <v>第 10 周</v>
      </c>
      <c r="E214" s="8">
        <v>43895</v>
      </c>
      <c r="F214" s="9">
        <v>0.625</v>
      </c>
      <c r="G214" s="9">
        <v>0.70833333333333337</v>
      </c>
      <c r="H214" s="9">
        <f>records[[#This Row],[结束时刻]]-records[[#This Row],[开始时刻]]</f>
        <v>8.333333333333337E-2</v>
      </c>
      <c r="I214" s="14" t="s">
        <v>192</v>
      </c>
      <c r="J214" s="25">
        <v>0.1</v>
      </c>
      <c r="K214" s="10"/>
    </row>
    <row r="215" spans="1:11">
      <c r="A215" s="10" t="str">
        <f>YEAR(records[[#This Row],[日期]])&amp;" 年"</f>
        <v>2020 年</v>
      </c>
      <c r="B215" s="8" t="str">
        <f>"第 "&amp;INT(MONTH(records[[#This Row],[日期]])/3+1)&amp;" 季度"</f>
        <v>第 2 季度</v>
      </c>
      <c r="C215" s="8" t="str">
        <f>MONTH(records[[#This Row],[日期]])&amp;" 月"</f>
        <v>3 月</v>
      </c>
      <c r="D215" s="8" t="str">
        <f>"第 "&amp;WEEKNUM(records[[#This Row],[日期]],2)&amp;" 周"</f>
        <v>第 10 周</v>
      </c>
      <c r="E215" s="8">
        <v>43895</v>
      </c>
      <c r="F215" s="9">
        <v>0.70833333333333337</v>
      </c>
      <c r="G215" s="9">
        <v>0.75</v>
      </c>
      <c r="H215" s="9">
        <f>records[[#This Row],[结束时刻]]-records[[#This Row],[开始时刻]]</f>
        <v>4.166666666666663E-2</v>
      </c>
      <c r="I215" s="14" t="s">
        <v>233</v>
      </c>
      <c r="J215" s="25">
        <v>0.2</v>
      </c>
      <c r="K215" s="10"/>
    </row>
    <row r="216" spans="1:11">
      <c r="A216" s="10" t="str">
        <f>YEAR(records[[#This Row],[日期]])&amp;" 年"</f>
        <v>2020 年</v>
      </c>
      <c r="B216" s="8" t="str">
        <f>"第 "&amp;INT(MONTH(records[[#This Row],[日期]])/3+1)&amp;" 季度"</f>
        <v>第 2 季度</v>
      </c>
      <c r="C216" s="8" t="str">
        <f>MONTH(records[[#This Row],[日期]])&amp;" 月"</f>
        <v>3 月</v>
      </c>
      <c r="D216" s="8" t="str">
        <f>"第 "&amp;WEEKNUM(records[[#This Row],[日期]],2)&amp;" 周"</f>
        <v>第 10 周</v>
      </c>
      <c r="E216" s="8">
        <v>43895</v>
      </c>
      <c r="F216" s="9">
        <v>0.75</v>
      </c>
      <c r="G216" s="9">
        <v>0.77083333333333337</v>
      </c>
      <c r="H216" s="9">
        <f>records[[#This Row],[结束时刻]]-records[[#This Row],[开始时刻]]</f>
        <v>2.083333333333337E-2</v>
      </c>
      <c r="I216" s="14" t="s">
        <v>234</v>
      </c>
      <c r="J216" s="25">
        <v>0.2</v>
      </c>
      <c r="K216" s="10"/>
    </row>
    <row r="217" spans="1:11">
      <c r="A217" s="10" t="str">
        <f>YEAR(records[[#This Row],[日期]])&amp;" 年"</f>
        <v>2020 年</v>
      </c>
      <c r="B217" s="8" t="str">
        <f>"第 "&amp;INT(MONTH(records[[#This Row],[日期]])/3+1)&amp;" 季度"</f>
        <v>第 2 季度</v>
      </c>
      <c r="C217" s="8" t="str">
        <f>MONTH(records[[#This Row],[日期]])&amp;" 月"</f>
        <v>3 月</v>
      </c>
      <c r="D217" s="8" t="str">
        <f>"第 "&amp;WEEKNUM(records[[#This Row],[日期]],2)&amp;" 周"</f>
        <v>第 10 周</v>
      </c>
      <c r="E217" s="8">
        <v>43895</v>
      </c>
      <c r="F217" s="9">
        <v>0.77083333333333337</v>
      </c>
      <c r="G217" s="9">
        <v>0.78819444444444453</v>
      </c>
      <c r="H217" s="9">
        <f>records[[#This Row],[结束时刻]]-records[[#This Row],[开始时刻]]</f>
        <v>1.736111111111116E-2</v>
      </c>
      <c r="I217" s="14" t="s">
        <v>235</v>
      </c>
      <c r="J217" s="25">
        <v>0.1</v>
      </c>
      <c r="K217" s="10"/>
    </row>
    <row r="218" spans="1:11">
      <c r="A218" s="10" t="str">
        <f>YEAR(records[[#This Row],[日期]])&amp;" 年"</f>
        <v>2020 年</v>
      </c>
      <c r="B218" s="8" t="str">
        <f>"第 "&amp;INT(MONTH(records[[#This Row],[日期]])/3+1)&amp;" 季度"</f>
        <v>第 2 季度</v>
      </c>
      <c r="C218" s="8" t="str">
        <f>MONTH(records[[#This Row],[日期]])&amp;" 月"</f>
        <v>3 月</v>
      </c>
      <c r="D218" s="8" t="str">
        <f>"第 "&amp;WEEKNUM(records[[#This Row],[日期]],2)&amp;" 周"</f>
        <v>第 10 周</v>
      </c>
      <c r="E218" s="8">
        <v>43895</v>
      </c>
      <c r="F218" s="9">
        <v>0.79166666666666663</v>
      </c>
      <c r="G218" s="9">
        <v>0.875</v>
      </c>
      <c r="H218" s="9">
        <f>records[[#This Row],[结束时刻]]-records[[#This Row],[开始时刻]]</f>
        <v>8.333333333333337E-2</v>
      </c>
      <c r="I218" s="14" t="s">
        <v>11</v>
      </c>
      <c r="J218" s="25">
        <v>0.1</v>
      </c>
      <c r="K218" s="10"/>
    </row>
    <row r="219" spans="1:11">
      <c r="A219" s="10" t="str">
        <f>YEAR(records[[#This Row],[日期]])&amp;" 年"</f>
        <v>2020 年</v>
      </c>
      <c r="B219" s="8" t="str">
        <f>"第 "&amp;INT(MONTH(records[[#This Row],[日期]])/3+1)&amp;" 季度"</f>
        <v>第 2 季度</v>
      </c>
      <c r="C219" s="8" t="str">
        <f>MONTH(records[[#This Row],[日期]])&amp;" 月"</f>
        <v>3 月</v>
      </c>
      <c r="D219" s="8" t="str">
        <f>"第 "&amp;WEEKNUM(records[[#This Row],[日期]],2)&amp;" 周"</f>
        <v>第 10 周</v>
      </c>
      <c r="E219" s="8">
        <v>43895</v>
      </c>
      <c r="F219" s="9">
        <v>0.875</v>
      </c>
      <c r="G219" s="9">
        <v>0.91666666666666663</v>
      </c>
      <c r="H219" s="9">
        <f>records[[#This Row],[结束时刻]]-records[[#This Row],[开始时刻]]</f>
        <v>4.166666666666663E-2</v>
      </c>
      <c r="I219" s="14" t="s">
        <v>12</v>
      </c>
      <c r="J219" s="25">
        <v>0.7</v>
      </c>
      <c r="K219" s="10" t="s">
        <v>72</v>
      </c>
    </row>
    <row r="220" spans="1:11">
      <c r="A220" s="10" t="str">
        <f>YEAR(records[[#This Row],[日期]])&amp;" 年"</f>
        <v>2020 年</v>
      </c>
      <c r="B220" s="8" t="str">
        <f>"第 "&amp;INT(MONTH(records[[#This Row],[日期]])/3+1)&amp;" 季度"</f>
        <v>第 2 季度</v>
      </c>
      <c r="C220" s="8" t="str">
        <f>MONTH(records[[#This Row],[日期]])&amp;" 月"</f>
        <v>3 月</v>
      </c>
      <c r="D220" s="8" t="str">
        <f>"第 "&amp;WEEKNUM(records[[#This Row],[日期]],2)&amp;" 周"</f>
        <v>第 10 周</v>
      </c>
      <c r="E220" s="8">
        <v>43895</v>
      </c>
      <c r="F220" s="9">
        <v>0.91666666666666663</v>
      </c>
      <c r="G220" s="9">
        <v>0.9375</v>
      </c>
      <c r="H220" s="9">
        <f>records[[#This Row],[结束时刻]]-records[[#This Row],[开始时刻]]</f>
        <v>2.083333333333337E-2</v>
      </c>
      <c r="I220" s="14" t="s">
        <v>23</v>
      </c>
      <c r="J220" s="25">
        <v>0</v>
      </c>
      <c r="K220" s="10"/>
    </row>
    <row r="221" spans="1:11">
      <c r="A221" s="10" t="str">
        <f>YEAR(records[[#This Row],[日期]])&amp;" 年"</f>
        <v>2020 年</v>
      </c>
      <c r="B221" s="8" t="str">
        <f>"第 "&amp;INT(MONTH(records[[#This Row],[日期]])/3+1)&amp;" 季度"</f>
        <v>第 2 季度</v>
      </c>
      <c r="C221" s="8" t="str">
        <f>MONTH(records[[#This Row],[日期]])&amp;" 月"</f>
        <v>3 月</v>
      </c>
      <c r="D221" s="8" t="str">
        <f>"第 "&amp;WEEKNUM(records[[#This Row],[日期]],2)&amp;" 周"</f>
        <v>第 10 周</v>
      </c>
      <c r="E221" s="8">
        <v>43895</v>
      </c>
      <c r="F221" s="9">
        <v>0.91666666666666663</v>
      </c>
      <c r="G221" s="9">
        <v>0.95833333333333337</v>
      </c>
      <c r="H221" s="9">
        <f>records[[#This Row],[结束时刻]]-records[[#This Row],[开始时刻]]</f>
        <v>4.1666666666666741E-2</v>
      </c>
      <c r="I221" s="14" t="s">
        <v>177</v>
      </c>
      <c r="J221" s="25">
        <v>0</v>
      </c>
      <c r="K221" s="10"/>
    </row>
    <row r="222" spans="1:11">
      <c r="A222" s="10" t="str">
        <f>YEAR(records[[#This Row],[日期]])&amp;" 年"</f>
        <v>2020 年</v>
      </c>
      <c r="B222" s="8" t="str">
        <f>"第 "&amp;INT(MONTH(records[[#This Row],[日期]])/3+1)&amp;" 季度"</f>
        <v>第 2 季度</v>
      </c>
      <c r="C222" s="8" t="str">
        <f>MONTH(records[[#This Row],[日期]])&amp;" 月"</f>
        <v>3 月</v>
      </c>
      <c r="D222" s="8" t="str">
        <f>"第 "&amp;WEEKNUM(records[[#This Row],[日期]],2)&amp;" 周"</f>
        <v>第 10 周</v>
      </c>
      <c r="E222" s="8">
        <v>43895</v>
      </c>
      <c r="F222" s="9">
        <v>0.9375</v>
      </c>
      <c r="G222" s="9">
        <v>0.94444444444444453</v>
      </c>
      <c r="H222" s="9">
        <f>records[[#This Row],[结束时刻]]-records[[#This Row],[开始时刻]]</f>
        <v>6.9444444444445308E-3</v>
      </c>
      <c r="I222" s="14" t="s">
        <v>150</v>
      </c>
      <c r="J222" s="25">
        <v>0</v>
      </c>
      <c r="K222" s="10"/>
    </row>
    <row r="223" spans="1:11">
      <c r="A223" s="10" t="str">
        <f>YEAR(records[[#This Row],[日期]])&amp;" 年"</f>
        <v>2020 年</v>
      </c>
      <c r="B223" s="8" t="str">
        <f>"第 "&amp;INT(MONTH(records[[#This Row],[日期]])/3+1)&amp;" 季度"</f>
        <v>第 2 季度</v>
      </c>
      <c r="C223" s="8" t="str">
        <f>MONTH(records[[#This Row],[日期]])&amp;" 月"</f>
        <v>3 月</v>
      </c>
      <c r="D223" s="8" t="str">
        <f>"第 "&amp;WEEKNUM(records[[#This Row],[日期]],2)&amp;" 周"</f>
        <v>第 10 周</v>
      </c>
      <c r="E223" s="8">
        <v>43895</v>
      </c>
      <c r="F223" s="9">
        <v>0.94444444444444453</v>
      </c>
      <c r="G223" s="9">
        <v>0.95138888888888884</v>
      </c>
      <c r="H223" s="9">
        <f>records[[#This Row],[结束时刻]]-records[[#This Row],[开始时刻]]</f>
        <v>6.9444444444443088E-3</v>
      </c>
      <c r="I223" s="14" t="s">
        <v>141</v>
      </c>
      <c r="J223" s="25">
        <v>0</v>
      </c>
      <c r="K223" s="10"/>
    </row>
    <row r="224" spans="1:11">
      <c r="A224" s="10" t="str">
        <f>YEAR(records[[#This Row],[日期]])&amp;" 年"</f>
        <v>2020 年</v>
      </c>
      <c r="B224" s="8" t="str">
        <f>"第 "&amp;INT(MONTH(records[[#This Row],[日期]])/3+1)&amp;" 季度"</f>
        <v>第 2 季度</v>
      </c>
      <c r="C224" s="8" t="str">
        <f>MONTH(records[[#This Row],[日期]])&amp;" 月"</f>
        <v>3 月</v>
      </c>
      <c r="D224" s="8" t="str">
        <f>"第 "&amp;WEEKNUM(records[[#This Row],[日期]],2)&amp;" 周"</f>
        <v>第 10 周</v>
      </c>
      <c r="E224" s="8">
        <v>43895</v>
      </c>
      <c r="F224" s="9">
        <v>0.95138888888888884</v>
      </c>
      <c r="G224" s="9">
        <v>0.95833333333333337</v>
      </c>
      <c r="H224" s="9">
        <f>records[[#This Row],[结束时刻]]-records[[#This Row],[开始时刻]]</f>
        <v>6.9444444444445308E-3</v>
      </c>
      <c r="I224" s="14" t="s">
        <v>187</v>
      </c>
      <c r="J224" s="25">
        <v>0</v>
      </c>
      <c r="K224" s="10"/>
    </row>
    <row r="225" spans="1:11">
      <c r="A225" s="10" t="str">
        <f>YEAR(records[[#This Row],[日期]])&amp;" 年"</f>
        <v>2020 年</v>
      </c>
      <c r="B225" s="8" t="str">
        <f>"第 "&amp;INT(MONTH(records[[#This Row],[日期]])/3+1)&amp;" 季度"</f>
        <v>第 2 季度</v>
      </c>
      <c r="C225" s="8" t="str">
        <f>MONTH(records[[#This Row],[日期]])&amp;" 月"</f>
        <v>3 月</v>
      </c>
      <c r="D225" s="8" t="str">
        <f>"第 "&amp;WEEKNUM(records[[#This Row],[日期]],2)&amp;" 周"</f>
        <v>第 10 周</v>
      </c>
      <c r="E225" s="8">
        <v>43896</v>
      </c>
      <c r="F225" s="9">
        <v>0</v>
      </c>
      <c r="G225" s="9">
        <v>0.99930555555555556</v>
      </c>
      <c r="H225" s="9">
        <f>records[[#This Row],[结束时刻]]-records[[#This Row],[开始时刻]]</f>
        <v>0.99930555555555556</v>
      </c>
      <c r="I225" s="14" t="s">
        <v>130</v>
      </c>
      <c r="J225" s="25">
        <v>9.1999999999999998E-2</v>
      </c>
      <c r="K225" s="10" t="s">
        <v>239</v>
      </c>
    </row>
    <row r="226" spans="1:11">
      <c r="A226" s="10" t="str">
        <f>YEAR(records[[#This Row],[日期]])&amp;" 年"</f>
        <v>2020 年</v>
      </c>
      <c r="B226" s="8" t="str">
        <f>"第 "&amp;INT(MONTH(records[[#This Row],[日期]])/3+1)&amp;" 季度"</f>
        <v>第 2 季度</v>
      </c>
      <c r="C226" s="8" t="str">
        <f>MONTH(records[[#This Row],[日期]])&amp;" 月"</f>
        <v>3 月</v>
      </c>
      <c r="D226" s="8" t="str">
        <f>"第 "&amp;WEEKNUM(records[[#This Row],[日期]],2)&amp;" 周"</f>
        <v>第 10 周</v>
      </c>
      <c r="E226" s="8">
        <v>43896</v>
      </c>
      <c r="F226" s="9">
        <v>0.29166666666666669</v>
      </c>
      <c r="G226" s="9">
        <v>0.3125</v>
      </c>
      <c r="H226" s="9">
        <f>records[[#This Row],[结束时刻]]-records[[#This Row],[开始时刻]]</f>
        <v>2.0833333333333315E-2</v>
      </c>
      <c r="I226" s="14" t="s">
        <v>20</v>
      </c>
      <c r="J226" s="25">
        <v>0</v>
      </c>
      <c r="K226" s="10"/>
    </row>
    <row r="227" spans="1:11">
      <c r="A227" s="10" t="str">
        <f>YEAR(records[[#This Row],[日期]])&amp;" 年"</f>
        <v>2020 年</v>
      </c>
      <c r="B227" s="8" t="str">
        <f>"第 "&amp;INT(MONTH(records[[#This Row],[日期]])/3+1)&amp;" 季度"</f>
        <v>第 2 季度</v>
      </c>
      <c r="C227" s="8" t="str">
        <f>MONTH(records[[#This Row],[日期]])&amp;" 月"</f>
        <v>3 月</v>
      </c>
      <c r="D227" s="8" t="str">
        <f>"第 "&amp;WEEKNUM(records[[#This Row],[日期]],2)&amp;" 周"</f>
        <v>第 10 周</v>
      </c>
      <c r="E227" s="8">
        <v>43896</v>
      </c>
      <c r="F227" s="9">
        <v>0.30208333333333331</v>
      </c>
      <c r="G227" s="9">
        <v>0.30208333333333331</v>
      </c>
      <c r="H227" s="9">
        <f>records[[#This Row],[结束时刻]]-records[[#This Row],[开始时刻]]</f>
        <v>0</v>
      </c>
      <c r="I227" s="14" t="s">
        <v>6</v>
      </c>
      <c r="J227" s="25">
        <v>0.6</v>
      </c>
      <c r="K227" s="10"/>
    </row>
    <row r="228" spans="1:11">
      <c r="A228" s="10" t="str">
        <f>YEAR(records[[#This Row],[日期]])&amp;" 年"</f>
        <v>2020 年</v>
      </c>
      <c r="B228" s="8" t="str">
        <f>"第 "&amp;INT(MONTH(records[[#This Row],[日期]])/3+1)&amp;" 季度"</f>
        <v>第 2 季度</v>
      </c>
      <c r="C228" s="8" t="str">
        <f>MONTH(records[[#This Row],[日期]])&amp;" 月"</f>
        <v>3 月</v>
      </c>
      <c r="D228" s="8" t="str">
        <f>"第 "&amp;WEEKNUM(records[[#This Row],[日期]],2)&amp;" 周"</f>
        <v>第 10 周</v>
      </c>
      <c r="E228" s="8">
        <v>43896</v>
      </c>
      <c r="F228" s="9">
        <v>0.30208333333333331</v>
      </c>
      <c r="G228" s="9">
        <v>0.30902777777777779</v>
      </c>
      <c r="H228" s="9">
        <f>records[[#This Row],[结束时刻]]-records[[#This Row],[开始时刻]]</f>
        <v>6.9444444444444753E-3</v>
      </c>
      <c r="I228" s="8" t="s">
        <v>97</v>
      </c>
      <c r="J228" s="25">
        <v>0.6</v>
      </c>
      <c r="K228" s="10"/>
    </row>
    <row r="229" spans="1:11">
      <c r="A229" s="10" t="str">
        <f>YEAR(records[[#This Row],[日期]])&amp;" 年"</f>
        <v>2020 年</v>
      </c>
      <c r="B229" s="8" t="str">
        <f>"第 "&amp;INT(MONTH(records[[#This Row],[日期]])/3+1)&amp;" 季度"</f>
        <v>第 2 季度</v>
      </c>
      <c r="C229" s="8" t="str">
        <f>MONTH(records[[#This Row],[日期]])&amp;" 月"</f>
        <v>3 月</v>
      </c>
      <c r="D229" s="8" t="str">
        <f>"第 "&amp;WEEKNUM(records[[#This Row],[日期]],2)&amp;" 周"</f>
        <v>第 10 周</v>
      </c>
      <c r="E229" s="8">
        <v>43896</v>
      </c>
      <c r="F229" s="9">
        <v>0.3125</v>
      </c>
      <c r="G229" s="9">
        <v>0.3298611111111111</v>
      </c>
      <c r="H229" s="9">
        <f>records[[#This Row],[结束时刻]]-records[[#This Row],[开始时刻]]</f>
        <v>1.7361111111111105E-2</v>
      </c>
      <c r="I229" s="14" t="s">
        <v>194</v>
      </c>
      <c r="J229" s="25">
        <v>0.1</v>
      </c>
      <c r="K229" s="10"/>
    </row>
    <row r="230" spans="1:11">
      <c r="A230" s="10" t="str">
        <f>YEAR(records[[#This Row],[日期]])&amp;" 年"</f>
        <v>2020 年</v>
      </c>
      <c r="B230" s="8" t="str">
        <f>"第 "&amp;INT(MONTH(records[[#This Row],[日期]])/3+1)&amp;" 季度"</f>
        <v>第 2 季度</v>
      </c>
      <c r="C230" s="8" t="str">
        <f>MONTH(records[[#This Row],[日期]])&amp;" 月"</f>
        <v>3 月</v>
      </c>
      <c r="D230" s="8" t="str">
        <f>"第 "&amp;WEEKNUM(records[[#This Row],[日期]],2)&amp;" 周"</f>
        <v>第 10 周</v>
      </c>
      <c r="E230" s="8">
        <v>43896</v>
      </c>
      <c r="F230" s="9">
        <v>0.3125</v>
      </c>
      <c r="G230" s="9">
        <v>0.3298611111111111</v>
      </c>
      <c r="H230" s="9">
        <f>records[[#This Row],[结束时刻]]-records[[#This Row],[开始时刻]]</f>
        <v>1.7361111111111105E-2</v>
      </c>
      <c r="I230" s="14" t="s">
        <v>188</v>
      </c>
      <c r="J230" s="25">
        <v>0.1</v>
      </c>
      <c r="K230" s="10"/>
    </row>
    <row r="231" spans="1:11">
      <c r="A231" s="10" t="str">
        <f>YEAR(records[[#This Row],[日期]])&amp;" 年"</f>
        <v>2020 年</v>
      </c>
      <c r="B231" s="8" t="str">
        <f>"第 "&amp;INT(MONTH(records[[#This Row],[日期]])/3+1)&amp;" 季度"</f>
        <v>第 2 季度</v>
      </c>
      <c r="C231" s="8" t="str">
        <f>MONTH(records[[#This Row],[日期]])&amp;" 月"</f>
        <v>3 月</v>
      </c>
      <c r="D231" s="8" t="str">
        <f>"第 "&amp;WEEKNUM(records[[#This Row],[日期]],2)&amp;" 周"</f>
        <v>第 10 周</v>
      </c>
      <c r="E231" s="8">
        <v>43896</v>
      </c>
      <c r="F231" s="9">
        <v>0.31944444444444448</v>
      </c>
      <c r="G231" s="9">
        <v>0.3263888888888889</v>
      </c>
      <c r="H231" s="9">
        <f>records[[#This Row],[结束时刻]]-records[[#This Row],[开始时刻]]</f>
        <v>6.9444444444444198E-3</v>
      </c>
      <c r="I231" s="14" t="s">
        <v>189</v>
      </c>
      <c r="J231" s="25">
        <v>0.1</v>
      </c>
      <c r="K231" s="10"/>
    </row>
    <row r="232" spans="1:11">
      <c r="A232" s="10" t="str">
        <f>YEAR(records[[#This Row],[日期]])&amp;" 年"</f>
        <v>2020 年</v>
      </c>
      <c r="B232" s="8" t="str">
        <f>"第 "&amp;INT(MONTH(records[[#This Row],[日期]])/3+1)&amp;" 季度"</f>
        <v>第 2 季度</v>
      </c>
      <c r="C232" s="8" t="str">
        <f>MONTH(records[[#This Row],[日期]])&amp;" 月"</f>
        <v>3 月</v>
      </c>
      <c r="D232" s="8" t="str">
        <f>"第 "&amp;WEEKNUM(records[[#This Row],[日期]],2)&amp;" 周"</f>
        <v>第 10 周</v>
      </c>
      <c r="E232" s="8">
        <v>43896</v>
      </c>
      <c r="F232" s="9">
        <v>0.31944444444444448</v>
      </c>
      <c r="G232" s="9">
        <v>0.3298611111111111</v>
      </c>
      <c r="H232" s="9">
        <f>records[[#This Row],[结束时刻]]-records[[#This Row],[开始时刻]]</f>
        <v>1.041666666666663E-2</v>
      </c>
      <c r="I232" s="14" t="s">
        <v>134</v>
      </c>
      <c r="J232" s="25">
        <v>0.3</v>
      </c>
      <c r="K232" s="10" t="s">
        <v>250</v>
      </c>
    </row>
    <row r="233" spans="1:11">
      <c r="A233" s="10" t="str">
        <f>YEAR(records[[#This Row],[日期]])&amp;" 年"</f>
        <v>2020 年</v>
      </c>
      <c r="B233" s="8" t="str">
        <f>"第 "&amp;INT(MONTH(records[[#This Row],[日期]])/3+1)&amp;" 季度"</f>
        <v>第 2 季度</v>
      </c>
      <c r="C233" s="8" t="str">
        <f>MONTH(records[[#This Row],[日期]])&amp;" 月"</f>
        <v>3 月</v>
      </c>
      <c r="D233" s="8" t="str">
        <f>"第 "&amp;WEEKNUM(records[[#This Row],[日期]],2)&amp;" 周"</f>
        <v>第 10 周</v>
      </c>
      <c r="E233" s="8">
        <v>43896</v>
      </c>
      <c r="F233" s="9">
        <v>0.33333333333333331</v>
      </c>
      <c r="G233" s="9">
        <v>0.375</v>
      </c>
      <c r="H233" s="9">
        <f>records[[#This Row],[结束时刻]]-records[[#This Row],[开始时刻]]</f>
        <v>4.1666666666666685E-2</v>
      </c>
      <c r="I233" s="14" t="s">
        <v>11</v>
      </c>
      <c r="J233" s="25">
        <v>0.6</v>
      </c>
      <c r="K233" s="10"/>
    </row>
    <row r="234" spans="1:11">
      <c r="A234" s="10" t="str">
        <f>YEAR(records[[#This Row],[日期]])&amp;" 年"</f>
        <v>2020 年</v>
      </c>
      <c r="B234" s="8" t="str">
        <f>"第 "&amp;INT(MONTH(records[[#This Row],[日期]])/3+1)&amp;" 季度"</f>
        <v>第 2 季度</v>
      </c>
      <c r="C234" s="8" t="str">
        <f>MONTH(records[[#This Row],[日期]])&amp;" 月"</f>
        <v>3 月</v>
      </c>
      <c r="D234" s="8" t="str">
        <f>"第 "&amp;WEEKNUM(records[[#This Row],[日期]],2)&amp;" 周"</f>
        <v>第 10 周</v>
      </c>
      <c r="E234" s="8">
        <v>43896</v>
      </c>
      <c r="F234" s="9">
        <v>0.375</v>
      </c>
      <c r="G234" s="9">
        <v>0.45833333333333331</v>
      </c>
      <c r="H234" s="9">
        <f>records[[#This Row],[结束时刻]]-records[[#This Row],[开始时刻]]</f>
        <v>8.3333333333333315E-2</v>
      </c>
      <c r="I234" s="14" t="s">
        <v>172</v>
      </c>
      <c r="J234" s="25">
        <v>0.1</v>
      </c>
      <c r="K234" s="10"/>
    </row>
    <row r="235" spans="1:11">
      <c r="A235" s="10" t="str">
        <f>YEAR(records[[#This Row],[日期]])&amp;" 年"</f>
        <v>2020 年</v>
      </c>
      <c r="B235" s="8" t="str">
        <f>"第 "&amp;INT(MONTH(records[[#This Row],[日期]])/3+1)&amp;" 季度"</f>
        <v>第 2 季度</v>
      </c>
      <c r="C235" s="8" t="str">
        <f>MONTH(records[[#This Row],[日期]])&amp;" 月"</f>
        <v>3 月</v>
      </c>
      <c r="D235" s="8" t="str">
        <f>"第 "&amp;WEEKNUM(records[[#This Row],[日期]],2)&amp;" 周"</f>
        <v>第 10 周</v>
      </c>
      <c r="E235" s="8">
        <v>43896</v>
      </c>
      <c r="F235" s="9">
        <v>0.45833333333333331</v>
      </c>
      <c r="G235" s="9">
        <v>0.5</v>
      </c>
      <c r="H235" s="9">
        <f>records[[#This Row],[结束时刻]]-records[[#This Row],[开始时刻]]</f>
        <v>4.1666666666666685E-2</v>
      </c>
      <c r="I235" s="14" t="s">
        <v>229</v>
      </c>
      <c r="J235" s="25">
        <v>0.3</v>
      </c>
      <c r="K235" s="10"/>
    </row>
    <row r="236" spans="1:11">
      <c r="A236" s="10" t="str">
        <f>YEAR(records[[#This Row],[日期]])&amp;" 年"</f>
        <v>2020 年</v>
      </c>
      <c r="B236" s="8" t="str">
        <f>"第 "&amp;INT(MONTH(records[[#This Row],[日期]])/3+1)&amp;" 季度"</f>
        <v>第 2 季度</v>
      </c>
      <c r="C236" s="8" t="str">
        <f>MONTH(records[[#This Row],[日期]])&amp;" 月"</f>
        <v>3 月</v>
      </c>
      <c r="D236" s="8" t="str">
        <f>"第 "&amp;WEEKNUM(records[[#This Row],[日期]],2)&amp;" 周"</f>
        <v>第 10 周</v>
      </c>
      <c r="E236" s="8">
        <v>43896</v>
      </c>
      <c r="F236" s="9">
        <v>0.5</v>
      </c>
      <c r="G236" s="9">
        <v>0.52083333333333337</v>
      </c>
      <c r="H236" s="9">
        <f>records[[#This Row],[结束时刻]]-records[[#This Row],[开始时刻]]</f>
        <v>2.083333333333337E-2</v>
      </c>
      <c r="I236" s="14" t="s">
        <v>230</v>
      </c>
      <c r="J236" s="25">
        <v>0.3</v>
      </c>
      <c r="K236" s="10"/>
    </row>
    <row r="237" spans="1:11">
      <c r="A237" s="10" t="str">
        <f>YEAR(records[[#This Row],[日期]])&amp;" 年"</f>
        <v>2020 年</v>
      </c>
      <c r="B237" s="8" t="str">
        <f>"第 "&amp;INT(MONTH(records[[#This Row],[日期]])/3+1)&amp;" 季度"</f>
        <v>第 2 季度</v>
      </c>
      <c r="C237" s="8" t="str">
        <f>MONTH(records[[#This Row],[日期]])&amp;" 月"</f>
        <v>3 月</v>
      </c>
      <c r="D237" s="8" t="str">
        <f>"第 "&amp;WEEKNUM(records[[#This Row],[日期]],2)&amp;" 周"</f>
        <v>第 10 周</v>
      </c>
      <c r="E237" s="8">
        <v>43896</v>
      </c>
      <c r="F237" s="9">
        <v>0.52083333333333337</v>
      </c>
      <c r="G237" s="9">
        <v>0.54166666666666663</v>
      </c>
      <c r="H237" s="9">
        <f>records[[#This Row],[结束时刻]]-records[[#This Row],[开始时刻]]</f>
        <v>2.0833333333333259E-2</v>
      </c>
      <c r="I237" s="14" t="s">
        <v>145</v>
      </c>
      <c r="J237" s="25">
        <v>0.1</v>
      </c>
      <c r="K237" s="10"/>
    </row>
    <row r="238" spans="1:11">
      <c r="A238" s="10" t="str">
        <f>YEAR(records[[#This Row],[日期]])&amp;" 年"</f>
        <v>2020 年</v>
      </c>
      <c r="B238" s="8" t="str">
        <f>"第 "&amp;INT(MONTH(records[[#This Row],[日期]])/3+1)&amp;" 季度"</f>
        <v>第 2 季度</v>
      </c>
      <c r="C238" s="8" t="str">
        <f>MONTH(records[[#This Row],[日期]])&amp;" 月"</f>
        <v>3 月</v>
      </c>
      <c r="D238" s="8" t="str">
        <f>"第 "&amp;WEEKNUM(records[[#This Row],[日期]],2)&amp;" 周"</f>
        <v>第 10 周</v>
      </c>
      <c r="E238" s="8">
        <v>43896</v>
      </c>
      <c r="F238" s="9">
        <v>0.58333333333333337</v>
      </c>
      <c r="G238" s="9">
        <v>0.63888888888888895</v>
      </c>
      <c r="H238" s="9">
        <f>records[[#This Row],[结束时刻]]-records[[#This Row],[开始时刻]]</f>
        <v>5.555555555555558E-2</v>
      </c>
      <c r="I238" s="14" t="s">
        <v>190</v>
      </c>
      <c r="J238" s="25">
        <v>0.1</v>
      </c>
      <c r="K238" s="10"/>
    </row>
    <row r="239" spans="1:11">
      <c r="A239" s="10" t="str">
        <f>YEAR(records[[#This Row],[日期]])&amp;" 年"</f>
        <v>2020 年</v>
      </c>
      <c r="B239" s="8" t="str">
        <f>"第 "&amp;INT(MONTH(records[[#This Row],[日期]])/3+1)&amp;" 季度"</f>
        <v>第 2 季度</v>
      </c>
      <c r="C239" s="8" t="str">
        <f>MONTH(records[[#This Row],[日期]])&amp;" 月"</f>
        <v>3 月</v>
      </c>
      <c r="D239" s="8" t="str">
        <f>"第 "&amp;WEEKNUM(records[[#This Row],[日期]],2)&amp;" 周"</f>
        <v>第 10 周</v>
      </c>
      <c r="E239" s="8">
        <v>43896</v>
      </c>
      <c r="F239" s="9">
        <v>0.64583333333333337</v>
      </c>
      <c r="G239" s="9">
        <v>0.70833333333333337</v>
      </c>
      <c r="H239" s="9">
        <f>records[[#This Row],[结束时刻]]-records[[#This Row],[开始时刻]]</f>
        <v>6.25E-2</v>
      </c>
      <c r="I239" s="14" t="s">
        <v>238</v>
      </c>
      <c r="J239" s="25">
        <v>0.03</v>
      </c>
      <c r="K239" s="10"/>
    </row>
    <row r="240" spans="1:11">
      <c r="A240" s="10" t="str">
        <f>YEAR(records[[#This Row],[日期]])&amp;" 年"</f>
        <v>2020 年</v>
      </c>
      <c r="B240" s="8" t="str">
        <f>"第 "&amp;INT(MONTH(records[[#This Row],[日期]])/3+1)&amp;" 季度"</f>
        <v>第 2 季度</v>
      </c>
      <c r="C240" s="8" t="str">
        <f>MONTH(records[[#This Row],[日期]])&amp;" 月"</f>
        <v>3 月</v>
      </c>
      <c r="D240" s="8" t="str">
        <f>"第 "&amp;WEEKNUM(records[[#This Row],[日期]],2)&amp;" 周"</f>
        <v>第 10 周</v>
      </c>
      <c r="E240" s="8">
        <v>43896</v>
      </c>
      <c r="F240" s="9">
        <v>0.70833333333333337</v>
      </c>
      <c r="G240" s="9">
        <v>0.75</v>
      </c>
      <c r="H240" s="9">
        <f>records[[#This Row],[结束时刻]]-records[[#This Row],[开始时刻]]</f>
        <v>4.166666666666663E-2</v>
      </c>
      <c r="I240" s="14" t="s">
        <v>233</v>
      </c>
      <c r="J240" s="25">
        <v>0.3</v>
      </c>
      <c r="K240" s="10" t="s">
        <v>72</v>
      </c>
    </row>
    <row r="241" spans="1:11">
      <c r="A241" s="10" t="str">
        <f>YEAR(records[[#This Row],[日期]])&amp;" 年"</f>
        <v>2020 年</v>
      </c>
      <c r="B241" s="8" t="str">
        <f>"第 "&amp;INT(MONTH(records[[#This Row],[日期]])/3+1)&amp;" 季度"</f>
        <v>第 2 季度</v>
      </c>
      <c r="C241" s="8" t="str">
        <f>MONTH(records[[#This Row],[日期]])&amp;" 月"</f>
        <v>3 月</v>
      </c>
      <c r="D241" s="8" t="str">
        <f>"第 "&amp;WEEKNUM(records[[#This Row],[日期]],2)&amp;" 周"</f>
        <v>第 10 周</v>
      </c>
      <c r="E241" s="8">
        <v>43896</v>
      </c>
      <c r="F241" s="9">
        <v>0.75</v>
      </c>
      <c r="G241" s="9">
        <v>0.77083333333333337</v>
      </c>
      <c r="H241" s="9">
        <f>records[[#This Row],[结束时刻]]-records[[#This Row],[开始时刻]]</f>
        <v>2.083333333333337E-2</v>
      </c>
      <c r="I241" s="14" t="s">
        <v>234</v>
      </c>
      <c r="J241" s="25">
        <v>0.3</v>
      </c>
      <c r="K241" s="10" t="s">
        <v>72</v>
      </c>
    </row>
    <row r="242" spans="1:11">
      <c r="A242" s="10" t="str">
        <f>YEAR(records[[#This Row],[日期]])&amp;" 年"</f>
        <v>2020 年</v>
      </c>
      <c r="B242" s="8" t="str">
        <f>"第 "&amp;INT(MONTH(records[[#This Row],[日期]])/3+1)&amp;" 季度"</f>
        <v>第 2 季度</v>
      </c>
      <c r="C242" s="8" t="str">
        <f>MONTH(records[[#This Row],[日期]])&amp;" 月"</f>
        <v>3 月</v>
      </c>
      <c r="D242" s="8" t="str">
        <f>"第 "&amp;WEEKNUM(records[[#This Row],[日期]],2)&amp;" 周"</f>
        <v>第 10 周</v>
      </c>
      <c r="E242" s="8">
        <v>43896</v>
      </c>
      <c r="F242" s="9">
        <v>0.77083333333333337</v>
      </c>
      <c r="G242" s="9">
        <v>0.83333333333333337</v>
      </c>
      <c r="H242" s="9">
        <f>records[[#This Row],[结束时刻]]-records[[#This Row],[开始时刻]]</f>
        <v>6.25E-2</v>
      </c>
      <c r="I242" s="14" t="s">
        <v>192</v>
      </c>
      <c r="J242" s="25">
        <v>0.1</v>
      </c>
      <c r="K242" s="10"/>
    </row>
    <row r="243" spans="1:11">
      <c r="A243" s="10" t="str">
        <f>YEAR(records[[#This Row],[日期]])&amp;" 年"</f>
        <v>2020 年</v>
      </c>
      <c r="B243" s="8" t="str">
        <f>"第 "&amp;INT(MONTH(records[[#This Row],[日期]])/3+1)&amp;" 季度"</f>
        <v>第 2 季度</v>
      </c>
      <c r="C243" s="8" t="str">
        <f>MONTH(records[[#This Row],[日期]])&amp;" 月"</f>
        <v>3 月</v>
      </c>
      <c r="D243" s="8" t="str">
        <f>"第 "&amp;WEEKNUM(records[[#This Row],[日期]],2)&amp;" 周"</f>
        <v>第 10 周</v>
      </c>
      <c r="E243" s="8">
        <v>43896</v>
      </c>
      <c r="F243" s="9">
        <v>0.83333333333333337</v>
      </c>
      <c r="G243" s="9">
        <v>0.875</v>
      </c>
      <c r="H243" s="9">
        <f>records[[#This Row],[结束时刻]]-records[[#This Row],[开始时刻]]</f>
        <v>4.166666666666663E-2</v>
      </c>
      <c r="I243" s="14" t="s">
        <v>11</v>
      </c>
      <c r="J243" s="25">
        <v>0.1</v>
      </c>
      <c r="K243" s="10"/>
    </row>
    <row r="244" spans="1:11">
      <c r="A244" s="10" t="str">
        <f>YEAR(records[[#This Row],[日期]])&amp;" 年"</f>
        <v>2020 年</v>
      </c>
      <c r="B244" s="8" t="str">
        <f>"第 "&amp;INT(MONTH(records[[#This Row],[日期]])/3+1)&amp;" 季度"</f>
        <v>第 2 季度</v>
      </c>
      <c r="C244" s="8" t="str">
        <f>MONTH(records[[#This Row],[日期]])&amp;" 月"</f>
        <v>3 月</v>
      </c>
      <c r="D244" s="8" t="str">
        <f>"第 "&amp;WEEKNUM(records[[#This Row],[日期]],2)&amp;" 周"</f>
        <v>第 10 周</v>
      </c>
      <c r="E244" s="8">
        <v>43896</v>
      </c>
      <c r="F244" s="9">
        <v>0.875</v>
      </c>
      <c r="G244" s="9">
        <v>0.91666666666666663</v>
      </c>
      <c r="H244" s="9">
        <f>records[[#This Row],[结束时刻]]-records[[#This Row],[开始时刻]]</f>
        <v>4.166666666666663E-2</v>
      </c>
      <c r="I244" s="14" t="s">
        <v>12</v>
      </c>
      <c r="J244" s="25">
        <v>0.7</v>
      </c>
      <c r="K244" s="10"/>
    </row>
    <row r="245" spans="1:11">
      <c r="A245" s="10" t="str">
        <f>YEAR(records[[#This Row],[日期]])&amp;" 年"</f>
        <v>2020 年</v>
      </c>
      <c r="B245" s="8" t="str">
        <f>"第 "&amp;INT(MONTH(records[[#This Row],[日期]])/3+1)&amp;" 季度"</f>
        <v>第 2 季度</v>
      </c>
      <c r="C245" s="8" t="str">
        <f>MONTH(records[[#This Row],[日期]])&amp;" 月"</f>
        <v>3 月</v>
      </c>
      <c r="D245" s="8" t="str">
        <f>"第 "&amp;WEEKNUM(records[[#This Row],[日期]],2)&amp;" 周"</f>
        <v>第 10 周</v>
      </c>
      <c r="E245" s="8">
        <v>43896</v>
      </c>
      <c r="F245" s="9">
        <v>0.91666666666666663</v>
      </c>
      <c r="G245" s="9">
        <v>0.9375</v>
      </c>
      <c r="H245" s="9">
        <f>records[[#This Row],[结束时刻]]-records[[#This Row],[开始时刻]]</f>
        <v>2.083333333333337E-2</v>
      </c>
      <c r="I245" s="14" t="s">
        <v>23</v>
      </c>
      <c r="J245" s="25">
        <v>0.6</v>
      </c>
      <c r="K245" s="10"/>
    </row>
    <row r="246" spans="1:11">
      <c r="A246" s="10" t="str">
        <f>YEAR(records[[#This Row],[日期]])&amp;" 年"</f>
        <v>2020 年</v>
      </c>
      <c r="B246" s="8" t="str">
        <f>"第 "&amp;INT(MONTH(records[[#This Row],[日期]])/3+1)&amp;" 季度"</f>
        <v>第 2 季度</v>
      </c>
      <c r="C246" s="8" t="str">
        <f>MONTH(records[[#This Row],[日期]])&amp;" 月"</f>
        <v>3 月</v>
      </c>
      <c r="D246" s="8" t="str">
        <f>"第 "&amp;WEEKNUM(records[[#This Row],[日期]],2)&amp;" 周"</f>
        <v>第 10 周</v>
      </c>
      <c r="E246" s="8">
        <v>43896</v>
      </c>
      <c r="F246" s="9">
        <v>0.9375</v>
      </c>
      <c r="G246" s="9">
        <v>0.94444444444444453</v>
      </c>
      <c r="H246" s="9">
        <f>records[[#This Row],[结束时刻]]-records[[#This Row],[开始时刻]]</f>
        <v>6.9444444444445308E-3</v>
      </c>
      <c r="I246" s="14" t="s">
        <v>150</v>
      </c>
      <c r="J246" s="25">
        <v>0.1</v>
      </c>
      <c r="K246" s="10"/>
    </row>
    <row r="247" spans="1:11">
      <c r="A247" s="10" t="str">
        <f>YEAR(records[[#This Row],[日期]])&amp;" 年"</f>
        <v>2020 年</v>
      </c>
      <c r="B247" s="8" t="str">
        <f>"第 "&amp;INT(MONTH(records[[#This Row],[日期]])/3+1)&amp;" 季度"</f>
        <v>第 2 季度</v>
      </c>
      <c r="C247" s="8" t="str">
        <f>MONTH(records[[#This Row],[日期]])&amp;" 月"</f>
        <v>3 月</v>
      </c>
      <c r="D247" s="8" t="str">
        <f>"第 "&amp;WEEKNUM(records[[#This Row],[日期]],2)&amp;" 周"</f>
        <v>第 10 周</v>
      </c>
      <c r="E247" s="8">
        <v>43896</v>
      </c>
      <c r="F247" s="9">
        <v>0.94444444444444453</v>
      </c>
      <c r="G247" s="9">
        <v>0.95138888888888884</v>
      </c>
      <c r="H247" s="9">
        <f>records[[#This Row],[结束时刻]]-records[[#This Row],[开始时刻]]</f>
        <v>6.9444444444443088E-3</v>
      </c>
      <c r="I247" s="14" t="s">
        <v>141</v>
      </c>
      <c r="J247" s="25">
        <v>0.1</v>
      </c>
      <c r="K247" s="10"/>
    </row>
    <row r="248" spans="1:11">
      <c r="A248" s="10" t="str">
        <f>YEAR(records[[#This Row],[日期]])&amp;" 年"</f>
        <v>2020 年</v>
      </c>
      <c r="B248" s="8" t="str">
        <f>"第 "&amp;INT(MONTH(records[[#This Row],[日期]])/3+1)&amp;" 季度"</f>
        <v>第 2 季度</v>
      </c>
      <c r="C248" s="8" t="str">
        <f>MONTH(records[[#This Row],[日期]])&amp;" 月"</f>
        <v>3 月</v>
      </c>
      <c r="D248" s="8" t="str">
        <f>"第 "&amp;WEEKNUM(records[[#This Row],[日期]],2)&amp;" 周"</f>
        <v>第 10 周</v>
      </c>
      <c r="E248" s="8">
        <v>43896</v>
      </c>
      <c r="F248" s="9">
        <v>0.95138888888888884</v>
      </c>
      <c r="G248" s="9">
        <v>0.95833333333333337</v>
      </c>
      <c r="H248" s="9">
        <f>records[[#This Row],[结束时刻]]-records[[#This Row],[开始时刻]]</f>
        <v>6.9444444444445308E-3</v>
      </c>
      <c r="I248" s="14" t="s">
        <v>187</v>
      </c>
      <c r="J248" s="25">
        <v>0.1</v>
      </c>
      <c r="K248" s="10"/>
    </row>
    <row r="249" spans="1:11">
      <c r="A249" s="10" t="str">
        <f>YEAR(records[[#This Row],[日期]])&amp;" 年"</f>
        <v>2020 年</v>
      </c>
      <c r="B249" s="8" t="str">
        <f>"第 "&amp;INT(MONTH(records[[#This Row],[日期]])/3+1)&amp;" 季度"</f>
        <v>第 2 季度</v>
      </c>
      <c r="C249" s="8" t="str">
        <f>MONTH(records[[#This Row],[日期]])&amp;" 月"</f>
        <v>3 月</v>
      </c>
      <c r="D249" s="8" t="str">
        <f>"第 "&amp;WEEKNUM(records[[#This Row],[日期]],2)&amp;" 周"</f>
        <v>第 10 周</v>
      </c>
      <c r="E249" s="8">
        <v>43897</v>
      </c>
      <c r="F249" s="9">
        <v>0</v>
      </c>
      <c r="G249" s="9">
        <v>0.99930555555555556</v>
      </c>
      <c r="H249" s="9">
        <f>records[[#This Row],[结束时刻]]-records[[#This Row],[开始时刻]]</f>
        <v>0.99930555555555556</v>
      </c>
      <c r="I249" s="14" t="s">
        <v>130</v>
      </c>
      <c r="J249" s="25">
        <v>6.6000000000000003E-2</v>
      </c>
      <c r="K249" s="10" t="s">
        <v>249</v>
      </c>
    </row>
    <row r="250" spans="1:11">
      <c r="A250" s="10" t="str">
        <f>YEAR(records[[#This Row],[日期]])&amp;" 年"</f>
        <v>2020 年</v>
      </c>
      <c r="B250" s="8" t="str">
        <f>"第 "&amp;INT(MONTH(records[[#This Row],[日期]])/3+1)&amp;" 季度"</f>
        <v>第 2 季度</v>
      </c>
      <c r="C250" s="8" t="str">
        <f>MONTH(records[[#This Row],[日期]])&amp;" 月"</f>
        <v>3 月</v>
      </c>
      <c r="D250" s="8" t="str">
        <f>"第 "&amp;WEEKNUM(records[[#This Row],[日期]],2)&amp;" 周"</f>
        <v>第 10 周</v>
      </c>
      <c r="E250" s="8">
        <v>43897</v>
      </c>
      <c r="F250" s="9">
        <v>0.25</v>
      </c>
      <c r="G250" s="9">
        <v>0.25</v>
      </c>
      <c r="H250" s="9">
        <f>records[[#This Row],[结束时刻]]-records[[#This Row],[开始时刻]]</f>
        <v>0</v>
      </c>
      <c r="I250" s="14" t="s">
        <v>6</v>
      </c>
      <c r="J250" s="25">
        <v>0.7</v>
      </c>
      <c r="K250" s="10" t="s">
        <v>72</v>
      </c>
    </row>
    <row r="251" spans="1:11">
      <c r="A251" s="10" t="str">
        <f>YEAR(records[[#This Row],[日期]])&amp;" 年"</f>
        <v>2020 年</v>
      </c>
      <c r="B251" s="8" t="str">
        <f>"第 "&amp;INT(MONTH(records[[#This Row],[日期]])/3+1)&amp;" 季度"</f>
        <v>第 2 季度</v>
      </c>
      <c r="C251" s="8" t="str">
        <f>MONTH(records[[#This Row],[日期]])&amp;" 月"</f>
        <v>3 月</v>
      </c>
      <c r="D251" s="8" t="str">
        <f>"第 "&amp;WEEKNUM(records[[#This Row],[日期]],2)&amp;" 周"</f>
        <v>第 10 周</v>
      </c>
      <c r="E251" s="8">
        <v>43897</v>
      </c>
      <c r="F251" s="9">
        <v>0.25</v>
      </c>
      <c r="G251" s="9">
        <v>0.26041666666666669</v>
      </c>
      <c r="H251" s="9">
        <f>records[[#This Row],[结束时刻]]-records[[#This Row],[开始时刻]]</f>
        <v>1.0416666666666685E-2</v>
      </c>
      <c r="I251" s="8" t="s">
        <v>97</v>
      </c>
      <c r="J251" s="25">
        <v>0.7</v>
      </c>
      <c r="K251" s="10" t="s">
        <v>72</v>
      </c>
    </row>
    <row r="252" spans="1:11">
      <c r="A252" s="10" t="str">
        <f>YEAR(records[[#This Row],[日期]])&amp;" 年"</f>
        <v>2020 年</v>
      </c>
      <c r="B252" s="8" t="str">
        <f>"第 "&amp;INT(MONTH(records[[#This Row],[日期]])/3+1)&amp;" 季度"</f>
        <v>第 2 季度</v>
      </c>
      <c r="C252" s="8" t="str">
        <f>MONTH(records[[#This Row],[日期]])&amp;" 月"</f>
        <v>3 月</v>
      </c>
      <c r="D252" s="8" t="str">
        <f>"第 "&amp;WEEKNUM(records[[#This Row],[日期]],2)&amp;" 周"</f>
        <v>第 10 周</v>
      </c>
      <c r="E252" s="8">
        <v>43897</v>
      </c>
      <c r="F252" s="9">
        <v>0.25694444444444448</v>
      </c>
      <c r="G252" s="9">
        <v>0.2986111111111111</v>
      </c>
      <c r="H252" s="9">
        <f>records[[#This Row],[结束时刻]]-records[[#This Row],[开始时刻]]</f>
        <v>4.166666666666663E-2</v>
      </c>
      <c r="I252" s="14" t="s">
        <v>11</v>
      </c>
      <c r="J252" s="25">
        <v>0.7</v>
      </c>
      <c r="K252" s="10" t="s">
        <v>72</v>
      </c>
    </row>
    <row r="253" spans="1:11">
      <c r="A253" s="10" t="str">
        <f>YEAR(records[[#This Row],[日期]])&amp;" 年"</f>
        <v>2020 年</v>
      </c>
      <c r="B253" s="8" t="str">
        <f>"第 "&amp;INT(MONTH(records[[#This Row],[日期]])/3+1)&amp;" 季度"</f>
        <v>第 2 季度</v>
      </c>
      <c r="C253" s="8" t="str">
        <f>MONTH(records[[#This Row],[日期]])&amp;" 月"</f>
        <v>3 月</v>
      </c>
      <c r="D253" s="8" t="str">
        <f>"第 "&amp;WEEKNUM(records[[#This Row],[日期]],2)&amp;" 周"</f>
        <v>第 10 周</v>
      </c>
      <c r="E253" s="8">
        <v>43897</v>
      </c>
      <c r="F253" s="9">
        <v>0.2986111111111111</v>
      </c>
      <c r="G253" s="9">
        <v>0.31944444444444448</v>
      </c>
      <c r="H253" s="9">
        <f>records[[#This Row],[结束时刻]]-records[[#This Row],[开始时刻]]</f>
        <v>2.083333333333337E-2</v>
      </c>
      <c r="I253" s="14" t="s">
        <v>20</v>
      </c>
      <c r="J253" s="25">
        <v>0.6</v>
      </c>
      <c r="K253" s="10"/>
    </row>
    <row r="254" spans="1:11">
      <c r="A254" s="10" t="str">
        <f>YEAR(records[[#This Row],[日期]])&amp;" 年"</f>
        <v>2020 年</v>
      </c>
      <c r="B254" s="8" t="str">
        <f>"第 "&amp;INT(MONTH(records[[#This Row],[日期]])/3+1)&amp;" 季度"</f>
        <v>第 2 季度</v>
      </c>
      <c r="C254" s="8" t="str">
        <f>MONTH(records[[#This Row],[日期]])&amp;" 月"</f>
        <v>3 月</v>
      </c>
      <c r="D254" s="8" t="str">
        <f>"第 "&amp;WEEKNUM(records[[#This Row],[日期]],2)&amp;" 周"</f>
        <v>第 10 周</v>
      </c>
      <c r="E254" s="8">
        <v>43897</v>
      </c>
      <c r="F254" s="9">
        <v>0.31944444444444448</v>
      </c>
      <c r="G254" s="9">
        <v>0.3298611111111111</v>
      </c>
      <c r="H254" s="9">
        <f>records[[#This Row],[结束时刻]]-records[[#This Row],[开始时刻]]</f>
        <v>1.041666666666663E-2</v>
      </c>
      <c r="I254" s="14" t="s">
        <v>134</v>
      </c>
      <c r="J254" s="25">
        <v>0.7</v>
      </c>
      <c r="K254" s="10" t="s">
        <v>72</v>
      </c>
    </row>
    <row r="255" spans="1:11">
      <c r="A255" s="10" t="str">
        <f>YEAR(records[[#This Row],[日期]])&amp;" 年"</f>
        <v>2020 年</v>
      </c>
      <c r="B255" s="8" t="str">
        <f>"第 "&amp;INT(MONTH(records[[#This Row],[日期]])/3+1)&amp;" 季度"</f>
        <v>第 2 季度</v>
      </c>
      <c r="C255" s="8" t="str">
        <f>MONTH(records[[#This Row],[日期]])&amp;" 月"</f>
        <v>3 月</v>
      </c>
      <c r="D255" s="8" t="str">
        <f>"第 "&amp;WEEKNUM(records[[#This Row],[日期]],2)&amp;" 周"</f>
        <v>第 10 周</v>
      </c>
      <c r="E255" s="8">
        <v>43897</v>
      </c>
      <c r="F255" s="9">
        <v>0.33333333333333331</v>
      </c>
      <c r="G255" s="9">
        <v>0.375</v>
      </c>
      <c r="H255" s="9">
        <f>records[[#This Row],[结束时刻]]-records[[#This Row],[开始时刻]]</f>
        <v>4.1666666666666685E-2</v>
      </c>
      <c r="I255" s="14" t="s">
        <v>246</v>
      </c>
      <c r="J255" s="25">
        <v>0.1</v>
      </c>
      <c r="K255" s="10"/>
    </row>
    <row r="256" spans="1:11">
      <c r="A256" s="10" t="str">
        <f>YEAR(records[[#This Row],[日期]])&amp;" 年"</f>
        <v>2020 年</v>
      </c>
      <c r="B256" s="8" t="str">
        <f>"第 "&amp;INT(MONTH(records[[#This Row],[日期]])/3+1)&amp;" 季度"</f>
        <v>第 2 季度</v>
      </c>
      <c r="C256" s="8" t="str">
        <f>MONTH(records[[#This Row],[日期]])&amp;" 月"</f>
        <v>3 月</v>
      </c>
      <c r="D256" s="8" t="str">
        <f>"第 "&amp;WEEKNUM(records[[#This Row],[日期]],2)&amp;" 周"</f>
        <v>第 10 周</v>
      </c>
      <c r="E256" s="8">
        <v>43897</v>
      </c>
      <c r="F256" s="9">
        <v>0.375</v>
      </c>
      <c r="G256" s="9">
        <v>0.45833333333333331</v>
      </c>
      <c r="H256" s="9">
        <f>records[[#This Row],[结束时刻]]-records[[#This Row],[开始时刻]]</f>
        <v>8.3333333333333315E-2</v>
      </c>
      <c r="I256" s="14" t="s">
        <v>240</v>
      </c>
      <c r="J256" s="25">
        <v>0.06</v>
      </c>
      <c r="K256" s="10" t="s">
        <v>241</v>
      </c>
    </row>
    <row r="257" spans="1:11">
      <c r="A257" s="10" t="str">
        <f>YEAR(records[[#This Row],[日期]])&amp;" 年"</f>
        <v>2020 年</v>
      </c>
      <c r="B257" s="8" t="str">
        <f>"第 "&amp;INT(MONTH(records[[#This Row],[日期]])/3+1)&amp;" 季度"</f>
        <v>第 2 季度</v>
      </c>
      <c r="C257" s="8" t="str">
        <f>MONTH(records[[#This Row],[日期]])&amp;" 月"</f>
        <v>3 月</v>
      </c>
      <c r="D257" s="8" t="str">
        <f>"第 "&amp;WEEKNUM(records[[#This Row],[日期]],2)&amp;" 周"</f>
        <v>第 10 周</v>
      </c>
      <c r="E257" s="8">
        <v>43897</v>
      </c>
      <c r="F257" s="9">
        <v>0.45833333333333331</v>
      </c>
      <c r="G257" s="9">
        <v>0.5</v>
      </c>
      <c r="H257" s="9">
        <f>records[[#This Row],[结束时刻]]-records[[#This Row],[开始时刻]]</f>
        <v>4.1666666666666685E-2</v>
      </c>
      <c r="I257" s="14" t="s">
        <v>229</v>
      </c>
      <c r="J257" s="25">
        <v>0.6</v>
      </c>
      <c r="K257" s="10" t="s">
        <v>255</v>
      </c>
    </row>
    <row r="258" spans="1:11">
      <c r="A258" s="10" t="str">
        <f>YEAR(records[[#This Row],[日期]])&amp;" 年"</f>
        <v>2020 年</v>
      </c>
      <c r="B258" s="8" t="str">
        <f>"第 "&amp;INT(MONTH(records[[#This Row],[日期]])/3+1)&amp;" 季度"</f>
        <v>第 2 季度</v>
      </c>
      <c r="C258" s="8" t="str">
        <f>MONTH(records[[#This Row],[日期]])&amp;" 月"</f>
        <v>3 月</v>
      </c>
      <c r="D258" s="8" t="str">
        <f>"第 "&amp;WEEKNUM(records[[#This Row],[日期]],2)&amp;" 周"</f>
        <v>第 10 周</v>
      </c>
      <c r="E258" s="8">
        <v>43897</v>
      </c>
      <c r="F258" s="9">
        <v>0.5</v>
      </c>
      <c r="G258" s="9">
        <v>0.52083333333333337</v>
      </c>
      <c r="H258" s="9">
        <f>records[[#This Row],[结束时刻]]-records[[#This Row],[开始时刻]]</f>
        <v>2.083333333333337E-2</v>
      </c>
      <c r="I258" s="14" t="s">
        <v>230</v>
      </c>
      <c r="J258" s="25">
        <v>0.6</v>
      </c>
      <c r="K258" s="10" t="s">
        <v>255</v>
      </c>
    </row>
    <row r="259" spans="1:11">
      <c r="A259" s="10" t="str">
        <f>YEAR(records[[#This Row],[日期]])&amp;" 年"</f>
        <v>2020 年</v>
      </c>
      <c r="B259" s="8" t="str">
        <f>"第 "&amp;INT(MONTH(records[[#This Row],[日期]])/3+1)&amp;" 季度"</f>
        <v>第 2 季度</v>
      </c>
      <c r="C259" s="8" t="str">
        <f>MONTH(records[[#This Row],[日期]])&amp;" 月"</f>
        <v>3 月</v>
      </c>
      <c r="D259" s="8" t="str">
        <f>"第 "&amp;WEEKNUM(records[[#This Row],[日期]],2)&amp;" 周"</f>
        <v>第 10 周</v>
      </c>
      <c r="E259" s="8">
        <v>43897</v>
      </c>
      <c r="F259" s="9">
        <v>0.52083333333333337</v>
      </c>
      <c r="G259" s="9">
        <v>0.5625</v>
      </c>
      <c r="H259" s="9">
        <f>records[[#This Row],[结束时刻]]-records[[#This Row],[开始时刻]]</f>
        <v>4.166666666666663E-2</v>
      </c>
      <c r="I259" s="14" t="s">
        <v>236</v>
      </c>
      <c r="J259" s="25">
        <v>0.1</v>
      </c>
      <c r="K259" s="10"/>
    </row>
    <row r="260" spans="1:11">
      <c r="A260" s="10" t="str">
        <f>YEAR(records[[#This Row],[日期]])&amp;" 年"</f>
        <v>2020 年</v>
      </c>
      <c r="B260" s="8" t="str">
        <f>"第 "&amp;INT(MONTH(records[[#This Row],[日期]])/3+1)&amp;" 季度"</f>
        <v>第 2 季度</v>
      </c>
      <c r="C260" s="8" t="str">
        <f>MONTH(records[[#This Row],[日期]])&amp;" 月"</f>
        <v>3 月</v>
      </c>
      <c r="D260" s="8" t="str">
        <f>"第 "&amp;WEEKNUM(records[[#This Row],[日期]],2)&amp;" 周"</f>
        <v>第 10 周</v>
      </c>
      <c r="E260" s="8">
        <v>43897</v>
      </c>
      <c r="F260" s="9">
        <v>0.5625</v>
      </c>
      <c r="G260" s="9">
        <v>0.59027777777777779</v>
      </c>
      <c r="H260" s="9">
        <f>records[[#This Row],[结束时刻]]-records[[#This Row],[开始时刻]]</f>
        <v>2.777777777777779E-2</v>
      </c>
      <c r="I260" s="14" t="s">
        <v>145</v>
      </c>
      <c r="J260" s="25">
        <v>0.1</v>
      </c>
      <c r="K260" s="10"/>
    </row>
    <row r="261" spans="1:11">
      <c r="A261" s="10" t="str">
        <f>YEAR(records[[#This Row],[日期]])&amp;" 年"</f>
        <v>2020 年</v>
      </c>
      <c r="B261" s="8" t="str">
        <f>"第 "&amp;INT(MONTH(records[[#This Row],[日期]])/3+1)&amp;" 季度"</f>
        <v>第 2 季度</v>
      </c>
      <c r="C261" s="8" t="str">
        <f>MONTH(records[[#This Row],[日期]])&amp;" 月"</f>
        <v>3 月</v>
      </c>
      <c r="D261" s="8" t="str">
        <f>"第 "&amp;WEEKNUM(records[[#This Row],[日期]],2)&amp;" 周"</f>
        <v>第 10 周</v>
      </c>
      <c r="E261" s="8">
        <v>43897</v>
      </c>
      <c r="F261" s="9">
        <v>0.58333333333333337</v>
      </c>
      <c r="G261" s="9">
        <v>0.60416666666666663</v>
      </c>
      <c r="H261" s="9">
        <f>records[[#This Row],[结束时刻]]-records[[#This Row],[开始时刻]]</f>
        <v>2.0833333333333259E-2</v>
      </c>
      <c r="I261" s="14" t="s">
        <v>247</v>
      </c>
      <c r="J261" s="25">
        <v>0.1</v>
      </c>
      <c r="K261" s="10"/>
    </row>
    <row r="262" spans="1:11">
      <c r="A262" s="10" t="str">
        <f>YEAR(records[[#This Row],[日期]])&amp;" 年"</f>
        <v>2020 年</v>
      </c>
      <c r="B262" s="8" t="str">
        <f>"第 "&amp;INT(MONTH(records[[#This Row],[日期]])/3+1)&amp;" 季度"</f>
        <v>第 2 季度</v>
      </c>
      <c r="C262" s="8" t="str">
        <f>MONTH(records[[#This Row],[日期]])&amp;" 月"</f>
        <v>3 月</v>
      </c>
      <c r="D262" s="8" t="str">
        <f>"第 "&amp;WEEKNUM(records[[#This Row],[日期]],2)&amp;" 周"</f>
        <v>第 10 周</v>
      </c>
      <c r="E262" s="8">
        <v>43897</v>
      </c>
      <c r="F262" s="9">
        <v>0.60416666666666663</v>
      </c>
      <c r="G262" s="9">
        <v>0.625</v>
      </c>
      <c r="H262" s="9">
        <f>records[[#This Row],[结束时刻]]-records[[#This Row],[开始时刻]]</f>
        <v>2.083333333333337E-2</v>
      </c>
      <c r="I262" s="14" t="s">
        <v>242</v>
      </c>
      <c r="J262" s="25">
        <v>0</v>
      </c>
      <c r="K262" s="10" t="s">
        <v>179</v>
      </c>
    </row>
    <row r="263" spans="1:11">
      <c r="A263" s="10" t="str">
        <f>YEAR(records[[#This Row],[日期]])&amp;" 年"</f>
        <v>2020 年</v>
      </c>
      <c r="B263" s="8" t="str">
        <f>"第 "&amp;INT(MONTH(records[[#This Row],[日期]])/3+1)&amp;" 季度"</f>
        <v>第 2 季度</v>
      </c>
      <c r="C263" s="8" t="str">
        <f>MONTH(records[[#This Row],[日期]])&amp;" 月"</f>
        <v>3 月</v>
      </c>
      <c r="D263" s="8" t="str">
        <f>"第 "&amp;WEEKNUM(records[[#This Row],[日期]],2)&amp;" 周"</f>
        <v>第 10 周</v>
      </c>
      <c r="E263" s="8">
        <v>43897</v>
      </c>
      <c r="F263" s="9">
        <v>0.625</v>
      </c>
      <c r="G263" s="9">
        <v>0.70833333333333337</v>
      </c>
      <c r="H263" s="9">
        <f>records[[#This Row],[结束时刻]]-records[[#This Row],[开始时刻]]</f>
        <v>8.333333333333337E-2</v>
      </c>
      <c r="I263" s="14" t="s">
        <v>192</v>
      </c>
      <c r="J263" s="25">
        <v>0.1</v>
      </c>
      <c r="K263" s="10"/>
    </row>
    <row r="264" spans="1:11">
      <c r="A264" s="10" t="str">
        <f>YEAR(records[[#This Row],[日期]])&amp;" 年"</f>
        <v>2020 年</v>
      </c>
      <c r="B264" s="8" t="str">
        <f>"第 "&amp;INT(MONTH(records[[#This Row],[日期]])/3+1)&amp;" 季度"</f>
        <v>第 2 季度</v>
      </c>
      <c r="C264" s="8" t="str">
        <f>MONTH(records[[#This Row],[日期]])&amp;" 月"</f>
        <v>3 月</v>
      </c>
      <c r="D264" s="8" t="str">
        <f>"第 "&amp;WEEKNUM(records[[#This Row],[日期]],2)&amp;" 周"</f>
        <v>第 10 周</v>
      </c>
      <c r="E264" s="8">
        <v>43897</v>
      </c>
      <c r="F264" s="9">
        <v>0.70833333333333337</v>
      </c>
      <c r="G264" s="9">
        <v>0.75</v>
      </c>
      <c r="H264" s="9">
        <f>records[[#This Row],[结束时刻]]-records[[#This Row],[开始时刻]]</f>
        <v>4.166666666666663E-2</v>
      </c>
      <c r="I264" s="14" t="s">
        <v>233</v>
      </c>
      <c r="J264" s="25">
        <v>0.5</v>
      </c>
      <c r="K264" s="10" t="s">
        <v>152</v>
      </c>
    </row>
    <row r="265" spans="1:11">
      <c r="A265" s="10" t="str">
        <f>YEAR(records[[#This Row],[日期]])&amp;" 年"</f>
        <v>2020 年</v>
      </c>
      <c r="B265" s="8" t="str">
        <f>"第 "&amp;INT(MONTH(records[[#This Row],[日期]])/3+1)&amp;" 季度"</f>
        <v>第 2 季度</v>
      </c>
      <c r="C265" s="8" t="str">
        <f>MONTH(records[[#This Row],[日期]])&amp;" 月"</f>
        <v>3 月</v>
      </c>
      <c r="D265" s="8" t="str">
        <f>"第 "&amp;WEEKNUM(records[[#This Row],[日期]],2)&amp;" 周"</f>
        <v>第 10 周</v>
      </c>
      <c r="E265" s="8">
        <v>43897</v>
      </c>
      <c r="F265" s="9">
        <v>0.75</v>
      </c>
      <c r="G265" s="9">
        <v>0.77083333333333337</v>
      </c>
      <c r="H265" s="9">
        <f>records[[#This Row],[结束时刻]]-records[[#This Row],[开始时刻]]</f>
        <v>2.083333333333337E-2</v>
      </c>
      <c r="I265" s="14" t="s">
        <v>234</v>
      </c>
      <c r="J265" s="25">
        <v>0.5</v>
      </c>
      <c r="K265" s="10" t="s">
        <v>152</v>
      </c>
    </row>
    <row r="266" spans="1:11">
      <c r="A266" s="10" t="str">
        <f>YEAR(records[[#This Row],[日期]])&amp;" 年"</f>
        <v>2020 年</v>
      </c>
      <c r="B266" s="8" t="str">
        <f>"第 "&amp;INT(MONTH(records[[#This Row],[日期]])/3+1)&amp;" 季度"</f>
        <v>第 2 季度</v>
      </c>
      <c r="C266" s="8" t="str">
        <f>MONTH(records[[#This Row],[日期]])&amp;" 月"</f>
        <v>3 月</v>
      </c>
      <c r="D266" s="8" t="str">
        <f>"第 "&amp;WEEKNUM(records[[#This Row],[日期]],2)&amp;" 周"</f>
        <v>第 10 周</v>
      </c>
      <c r="E266" s="8">
        <v>43897</v>
      </c>
      <c r="F266" s="9">
        <v>0.77083333333333337</v>
      </c>
      <c r="G266" s="9">
        <v>0.79166666666666663</v>
      </c>
      <c r="H266" s="9">
        <f>records[[#This Row],[结束时刻]]-records[[#This Row],[开始时刻]]</f>
        <v>2.0833333333333259E-2</v>
      </c>
      <c r="I266" s="14" t="s">
        <v>243</v>
      </c>
      <c r="J266" s="25">
        <v>0.1</v>
      </c>
      <c r="K266" s="10"/>
    </row>
    <row r="267" spans="1:11">
      <c r="A267" s="10" t="str">
        <f>YEAR(records[[#This Row],[日期]])&amp;" 年"</f>
        <v>2020 年</v>
      </c>
      <c r="B267" s="8" t="str">
        <f>"第 "&amp;INT(MONTH(records[[#This Row],[日期]])/3+1)&amp;" 季度"</f>
        <v>第 2 季度</v>
      </c>
      <c r="C267" s="8" t="str">
        <f>MONTH(records[[#This Row],[日期]])&amp;" 月"</f>
        <v>3 月</v>
      </c>
      <c r="D267" s="8" t="str">
        <f>"第 "&amp;WEEKNUM(records[[#This Row],[日期]],2)&amp;" 周"</f>
        <v>第 10 周</v>
      </c>
      <c r="E267" s="8">
        <v>43897</v>
      </c>
      <c r="F267" s="9">
        <v>0.79166666666666663</v>
      </c>
      <c r="G267" s="9">
        <v>0.8125</v>
      </c>
      <c r="H267" s="9">
        <f>records[[#This Row],[结束时刻]]-records[[#This Row],[开始时刻]]</f>
        <v>2.083333333333337E-2</v>
      </c>
      <c r="I267" s="14" t="s">
        <v>244</v>
      </c>
      <c r="J267" s="25">
        <v>0</v>
      </c>
      <c r="K267" s="10" t="s">
        <v>179</v>
      </c>
    </row>
    <row r="268" spans="1:11">
      <c r="A268" s="10" t="str">
        <f>YEAR(records[[#This Row],[日期]])&amp;" 年"</f>
        <v>2020 年</v>
      </c>
      <c r="B268" s="8" t="str">
        <f>"第 "&amp;INT(MONTH(records[[#This Row],[日期]])/3+1)&amp;" 季度"</f>
        <v>第 2 季度</v>
      </c>
      <c r="C268" s="8" t="str">
        <f>MONTH(records[[#This Row],[日期]])&amp;" 月"</f>
        <v>3 月</v>
      </c>
      <c r="D268" s="8" t="str">
        <f>"第 "&amp;WEEKNUM(records[[#This Row],[日期]],2)&amp;" 周"</f>
        <v>第 10 周</v>
      </c>
      <c r="E268" s="8">
        <v>43897</v>
      </c>
      <c r="F268" s="9">
        <v>0.8125</v>
      </c>
      <c r="G268" s="9">
        <v>0.9375</v>
      </c>
      <c r="H268" s="9">
        <f>records[[#This Row],[结束时刻]]-records[[#This Row],[开始时刻]]</f>
        <v>0.125</v>
      </c>
      <c r="I268" s="14" t="s">
        <v>248</v>
      </c>
      <c r="J268" s="25">
        <v>0</v>
      </c>
      <c r="K268" s="10" t="s">
        <v>245</v>
      </c>
    </row>
    <row r="269" spans="1:11">
      <c r="A269" s="10" t="str">
        <f>YEAR(records[[#This Row],[日期]])&amp;" 年"</f>
        <v>2020 年</v>
      </c>
      <c r="B269" s="8" t="str">
        <f>"第 "&amp;INT(MONTH(records[[#This Row],[日期]])/3+1)&amp;" 季度"</f>
        <v>第 2 季度</v>
      </c>
      <c r="C269" s="8" t="str">
        <f>MONTH(records[[#This Row],[日期]])&amp;" 月"</f>
        <v>3 月</v>
      </c>
      <c r="D269" s="8" t="str">
        <f>"第 "&amp;WEEKNUM(records[[#This Row],[日期]],2)&amp;" 周"</f>
        <v>第 10 周</v>
      </c>
      <c r="E269" s="8">
        <v>43897</v>
      </c>
      <c r="F269" s="9">
        <v>0.83333333333333337</v>
      </c>
      <c r="G269" s="9">
        <v>0.875</v>
      </c>
      <c r="H269" s="9">
        <f>records[[#This Row],[结束时刻]]-records[[#This Row],[开始时刻]]</f>
        <v>4.166666666666663E-2</v>
      </c>
      <c r="I269" s="14" t="s">
        <v>11</v>
      </c>
      <c r="J269" s="25">
        <v>1E-3</v>
      </c>
      <c r="K269" s="10" t="s">
        <v>251</v>
      </c>
    </row>
    <row r="270" spans="1:11">
      <c r="A270" s="10" t="str">
        <f>YEAR(records[[#This Row],[日期]])&amp;" 年"</f>
        <v>2020 年</v>
      </c>
      <c r="B270" s="8" t="str">
        <f>"第 "&amp;INT(MONTH(records[[#This Row],[日期]])/3+1)&amp;" 季度"</f>
        <v>第 2 季度</v>
      </c>
      <c r="C270" s="8" t="str">
        <f>MONTH(records[[#This Row],[日期]])&amp;" 月"</f>
        <v>3 月</v>
      </c>
      <c r="D270" s="8" t="str">
        <f>"第 "&amp;WEEKNUM(records[[#This Row],[日期]],2)&amp;" 周"</f>
        <v>第 10 周</v>
      </c>
      <c r="E270" s="8">
        <v>43897</v>
      </c>
      <c r="F270" s="9">
        <v>0.875</v>
      </c>
      <c r="G270" s="9">
        <v>0.91666666666666663</v>
      </c>
      <c r="H270" s="9">
        <f>records[[#This Row],[结束时刻]]-records[[#This Row],[开始时刻]]</f>
        <v>4.166666666666663E-2</v>
      </c>
      <c r="I270" s="14" t="s">
        <v>12</v>
      </c>
      <c r="J270" s="25">
        <v>-0.8</v>
      </c>
      <c r="K270" s="10"/>
    </row>
    <row r="271" spans="1:11">
      <c r="A271" s="10" t="str">
        <f>YEAR(records[[#This Row],[日期]])&amp;" 年"</f>
        <v>2020 年</v>
      </c>
      <c r="B271" s="8" t="str">
        <f>"第 "&amp;INT(MONTH(records[[#This Row],[日期]])/3+1)&amp;" 季度"</f>
        <v>第 2 季度</v>
      </c>
      <c r="C271" s="8" t="str">
        <f>MONTH(records[[#This Row],[日期]])&amp;" 月"</f>
        <v>3 月</v>
      </c>
      <c r="D271" s="8" t="str">
        <f>"第 "&amp;WEEKNUM(records[[#This Row],[日期]],2)&amp;" 周"</f>
        <v>第 10 周</v>
      </c>
      <c r="E271" s="8">
        <v>43897</v>
      </c>
      <c r="F271" s="9">
        <v>0.91666666666666663</v>
      </c>
      <c r="G271" s="9">
        <v>0.9375</v>
      </c>
      <c r="H271" s="9">
        <f>records[[#This Row],[结束时刻]]-records[[#This Row],[开始时刻]]</f>
        <v>2.083333333333337E-2</v>
      </c>
      <c r="I271" s="14" t="s">
        <v>23</v>
      </c>
      <c r="J271" s="25">
        <v>-0.6</v>
      </c>
      <c r="K271" s="10"/>
    </row>
    <row r="272" spans="1:11">
      <c r="A272" s="10" t="str">
        <f>YEAR(records[[#This Row],[日期]])&amp;" 年"</f>
        <v>2020 年</v>
      </c>
      <c r="B272" s="8" t="str">
        <f>"第 "&amp;INT(MONTH(records[[#This Row],[日期]])/3+1)&amp;" 季度"</f>
        <v>第 2 季度</v>
      </c>
      <c r="C272" s="8" t="str">
        <f>MONTH(records[[#This Row],[日期]])&amp;" 月"</f>
        <v>3 月</v>
      </c>
      <c r="D272" s="8" t="str">
        <f>"第 "&amp;WEEKNUM(records[[#This Row],[日期]],2)&amp;" 周"</f>
        <v>第 10 周</v>
      </c>
      <c r="E272" s="8">
        <v>43897</v>
      </c>
      <c r="F272" s="9">
        <v>0.9375</v>
      </c>
      <c r="G272" s="9">
        <v>0.94444444444444453</v>
      </c>
      <c r="H272" s="9">
        <f>records[[#This Row],[结束时刻]]-records[[#This Row],[开始时刻]]</f>
        <v>6.9444444444445308E-3</v>
      </c>
      <c r="I272" s="14" t="s">
        <v>150</v>
      </c>
      <c r="J272" s="25">
        <v>-0.1</v>
      </c>
      <c r="K272" s="10"/>
    </row>
    <row r="273" spans="1:11">
      <c r="A273" s="10" t="str">
        <f>YEAR(records[[#This Row],[日期]])&amp;" 年"</f>
        <v>2020 年</v>
      </c>
      <c r="B273" s="8" t="str">
        <f>"第 "&amp;INT(MONTH(records[[#This Row],[日期]])/3+1)&amp;" 季度"</f>
        <v>第 2 季度</v>
      </c>
      <c r="C273" s="8" t="str">
        <f>MONTH(records[[#This Row],[日期]])&amp;" 月"</f>
        <v>3 月</v>
      </c>
      <c r="D273" s="8" t="str">
        <f>"第 "&amp;WEEKNUM(records[[#This Row],[日期]],2)&amp;" 周"</f>
        <v>第 10 周</v>
      </c>
      <c r="E273" s="8">
        <v>43897</v>
      </c>
      <c r="F273" s="9">
        <v>0.94444444444444453</v>
      </c>
      <c r="G273" s="9">
        <v>0.95138888888888884</v>
      </c>
      <c r="H273" s="9">
        <f>records[[#This Row],[结束时刻]]-records[[#This Row],[开始时刻]]</f>
        <v>6.9444444444443088E-3</v>
      </c>
      <c r="I273" s="14" t="s">
        <v>141</v>
      </c>
      <c r="J273" s="25">
        <v>-0.1</v>
      </c>
      <c r="K273" s="10"/>
    </row>
    <row r="274" spans="1:11">
      <c r="A274" s="10" t="str">
        <f>YEAR(records[[#This Row],[日期]])&amp;" 年"</f>
        <v>2020 年</v>
      </c>
      <c r="B274" s="8" t="str">
        <f>"第 "&amp;INT(MONTH(records[[#This Row],[日期]])/3+1)&amp;" 季度"</f>
        <v>第 2 季度</v>
      </c>
      <c r="C274" s="8" t="str">
        <f>MONTH(records[[#This Row],[日期]])&amp;" 月"</f>
        <v>3 月</v>
      </c>
      <c r="D274" s="8" t="str">
        <f>"第 "&amp;WEEKNUM(records[[#This Row],[日期]],2)&amp;" 周"</f>
        <v>第 10 周</v>
      </c>
      <c r="E274" s="8">
        <v>43897</v>
      </c>
      <c r="F274" s="9">
        <v>0.95138888888888884</v>
      </c>
      <c r="G274" s="9">
        <v>0.95833333333333337</v>
      </c>
      <c r="H274" s="9">
        <f>records[[#This Row],[结束时刻]]-records[[#This Row],[开始时刻]]</f>
        <v>6.9444444444445308E-3</v>
      </c>
      <c r="I274" s="14" t="s">
        <v>187</v>
      </c>
      <c r="J274" s="25">
        <v>-0.1</v>
      </c>
      <c r="K274" s="10"/>
    </row>
    <row r="275" spans="1:11">
      <c r="A275" s="10" t="str">
        <f>YEAR(records[[#This Row],[日期]])&amp;" 年"</f>
        <v>2020 年</v>
      </c>
      <c r="B275" s="8" t="str">
        <f>"第 "&amp;INT(MONTH(records[[#This Row],[日期]])/3+1)&amp;" 季度"</f>
        <v>第 2 季度</v>
      </c>
      <c r="C275" s="8" t="str">
        <f>MONTH(records[[#This Row],[日期]])&amp;" 月"</f>
        <v>3 月</v>
      </c>
      <c r="D275" s="8" t="str">
        <f>"第 "&amp;WEEKNUM(records[[#This Row],[日期]],2)&amp;" 周"</f>
        <v>第 10 周</v>
      </c>
      <c r="E275" s="8">
        <v>43898</v>
      </c>
      <c r="F275" s="9">
        <v>0</v>
      </c>
      <c r="G275" s="9">
        <v>0.99930555555555556</v>
      </c>
      <c r="H275" s="9">
        <f>records[[#This Row],[结束时刻]]-records[[#This Row],[开始时刻]]</f>
        <v>0.99930555555555556</v>
      </c>
      <c r="I275" s="14" t="s">
        <v>130</v>
      </c>
      <c r="J275" s="25">
        <v>9.2299999999999993E-2</v>
      </c>
      <c r="K275" s="10" t="s">
        <v>254</v>
      </c>
    </row>
    <row r="276" spans="1:11">
      <c r="A276" s="10" t="str">
        <f>YEAR(records[[#This Row],[日期]])&amp;" 年"</f>
        <v>2020 年</v>
      </c>
      <c r="B276" s="8" t="str">
        <f>"第 "&amp;INT(MONTH(records[[#This Row],[日期]])/3+1)&amp;" 季度"</f>
        <v>第 2 季度</v>
      </c>
      <c r="C276" s="8" t="str">
        <f>MONTH(records[[#This Row],[日期]])&amp;" 月"</f>
        <v>3 月</v>
      </c>
      <c r="D276" s="8" t="str">
        <f>"第 "&amp;WEEKNUM(records[[#This Row],[日期]],2)&amp;" 周"</f>
        <v>第 10 周</v>
      </c>
      <c r="E276" s="8">
        <v>43898</v>
      </c>
      <c r="F276" s="9">
        <v>0.28125</v>
      </c>
      <c r="G276" s="9">
        <v>0.28125</v>
      </c>
      <c r="H276" s="9">
        <f>records[[#This Row],[结束时刻]]-records[[#This Row],[开始时刻]]</f>
        <v>0</v>
      </c>
      <c r="I276" s="14" t="s">
        <v>6</v>
      </c>
      <c r="J276" s="25">
        <v>0.7</v>
      </c>
      <c r="K276" s="10"/>
    </row>
    <row r="277" spans="1:11">
      <c r="A277" s="10" t="str">
        <f>YEAR(records[[#This Row],[日期]])&amp;" 年"</f>
        <v>2020 年</v>
      </c>
      <c r="B277" s="8" t="str">
        <f>"第 "&amp;INT(MONTH(records[[#This Row],[日期]])/3+1)&amp;" 季度"</f>
        <v>第 2 季度</v>
      </c>
      <c r="C277" s="8" t="str">
        <f>MONTH(records[[#This Row],[日期]])&amp;" 月"</f>
        <v>3 月</v>
      </c>
      <c r="D277" s="8" t="str">
        <f>"第 "&amp;WEEKNUM(records[[#This Row],[日期]],2)&amp;" 周"</f>
        <v>第 10 周</v>
      </c>
      <c r="E277" s="8">
        <v>43898</v>
      </c>
      <c r="F277" s="9">
        <v>0.28125</v>
      </c>
      <c r="G277" s="9">
        <v>0.29166666666666669</v>
      </c>
      <c r="H277" s="9">
        <f>records[[#This Row],[结束时刻]]-records[[#This Row],[开始时刻]]</f>
        <v>1.0416666666666685E-2</v>
      </c>
      <c r="I277" s="8" t="s">
        <v>97</v>
      </c>
      <c r="J277" s="25">
        <v>0.7</v>
      </c>
      <c r="K277" s="10"/>
    </row>
    <row r="278" spans="1:11">
      <c r="A278" s="10" t="str">
        <f>YEAR(records[[#This Row],[日期]])&amp;" 年"</f>
        <v>2020 年</v>
      </c>
      <c r="B278" s="8" t="str">
        <f>"第 "&amp;INT(MONTH(records[[#This Row],[日期]])/3+1)&amp;" 季度"</f>
        <v>第 2 季度</v>
      </c>
      <c r="C278" s="8" t="str">
        <f>MONTH(records[[#This Row],[日期]])&amp;" 月"</f>
        <v>3 月</v>
      </c>
      <c r="D278" s="8" t="str">
        <f>"第 "&amp;WEEKNUM(records[[#This Row],[日期]],2)&amp;" 周"</f>
        <v>第 10 周</v>
      </c>
      <c r="E278" s="8">
        <v>43898</v>
      </c>
      <c r="F278" s="9">
        <v>0.29166666666666669</v>
      </c>
      <c r="G278" s="9">
        <v>0.30208333333333331</v>
      </c>
      <c r="H278" s="9">
        <f>records[[#This Row],[结束时刻]]-records[[#This Row],[开始时刻]]</f>
        <v>1.041666666666663E-2</v>
      </c>
      <c r="I278" s="14" t="s">
        <v>194</v>
      </c>
      <c r="J278" s="25">
        <v>0.1</v>
      </c>
      <c r="K278" s="10"/>
    </row>
    <row r="279" spans="1:11">
      <c r="A279" s="10" t="str">
        <f>YEAR(records[[#This Row],[日期]])&amp;" 年"</f>
        <v>2020 年</v>
      </c>
      <c r="B279" s="8" t="str">
        <f>"第 "&amp;INT(MONTH(records[[#This Row],[日期]])/3+1)&amp;" 季度"</f>
        <v>第 2 季度</v>
      </c>
      <c r="C279" s="8" t="str">
        <f>MONTH(records[[#This Row],[日期]])&amp;" 月"</f>
        <v>3 月</v>
      </c>
      <c r="D279" s="8" t="str">
        <f>"第 "&amp;WEEKNUM(records[[#This Row],[日期]],2)&amp;" 周"</f>
        <v>第 10 周</v>
      </c>
      <c r="E279" s="8">
        <v>43898</v>
      </c>
      <c r="F279" s="9">
        <v>0.29166666666666669</v>
      </c>
      <c r="G279" s="9">
        <v>0.3125</v>
      </c>
      <c r="H279" s="9">
        <f>records[[#This Row],[结束时刻]]-records[[#This Row],[开始时刻]]</f>
        <v>2.0833333333333315E-2</v>
      </c>
      <c r="I279" s="14" t="s">
        <v>189</v>
      </c>
      <c r="J279" s="25">
        <v>0.1</v>
      </c>
      <c r="K279" s="10"/>
    </row>
    <row r="280" spans="1:11">
      <c r="A280" s="10" t="str">
        <f>YEAR(records[[#This Row],[日期]])&amp;" 年"</f>
        <v>2020 年</v>
      </c>
      <c r="B280" s="8" t="str">
        <f>"第 "&amp;INT(MONTH(records[[#This Row],[日期]])/3+1)&amp;" 季度"</f>
        <v>第 2 季度</v>
      </c>
      <c r="C280" s="8" t="str">
        <f>MONTH(records[[#This Row],[日期]])&amp;" 月"</f>
        <v>3 月</v>
      </c>
      <c r="D280" s="8" t="str">
        <f>"第 "&amp;WEEKNUM(records[[#This Row],[日期]],2)&amp;" 周"</f>
        <v>第 10 周</v>
      </c>
      <c r="E280" s="8">
        <v>43898</v>
      </c>
      <c r="F280" s="9">
        <v>0.2986111111111111</v>
      </c>
      <c r="G280" s="9">
        <v>0.31944444444444448</v>
      </c>
      <c r="H280" s="9">
        <f>records[[#This Row],[结束时刻]]-records[[#This Row],[开始时刻]]</f>
        <v>2.083333333333337E-2</v>
      </c>
      <c r="I280" s="14" t="s">
        <v>20</v>
      </c>
      <c r="J280" s="25">
        <v>0</v>
      </c>
      <c r="K280" s="10"/>
    </row>
    <row r="281" spans="1:11">
      <c r="A281" s="10" t="str">
        <f>YEAR(records[[#This Row],[日期]])&amp;" 年"</f>
        <v>2020 年</v>
      </c>
      <c r="B281" s="8" t="str">
        <f>"第 "&amp;INT(MONTH(records[[#This Row],[日期]])/3+1)&amp;" 季度"</f>
        <v>第 2 季度</v>
      </c>
      <c r="C281" s="8" t="str">
        <f>MONTH(records[[#This Row],[日期]])&amp;" 月"</f>
        <v>3 月</v>
      </c>
      <c r="D281" s="8" t="str">
        <f>"第 "&amp;WEEKNUM(records[[#This Row],[日期]],2)&amp;" 周"</f>
        <v>第 10 周</v>
      </c>
      <c r="E281" s="8">
        <v>43898</v>
      </c>
      <c r="F281" s="9">
        <v>0.30208333333333331</v>
      </c>
      <c r="G281" s="9">
        <v>0.3125</v>
      </c>
      <c r="H281" s="9">
        <f>records[[#This Row],[结束时刻]]-records[[#This Row],[开始时刻]]</f>
        <v>1.0416666666666685E-2</v>
      </c>
      <c r="I281" s="14" t="s">
        <v>188</v>
      </c>
      <c r="J281" s="25">
        <v>0.1</v>
      </c>
      <c r="K281" s="10"/>
    </row>
    <row r="282" spans="1:11">
      <c r="A282" s="10" t="str">
        <f>YEAR(records[[#This Row],[日期]])&amp;" 年"</f>
        <v>2020 年</v>
      </c>
      <c r="B282" s="8" t="str">
        <f>"第 "&amp;INT(MONTH(records[[#This Row],[日期]])/3+1)&amp;" 季度"</f>
        <v>第 2 季度</v>
      </c>
      <c r="C282" s="8" t="str">
        <f>MONTH(records[[#This Row],[日期]])&amp;" 月"</f>
        <v>3 月</v>
      </c>
      <c r="D282" s="8" t="str">
        <f>"第 "&amp;WEEKNUM(records[[#This Row],[日期]],2)&amp;" 周"</f>
        <v>第 10 周</v>
      </c>
      <c r="E282" s="8">
        <v>43898</v>
      </c>
      <c r="F282" s="9">
        <v>0.31944444444444448</v>
      </c>
      <c r="G282" s="9">
        <v>0.3298611111111111</v>
      </c>
      <c r="H282" s="9">
        <f>records[[#This Row],[结束时刻]]-records[[#This Row],[开始时刻]]</f>
        <v>1.041666666666663E-2</v>
      </c>
      <c r="I282" s="14" t="s">
        <v>134</v>
      </c>
      <c r="J282" s="25">
        <v>0.35</v>
      </c>
      <c r="K282" s="10" t="s">
        <v>250</v>
      </c>
    </row>
    <row r="283" spans="1:11">
      <c r="A283" s="10" t="str">
        <f>YEAR(records[[#This Row],[日期]])&amp;" 年"</f>
        <v>2020 年</v>
      </c>
      <c r="B283" s="8" t="str">
        <f>"第 "&amp;INT(MONTH(records[[#This Row],[日期]])/3+1)&amp;" 季度"</f>
        <v>第 2 季度</v>
      </c>
      <c r="C283" s="8" t="str">
        <f>MONTH(records[[#This Row],[日期]])&amp;" 月"</f>
        <v>3 月</v>
      </c>
      <c r="D283" s="8" t="str">
        <f>"第 "&amp;WEEKNUM(records[[#This Row],[日期]],2)&amp;" 周"</f>
        <v>第 10 周</v>
      </c>
      <c r="E283" s="8">
        <v>43898</v>
      </c>
      <c r="F283" s="9">
        <v>0.33333333333333331</v>
      </c>
      <c r="G283" s="9">
        <v>0.375</v>
      </c>
      <c r="H283" s="9">
        <f>records[[#This Row],[结束时刻]]-records[[#This Row],[开始时刻]]</f>
        <v>4.1666666666666685E-2</v>
      </c>
      <c r="I283" s="14" t="s">
        <v>246</v>
      </c>
      <c r="J283" s="25">
        <v>0.1</v>
      </c>
      <c r="K283" s="10"/>
    </row>
    <row r="284" spans="1:11">
      <c r="A284" s="10" t="str">
        <f>YEAR(records[[#This Row],[日期]])&amp;" 年"</f>
        <v>2020 年</v>
      </c>
      <c r="B284" s="8" t="str">
        <f>"第 "&amp;INT(MONTH(records[[#This Row],[日期]])/3+1)&amp;" 季度"</f>
        <v>第 2 季度</v>
      </c>
      <c r="C284" s="8" t="str">
        <f>MONTH(records[[#This Row],[日期]])&amp;" 月"</f>
        <v>3 月</v>
      </c>
      <c r="D284" s="8" t="str">
        <f>"第 "&amp;WEEKNUM(records[[#This Row],[日期]],2)&amp;" 周"</f>
        <v>第 10 周</v>
      </c>
      <c r="E284" s="8">
        <v>43898</v>
      </c>
      <c r="F284" s="9">
        <v>0.33333333333333331</v>
      </c>
      <c r="G284" s="9">
        <v>0.39583333333333331</v>
      </c>
      <c r="H284" s="9">
        <f>records[[#This Row],[结束时刻]]-records[[#This Row],[开始时刻]]</f>
        <v>6.25E-2</v>
      </c>
      <c r="I284" s="14" t="s">
        <v>11</v>
      </c>
      <c r="J284" s="25">
        <v>0.7</v>
      </c>
      <c r="K284" s="10"/>
    </row>
    <row r="285" spans="1:11">
      <c r="A285" s="10" t="str">
        <f>YEAR(records[[#This Row],[日期]])&amp;" 年"</f>
        <v>2020 年</v>
      </c>
      <c r="B285" s="8" t="str">
        <f>"第 "&amp;INT(MONTH(records[[#This Row],[日期]])/3+1)&amp;" 季度"</f>
        <v>第 2 季度</v>
      </c>
      <c r="C285" s="8" t="str">
        <f>MONTH(records[[#This Row],[日期]])&amp;" 月"</f>
        <v>3 月</v>
      </c>
      <c r="D285" s="8" t="str">
        <f>"第 "&amp;WEEKNUM(records[[#This Row],[日期]],2)&amp;" 周"</f>
        <v>第 10 周</v>
      </c>
      <c r="E285" s="8">
        <v>43898</v>
      </c>
      <c r="F285" s="9">
        <v>0.39583333333333331</v>
      </c>
      <c r="G285" s="9">
        <v>0.45833333333333331</v>
      </c>
      <c r="H285" s="9">
        <f>records[[#This Row],[结束时刻]]-records[[#This Row],[开始时刻]]</f>
        <v>6.25E-2</v>
      </c>
      <c r="I285" s="14" t="s">
        <v>165</v>
      </c>
      <c r="J285" s="25">
        <v>0.1</v>
      </c>
      <c r="K285" s="10"/>
    </row>
    <row r="286" spans="1:11">
      <c r="A286" s="10" t="str">
        <f>YEAR(records[[#This Row],[日期]])&amp;" 年"</f>
        <v>2020 年</v>
      </c>
      <c r="B286" s="8" t="str">
        <f>"第 "&amp;INT(MONTH(records[[#This Row],[日期]])/3+1)&amp;" 季度"</f>
        <v>第 2 季度</v>
      </c>
      <c r="C286" s="8" t="str">
        <f>MONTH(records[[#This Row],[日期]])&amp;" 月"</f>
        <v>3 月</v>
      </c>
      <c r="D286" s="8" t="str">
        <f>"第 "&amp;WEEKNUM(records[[#This Row],[日期]],2)&amp;" 周"</f>
        <v>第 10 周</v>
      </c>
      <c r="E286" s="8">
        <v>43898</v>
      </c>
      <c r="F286" s="9">
        <v>0.45833333333333331</v>
      </c>
      <c r="G286" s="9">
        <v>0.5</v>
      </c>
      <c r="H286" s="9">
        <f>records[[#This Row],[结束时刻]]-records[[#This Row],[开始时刻]]</f>
        <v>4.1666666666666685E-2</v>
      </c>
      <c r="I286" s="14" t="s">
        <v>229</v>
      </c>
      <c r="J286" s="25">
        <v>0.6</v>
      </c>
      <c r="K286" s="10"/>
    </row>
    <row r="287" spans="1:11">
      <c r="A287" s="10" t="str">
        <f>YEAR(records[[#This Row],[日期]])&amp;" 年"</f>
        <v>2020 年</v>
      </c>
      <c r="B287" s="8" t="str">
        <f>"第 "&amp;INT(MONTH(records[[#This Row],[日期]])/3+1)&amp;" 季度"</f>
        <v>第 2 季度</v>
      </c>
      <c r="C287" s="8" t="str">
        <f>MONTH(records[[#This Row],[日期]])&amp;" 月"</f>
        <v>3 月</v>
      </c>
      <c r="D287" s="8" t="str">
        <f>"第 "&amp;WEEKNUM(records[[#This Row],[日期]],2)&amp;" 周"</f>
        <v>第 10 周</v>
      </c>
      <c r="E287" s="8">
        <v>43898</v>
      </c>
      <c r="F287" s="9">
        <v>0.5</v>
      </c>
      <c r="G287" s="9">
        <v>0.52083333333333337</v>
      </c>
      <c r="H287" s="9">
        <f>records[[#This Row],[结束时刻]]-records[[#This Row],[开始时刻]]</f>
        <v>2.083333333333337E-2</v>
      </c>
      <c r="I287" s="14" t="s">
        <v>230</v>
      </c>
      <c r="J287" s="25">
        <v>0.6</v>
      </c>
      <c r="K287" s="10"/>
    </row>
    <row r="288" spans="1:11">
      <c r="A288" s="10" t="str">
        <f>YEAR(records[[#This Row],[日期]])&amp;" 年"</f>
        <v>2020 年</v>
      </c>
      <c r="B288" s="8" t="str">
        <f>"第 "&amp;INT(MONTH(records[[#This Row],[日期]])/3+1)&amp;" 季度"</f>
        <v>第 2 季度</v>
      </c>
      <c r="C288" s="8" t="str">
        <f>MONTH(records[[#This Row],[日期]])&amp;" 月"</f>
        <v>3 月</v>
      </c>
      <c r="D288" s="8" t="str">
        <f>"第 "&amp;WEEKNUM(records[[#This Row],[日期]],2)&amp;" 周"</f>
        <v>第 10 周</v>
      </c>
      <c r="E288" s="8">
        <v>43898</v>
      </c>
      <c r="F288" s="9">
        <v>0.52083333333333337</v>
      </c>
      <c r="G288" s="9">
        <v>0.5625</v>
      </c>
      <c r="H288" s="9">
        <f>records[[#This Row],[结束时刻]]-records[[#This Row],[开始时刻]]</f>
        <v>4.166666666666663E-2</v>
      </c>
      <c r="I288" s="14" t="s">
        <v>236</v>
      </c>
      <c r="J288" s="25">
        <v>0.1</v>
      </c>
      <c r="K288" s="10"/>
    </row>
    <row r="289" spans="1:11">
      <c r="A289" s="10" t="str">
        <f>YEAR(records[[#This Row],[日期]])&amp;" 年"</f>
        <v>2020 年</v>
      </c>
      <c r="B289" s="8" t="str">
        <f>"第 "&amp;INT(MONTH(records[[#This Row],[日期]])/3+1)&amp;" 季度"</f>
        <v>第 2 季度</v>
      </c>
      <c r="C289" s="8" t="str">
        <f>MONTH(records[[#This Row],[日期]])&amp;" 月"</f>
        <v>3 月</v>
      </c>
      <c r="D289" s="8" t="str">
        <f>"第 "&amp;WEEKNUM(records[[#This Row],[日期]],2)&amp;" 周"</f>
        <v>第 10 周</v>
      </c>
      <c r="E289" s="8">
        <v>43898</v>
      </c>
      <c r="F289" s="9">
        <v>0.5625</v>
      </c>
      <c r="G289" s="9">
        <v>0.59027777777777779</v>
      </c>
      <c r="H289" s="9">
        <f>records[[#This Row],[结束时刻]]-records[[#This Row],[开始时刻]]</f>
        <v>2.777777777777779E-2</v>
      </c>
      <c r="I289" s="14" t="s">
        <v>145</v>
      </c>
      <c r="J289" s="25">
        <v>0.1</v>
      </c>
      <c r="K289" s="10"/>
    </row>
    <row r="290" spans="1:11">
      <c r="A290" s="10" t="str">
        <f>YEAR(records[[#This Row],[日期]])&amp;" 年"</f>
        <v>2020 年</v>
      </c>
      <c r="B290" s="8" t="str">
        <f>"第 "&amp;INT(MONTH(records[[#This Row],[日期]])/3+1)&amp;" 季度"</f>
        <v>第 2 季度</v>
      </c>
      <c r="C290" s="8" t="str">
        <f>MONTH(records[[#This Row],[日期]])&amp;" 月"</f>
        <v>3 月</v>
      </c>
      <c r="D290" s="8" t="str">
        <f>"第 "&amp;WEEKNUM(records[[#This Row],[日期]],2)&amp;" 周"</f>
        <v>第 10 周</v>
      </c>
      <c r="E290" s="8">
        <v>43898</v>
      </c>
      <c r="F290" s="9">
        <v>0.5625</v>
      </c>
      <c r="G290" s="9">
        <v>0.625</v>
      </c>
      <c r="H290" s="9">
        <f>records[[#This Row],[结束时刻]]-records[[#This Row],[开始时刻]]</f>
        <v>6.25E-2</v>
      </c>
      <c r="I290" s="14" t="s">
        <v>253</v>
      </c>
      <c r="J290" s="25">
        <v>0.1</v>
      </c>
      <c r="K290" s="10"/>
    </row>
    <row r="291" spans="1:11">
      <c r="A291" s="10" t="str">
        <f>YEAR(records[[#This Row],[日期]])&amp;" 年"</f>
        <v>2020 年</v>
      </c>
      <c r="B291" s="8" t="str">
        <f>"第 "&amp;INT(MONTH(records[[#This Row],[日期]])/3+1)&amp;" 季度"</f>
        <v>第 2 季度</v>
      </c>
      <c r="C291" s="8" t="str">
        <f>MONTH(records[[#This Row],[日期]])&amp;" 月"</f>
        <v>3 月</v>
      </c>
      <c r="D291" s="8" t="str">
        <f>"第 "&amp;WEEKNUM(records[[#This Row],[日期]],2)&amp;" 周"</f>
        <v>第 10 周</v>
      </c>
      <c r="E291" s="8">
        <v>43898</v>
      </c>
      <c r="F291" s="9">
        <v>0.625</v>
      </c>
      <c r="G291" s="9">
        <v>0.64583333333333337</v>
      </c>
      <c r="H291" s="9">
        <f>records[[#This Row],[结束时刻]]-records[[#This Row],[开始时刻]]</f>
        <v>2.083333333333337E-2</v>
      </c>
      <c r="I291" s="14" t="s">
        <v>244</v>
      </c>
      <c r="J291" s="25">
        <v>0.1</v>
      </c>
      <c r="K291" s="10"/>
    </row>
    <row r="292" spans="1:11">
      <c r="A292" s="10" t="str">
        <f>YEAR(records[[#This Row],[日期]])&amp;" 年"</f>
        <v>2020 年</v>
      </c>
      <c r="B292" s="8" t="str">
        <f>"第 "&amp;INT(MONTH(records[[#This Row],[日期]])/3+1)&amp;" 季度"</f>
        <v>第 2 季度</v>
      </c>
      <c r="C292" s="8" t="str">
        <f>MONTH(records[[#This Row],[日期]])&amp;" 月"</f>
        <v>3 月</v>
      </c>
      <c r="D292" s="8" t="str">
        <f>"第 "&amp;WEEKNUM(records[[#This Row],[日期]],2)&amp;" 周"</f>
        <v>第 10 周</v>
      </c>
      <c r="E292" s="8">
        <v>43898</v>
      </c>
      <c r="F292" s="9">
        <v>0.64583333333333337</v>
      </c>
      <c r="G292" s="9">
        <v>0.66666666666666663</v>
      </c>
      <c r="H292" s="9">
        <f>records[[#This Row],[结束时刻]]-records[[#This Row],[开始时刻]]</f>
        <v>2.0833333333333259E-2</v>
      </c>
      <c r="I292" s="14" t="s">
        <v>246</v>
      </c>
      <c r="J292" s="25">
        <v>0.1</v>
      </c>
      <c r="K292" s="10"/>
    </row>
    <row r="293" spans="1:11">
      <c r="A293" s="10" t="str">
        <f>YEAR(records[[#This Row],[日期]])&amp;" 年"</f>
        <v>2020 年</v>
      </c>
      <c r="B293" s="8" t="str">
        <f>"第 "&amp;INT(MONTH(records[[#This Row],[日期]])/3+1)&amp;" 季度"</f>
        <v>第 2 季度</v>
      </c>
      <c r="C293" s="8" t="str">
        <f>MONTH(records[[#This Row],[日期]])&amp;" 月"</f>
        <v>3 月</v>
      </c>
      <c r="D293" s="8" t="str">
        <f>"第 "&amp;WEEKNUM(records[[#This Row],[日期]],2)&amp;" 周"</f>
        <v>第 10 周</v>
      </c>
      <c r="E293" s="8">
        <v>43898</v>
      </c>
      <c r="F293" s="9">
        <v>0.66666666666666663</v>
      </c>
      <c r="G293" s="9">
        <v>0.70833333333333337</v>
      </c>
      <c r="H293" s="9">
        <f>records[[#This Row],[结束时刻]]-records[[#This Row],[开始时刻]]</f>
        <v>4.1666666666666741E-2</v>
      </c>
      <c r="I293" s="14" t="s">
        <v>252</v>
      </c>
      <c r="J293" s="25">
        <v>0.1</v>
      </c>
      <c r="K293" s="10"/>
    </row>
    <row r="294" spans="1:11">
      <c r="A294" s="10" t="str">
        <f>YEAR(records[[#This Row],[日期]])&amp;" 年"</f>
        <v>2020 年</v>
      </c>
      <c r="B294" s="8" t="str">
        <f>"第 "&amp;INT(MONTH(records[[#This Row],[日期]])/3+1)&amp;" 季度"</f>
        <v>第 2 季度</v>
      </c>
      <c r="C294" s="8" t="str">
        <f>MONTH(records[[#This Row],[日期]])&amp;" 月"</f>
        <v>3 月</v>
      </c>
      <c r="D294" s="8" t="str">
        <f>"第 "&amp;WEEKNUM(records[[#This Row],[日期]],2)&amp;" 周"</f>
        <v>第 10 周</v>
      </c>
      <c r="E294" s="8">
        <v>43898</v>
      </c>
      <c r="F294" s="9">
        <v>0.70833333333333337</v>
      </c>
      <c r="G294" s="9">
        <v>0.75</v>
      </c>
      <c r="H294" s="9">
        <f>records[[#This Row],[结束时刻]]-records[[#This Row],[开始时刻]]</f>
        <v>4.166666666666663E-2</v>
      </c>
      <c r="I294" s="14" t="s">
        <v>233</v>
      </c>
      <c r="J294" s="25">
        <v>0.5</v>
      </c>
      <c r="K294" s="10"/>
    </row>
    <row r="295" spans="1:11">
      <c r="A295" s="10" t="str">
        <f>YEAR(records[[#This Row],[日期]])&amp;" 年"</f>
        <v>2020 年</v>
      </c>
      <c r="B295" s="8" t="str">
        <f>"第 "&amp;INT(MONTH(records[[#This Row],[日期]])/3+1)&amp;" 季度"</f>
        <v>第 2 季度</v>
      </c>
      <c r="C295" s="8" t="str">
        <f>MONTH(records[[#This Row],[日期]])&amp;" 月"</f>
        <v>3 月</v>
      </c>
      <c r="D295" s="8" t="str">
        <f>"第 "&amp;WEEKNUM(records[[#This Row],[日期]],2)&amp;" 周"</f>
        <v>第 10 周</v>
      </c>
      <c r="E295" s="8">
        <v>43898</v>
      </c>
      <c r="F295" s="9">
        <v>0.75</v>
      </c>
      <c r="G295" s="9">
        <v>0.77083333333333337</v>
      </c>
      <c r="H295" s="9">
        <f>records[[#This Row],[结束时刻]]-records[[#This Row],[开始时刻]]</f>
        <v>2.083333333333337E-2</v>
      </c>
      <c r="I295" s="14" t="s">
        <v>234</v>
      </c>
      <c r="J295" s="25">
        <v>0.5</v>
      </c>
      <c r="K295" s="10"/>
    </row>
    <row r="296" spans="1:11">
      <c r="A296" s="10" t="str">
        <f>YEAR(records[[#This Row],[日期]])&amp;" 年"</f>
        <v>2020 年</v>
      </c>
      <c r="B296" s="8" t="str">
        <f>"第 "&amp;INT(MONTH(records[[#This Row],[日期]])/3+1)&amp;" 季度"</f>
        <v>第 2 季度</v>
      </c>
      <c r="C296" s="8" t="str">
        <f>MONTH(records[[#This Row],[日期]])&amp;" 月"</f>
        <v>3 月</v>
      </c>
      <c r="D296" s="8" t="str">
        <f>"第 "&amp;WEEKNUM(records[[#This Row],[日期]],2)&amp;" 周"</f>
        <v>第 10 周</v>
      </c>
      <c r="E296" s="8">
        <v>43898</v>
      </c>
      <c r="F296" s="9">
        <v>0.77083333333333337</v>
      </c>
      <c r="G296" s="9">
        <v>0.8125</v>
      </c>
      <c r="H296" s="9">
        <f>records[[#This Row],[结束时刻]]-records[[#This Row],[开始时刻]]</f>
        <v>4.166666666666663E-2</v>
      </c>
      <c r="I296" s="14" t="s">
        <v>192</v>
      </c>
      <c r="J296" s="25">
        <v>0</v>
      </c>
      <c r="K296" s="10"/>
    </row>
    <row r="297" spans="1:11">
      <c r="A297" s="10" t="str">
        <f>YEAR(records[[#This Row],[日期]])&amp;" 年"</f>
        <v>2020 年</v>
      </c>
      <c r="B297" s="8" t="str">
        <f>"第 "&amp;INT(MONTH(records[[#This Row],[日期]])/3+1)&amp;" 季度"</f>
        <v>第 2 季度</v>
      </c>
      <c r="C297" s="8" t="str">
        <f>MONTH(records[[#This Row],[日期]])&amp;" 月"</f>
        <v>3 月</v>
      </c>
      <c r="D297" s="8" t="str">
        <f>"第 "&amp;WEEKNUM(records[[#This Row],[日期]],2)&amp;" 周"</f>
        <v>第 10 周</v>
      </c>
      <c r="E297" s="8">
        <v>43898</v>
      </c>
      <c r="F297" s="9">
        <v>0.8125</v>
      </c>
      <c r="G297" s="9">
        <v>0.875</v>
      </c>
      <c r="H297" s="9">
        <f>records[[#This Row],[结束时刻]]-records[[#This Row],[开始时刻]]</f>
        <v>6.25E-2</v>
      </c>
      <c r="I297" s="14" t="s">
        <v>11</v>
      </c>
      <c r="J297" s="25">
        <v>0.1</v>
      </c>
      <c r="K297" s="10"/>
    </row>
    <row r="298" spans="1:11">
      <c r="A298" s="10" t="str">
        <f>YEAR(records[[#This Row],[日期]])&amp;" 年"</f>
        <v>2020 年</v>
      </c>
      <c r="B298" s="8" t="str">
        <f>"第 "&amp;INT(MONTH(records[[#This Row],[日期]])/3+1)&amp;" 季度"</f>
        <v>第 2 季度</v>
      </c>
      <c r="C298" s="8" t="str">
        <f>MONTH(records[[#This Row],[日期]])&amp;" 月"</f>
        <v>3 月</v>
      </c>
      <c r="D298" s="8" t="str">
        <f>"第 "&amp;WEEKNUM(records[[#This Row],[日期]],2)&amp;" 周"</f>
        <v>第 10 周</v>
      </c>
      <c r="E298" s="8">
        <v>43898</v>
      </c>
      <c r="F298" s="9">
        <v>0.875</v>
      </c>
      <c r="G298" s="9">
        <v>0.91666666666666663</v>
      </c>
      <c r="H298" s="9">
        <f>records[[#This Row],[结束时刻]]-records[[#This Row],[开始时刻]]</f>
        <v>4.166666666666663E-2</v>
      </c>
      <c r="I298" s="14" t="s">
        <v>12</v>
      </c>
      <c r="J298" s="25">
        <v>0.1</v>
      </c>
      <c r="K298" s="10"/>
    </row>
    <row r="299" spans="1:11">
      <c r="A299" s="10" t="str">
        <f>YEAR(records[[#This Row],[日期]])&amp;" 年"</f>
        <v>2020 年</v>
      </c>
      <c r="B299" s="8" t="str">
        <f>"第 "&amp;INT(MONTH(records[[#This Row],[日期]])/3+1)&amp;" 季度"</f>
        <v>第 2 季度</v>
      </c>
      <c r="C299" s="8" t="str">
        <f>MONTH(records[[#This Row],[日期]])&amp;" 月"</f>
        <v>3 月</v>
      </c>
      <c r="D299" s="8" t="str">
        <f>"第 "&amp;WEEKNUM(records[[#This Row],[日期]],2)&amp;" 周"</f>
        <v>第 10 周</v>
      </c>
      <c r="E299" s="8">
        <v>43898</v>
      </c>
      <c r="F299" s="9">
        <v>0.91666666666666663</v>
      </c>
      <c r="G299" s="9">
        <v>0.9375</v>
      </c>
      <c r="H299" s="9">
        <f>records[[#This Row],[结束时刻]]-records[[#This Row],[开始时刻]]</f>
        <v>2.083333333333337E-2</v>
      </c>
      <c r="I299" s="14" t="s">
        <v>23</v>
      </c>
      <c r="J299" s="25">
        <v>0.1</v>
      </c>
      <c r="K299" s="10"/>
    </row>
    <row r="300" spans="1:11">
      <c r="A300" s="10" t="str">
        <f>YEAR(records[[#This Row],[日期]])&amp;" 年"</f>
        <v>2020 年</v>
      </c>
      <c r="B300" s="8" t="str">
        <f>"第 "&amp;INT(MONTH(records[[#This Row],[日期]])/3+1)&amp;" 季度"</f>
        <v>第 2 季度</v>
      </c>
      <c r="C300" s="8" t="str">
        <f>MONTH(records[[#This Row],[日期]])&amp;" 月"</f>
        <v>3 月</v>
      </c>
      <c r="D300" s="8" t="str">
        <f>"第 "&amp;WEEKNUM(records[[#This Row],[日期]],2)&amp;" 周"</f>
        <v>第 10 周</v>
      </c>
      <c r="E300" s="8">
        <v>43898</v>
      </c>
      <c r="F300" s="9">
        <v>0.9375</v>
      </c>
      <c r="G300" s="9">
        <v>0.94444444444444453</v>
      </c>
      <c r="H300" s="9">
        <f>records[[#This Row],[结束时刻]]-records[[#This Row],[开始时刻]]</f>
        <v>6.9444444444445308E-3</v>
      </c>
      <c r="I300" s="14" t="s">
        <v>150</v>
      </c>
      <c r="J300" s="25">
        <v>0.1</v>
      </c>
      <c r="K300" s="10"/>
    </row>
    <row r="301" spans="1:11">
      <c r="A301" s="10" t="str">
        <f>YEAR(records[[#This Row],[日期]])&amp;" 年"</f>
        <v>2020 年</v>
      </c>
      <c r="B301" s="8" t="str">
        <f>"第 "&amp;INT(MONTH(records[[#This Row],[日期]])/3+1)&amp;" 季度"</f>
        <v>第 2 季度</v>
      </c>
      <c r="C301" s="8" t="str">
        <f>MONTH(records[[#This Row],[日期]])&amp;" 月"</f>
        <v>3 月</v>
      </c>
      <c r="D301" s="8" t="str">
        <f>"第 "&amp;WEEKNUM(records[[#This Row],[日期]],2)&amp;" 周"</f>
        <v>第 10 周</v>
      </c>
      <c r="E301" s="8">
        <v>43898</v>
      </c>
      <c r="F301" s="9">
        <v>0.94444444444444453</v>
      </c>
      <c r="G301" s="9">
        <v>0.95138888888888884</v>
      </c>
      <c r="H301" s="9">
        <f>records[[#This Row],[结束时刻]]-records[[#This Row],[开始时刻]]</f>
        <v>6.9444444444443088E-3</v>
      </c>
      <c r="I301" s="14" t="s">
        <v>141</v>
      </c>
      <c r="J301" s="25">
        <v>0.1</v>
      </c>
      <c r="K301" s="10"/>
    </row>
    <row r="302" spans="1:11">
      <c r="A302" s="10" t="str">
        <f>YEAR(records[[#This Row],[日期]])&amp;" 年"</f>
        <v>2020 年</v>
      </c>
      <c r="B302" s="8" t="str">
        <f>"第 "&amp;INT(MONTH(records[[#This Row],[日期]])/3+1)&amp;" 季度"</f>
        <v>第 2 季度</v>
      </c>
      <c r="C302" s="8" t="str">
        <f>MONTH(records[[#This Row],[日期]])&amp;" 月"</f>
        <v>3 月</v>
      </c>
      <c r="D302" s="8" t="str">
        <f>"第 "&amp;WEEKNUM(records[[#This Row],[日期]],2)&amp;" 周"</f>
        <v>第 10 周</v>
      </c>
      <c r="E302" s="8">
        <v>43898</v>
      </c>
      <c r="F302" s="9">
        <v>0.95138888888888884</v>
      </c>
      <c r="G302" s="9">
        <v>0.95833333333333337</v>
      </c>
      <c r="H302" s="9">
        <f>records[[#This Row],[结束时刻]]-records[[#This Row],[开始时刻]]</f>
        <v>6.9444444444445308E-3</v>
      </c>
      <c r="I302" s="14" t="s">
        <v>187</v>
      </c>
      <c r="J302" s="25">
        <v>0.1</v>
      </c>
      <c r="K302" s="10"/>
    </row>
    <row r="303" spans="1:11">
      <c r="A303" s="10" t="str">
        <f>YEAR(records[[#This Row],[日期]])&amp;" 年"</f>
        <v>2020 年</v>
      </c>
      <c r="B303" s="8" t="str">
        <f>"第 "&amp;INT(MONTH(records[[#This Row],[日期]])/3+1)&amp;" 季度"</f>
        <v>第 2 季度</v>
      </c>
      <c r="C303" s="8" t="str">
        <f>MONTH(records[[#This Row],[日期]])&amp;" 月"</f>
        <v>3 月</v>
      </c>
      <c r="D303" s="8" t="str">
        <f>"第 "&amp;WEEKNUM(records[[#This Row],[日期]],2)&amp;" 周"</f>
        <v>第 11 周</v>
      </c>
      <c r="E303" s="8">
        <v>43899</v>
      </c>
      <c r="F303" s="9">
        <v>0</v>
      </c>
      <c r="G303" s="9">
        <v>0.99930555555555556</v>
      </c>
      <c r="H303" s="9">
        <f>records[[#This Row],[结束时刻]]-records[[#This Row],[开始时刻]]</f>
        <v>0.99930555555555556</v>
      </c>
      <c r="I303" s="14" t="s">
        <v>130</v>
      </c>
      <c r="J303" s="25">
        <v>9.1999999999999998E-2</v>
      </c>
      <c r="K303" s="10" t="s">
        <v>257</v>
      </c>
    </row>
    <row r="304" spans="1:11">
      <c r="A304" s="10" t="str">
        <f>YEAR(records[[#This Row],[日期]])&amp;" 年"</f>
        <v>2020 年</v>
      </c>
      <c r="B304" s="8" t="str">
        <f>"第 "&amp;INT(MONTH(records[[#This Row],[日期]])/3+1)&amp;" 季度"</f>
        <v>第 2 季度</v>
      </c>
      <c r="C304" s="8" t="str">
        <f>MONTH(records[[#This Row],[日期]])&amp;" 月"</f>
        <v>3 月</v>
      </c>
      <c r="D304" s="8" t="str">
        <f>"第 "&amp;WEEKNUM(records[[#This Row],[日期]],2)&amp;" 周"</f>
        <v>第 11 周</v>
      </c>
      <c r="E304" s="8">
        <v>43899</v>
      </c>
      <c r="F304" s="9">
        <v>0.25</v>
      </c>
      <c r="G304" s="9">
        <v>0.25</v>
      </c>
      <c r="H304" s="9">
        <f>records[[#This Row],[结束时刻]]-records[[#This Row],[开始时刻]]</f>
        <v>0</v>
      </c>
      <c r="I304" s="14" t="s">
        <v>6</v>
      </c>
      <c r="J304" s="25">
        <v>1.2</v>
      </c>
      <c r="K304" s="10" t="s">
        <v>255</v>
      </c>
    </row>
    <row r="305" spans="1:11">
      <c r="A305" s="10" t="str">
        <f>YEAR(records[[#This Row],[日期]])&amp;" 年"</f>
        <v>2020 年</v>
      </c>
      <c r="B305" s="8" t="str">
        <f>"第 "&amp;INT(MONTH(records[[#This Row],[日期]])/3+1)&amp;" 季度"</f>
        <v>第 2 季度</v>
      </c>
      <c r="C305" s="8" t="str">
        <f>MONTH(records[[#This Row],[日期]])&amp;" 月"</f>
        <v>3 月</v>
      </c>
      <c r="D305" s="8" t="str">
        <f>"第 "&amp;WEEKNUM(records[[#This Row],[日期]],2)&amp;" 周"</f>
        <v>第 11 周</v>
      </c>
      <c r="E305" s="8">
        <v>43899</v>
      </c>
      <c r="F305" s="9">
        <v>0.25</v>
      </c>
      <c r="G305" s="9">
        <v>0.25694444444444448</v>
      </c>
      <c r="H305" s="9">
        <f>records[[#This Row],[结束时刻]]-records[[#This Row],[开始时刻]]</f>
        <v>6.9444444444444753E-3</v>
      </c>
      <c r="I305" s="8" t="s">
        <v>97</v>
      </c>
      <c r="J305" s="25">
        <v>1.2</v>
      </c>
      <c r="K305" s="10" t="s">
        <v>255</v>
      </c>
    </row>
    <row r="306" spans="1:11">
      <c r="A306" s="10" t="str">
        <f>YEAR(records[[#This Row],[日期]])&amp;" 年"</f>
        <v>2020 年</v>
      </c>
      <c r="B306" s="8" t="str">
        <f>"第 "&amp;INT(MONTH(records[[#This Row],[日期]])/3+1)&amp;" 季度"</f>
        <v>第 2 季度</v>
      </c>
      <c r="C306" s="8" t="str">
        <f>MONTH(records[[#This Row],[日期]])&amp;" 月"</f>
        <v>3 月</v>
      </c>
      <c r="D306" s="8" t="str">
        <f>"第 "&amp;WEEKNUM(records[[#This Row],[日期]],2)&amp;" 周"</f>
        <v>第 11 周</v>
      </c>
      <c r="E306" s="8">
        <v>43899</v>
      </c>
      <c r="F306" s="9">
        <v>0.25694444444444448</v>
      </c>
      <c r="G306" s="9">
        <v>0.2986111111111111</v>
      </c>
      <c r="H306" s="9">
        <f>records[[#This Row],[结束时刻]]-records[[#This Row],[开始时刻]]</f>
        <v>4.166666666666663E-2</v>
      </c>
      <c r="I306" s="14" t="s">
        <v>11</v>
      </c>
      <c r="J306" s="25">
        <v>1.2</v>
      </c>
      <c r="K306" s="10" t="s">
        <v>255</v>
      </c>
    </row>
    <row r="307" spans="1:11">
      <c r="A307" s="10" t="str">
        <f>YEAR(records[[#This Row],[日期]])&amp;" 年"</f>
        <v>2020 年</v>
      </c>
      <c r="B307" s="8" t="str">
        <f>"第 "&amp;INT(MONTH(records[[#This Row],[日期]])/3+1)&amp;" 季度"</f>
        <v>第 2 季度</v>
      </c>
      <c r="C307" s="8" t="str">
        <f>MONTH(records[[#This Row],[日期]])&amp;" 月"</f>
        <v>3 月</v>
      </c>
      <c r="D307" s="8" t="str">
        <f>"第 "&amp;WEEKNUM(records[[#This Row],[日期]],2)&amp;" 周"</f>
        <v>第 11 周</v>
      </c>
      <c r="E307" s="8">
        <v>43899</v>
      </c>
      <c r="F307" s="9">
        <v>0.2986111111111111</v>
      </c>
      <c r="G307" s="9">
        <v>0.31944444444444448</v>
      </c>
      <c r="H307" s="9">
        <f>records[[#This Row],[结束时刻]]-records[[#This Row],[开始时刻]]</f>
        <v>2.083333333333337E-2</v>
      </c>
      <c r="I307" s="14" t="s">
        <v>20</v>
      </c>
      <c r="J307" s="25">
        <v>0.1</v>
      </c>
      <c r="K307" s="10"/>
    </row>
    <row r="308" spans="1:11">
      <c r="A308" s="10" t="str">
        <f>YEAR(records[[#This Row],[日期]])&amp;" 年"</f>
        <v>2020 年</v>
      </c>
      <c r="B308" s="8" t="str">
        <f>"第 "&amp;INT(MONTH(records[[#This Row],[日期]])/3+1)&amp;" 季度"</f>
        <v>第 2 季度</v>
      </c>
      <c r="C308" s="8" t="str">
        <f>MONTH(records[[#This Row],[日期]])&amp;" 月"</f>
        <v>3 月</v>
      </c>
      <c r="D308" s="8" t="str">
        <f>"第 "&amp;WEEKNUM(records[[#This Row],[日期]],2)&amp;" 周"</f>
        <v>第 11 周</v>
      </c>
      <c r="E308" s="8">
        <v>43899</v>
      </c>
      <c r="F308" s="9">
        <v>0.31944444444444448</v>
      </c>
      <c r="G308" s="9">
        <v>0.3298611111111111</v>
      </c>
      <c r="H308" s="9">
        <f>records[[#This Row],[结束时刻]]-records[[#This Row],[开始时刻]]</f>
        <v>1.041666666666663E-2</v>
      </c>
      <c r="I308" s="14" t="s">
        <v>134</v>
      </c>
      <c r="J308" s="25">
        <v>0.55000000000000004</v>
      </c>
      <c r="K308" s="10" t="s">
        <v>152</v>
      </c>
    </row>
    <row r="309" spans="1:11">
      <c r="A309" s="10" t="str">
        <f>YEAR(records[[#This Row],[日期]])&amp;" 年"</f>
        <v>2020 年</v>
      </c>
      <c r="B309" s="8" t="str">
        <f>"第 "&amp;INT(MONTH(records[[#This Row],[日期]])/3+1)&amp;" 季度"</f>
        <v>第 2 季度</v>
      </c>
      <c r="C309" s="8" t="str">
        <f>MONTH(records[[#This Row],[日期]])&amp;" 月"</f>
        <v>3 月</v>
      </c>
      <c r="D309" s="8" t="str">
        <f>"第 "&amp;WEEKNUM(records[[#This Row],[日期]],2)&amp;" 周"</f>
        <v>第 11 周</v>
      </c>
      <c r="E309" s="8">
        <v>43899</v>
      </c>
      <c r="F309" s="9">
        <v>0.33333333333333331</v>
      </c>
      <c r="G309" s="9">
        <v>0.375</v>
      </c>
      <c r="H309" s="9">
        <f>records[[#This Row],[结束时刻]]-records[[#This Row],[开始时刻]]</f>
        <v>4.1666666666666685E-2</v>
      </c>
      <c r="I309" s="14" t="s">
        <v>192</v>
      </c>
      <c r="J309" s="25">
        <v>0.1</v>
      </c>
      <c r="K309" s="10"/>
    </row>
    <row r="310" spans="1:11">
      <c r="A310" s="10" t="str">
        <f>YEAR(records[[#This Row],[日期]])&amp;" 年"</f>
        <v>2020 年</v>
      </c>
      <c r="B310" s="8" t="str">
        <f>"第 "&amp;INT(MONTH(records[[#This Row],[日期]])/3+1)&amp;" 季度"</f>
        <v>第 2 季度</v>
      </c>
      <c r="C310" s="8" t="str">
        <f>MONTH(records[[#This Row],[日期]])&amp;" 月"</f>
        <v>3 月</v>
      </c>
      <c r="D310" s="8" t="str">
        <f>"第 "&amp;WEEKNUM(records[[#This Row],[日期]],2)&amp;" 周"</f>
        <v>第 11 周</v>
      </c>
      <c r="E310" s="8">
        <v>43899</v>
      </c>
      <c r="F310" s="9">
        <v>0.39583333333333331</v>
      </c>
      <c r="G310" s="9">
        <v>0.45833333333333331</v>
      </c>
      <c r="H310" s="9">
        <f>records[[#This Row],[结束时刻]]-records[[#This Row],[开始时刻]]</f>
        <v>6.25E-2</v>
      </c>
      <c r="I310" s="14" t="s">
        <v>165</v>
      </c>
      <c r="J310" s="25">
        <v>0.1</v>
      </c>
      <c r="K310" s="10"/>
    </row>
    <row r="311" spans="1:11">
      <c r="A311" s="10" t="str">
        <f>YEAR(records[[#This Row],[日期]])&amp;" 年"</f>
        <v>2020 年</v>
      </c>
      <c r="B311" s="8" t="str">
        <f>"第 "&amp;INT(MONTH(records[[#This Row],[日期]])/3+1)&amp;" 季度"</f>
        <v>第 2 季度</v>
      </c>
      <c r="C311" s="8" t="str">
        <f>MONTH(records[[#This Row],[日期]])&amp;" 月"</f>
        <v>3 月</v>
      </c>
      <c r="D311" s="8" t="str">
        <f>"第 "&amp;WEEKNUM(records[[#This Row],[日期]],2)&amp;" 周"</f>
        <v>第 11 周</v>
      </c>
      <c r="E311" s="8">
        <v>43899</v>
      </c>
      <c r="F311" s="9">
        <v>0.45833333333333331</v>
      </c>
      <c r="G311" s="9">
        <v>0.5</v>
      </c>
      <c r="H311" s="9">
        <f>records[[#This Row],[结束时刻]]-records[[#This Row],[开始时刻]]</f>
        <v>4.1666666666666685E-2</v>
      </c>
      <c r="I311" s="14" t="s">
        <v>229</v>
      </c>
      <c r="J311" s="25">
        <v>0.7</v>
      </c>
      <c r="K311" s="10" t="s">
        <v>72</v>
      </c>
    </row>
    <row r="312" spans="1:11">
      <c r="A312" s="10" t="str">
        <f>YEAR(records[[#This Row],[日期]])&amp;" 年"</f>
        <v>2020 年</v>
      </c>
      <c r="B312" s="8" t="str">
        <f>"第 "&amp;INT(MONTH(records[[#This Row],[日期]])/3+1)&amp;" 季度"</f>
        <v>第 2 季度</v>
      </c>
      <c r="C312" s="8" t="str">
        <f>MONTH(records[[#This Row],[日期]])&amp;" 月"</f>
        <v>3 月</v>
      </c>
      <c r="D312" s="8" t="str">
        <f>"第 "&amp;WEEKNUM(records[[#This Row],[日期]],2)&amp;" 周"</f>
        <v>第 11 周</v>
      </c>
      <c r="E312" s="8">
        <v>43899</v>
      </c>
      <c r="F312" s="9">
        <v>0.5</v>
      </c>
      <c r="G312" s="9">
        <v>0.52083333333333337</v>
      </c>
      <c r="H312" s="9">
        <f>records[[#This Row],[结束时刻]]-records[[#This Row],[开始时刻]]</f>
        <v>2.083333333333337E-2</v>
      </c>
      <c r="I312" s="14" t="s">
        <v>230</v>
      </c>
      <c r="J312" s="25">
        <v>0.7</v>
      </c>
      <c r="K312" s="10" t="s">
        <v>72</v>
      </c>
    </row>
    <row r="313" spans="1:11">
      <c r="A313" s="10" t="str">
        <f>YEAR(records[[#This Row],[日期]])&amp;" 年"</f>
        <v>2020 年</v>
      </c>
      <c r="B313" s="8" t="str">
        <f>"第 "&amp;INT(MONTH(records[[#This Row],[日期]])/3+1)&amp;" 季度"</f>
        <v>第 2 季度</v>
      </c>
      <c r="C313" s="8" t="str">
        <f>MONTH(records[[#This Row],[日期]])&amp;" 月"</f>
        <v>3 月</v>
      </c>
      <c r="D313" s="8" t="str">
        <f>"第 "&amp;WEEKNUM(records[[#This Row],[日期]],2)&amp;" 周"</f>
        <v>第 11 周</v>
      </c>
      <c r="E313" s="8">
        <v>43899</v>
      </c>
      <c r="F313" s="9">
        <v>0.5</v>
      </c>
      <c r="G313" s="9">
        <v>0.58333333333333337</v>
      </c>
      <c r="H313" s="9">
        <f>records[[#This Row],[结束时刻]]-records[[#This Row],[开始时刻]]</f>
        <v>8.333333333333337E-2</v>
      </c>
      <c r="I313" s="14" t="s">
        <v>256</v>
      </c>
      <c r="J313" s="25">
        <v>0</v>
      </c>
      <c r="K313" s="10"/>
    </row>
    <row r="314" spans="1:11">
      <c r="A314" s="10" t="str">
        <f>YEAR(records[[#This Row],[日期]])&amp;" 年"</f>
        <v>2020 年</v>
      </c>
      <c r="B314" s="8" t="str">
        <f>"第 "&amp;INT(MONTH(records[[#This Row],[日期]])/3+1)&amp;" 季度"</f>
        <v>第 2 季度</v>
      </c>
      <c r="C314" s="8" t="str">
        <f>MONTH(records[[#This Row],[日期]])&amp;" 月"</f>
        <v>3 月</v>
      </c>
      <c r="D314" s="8" t="str">
        <f>"第 "&amp;WEEKNUM(records[[#This Row],[日期]],2)&amp;" 周"</f>
        <v>第 11 周</v>
      </c>
      <c r="E314" s="8">
        <v>43899</v>
      </c>
      <c r="F314" s="9">
        <v>0.58333333333333337</v>
      </c>
      <c r="G314" s="9">
        <v>0.60416666666666663</v>
      </c>
      <c r="H314" s="9">
        <f>records[[#This Row],[结束时刻]]-records[[#This Row],[开始时刻]]</f>
        <v>2.0833333333333259E-2</v>
      </c>
      <c r="I314" s="14" t="s">
        <v>145</v>
      </c>
      <c r="J314" s="25">
        <v>0.1</v>
      </c>
      <c r="K314" s="10"/>
    </row>
    <row r="315" spans="1:11">
      <c r="A315" s="10" t="str">
        <f>YEAR(records[[#This Row],[日期]])&amp;" 年"</f>
        <v>2020 年</v>
      </c>
      <c r="B315" s="8" t="str">
        <f>"第 "&amp;INT(MONTH(records[[#This Row],[日期]])/3+1)&amp;" 季度"</f>
        <v>第 2 季度</v>
      </c>
      <c r="C315" s="8" t="str">
        <f>MONTH(records[[#This Row],[日期]])&amp;" 月"</f>
        <v>3 月</v>
      </c>
      <c r="D315" s="8" t="str">
        <f>"第 "&amp;WEEKNUM(records[[#This Row],[日期]],2)&amp;" 周"</f>
        <v>第 11 周</v>
      </c>
      <c r="E315" s="8">
        <v>43899</v>
      </c>
      <c r="F315" s="9">
        <v>0.60416666666666663</v>
      </c>
      <c r="G315" s="9">
        <v>0.625</v>
      </c>
      <c r="H315" s="9">
        <f>records[[#This Row],[结束时刻]]-records[[#This Row],[开始时刻]]</f>
        <v>2.083333333333337E-2</v>
      </c>
      <c r="I315" s="14" t="s">
        <v>244</v>
      </c>
      <c r="J315" s="25">
        <v>0.1</v>
      </c>
      <c r="K315" s="10"/>
    </row>
    <row r="316" spans="1:11">
      <c r="A316" s="10" t="str">
        <f>YEAR(records[[#This Row],[日期]])&amp;" 年"</f>
        <v>2020 年</v>
      </c>
      <c r="B316" s="8" t="str">
        <f>"第 "&amp;INT(MONTH(records[[#This Row],[日期]])/3+1)&amp;" 季度"</f>
        <v>第 2 季度</v>
      </c>
      <c r="C316" s="8" t="str">
        <f>MONTH(records[[#This Row],[日期]])&amp;" 月"</f>
        <v>3 月</v>
      </c>
      <c r="D316" s="8" t="str">
        <f>"第 "&amp;WEEKNUM(records[[#This Row],[日期]],2)&amp;" 周"</f>
        <v>第 11 周</v>
      </c>
      <c r="E316" s="8">
        <v>43899</v>
      </c>
      <c r="F316" s="9">
        <v>0.625</v>
      </c>
      <c r="G316" s="9">
        <v>0.70833333333333337</v>
      </c>
      <c r="H316" s="9">
        <f>records[[#This Row],[结束时刻]]-records[[#This Row],[开始时刻]]</f>
        <v>8.333333333333337E-2</v>
      </c>
      <c r="I316" s="14" t="s">
        <v>252</v>
      </c>
      <c r="J316" s="25">
        <v>0.1</v>
      </c>
      <c r="K316" s="10"/>
    </row>
    <row r="317" spans="1:11">
      <c r="A317" s="10" t="str">
        <f>YEAR(records[[#This Row],[日期]])&amp;" 年"</f>
        <v>2020 年</v>
      </c>
      <c r="B317" s="8" t="str">
        <f>"第 "&amp;INT(MONTH(records[[#This Row],[日期]])/3+1)&amp;" 季度"</f>
        <v>第 2 季度</v>
      </c>
      <c r="C317" s="8" t="str">
        <f>MONTH(records[[#This Row],[日期]])&amp;" 月"</f>
        <v>3 月</v>
      </c>
      <c r="D317" s="8" t="str">
        <f>"第 "&amp;WEEKNUM(records[[#This Row],[日期]],2)&amp;" 周"</f>
        <v>第 11 周</v>
      </c>
      <c r="E317" s="8">
        <v>43899</v>
      </c>
      <c r="F317" s="9">
        <v>0.70833333333333337</v>
      </c>
      <c r="G317" s="9">
        <v>0.75</v>
      </c>
      <c r="H317" s="9">
        <f>records[[#This Row],[结束时刻]]-records[[#This Row],[开始时刻]]</f>
        <v>4.166666666666663E-2</v>
      </c>
      <c r="I317" s="14" t="s">
        <v>233</v>
      </c>
      <c r="J317" s="25">
        <v>0.6</v>
      </c>
      <c r="K317" s="10" t="s">
        <v>72</v>
      </c>
    </row>
    <row r="318" spans="1:11">
      <c r="A318" s="10" t="str">
        <f>YEAR(records[[#This Row],[日期]])&amp;" 年"</f>
        <v>2020 年</v>
      </c>
      <c r="B318" s="8" t="str">
        <f>"第 "&amp;INT(MONTH(records[[#This Row],[日期]])/3+1)&amp;" 季度"</f>
        <v>第 2 季度</v>
      </c>
      <c r="C318" s="8" t="str">
        <f>MONTH(records[[#This Row],[日期]])&amp;" 月"</f>
        <v>3 月</v>
      </c>
      <c r="D318" s="8" t="str">
        <f>"第 "&amp;WEEKNUM(records[[#This Row],[日期]],2)&amp;" 周"</f>
        <v>第 11 周</v>
      </c>
      <c r="E318" s="8">
        <v>43899</v>
      </c>
      <c r="F318" s="9">
        <v>0.75</v>
      </c>
      <c r="G318" s="9">
        <v>0.77083333333333337</v>
      </c>
      <c r="H318" s="9">
        <f>records[[#This Row],[结束时刻]]-records[[#This Row],[开始时刻]]</f>
        <v>2.083333333333337E-2</v>
      </c>
      <c r="I318" s="14" t="s">
        <v>234</v>
      </c>
      <c r="J318" s="25">
        <v>0.6</v>
      </c>
      <c r="K318" s="10" t="s">
        <v>72</v>
      </c>
    </row>
    <row r="319" spans="1:11">
      <c r="A319" s="10" t="str">
        <f>YEAR(records[[#This Row],[日期]])&amp;" 年"</f>
        <v>2020 年</v>
      </c>
      <c r="B319" s="8" t="str">
        <f>"第 "&amp;INT(MONTH(records[[#This Row],[日期]])/3+1)&amp;" 季度"</f>
        <v>第 2 季度</v>
      </c>
      <c r="C319" s="8" t="str">
        <f>MONTH(records[[#This Row],[日期]])&amp;" 月"</f>
        <v>3 月</v>
      </c>
      <c r="D319" s="8" t="str">
        <f>"第 "&amp;WEEKNUM(records[[#This Row],[日期]],2)&amp;" 周"</f>
        <v>第 11 周</v>
      </c>
      <c r="E319" s="8">
        <v>43899</v>
      </c>
      <c r="F319" s="9">
        <v>0.77083333333333337</v>
      </c>
      <c r="G319" s="9">
        <v>0.79166666666666663</v>
      </c>
      <c r="H319" s="9">
        <f>records[[#This Row],[结束时刻]]-records[[#This Row],[开始时刻]]</f>
        <v>2.0833333333333259E-2</v>
      </c>
      <c r="I319" s="14" t="s">
        <v>246</v>
      </c>
      <c r="J319" s="25">
        <v>0.1</v>
      </c>
      <c r="K319" s="10"/>
    </row>
    <row r="320" spans="1:11">
      <c r="A320" s="10" t="str">
        <f>YEAR(records[[#This Row],[日期]])&amp;" 年"</f>
        <v>2020 年</v>
      </c>
      <c r="B320" s="8" t="str">
        <f>"第 "&amp;INT(MONTH(records[[#This Row],[日期]])/3+1)&amp;" 季度"</f>
        <v>第 2 季度</v>
      </c>
      <c r="C320" s="8" t="str">
        <f>MONTH(records[[#This Row],[日期]])&amp;" 月"</f>
        <v>3 月</v>
      </c>
      <c r="D320" s="8" t="str">
        <f>"第 "&amp;WEEKNUM(records[[#This Row],[日期]],2)&amp;" 周"</f>
        <v>第 11 周</v>
      </c>
      <c r="E320" s="8">
        <v>43899</v>
      </c>
      <c r="F320" s="9">
        <v>0.79166666666666663</v>
      </c>
      <c r="G320" s="9">
        <v>0.8125</v>
      </c>
      <c r="H320" s="9">
        <f>records[[#This Row],[结束时刻]]-records[[#This Row],[开始时刻]]</f>
        <v>2.083333333333337E-2</v>
      </c>
      <c r="I320" s="14" t="s">
        <v>253</v>
      </c>
      <c r="J320" s="25">
        <v>0.1</v>
      </c>
      <c r="K320" s="10"/>
    </row>
    <row r="321" spans="1:11">
      <c r="A321" s="10" t="str">
        <f>YEAR(records[[#This Row],[日期]])&amp;" 年"</f>
        <v>2020 年</v>
      </c>
      <c r="B321" s="8" t="str">
        <f>"第 "&amp;INT(MONTH(records[[#This Row],[日期]])/3+1)&amp;" 季度"</f>
        <v>第 2 季度</v>
      </c>
      <c r="C321" s="8" t="str">
        <f>MONTH(records[[#This Row],[日期]])&amp;" 月"</f>
        <v>3 月</v>
      </c>
      <c r="D321" s="8" t="str">
        <f>"第 "&amp;WEEKNUM(records[[#This Row],[日期]],2)&amp;" 周"</f>
        <v>第 11 周</v>
      </c>
      <c r="E321" s="8">
        <v>43899</v>
      </c>
      <c r="F321" s="9">
        <v>0.8125</v>
      </c>
      <c r="G321" s="9">
        <v>0.875</v>
      </c>
      <c r="H321" s="9">
        <f>records[[#This Row],[结束时刻]]-records[[#This Row],[开始时刻]]</f>
        <v>6.25E-2</v>
      </c>
      <c r="I321" s="14" t="s">
        <v>11</v>
      </c>
      <c r="J321" s="25">
        <v>0.1</v>
      </c>
      <c r="K321" s="10"/>
    </row>
    <row r="322" spans="1:11">
      <c r="A322" s="10" t="str">
        <f>YEAR(records[[#This Row],[日期]])&amp;" 年"</f>
        <v>2020 年</v>
      </c>
      <c r="B322" s="8" t="str">
        <f>"第 "&amp;INT(MONTH(records[[#This Row],[日期]])/3+1)&amp;" 季度"</f>
        <v>第 2 季度</v>
      </c>
      <c r="C322" s="8" t="str">
        <f>MONTH(records[[#This Row],[日期]])&amp;" 月"</f>
        <v>3 月</v>
      </c>
      <c r="D322" s="8" t="str">
        <f>"第 "&amp;WEEKNUM(records[[#This Row],[日期]],2)&amp;" 周"</f>
        <v>第 11 周</v>
      </c>
      <c r="E322" s="8">
        <v>43899</v>
      </c>
      <c r="F322" s="9">
        <v>0.875</v>
      </c>
      <c r="G322" s="9">
        <v>0.91666666666666663</v>
      </c>
      <c r="H322" s="9">
        <f>records[[#This Row],[结束时刻]]-records[[#This Row],[开始时刻]]</f>
        <v>4.166666666666663E-2</v>
      </c>
      <c r="I322" s="14" t="s">
        <v>12</v>
      </c>
      <c r="J322" s="25">
        <v>0.1</v>
      </c>
      <c r="K322" s="10"/>
    </row>
    <row r="323" spans="1:11">
      <c r="A323" s="10" t="str">
        <f>YEAR(records[[#This Row],[日期]])&amp;" 年"</f>
        <v>2020 年</v>
      </c>
      <c r="B323" s="8" t="str">
        <f>"第 "&amp;INT(MONTH(records[[#This Row],[日期]])/3+1)&amp;" 季度"</f>
        <v>第 2 季度</v>
      </c>
      <c r="C323" s="8" t="str">
        <f>MONTH(records[[#This Row],[日期]])&amp;" 月"</f>
        <v>3 月</v>
      </c>
      <c r="D323" s="8" t="str">
        <f>"第 "&amp;WEEKNUM(records[[#This Row],[日期]],2)&amp;" 周"</f>
        <v>第 11 周</v>
      </c>
      <c r="E323" s="8">
        <v>43899</v>
      </c>
      <c r="F323" s="9">
        <v>0.91666666666666663</v>
      </c>
      <c r="G323" s="9">
        <v>0.9375</v>
      </c>
      <c r="H323" s="9">
        <f>records[[#This Row],[结束时刻]]-records[[#This Row],[开始时刻]]</f>
        <v>2.083333333333337E-2</v>
      </c>
      <c r="I323" s="14" t="s">
        <v>23</v>
      </c>
      <c r="J323" s="25">
        <v>0.1</v>
      </c>
      <c r="K323" s="10"/>
    </row>
    <row r="324" spans="1:11">
      <c r="A324" s="10" t="str">
        <f>YEAR(records[[#This Row],[日期]])&amp;" 年"</f>
        <v>2020 年</v>
      </c>
      <c r="B324" s="8" t="str">
        <f>"第 "&amp;INT(MONTH(records[[#This Row],[日期]])/3+1)&amp;" 季度"</f>
        <v>第 2 季度</v>
      </c>
      <c r="C324" s="8" t="str">
        <f>MONTH(records[[#This Row],[日期]])&amp;" 月"</f>
        <v>3 月</v>
      </c>
      <c r="D324" s="8" t="str">
        <f>"第 "&amp;WEEKNUM(records[[#This Row],[日期]],2)&amp;" 周"</f>
        <v>第 11 周</v>
      </c>
      <c r="E324" s="8">
        <v>43899</v>
      </c>
      <c r="F324" s="9">
        <v>0.9375</v>
      </c>
      <c r="G324" s="9">
        <v>0.94444444444444453</v>
      </c>
      <c r="H324" s="9">
        <f>records[[#This Row],[结束时刻]]-records[[#This Row],[开始时刻]]</f>
        <v>6.9444444444445308E-3</v>
      </c>
      <c r="I324" s="14" t="s">
        <v>150</v>
      </c>
      <c r="J324" s="25">
        <v>0.1</v>
      </c>
      <c r="K324" s="10"/>
    </row>
    <row r="325" spans="1:11">
      <c r="A325" s="10" t="str">
        <f>YEAR(records[[#This Row],[日期]])&amp;" 年"</f>
        <v>2020 年</v>
      </c>
      <c r="B325" s="8" t="str">
        <f>"第 "&amp;INT(MONTH(records[[#This Row],[日期]])/3+1)&amp;" 季度"</f>
        <v>第 2 季度</v>
      </c>
      <c r="C325" s="8" t="str">
        <f>MONTH(records[[#This Row],[日期]])&amp;" 月"</f>
        <v>3 月</v>
      </c>
      <c r="D325" s="8" t="str">
        <f>"第 "&amp;WEEKNUM(records[[#This Row],[日期]],2)&amp;" 周"</f>
        <v>第 11 周</v>
      </c>
      <c r="E325" s="8">
        <v>43899</v>
      </c>
      <c r="F325" s="9">
        <v>0.94444444444444453</v>
      </c>
      <c r="G325" s="9">
        <v>0.95138888888888884</v>
      </c>
      <c r="H325" s="9">
        <f>records[[#This Row],[结束时刻]]-records[[#This Row],[开始时刻]]</f>
        <v>6.9444444444443088E-3</v>
      </c>
      <c r="I325" s="14" t="s">
        <v>141</v>
      </c>
      <c r="J325" s="25">
        <v>0.1</v>
      </c>
      <c r="K325" s="10"/>
    </row>
    <row r="326" spans="1:11">
      <c r="A326" s="10" t="str">
        <f>YEAR(records[[#This Row],[日期]])&amp;" 年"</f>
        <v>2020 年</v>
      </c>
      <c r="B326" s="8" t="str">
        <f>"第 "&amp;INT(MONTH(records[[#This Row],[日期]])/3+1)&amp;" 季度"</f>
        <v>第 2 季度</v>
      </c>
      <c r="C326" s="8" t="str">
        <f>MONTH(records[[#This Row],[日期]])&amp;" 月"</f>
        <v>3 月</v>
      </c>
      <c r="D326" s="8" t="str">
        <f>"第 "&amp;WEEKNUM(records[[#This Row],[日期]],2)&amp;" 周"</f>
        <v>第 11 周</v>
      </c>
      <c r="E326" s="8">
        <v>43899</v>
      </c>
      <c r="F326" s="9">
        <v>0.95138888888888884</v>
      </c>
      <c r="G326" s="9">
        <v>0.95833333333333337</v>
      </c>
      <c r="H326" s="9">
        <f>records[[#This Row],[结束时刻]]-records[[#This Row],[开始时刻]]</f>
        <v>6.9444444444445308E-3</v>
      </c>
      <c r="I326" s="14" t="s">
        <v>187</v>
      </c>
      <c r="J326" s="25">
        <v>0.1</v>
      </c>
      <c r="K326" s="10"/>
    </row>
    <row r="327" spans="1:11">
      <c r="A327" s="10" t="str">
        <f>YEAR(records[[#This Row],[日期]])&amp;" 年"</f>
        <v>2020 年</v>
      </c>
      <c r="B327" s="8" t="str">
        <f>"第 "&amp;INT(MONTH(records[[#This Row],[日期]])/3+1)&amp;" 季度"</f>
        <v>第 2 季度</v>
      </c>
      <c r="C327" s="8" t="str">
        <f>MONTH(records[[#This Row],[日期]])&amp;" 月"</f>
        <v>3 月</v>
      </c>
      <c r="D327" s="8" t="str">
        <f>"第 "&amp;WEEKNUM(records[[#This Row],[日期]],2)&amp;" 周"</f>
        <v>第 11 周</v>
      </c>
      <c r="E327" s="8">
        <v>43900</v>
      </c>
      <c r="F327" s="9">
        <v>0</v>
      </c>
      <c r="G327" s="9">
        <v>0.99930555555555556</v>
      </c>
      <c r="H327" s="9">
        <f>records[[#This Row],[结束时刻]]-records[[#This Row],[开始时刻]]</f>
        <v>0.99930555555555556</v>
      </c>
      <c r="I327" s="14" t="s">
        <v>130</v>
      </c>
      <c r="J327" s="25">
        <v>0.45700000000000002</v>
      </c>
      <c r="K327" s="10" t="s">
        <v>260</v>
      </c>
    </row>
    <row r="328" spans="1:11">
      <c r="A328" s="10" t="str">
        <f>YEAR(records[[#This Row],[日期]])&amp;" 年"</f>
        <v>2020 年</v>
      </c>
      <c r="B328" s="8" t="str">
        <f>"第 "&amp;INT(MONTH(records[[#This Row],[日期]])/3+1)&amp;" 季度"</f>
        <v>第 2 季度</v>
      </c>
      <c r="C328" s="8" t="str">
        <f>MONTH(records[[#This Row],[日期]])&amp;" 月"</f>
        <v>3 月</v>
      </c>
      <c r="D328" s="8" t="str">
        <f>"第 "&amp;WEEKNUM(records[[#This Row],[日期]],2)&amp;" 周"</f>
        <v>第 11 周</v>
      </c>
      <c r="E328" s="8">
        <v>43900</v>
      </c>
      <c r="F328" s="9">
        <v>0.25</v>
      </c>
      <c r="G328" s="9">
        <v>0.25</v>
      </c>
      <c r="H328" s="9">
        <f>records[[#This Row],[结束时刻]]-records[[#This Row],[开始时刻]]</f>
        <v>0</v>
      </c>
      <c r="I328" s="14" t="s">
        <v>6</v>
      </c>
      <c r="J328" s="25">
        <v>-1.2</v>
      </c>
      <c r="K328" s="14" t="s">
        <v>259</v>
      </c>
    </row>
    <row r="329" spans="1:11">
      <c r="A329" s="10" t="str">
        <f>YEAR(records[[#This Row],[日期]])&amp;" 年"</f>
        <v>2020 年</v>
      </c>
      <c r="B329" s="8" t="str">
        <f>"第 "&amp;INT(MONTH(records[[#This Row],[日期]])/3+1)&amp;" 季度"</f>
        <v>第 2 季度</v>
      </c>
      <c r="C329" s="8" t="str">
        <f>MONTH(records[[#This Row],[日期]])&amp;" 月"</f>
        <v>3 月</v>
      </c>
      <c r="D329" s="8" t="str">
        <f>"第 "&amp;WEEKNUM(records[[#This Row],[日期]],2)&amp;" 周"</f>
        <v>第 11 周</v>
      </c>
      <c r="E329" s="8">
        <v>43900</v>
      </c>
      <c r="F329" s="9">
        <v>0.25</v>
      </c>
      <c r="G329" s="9">
        <v>0.25694444444444448</v>
      </c>
      <c r="H329" s="9">
        <f>records[[#This Row],[结束时刻]]-records[[#This Row],[开始时刻]]</f>
        <v>6.9444444444444753E-3</v>
      </c>
      <c r="I329" s="8" t="s">
        <v>97</v>
      </c>
      <c r="J329" s="25">
        <v>-1.2</v>
      </c>
      <c r="K329" s="14" t="s">
        <v>259</v>
      </c>
    </row>
    <row r="330" spans="1:11">
      <c r="A330" s="10" t="str">
        <f>YEAR(records[[#This Row],[日期]])&amp;" 年"</f>
        <v>2020 年</v>
      </c>
      <c r="B330" s="8" t="str">
        <f>"第 "&amp;INT(MONTH(records[[#This Row],[日期]])/3+1)&amp;" 季度"</f>
        <v>第 2 季度</v>
      </c>
      <c r="C330" s="8" t="str">
        <f>MONTH(records[[#This Row],[日期]])&amp;" 月"</f>
        <v>3 月</v>
      </c>
      <c r="D330" s="8" t="str">
        <f>"第 "&amp;WEEKNUM(records[[#This Row],[日期]],2)&amp;" 周"</f>
        <v>第 11 周</v>
      </c>
      <c r="E330" s="8">
        <v>43900</v>
      </c>
      <c r="F330" s="9">
        <v>0.25694444444444448</v>
      </c>
      <c r="G330" s="9">
        <v>0.2986111111111111</v>
      </c>
      <c r="H330" s="9">
        <f>records[[#This Row],[结束时刻]]-records[[#This Row],[开始时刻]]</f>
        <v>4.166666666666663E-2</v>
      </c>
      <c r="I330" s="14" t="s">
        <v>11</v>
      </c>
      <c r="J330" s="25">
        <v>-1.2</v>
      </c>
      <c r="K330" s="10"/>
    </row>
    <row r="331" spans="1:11">
      <c r="A331" s="10" t="str">
        <f>YEAR(records[[#This Row],[日期]])&amp;" 年"</f>
        <v>2020 年</v>
      </c>
      <c r="B331" s="8" t="str">
        <f>"第 "&amp;INT(MONTH(records[[#This Row],[日期]])/3+1)&amp;" 季度"</f>
        <v>第 2 季度</v>
      </c>
      <c r="C331" s="8" t="str">
        <f>MONTH(records[[#This Row],[日期]])&amp;" 月"</f>
        <v>3 月</v>
      </c>
      <c r="D331" s="8" t="str">
        <f>"第 "&amp;WEEKNUM(records[[#This Row],[日期]],2)&amp;" 周"</f>
        <v>第 11 周</v>
      </c>
      <c r="E331" s="8">
        <v>43900</v>
      </c>
      <c r="F331" s="9">
        <v>0.2986111111111111</v>
      </c>
      <c r="G331" s="9">
        <v>0.31944444444444448</v>
      </c>
      <c r="H331" s="9">
        <f>records[[#This Row],[结束时刻]]-records[[#This Row],[开始时刻]]</f>
        <v>2.083333333333337E-2</v>
      </c>
      <c r="I331" s="14" t="s">
        <v>20</v>
      </c>
      <c r="J331" s="25">
        <v>0</v>
      </c>
      <c r="K331" s="10"/>
    </row>
    <row r="332" spans="1:11">
      <c r="A332" s="10" t="str">
        <f>YEAR(records[[#This Row],[日期]])&amp;" 年"</f>
        <v>2020 年</v>
      </c>
      <c r="B332" s="8" t="str">
        <f>"第 "&amp;INT(MONTH(records[[#This Row],[日期]])/3+1)&amp;" 季度"</f>
        <v>第 2 季度</v>
      </c>
      <c r="C332" s="8" t="str">
        <f>MONTH(records[[#This Row],[日期]])&amp;" 月"</f>
        <v>3 月</v>
      </c>
      <c r="D332" s="8" t="str">
        <f>"第 "&amp;WEEKNUM(records[[#This Row],[日期]],2)&amp;" 周"</f>
        <v>第 11 周</v>
      </c>
      <c r="E332" s="8">
        <v>43900</v>
      </c>
      <c r="F332" s="9">
        <v>0.31944444444444448</v>
      </c>
      <c r="G332" s="9">
        <v>0.3298611111111111</v>
      </c>
      <c r="H332" s="9">
        <f>records[[#This Row],[结束时刻]]-records[[#This Row],[开始时刻]]</f>
        <v>1.041666666666663E-2</v>
      </c>
      <c r="I332" s="14" t="s">
        <v>134</v>
      </c>
      <c r="J332" s="25">
        <v>0.27500000000000002</v>
      </c>
      <c r="K332" s="10"/>
    </row>
    <row r="333" spans="1:11">
      <c r="A333" s="10" t="str">
        <f>YEAR(records[[#This Row],[日期]])&amp;" 年"</f>
        <v>2020 年</v>
      </c>
      <c r="B333" s="8" t="str">
        <f>"第 "&amp;INT(MONTH(records[[#This Row],[日期]])/3+1)&amp;" 季度"</f>
        <v>第 2 季度</v>
      </c>
      <c r="C333" s="8" t="str">
        <f>MONTH(records[[#This Row],[日期]])&amp;" 月"</f>
        <v>3 月</v>
      </c>
      <c r="D333" s="8" t="str">
        <f>"第 "&amp;WEEKNUM(records[[#This Row],[日期]],2)&amp;" 周"</f>
        <v>第 11 周</v>
      </c>
      <c r="E333" s="8">
        <v>43900</v>
      </c>
      <c r="F333" s="9">
        <v>0.33333333333333331</v>
      </c>
      <c r="G333" s="9">
        <v>0.375</v>
      </c>
      <c r="H333" s="9">
        <f>records[[#This Row],[结束时刻]]-records[[#This Row],[开始时刻]]</f>
        <v>4.1666666666666685E-2</v>
      </c>
      <c r="I333" s="14" t="s">
        <v>253</v>
      </c>
      <c r="J333" s="25">
        <v>1E-3</v>
      </c>
      <c r="K333" s="10"/>
    </row>
    <row r="334" spans="1:11">
      <c r="A334" s="10" t="str">
        <f>YEAR(records[[#This Row],[日期]])&amp;" 年"</f>
        <v>2020 年</v>
      </c>
      <c r="B334" s="8" t="str">
        <f>"第 "&amp;INT(MONTH(records[[#This Row],[日期]])/3+1)&amp;" 季度"</f>
        <v>第 2 季度</v>
      </c>
      <c r="C334" s="8" t="str">
        <f>MONTH(records[[#This Row],[日期]])&amp;" 月"</f>
        <v>3 月</v>
      </c>
      <c r="D334" s="8" t="str">
        <f>"第 "&amp;WEEKNUM(records[[#This Row],[日期]],2)&amp;" 周"</f>
        <v>第 11 周</v>
      </c>
      <c r="E334" s="8">
        <v>43900</v>
      </c>
      <c r="F334" s="9">
        <v>0.39583333333333331</v>
      </c>
      <c r="G334" s="9">
        <v>0.45833333333333331</v>
      </c>
      <c r="H334" s="9">
        <f>records[[#This Row],[结束时刻]]-records[[#This Row],[开始时刻]]</f>
        <v>6.25E-2</v>
      </c>
      <c r="I334" s="14" t="s">
        <v>165</v>
      </c>
      <c r="J334" s="25">
        <v>0.1</v>
      </c>
      <c r="K334" s="10"/>
    </row>
    <row r="335" spans="1:11">
      <c r="A335" s="10" t="str">
        <f>YEAR(records[[#This Row],[日期]])&amp;" 年"</f>
        <v>2020 年</v>
      </c>
      <c r="B335" s="8" t="str">
        <f>"第 "&amp;INT(MONTH(records[[#This Row],[日期]])/3+1)&amp;" 季度"</f>
        <v>第 2 季度</v>
      </c>
      <c r="C335" s="8" t="str">
        <f>MONTH(records[[#This Row],[日期]])&amp;" 月"</f>
        <v>3 月</v>
      </c>
      <c r="D335" s="8" t="str">
        <f>"第 "&amp;WEEKNUM(records[[#This Row],[日期]],2)&amp;" 周"</f>
        <v>第 11 周</v>
      </c>
      <c r="E335" s="8">
        <v>43900</v>
      </c>
      <c r="F335" s="9">
        <v>0.45833333333333331</v>
      </c>
      <c r="G335" s="9">
        <v>0.5</v>
      </c>
      <c r="H335" s="9">
        <f>records[[#This Row],[结束时刻]]-records[[#This Row],[开始时刻]]</f>
        <v>4.1666666666666685E-2</v>
      </c>
      <c r="I335" s="14" t="s">
        <v>229</v>
      </c>
      <c r="J335" s="25">
        <v>0.7</v>
      </c>
      <c r="K335" s="10"/>
    </row>
    <row r="336" spans="1:11">
      <c r="A336" s="10" t="str">
        <f>YEAR(records[[#This Row],[日期]])&amp;" 年"</f>
        <v>2020 年</v>
      </c>
      <c r="B336" s="8" t="str">
        <f>"第 "&amp;INT(MONTH(records[[#This Row],[日期]])/3+1)&amp;" 季度"</f>
        <v>第 2 季度</v>
      </c>
      <c r="C336" s="8" t="str">
        <f>MONTH(records[[#This Row],[日期]])&amp;" 月"</f>
        <v>3 月</v>
      </c>
      <c r="D336" s="8" t="str">
        <f>"第 "&amp;WEEKNUM(records[[#This Row],[日期]],2)&amp;" 周"</f>
        <v>第 11 周</v>
      </c>
      <c r="E336" s="8">
        <v>43900</v>
      </c>
      <c r="F336" s="9">
        <v>0.5</v>
      </c>
      <c r="G336" s="9">
        <v>0.52083333333333337</v>
      </c>
      <c r="H336" s="9">
        <f>records[[#This Row],[结束时刻]]-records[[#This Row],[开始时刻]]</f>
        <v>2.083333333333337E-2</v>
      </c>
      <c r="I336" s="14" t="s">
        <v>230</v>
      </c>
      <c r="J336" s="25">
        <v>0.7</v>
      </c>
      <c r="K336" s="10"/>
    </row>
    <row r="337" spans="1:11">
      <c r="A337" s="10" t="str">
        <f>YEAR(records[[#This Row],[日期]])&amp;" 年"</f>
        <v>2020 年</v>
      </c>
      <c r="B337" s="8" t="str">
        <f>"第 "&amp;INT(MONTH(records[[#This Row],[日期]])/3+1)&amp;" 季度"</f>
        <v>第 2 季度</v>
      </c>
      <c r="C337" s="8" t="str">
        <f>MONTH(records[[#This Row],[日期]])&amp;" 月"</f>
        <v>3 月</v>
      </c>
      <c r="D337" s="8" t="str">
        <f>"第 "&amp;WEEKNUM(records[[#This Row],[日期]],2)&amp;" 周"</f>
        <v>第 11 周</v>
      </c>
      <c r="E337" s="8">
        <v>43900</v>
      </c>
      <c r="F337" s="9">
        <v>0.52083333333333337</v>
      </c>
      <c r="G337" s="9">
        <v>0.54166666666666663</v>
      </c>
      <c r="H337" s="9">
        <f>records[[#This Row],[结束时刻]]-records[[#This Row],[开始时刻]]</f>
        <v>2.0833333333333259E-2</v>
      </c>
      <c r="I337" s="14" t="s">
        <v>145</v>
      </c>
      <c r="J337" s="25">
        <v>0.1</v>
      </c>
      <c r="K337" s="10"/>
    </row>
    <row r="338" spans="1:11">
      <c r="A338" s="10" t="str">
        <f>YEAR(records[[#This Row],[日期]])&amp;" 年"</f>
        <v>2020 年</v>
      </c>
      <c r="B338" s="8" t="str">
        <f>"第 "&amp;INT(MONTH(records[[#This Row],[日期]])/3+1)&amp;" 季度"</f>
        <v>第 2 季度</v>
      </c>
      <c r="C338" s="8" t="str">
        <f>MONTH(records[[#This Row],[日期]])&amp;" 月"</f>
        <v>3 月</v>
      </c>
      <c r="D338" s="8" t="str">
        <f>"第 "&amp;WEEKNUM(records[[#This Row],[日期]],2)&amp;" 周"</f>
        <v>第 11 周</v>
      </c>
      <c r="E338" s="8">
        <v>43900</v>
      </c>
      <c r="F338" s="9">
        <v>0.54166666666666663</v>
      </c>
      <c r="G338" s="9">
        <v>0.55208333333333337</v>
      </c>
      <c r="H338" s="9">
        <f>records[[#This Row],[结束时刻]]-records[[#This Row],[开始时刻]]</f>
        <v>1.0416666666666741E-2</v>
      </c>
      <c r="I338" s="14" t="s">
        <v>258</v>
      </c>
      <c r="J338" s="25">
        <v>0.1</v>
      </c>
      <c r="K338" s="10"/>
    </row>
    <row r="339" spans="1:11">
      <c r="A339" s="10" t="str">
        <f>YEAR(records[[#This Row],[日期]])&amp;" 年"</f>
        <v>2020 年</v>
      </c>
      <c r="B339" s="8" t="str">
        <f>"第 "&amp;INT(MONTH(records[[#This Row],[日期]])/3+1)&amp;" 季度"</f>
        <v>第 2 季度</v>
      </c>
      <c r="C339" s="8" t="str">
        <f>MONTH(records[[#This Row],[日期]])&amp;" 月"</f>
        <v>3 月</v>
      </c>
      <c r="D339" s="8" t="str">
        <f>"第 "&amp;WEEKNUM(records[[#This Row],[日期]],2)&amp;" 周"</f>
        <v>第 11 周</v>
      </c>
      <c r="E339" s="8">
        <v>43900</v>
      </c>
      <c r="F339" s="9">
        <v>0.55208333333333337</v>
      </c>
      <c r="G339" s="9">
        <v>0.58333333333333337</v>
      </c>
      <c r="H339" s="9">
        <f>records[[#This Row],[结束时刻]]-records[[#This Row],[开始时刻]]</f>
        <v>3.125E-2</v>
      </c>
      <c r="I339" s="14" t="s">
        <v>244</v>
      </c>
      <c r="J339" s="25">
        <v>0.1</v>
      </c>
      <c r="K339" s="10"/>
    </row>
    <row r="340" spans="1:11">
      <c r="A340" s="10" t="str">
        <f>YEAR(records[[#This Row],[日期]])&amp;" 年"</f>
        <v>2020 年</v>
      </c>
      <c r="B340" s="8" t="str">
        <f>"第 "&amp;INT(MONTH(records[[#This Row],[日期]])/3+1)&amp;" 季度"</f>
        <v>第 2 季度</v>
      </c>
      <c r="C340" s="8" t="str">
        <f>MONTH(records[[#This Row],[日期]])&amp;" 月"</f>
        <v>3 月</v>
      </c>
      <c r="D340" s="8" t="str">
        <f>"第 "&amp;WEEKNUM(records[[#This Row],[日期]],2)&amp;" 周"</f>
        <v>第 11 周</v>
      </c>
      <c r="E340" s="8">
        <v>43900</v>
      </c>
      <c r="F340" s="9">
        <v>0.58333333333333337</v>
      </c>
      <c r="G340" s="9">
        <v>0.66666666666666663</v>
      </c>
      <c r="H340" s="9">
        <f>records[[#This Row],[结束时刻]]-records[[#This Row],[开始时刻]]</f>
        <v>8.3333333333333259E-2</v>
      </c>
      <c r="I340" s="14" t="s">
        <v>192</v>
      </c>
      <c r="J340" s="25">
        <v>0.1</v>
      </c>
      <c r="K340" s="10"/>
    </row>
    <row r="341" spans="1:11">
      <c r="A341" s="10" t="str">
        <f>YEAR(records[[#This Row],[日期]])&amp;" 年"</f>
        <v>2020 年</v>
      </c>
      <c r="B341" s="8" t="str">
        <f>"第 "&amp;INT(MONTH(records[[#This Row],[日期]])/3+1)&amp;" 季度"</f>
        <v>第 2 季度</v>
      </c>
      <c r="C341" s="8" t="str">
        <f>MONTH(records[[#This Row],[日期]])&amp;" 月"</f>
        <v>3 月</v>
      </c>
      <c r="D341" s="8" t="str">
        <f>"第 "&amp;WEEKNUM(records[[#This Row],[日期]],2)&amp;" 周"</f>
        <v>第 11 周</v>
      </c>
      <c r="E341" s="8">
        <v>43900</v>
      </c>
      <c r="F341" s="9">
        <v>0.66666666666666663</v>
      </c>
      <c r="G341" s="9">
        <v>0.70833333333333337</v>
      </c>
      <c r="H341" s="9">
        <f>records[[#This Row],[结束时刻]]-records[[#This Row],[开始时刻]]</f>
        <v>4.1666666666666741E-2</v>
      </c>
      <c r="I341" s="14" t="s">
        <v>246</v>
      </c>
      <c r="J341" s="25">
        <v>0.1</v>
      </c>
      <c r="K341" s="10"/>
    </row>
    <row r="342" spans="1:11">
      <c r="A342" s="10" t="str">
        <f>YEAR(records[[#This Row],[日期]])&amp;" 年"</f>
        <v>2020 年</v>
      </c>
      <c r="B342" s="8" t="str">
        <f>"第 "&amp;INT(MONTH(records[[#This Row],[日期]])/3+1)&amp;" 季度"</f>
        <v>第 2 季度</v>
      </c>
      <c r="C342" s="8" t="str">
        <f>MONTH(records[[#This Row],[日期]])&amp;" 月"</f>
        <v>3 月</v>
      </c>
      <c r="D342" s="8" t="str">
        <f>"第 "&amp;WEEKNUM(records[[#This Row],[日期]],2)&amp;" 周"</f>
        <v>第 11 周</v>
      </c>
      <c r="E342" s="8">
        <v>43900</v>
      </c>
      <c r="F342" s="9">
        <v>0.70833333333333337</v>
      </c>
      <c r="G342" s="9">
        <v>0.75</v>
      </c>
      <c r="H342" s="9">
        <f>records[[#This Row],[结束时刻]]-records[[#This Row],[开始时刻]]</f>
        <v>4.166666666666663E-2</v>
      </c>
      <c r="I342" s="14" t="s">
        <v>233</v>
      </c>
      <c r="J342" s="25">
        <v>0.6</v>
      </c>
      <c r="K342" s="10"/>
    </row>
    <row r="343" spans="1:11">
      <c r="A343" s="10" t="str">
        <f>YEAR(records[[#This Row],[日期]])&amp;" 年"</f>
        <v>2020 年</v>
      </c>
      <c r="B343" s="8" t="str">
        <f>"第 "&amp;INT(MONTH(records[[#This Row],[日期]])/3+1)&amp;" 季度"</f>
        <v>第 2 季度</v>
      </c>
      <c r="C343" s="8" t="str">
        <f>MONTH(records[[#This Row],[日期]])&amp;" 月"</f>
        <v>3 月</v>
      </c>
      <c r="D343" s="8" t="str">
        <f>"第 "&amp;WEEKNUM(records[[#This Row],[日期]],2)&amp;" 周"</f>
        <v>第 11 周</v>
      </c>
      <c r="E343" s="8">
        <v>43900</v>
      </c>
      <c r="F343" s="9">
        <v>0.75</v>
      </c>
      <c r="G343" s="9">
        <v>0.77083333333333337</v>
      </c>
      <c r="H343" s="9">
        <f>records[[#This Row],[结束时刻]]-records[[#This Row],[开始时刻]]</f>
        <v>2.083333333333337E-2</v>
      </c>
      <c r="I343" s="14" t="s">
        <v>234</v>
      </c>
      <c r="J343" s="25">
        <v>0.6</v>
      </c>
      <c r="K343" s="10"/>
    </row>
    <row r="344" spans="1:11">
      <c r="A344" s="10" t="str">
        <f>YEAR(records[[#This Row],[日期]])&amp;" 年"</f>
        <v>2020 年</v>
      </c>
      <c r="B344" s="8" t="str">
        <f>"第 "&amp;INT(MONTH(records[[#This Row],[日期]])/3+1)&amp;" 季度"</f>
        <v>第 2 季度</v>
      </c>
      <c r="C344" s="8" t="str">
        <f>MONTH(records[[#This Row],[日期]])&amp;" 月"</f>
        <v>3 月</v>
      </c>
      <c r="D344" s="8" t="str">
        <f>"第 "&amp;WEEKNUM(records[[#This Row],[日期]],2)&amp;" 周"</f>
        <v>第 11 周</v>
      </c>
      <c r="E344" s="8">
        <v>43900</v>
      </c>
      <c r="F344" s="9">
        <v>0.77083333333333337</v>
      </c>
      <c r="G344" s="9">
        <v>0.83333333333333337</v>
      </c>
      <c r="H344" s="9">
        <f>records[[#This Row],[结束时刻]]-records[[#This Row],[开始时刻]]</f>
        <v>6.25E-2</v>
      </c>
      <c r="I344" s="14" t="s">
        <v>252</v>
      </c>
      <c r="J344" s="25">
        <v>0</v>
      </c>
      <c r="K344" s="10"/>
    </row>
    <row r="345" spans="1:11">
      <c r="A345" s="10" t="str">
        <f>YEAR(records[[#This Row],[日期]])&amp;" 年"</f>
        <v>2020 年</v>
      </c>
      <c r="B345" s="8" t="str">
        <f>"第 "&amp;INT(MONTH(records[[#This Row],[日期]])/3+1)&amp;" 季度"</f>
        <v>第 2 季度</v>
      </c>
      <c r="C345" s="8" t="str">
        <f>MONTH(records[[#This Row],[日期]])&amp;" 月"</f>
        <v>3 月</v>
      </c>
      <c r="D345" s="8" t="str">
        <f>"第 "&amp;WEEKNUM(records[[#This Row],[日期]],2)&amp;" 周"</f>
        <v>第 11 周</v>
      </c>
      <c r="E345" s="8">
        <v>43900</v>
      </c>
      <c r="F345" s="9">
        <v>0.8125</v>
      </c>
      <c r="G345" s="9">
        <v>0.875</v>
      </c>
      <c r="H345" s="9">
        <f>records[[#This Row],[结束时刻]]-records[[#This Row],[开始时刻]]</f>
        <v>6.25E-2</v>
      </c>
      <c r="I345" s="14" t="s">
        <v>11</v>
      </c>
      <c r="J345" s="25">
        <v>0</v>
      </c>
      <c r="K345" s="10"/>
    </row>
    <row r="346" spans="1:11">
      <c r="A346" s="10" t="str">
        <f>YEAR(records[[#This Row],[日期]])&amp;" 年"</f>
        <v>2020 年</v>
      </c>
      <c r="B346" s="8" t="str">
        <f>"第 "&amp;INT(MONTH(records[[#This Row],[日期]])/3+1)&amp;" 季度"</f>
        <v>第 2 季度</v>
      </c>
      <c r="C346" s="8" t="str">
        <f>MONTH(records[[#This Row],[日期]])&amp;" 月"</f>
        <v>3 月</v>
      </c>
      <c r="D346" s="8" t="str">
        <f>"第 "&amp;WEEKNUM(records[[#This Row],[日期]],2)&amp;" 周"</f>
        <v>第 11 周</v>
      </c>
      <c r="E346" s="8">
        <v>43900</v>
      </c>
      <c r="F346" s="9">
        <v>0.875</v>
      </c>
      <c r="G346" s="9">
        <v>0.91666666666666663</v>
      </c>
      <c r="H346" s="9">
        <f>records[[#This Row],[结束时刻]]-records[[#This Row],[开始时刻]]</f>
        <v>4.166666666666663E-2</v>
      </c>
      <c r="I346" s="14" t="s">
        <v>12</v>
      </c>
      <c r="J346" s="25">
        <v>-0.8</v>
      </c>
      <c r="K346" s="10"/>
    </row>
    <row r="347" spans="1:11">
      <c r="A347" s="10" t="str">
        <f>YEAR(records[[#This Row],[日期]])&amp;" 年"</f>
        <v>2020 年</v>
      </c>
      <c r="B347" s="8" t="str">
        <f>"第 "&amp;INT(MONTH(records[[#This Row],[日期]])/3+1)&amp;" 季度"</f>
        <v>第 2 季度</v>
      </c>
      <c r="C347" s="8" t="str">
        <f>MONTH(records[[#This Row],[日期]])&amp;" 月"</f>
        <v>3 月</v>
      </c>
      <c r="D347" s="8" t="str">
        <f>"第 "&amp;WEEKNUM(records[[#This Row],[日期]],2)&amp;" 周"</f>
        <v>第 11 周</v>
      </c>
      <c r="E347" s="8">
        <v>43900</v>
      </c>
      <c r="F347" s="9">
        <v>0.91666666666666663</v>
      </c>
      <c r="G347" s="9">
        <v>0.9375</v>
      </c>
      <c r="H347" s="9">
        <f>records[[#This Row],[结束时刻]]-records[[#This Row],[开始时刻]]</f>
        <v>2.083333333333337E-2</v>
      </c>
      <c r="I347" s="14" t="s">
        <v>23</v>
      </c>
      <c r="J347" s="25">
        <v>-0.6</v>
      </c>
      <c r="K347" s="10"/>
    </row>
    <row r="348" spans="1:11">
      <c r="A348" s="10" t="str">
        <f>YEAR(records[[#This Row],[日期]])&amp;" 年"</f>
        <v>2020 年</v>
      </c>
      <c r="B348" s="8" t="str">
        <f>"第 "&amp;INT(MONTH(records[[#This Row],[日期]])/3+1)&amp;" 季度"</f>
        <v>第 2 季度</v>
      </c>
      <c r="C348" s="8" t="str">
        <f>MONTH(records[[#This Row],[日期]])&amp;" 月"</f>
        <v>3 月</v>
      </c>
      <c r="D348" s="8" t="str">
        <f>"第 "&amp;WEEKNUM(records[[#This Row],[日期]],2)&amp;" 周"</f>
        <v>第 11 周</v>
      </c>
      <c r="E348" s="8">
        <v>43900</v>
      </c>
      <c r="F348" s="9">
        <v>0.9375</v>
      </c>
      <c r="G348" s="9">
        <v>0.94444444444444453</v>
      </c>
      <c r="H348" s="9">
        <f>records[[#This Row],[结束时刻]]-records[[#This Row],[开始时刻]]</f>
        <v>6.9444444444445308E-3</v>
      </c>
      <c r="I348" s="14" t="s">
        <v>150</v>
      </c>
      <c r="J348" s="25">
        <v>-0.1</v>
      </c>
      <c r="K348" s="10"/>
    </row>
    <row r="349" spans="1:11">
      <c r="A349" s="10" t="str">
        <f>YEAR(records[[#This Row],[日期]])&amp;" 年"</f>
        <v>2020 年</v>
      </c>
      <c r="B349" s="8" t="str">
        <f>"第 "&amp;INT(MONTH(records[[#This Row],[日期]])/3+1)&amp;" 季度"</f>
        <v>第 2 季度</v>
      </c>
      <c r="C349" s="8" t="str">
        <f>MONTH(records[[#This Row],[日期]])&amp;" 月"</f>
        <v>3 月</v>
      </c>
      <c r="D349" s="8" t="str">
        <f>"第 "&amp;WEEKNUM(records[[#This Row],[日期]],2)&amp;" 周"</f>
        <v>第 11 周</v>
      </c>
      <c r="E349" s="8">
        <v>43900</v>
      </c>
      <c r="F349" s="9">
        <v>0.94444444444444453</v>
      </c>
      <c r="G349" s="9">
        <v>0.95138888888888884</v>
      </c>
      <c r="H349" s="9">
        <f>records[[#This Row],[结束时刻]]-records[[#This Row],[开始时刻]]</f>
        <v>6.9444444444443088E-3</v>
      </c>
      <c r="I349" s="14" t="s">
        <v>141</v>
      </c>
      <c r="J349" s="25">
        <v>-0.1</v>
      </c>
      <c r="K349" s="10"/>
    </row>
    <row r="350" spans="1:11">
      <c r="A350" s="10" t="str">
        <f>YEAR(records[[#This Row],[日期]])&amp;" 年"</f>
        <v>2020 年</v>
      </c>
      <c r="B350" s="8" t="str">
        <f>"第 "&amp;INT(MONTH(records[[#This Row],[日期]])/3+1)&amp;" 季度"</f>
        <v>第 2 季度</v>
      </c>
      <c r="C350" s="8" t="str">
        <f>MONTH(records[[#This Row],[日期]])&amp;" 月"</f>
        <v>3 月</v>
      </c>
      <c r="D350" s="8" t="str">
        <f>"第 "&amp;WEEKNUM(records[[#This Row],[日期]],2)&amp;" 周"</f>
        <v>第 11 周</v>
      </c>
      <c r="E350" s="8">
        <v>43900</v>
      </c>
      <c r="F350" s="9">
        <v>0.95138888888888884</v>
      </c>
      <c r="G350" s="9">
        <v>0.95833333333333337</v>
      </c>
      <c r="H350" s="9">
        <f>records[[#This Row],[结束时刻]]-records[[#This Row],[开始时刻]]</f>
        <v>6.9444444444445308E-3</v>
      </c>
      <c r="I350" s="14" t="s">
        <v>187</v>
      </c>
      <c r="J350" s="25">
        <v>-0.1</v>
      </c>
      <c r="K350" s="10"/>
    </row>
    <row r="351" spans="1:11">
      <c r="A351" s="10"/>
      <c r="B351" s="8"/>
      <c r="C351" s="8"/>
      <c r="D351" s="8"/>
      <c r="E351" s="8"/>
      <c r="F351" s="8"/>
      <c r="G351" s="9"/>
      <c r="H351" s="9"/>
      <c r="I351" s="14"/>
      <c r="J351" s="25"/>
      <c r="K351" s="10"/>
    </row>
    <row r="352" spans="1:11">
      <c r="A352" s="10"/>
      <c r="B352" s="8"/>
      <c r="C352" s="8"/>
      <c r="D352" s="8"/>
      <c r="E352" s="8"/>
      <c r="F352" s="8"/>
      <c r="G352" s="9"/>
      <c r="H352" s="9"/>
      <c r="I352" s="14"/>
      <c r="J352" s="25"/>
      <c r="K352" s="10"/>
    </row>
    <row r="353" spans="1:11">
      <c r="A353" s="10"/>
      <c r="B353" s="8"/>
      <c r="C353" s="8"/>
      <c r="D353" s="8"/>
      <c r="E353" s="8"/>
      <c r="F353" s="8"/>
      <c r="G353" s="9"/>
      <c r="H353" s="9"/>
      <c r="I353" s="14"/>
      <c r="J353" s="25"/>
      <c r="K353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G48"/>
  <sheetViews>
    <sheetView tabSelected="1" topLeftCell="AY24" workbookViewId="0">
      <selection activeCell="BK37" sqref="BK37"/>
    </sheetView>
  </sheetViews>
  <sheetFormatPr baseColWidth="10" defaultRowHeight="16"/>
  <cols>
    <col min="1" max="1" width="12.5" bestFit="1" customWidth="1"/>
    <col min="2" max="58" width="10.5" bestFit="1" customWidth="1"/>
    <col min="59" max="60" width="10.1640625" bestFit="1" customWidth="1"/>
    <col min="61" max="61" width="10.33203125" bestFit="1" customWidth="1"/>
    <col min="62" max="63" width="10.1640625" bestFit="1" customWidth="1"/>
    <col min="64" max="64" width="11.5" bestFit="1" customWidth="1"/>
    <col min="65" max="66" width="8.1640625" bestFit="1" customWidth="1"/>
    <col min="67" max="67" width="10.33203125" bestFit="1" customWidth="1"/>
    <col min="68" max="69" width="8.1640625" bestFit="1" customWidth="1"/>
    <col min="70" max="70" width="10.33203125" bestFit="1" customWidth="1"/>
    <col min="71" max="73" width="8.1640625" bestFit="1" customWidth="1"/>
    <col min="74" max="74" width="10.33203125" bestFit="1" customWidth="1"/>
    <col min="75" max="75" width="8.1640625" bestFit="1" customWidth="1"/>
    <col min="76" max="76" width="10.33203125" bestFit="1" customWidth="1"/>
    <col min="77" max="77" width="8.164062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8" t="s">
        <v>111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16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28" spans="1:59">
      <c r="A28" s="20" t="s">
        <v>108</v>
      </c>
      <c r="B28" s="20" t="s">
        <v>109</v>
      </c>
      <c r="C28" s="20" t="s">
        <v>110</v>
      </c>
    </row>
    <row r="29" spans="1:59">
      <c r="B29" s="18">
        <v>0.25</v>
      </c>
      <c r="C29" s="18">
        <v>0.25347222222222221</v>
      </c>
      <c r="D29" s="18">
        <v>0.30208333333333331</v>
      </c>
      <c r="E29" s="18">
        <v>0.32291666666666669</v>
      </c>
      <c r="F29" s="18">
        <v>0.875</v>
      </c>
      <c r="G29" s="18">
        <v>0.91666666666666663</v>
      </c>
      <c r="H29" s="18">
        <v>0.9375</v>
      </c>
      <c r="I29" s="18">
        <v>0.94791666666666663</v>
      </c>
      <c r="J29" s="18">
        <v>0</v>
      </c>
      <c r="K29" s="18">
        <v>0.33333333333333331</v>
      </c>
      <c r="L29" s="18">
        <v>0.375</v>
      </c>
      <c r="M29" s="18">
        <v>0.4375</v>
      </c>
      <c r="N29" s="18">
        <v>0.77083333333333337</v>
      </c>
      <c r="O29" s="18">
        <v>0.99930555555555556</v>
      </c>
      <c r="P29" s="18">
        <v>0.35416666666666669</v>
      </c>
      <c r="Q29" s="18">
        <v>0.52083333333333337</v>
      </c>
      <c r="R29" s="18">
        <v>0.97916666666666663</v>
      </c>
      <c r="S29" s="18">
        <v>0.41666666666666669</v>
      </c>
      <c r="T29" s="18">
        <v>0.45833333333333331</v>
      </c>
      <c r="U29" s="18">
        <v>0.47916666666666669</v>
      </c>
      <c r="V29" s="18">
        <v>0.5</v>
      </c>
      <c r="W29" s="18">
        <v>0.54861111111111105</v>
      </c>
      <c r="X29" s="18">
        <v>0.58333333333333337</v>
      </c>
      <c r="Y29" s="18">
        <v>0.625</v>
      </c>
      <c r="Z29" s="18">
        <v>0.66666666666666663</v>
      </c>
      <c r="AA29" s="18">
        <v>0.70833333333333337</v>
      </c>
      <c r="AB29" s="18">
        <v>0.75</v>
      </c>
      <c r="AC29" s="18">
        <v>0.83333333333333337</v>
      </c>
      <c r="AD29" s="18">
        <v>0.29444444444444445</v>
      </c>
      <c r="AE29" s="18">
        <v>0.2986111111111111</v>
      </c>
      <c r="AF29" s="18">
        <v>0.3611111111111111</v>
      </c>
      <c r="AG29" s="18">
        <v>0.36458333333333331</v>
      </c>
      <c r="AH29" s="18">
        <v>0.36805555555555558</v>
      </c>
      <c r="AI29" s="18">
        <v>0.39583333333333331</v>
      </c>
      <c r="AJ29" s="18">
        <v>0.5625</v>
      </c>
      <c r="AK29" s="18">
        <v>0.60416666666666663</v>
      </c>
      <c r="AL29" s="18">
        <v>0.65277777777777779</v>
      </c>
      <c r="AM29" s="18">
        <v>0.8125</v>
      </c>
      <c r="AN29" s="18">
        <v>0.94444444444444453</v>
      </c>
      <c r="AO29" s="18">
        <v>0.95138888888888884</v>
      </c>
      <c r="AP29" s="18">
        <v>0.25694444444444448</v>
      </c>
      <c r="AQ29" s="18">
        <v>0.31944444444444448</v>
      </c>
      <c r="AR29" s="18">
        <v>0.54513888888888895</v>
      </c>
      <c r="AS29" s="18">
        <v>0.59027777777777779</v>
      </c>
      <c r="AT29" s="18">
        <v>0.63541666666666663</v>
      </c>
      <c r="AU29" s="18">
        <v>0.72916666666666663</v>
      </c>
      <c r="AV29" s="18">
        <v>0.79166666666666663</v>
      </c>
      <c r="AW29" s="18">
        <v>0.34375</v>
      </c>
      <c r="AX29" s="18">
        <v>0.54166666666666663</v>
      </c>
      <c r="AY29" s="18">
        <v>0.64583333333333337</v>
      </c>
      <c r="AZ29" s="18">
        <v>0.3576388888888889</v>
      </c>
      <c r="BA29" s="18">
        <v>0.37847222222222227</v>
      </c>
      <c r="BB29" s="18">
        <v>0.56597222222222221</v>
      </c>
      <c r="BC29" s="18">
        <v>0.29166666666666669</v>
      </c>
      <c r="BD29" s="18">
        <v>0.3125</v>
      </c>
      <c r="BE29" s="18">
        <v>0.28125</v>
      </c>
      <c r="BF29" s="18">
        <v>0.55208333333333337</v>
      </c>
      <c r="BG29" s="18" t="s">
        <v>107</v>
      </c>
    </row>
    <row r="30" spans="1:59">
      <c r="A30" s="20" t="s">
        <v>27</v>
      </c>
    </row>
    <row r="31" spans="1:59">
      <c r="A31" s="6">
        <v>43884</v>
      </c>
      <c r="B31" s="19">
        <v>-0.2</v>
      </c>
      <c r="C31" s="19">
        <v>-0.1</v>
      </c>
      <c r="D31" s="19">
        <v>-0.1</v>
      </c>
      <c r="E31" s="19">
        <v>-0.1</v>
      </c>
      <c r="F31" s="19">
        <v>0.1</v>
      </c>
      <c r="G31" s="19">
        <v>-0.1</v>
      </c>
      <c r="H31" s="19">
        <v>0.1</v>
      </c>
      <c r="I31" s="19">
        <v>0.08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>
        <v>-0.32</v>
      </c>
    </row>
    <row r="32" spans="1:59">
      <c r="A32" s="6">
        <v>43885</v>
      </c>
      <c r="B32" s="19">
        <v>-0.30000000000000004</v>
      </c>
      <c r="C32" s="19">
        <v>-0.2</v>
      </c>
      <c r="D32" s="19">
        <v>-0.2</v>
      </c>
      <c r="E32" s="19">
        <v>-0.2</v>
      </c>
      <c r="F32" s="19">
        <v>0.1</v>
      </c>
      <c r="G32" s="19">
        <v>-0.2</v>
      </c>
      <c r="H32" s="19">
        <v>0.1</v>
      </c>
      <c r="I32" s="19">
        <v>0.1</v>
      </c>
      <c r="J32" s="19">
        <v>0.18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>
        <v>-0.62000000000000011</v>
      </c>
    </row>
    <row r="33" spans="1:59">
      <c r="A33" s="6">
        <v>43886</v>
      </c>
      <c r="B33" s="19">
        <v>0.2</v>
      </c>
      <c r="C33" s="19">
        <v>0.1</v>
      </c>
      <c r="D33" s="19">
        <v>0.1</v>
      </c>
      <c r="E33" s="19">
        <v>0.1</v>
      </c>
      <c r="F33" s="19">
        <v>0.2</v>
      </c>
      <c r="G33" s="19">
        <v>0.1</v>
      </c>
      <c r="H33" s="19">
        <v>0.2</v>
      </c>
      <c r="I33" s="19">
        <v>0.2</v>
      </c>
      <c r="J33" s="19"/>
      <c r="K33" s="19">
        <v>0.1</v>
      </c>
      <c r="L33" s="19">
        <v>0.2</v>
      </c>
      <c r="M33" s="19">
        <v>0.1</v>
      </c>
      <c r="N33" s="19">
        <v>0.1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>
        <v>1.7000000000000002</v>
      </c>
    </row>
    <row r="34" spans="1:59">
      <c r="A34" s="6">
        <v>43887</v>
      </c>
      <c r="B34" s="19">
        <v>0.2</v>
      </c>
      <c r="C34" s="19">
        <v>0.1</v>
      </c>
      <c r="D34" s="19">
        <v>0.1</v>
      </c>
      <c r="E34" s="19">
        <v>0.1</v>
      </c>
      <c r="F34" s="19">
        <v>0.2</v>
      </c>
      <c r="G34" s="19">
        <v>0.1</v>
      </c>
      <c r="H34" s="19">
        <v>0.2</v>
      </c>
      <c r="I34" s="19">
        <v>0.2</v>
      </c>
      <c r="J34" s="19">
        <v>0.9</v>
      </c>
      <c r="K34" s="19">
        <v>0.8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>
        <v>2.9000000000000004</v>
      </c>
    </row>
    <row r="35" spans="1:59">
      <c r="A35" s="6">
        <v>43888</v>
      </c>
      <c r="B35" s="19">
        <v>0.4</v>
      </c>
      <c r="C35" s="19">
        <v>0.2</v>
      </c>
      <c r="D35" s="19">
        <v>0.2</v>
      </c>
      <c r="E35" s="19">
        <v>0.2</v>
      </c>
      <c r="F35" s="19">
        <v>0.2</v>
      </c>
      <c r="G35" s="19">
        <v>0.2</v>
      </c>
      <c r="H35" s="19">
        <v>0.2</v>
      </c>
      <c r="I35" s="19">
        <v>0.2</v>
      </c>
      <c r="J35" s="19">
        <v>-0.42</v>
      </c>
      <c r="K35" s="19"/>
      <c r="L35" s="19"/>
      <c r="M35" s="19"/>
      <c r="N35" s="19"/>
      <c r="O35" s="19">
        <v>0.18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>
        <v>1.5599999999999998</v>
      </c>
    </row>
    <row r="36" spans="1:59">
      <c r="A36" s="6">
        <v>43889</v>
      </c>
      <c r="B36" s="19">
        <v>0.2</v>
      </c>
      <c r="C36" s="19">
        <v>0.2</v>
      </c>
      <c r="D36" s="19">
        <v>0.38</v>
      </c>
      <c r="E36" s="19">
        <v>0.2</v>
      </c>
      <c r="F36" s="19">
        <v>0.3</v>
      </c>
      <c r="G36" s="19">
        <v>0.2</v>
      </c>
      <c r="H36" s="19">
        <v>0.3</v>
      </c>
      <c r="I36" s="19">
        <v>0.3</v>
      </c>
      <c r="J36" s="19">
        <v>1.56</v>
      </c>
      <c r="K36" s="19"/>
      <c r="L36" s="19"/>
      <c r="M36" s="19"/>
      <c r="N36" s="19"/>
      <c r="O36" s="19"/>
      <c r="P36" s="19">
        <v>0.1</v>
      </c>
      <c r="Q36" s="19">
        <v>0.2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>
        <v>3.9400000000000004</v>
      </c>
    </row>
    <row r="37" spans="1:59">
      <c r="A37" s="6">
        <v>43890</v>
      </c>
      <c r="B37" s="19">
        <v>0.2</v>
      </c>
      <c r="C37" s="19">
        <v>0.2</v>
      </c>
      <c r="D37" s="19">
        <v>0.4</v>
      </c>
      <c r="E37" s="19">
        <v>0.2</v>
      </c>
      <c r="F37" s="19">
        <v>0.5</v>
      </c>
      <c r="G37" s="19">
        <v>0.8</v>
      </c>
      <c r="H37" s="19">
        <v>0.5</v>
      </c>
      <c r="I37" s="19">
        <v>0.1</v>
      </c>
      <c r="J37" s="19">
        <v>0.23</v>
      </c>
      <c r="K37" s="19"/>
      <c r="L37" s="19"/>
      <c r="M37" s="19">
        <v>0.75</v>
      </c>
      <c r="N37" s="19"/>
      <c r="O37" s="19"/>
      <c r="P37" s="19"/>
      <c r="Q37" s="19"/>
      <c r="R37" s="19">
        <v>0.3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>
        <v>4.18</v>
      </c>
    </row>
    <row r="38" spans="1:59">
      <c r="A38" s="6">
        <v>43891</v>
      </c>
      <c r="B38" s="19">
        <v>0.3</v>
      </c>
      <c r="C38" s="19">
        <v>0.3</v>
      </c>
      <c r="D38" s="19">
        <v>0.6</v>
      </c>
      <c r="E38" s="19">
        <v>0.3</v>
      </c>
      <c r="F38" s="19">
        <v>0.5</v>
      </c>
      <c r="G38" s="19">
        <v>0.3</v>
      </c>
      <c r="H38" s="19">
        <v>0.5</v>
      </c>
      <c r="I38" s="19">
        <v>0.1</v>
      </c>
      <c r="J38" s="19">
        <v>8.1000000000000003E-2</v>
      </c>
      <c r="K38" s="19">
        <v>6.4000000000000001E-2</v>
      </c>
      <c r="L38" s="19"/>
      <c r="M38" s="19"/>
      <c r="N38" s="19">
        <v>0.1</v>
      </c>
      <c r="O38" s="19"/>
      <c r="P38" s="19"/>
      <c r="Q38" s="19">
        <v>0.1</v>
      </c>
      <c r="R38" s="19">
        <v>0</v>
      </c>
      <c r="S38" s="19">
        <v>4.2999999999999997E-2</v>
      </c>
      <c r="T38" s="19">
        <v>0.1</v>
      </c>
      <c r="U38" s="19">
        <v>0.1</v>
      </c>
      <c r="V38" s="19">
        <v>0.3</v>
      </c>
      <c r="W38" s="19">
        <v>0.1</v>
      </c>
      <c r="X38" s="19">
        <v>0.1</v>
      </c>
      <c r="Y38" s="19">
        <v>0.1</v>
      </c>
      <c r="Z38" s="19">
        <v>0.1</v>
      </c>
      <c r="AA38" s="19">
        <v>0.1</v>
      </c>
      <c r="AB38" s="19">
        <v>0.1</v>
      </c>
      <c r="AC38" s="19">
        <v>0.1</v>
      </c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>
        <v>4.4879999999999987</v>
      </c>
    </row>
    <row r="39" spans="1:59">
      <c r="A39" s="6">
        <v>43892</v>
      </c>
      <c r="B39" s="19"/>
      <c r="C39" s="19"/>
      <c r="D39" s="19"/>
      <c r="E39" s="19"/>
      <c r="F39" s="19">
        <v>0.6</v>
      </c>
      <c r="G39" s="19">
        <v>0.5</v>
      </c>
      <c r="H39" s="19">
        <v>0.1</v>
      </c>
      <c r="I39" s="19"/>
      <c r="J39" s="19"/>
      <c r="K39" s="19">
        <v>0.5</v>
      </c>
      <c r="L39" s="19"/>
      <c r="M39" s="19">
        <v>0.03</v>
      </c>
      <c r="N39" s="19">
        <v>1.4999999999999999E-2</v>
      </c>
      <c r="O39" s="19"/>
      <c r="P39" s="19"/>
      <c r="Q39" s="19"/>
      <c r="R39" s="19"/>
      <c r="S39" s="19"/>
      <c r="T39" s="19">
        <v>0.1</v>
      </c>
      <c r="U39" s="19">
        <v>0.1</v>
      </c>
      <c r="V39" s="19">
        <v>0.1</v>
      </c>
      <c r="W39" s="19"/>
      <c r="X39" s="19"/>
      <c r="Y39" s="19">
        <v>0.02</v>
      </c>
      <c r="Z39" s="19"/>
      <c r="AA39" s="19">
        <v>0.1</v>
      </c>
      <c r="AB39" s="19">
        <v>0.1</v>
      </c>
      <c r="AC39" s="19">
        <v>0.1</v>
      </c>
      <c r="AD39" s="19">
        <v>1</v>
      </c>
      <c r="AE39" s="19">
        <v>0.5</v>
      </c>
      <c r="AF39" s="19">
        <v>0.6</v>
      </c>
      <c r="AG39" s="19">
        <v>0.1</v>
      </c>
      <c r="AH39" s="19">
        <v>0.1</v>
      </c>
      <c r="AI39" s="19">
        <v>0</v>
      </c>
      <c r="AJ39" s="19">
        <v>0.1</v>
      </c>
      <c r="AK39" s="19">
        <v>0.1</v>
      </c>
      <c r="AL39" s="19">
        <v>0.04</v>
      </c>
      <c r="AM39" s="19">
        <v>0.1</v>
      </c>
      <c r="AN39" s="19">
        <v>0.6</v>
      </c>
      <c r="AO39" s="19">
        <v>0.1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>
        <v>5.7049999999999983</v>
      </c>
    </row>
    <row r="40" spans="1:59">
      <c r="A40" s="6">
        <v>43893</v>
      </c>
      <c r="B40" s="19">
        <v>1</v>
      </c>
      <c r="C40" s="19"/>
      <c r="D40" s="19"/>
      <c r="E40" s="19"/>
      <c r="F40" s="19">
        <v>0.6</v>
      </c>
      <c r="G40" s="19">
        <v>0.5</v>
      </c>
      <c r="H40" s="19">
        <v>-0.2</v>
      </c>
      <c r="I40" s="19"/>
      <c r="J40" s="19"/>
      <c r="K40" s="19">
        <v>0.04</v>
      </c>
      <c r="L40" s="19"/>
      <c r="M40" s="19"/>
      <c r="N40" s="19">
        <v>0.2</v>
      </c>
      <c r="O40" s="19"/>
      <c r="P40" s="19"/>
      <c r="Q40" s="19">
        <v>0.1</v>
      </c>
      <c r="R40" s="19"/>
      <c r="S40" s="19"/>
      <c r="T40" s="19">
        <v>0.2</v>
      </c>
      <c r="U40" s="19"/>
      <c r="V40" s="19">
        <v>0.2</v>
      </c>
      <c r="W40" s="19"/>
      <c r="X40" s="19"/>
      <c r="Y40" s="19"/>
      <c r="Z40" s="19">
        <v>0.1</v>
      </c>
      <c r="AA40" s="19">
        <v>0.1</v>
      </c>
      <c r="AB40" s="19"/>
      <c r="AC40" s="19">
        <v>0.1</v>
      </c>
      <c r="AD40" s="19"/>
      <c r="AE40" s="19">
        <v>0.5</v>
      </c>
      <c r="AF40" s="19">
        <v>0.08</v>
      </c>
      <c r="AG40" s="19"/>
      <c r="AH40" s="19"/>
      <c r="AI40" s="19"/>
      <c r="AJ40" s="19"/>
      <c r="AK40" s="19"/>
      <c r="AL40" s="19"/>
      <c r="AM40" s="19"/>
      <c r="AN40" s="19">
        <v>-0.6</v>
      </c>
      <c r="AO40" s="19">
        <v>-0.1</v>
      </c>
      <c r="AP40" s="19">
        <v>0.5</v>
      </c>
      <c r="AQ40" s="19">
        <v>0.5</v>
      </c>
      <c r="AR40" s="19">
        <v>0.1</v>
      </c>
      <c r="AS40" s="19">
        <v>0.1</v>
      </c>
      <c r="AT40" s="19">
        <v>0.1</v>
      </c>
      <c r="AU40" s="19">
        <v>0.2</v>
      </c>
      <c r="AV40" s="19">
        <v>0.1</v>
      </c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>
        <v>4.42</v>
      </c>
    </row>
    <row r="41" spans="1:59">
      <c r="A41" s="6">
        <v>43894</v>
      </c>
      <c r="B41" s="19">
        <v>1.2</v>
      </c>
      <c r="C41" s="19"/>
      <c r="D41" s="19"/>
      <c r="E41" s="19"/>
      <c r="F41" s="19">
        <v>0.6</v>
      </c>
      <c r="G41" s="19">
        <v>0.6</v>
      </c>
      <c r="H41" s="19">
        <v>0.1</v>
      </c>
      <c r="I41" s="19"/>
      <c r="J41" s="19">
        <v>9.4E-2</v>
      </c>
      <c r="K41" s="19">
        <v>0.1</v>
      </c>
      <c r="L41" s="19">
        <v>0.1</v>
      </c>
      <c r="M41" s="19"/>
      <c r="N41" s="19">
        <v>0.1</v>
      </c>
      <c r="O41" s="19"/>
      <c r="P41" s="19">
        <v>0.1</v>
      </c>
      <c r="Q41" s="19">
        <v>0.1</v>
      </c>
      <c r="R41" s="19"/>
      <c r="S41" s="19"/>
      <c r="T41" s="19">
        <v>0.2</v>
      </c>
      <c r="U41" s="19"/>
      <c r="V41" s="19">
        <v>0.2</v>
      </c>
      <c r="W41" s="19"/>
      <c r="X41" s="19"/>
      <c r="Y41" s="19">
        <v>0.04</v>
      </c>
      <c r="Z41" s="19">
        <v>0.01</v>
      </c>
      <c r="AA41" s="19">
        <v>0.2</v>
      </c>
      <c r="AB41" s="19">
        <v>0.2</v>
      </c>
      <c r="AC41" s="19">
        <v>0.1</v>
      </c>
      <c r="AD41" s="19"/>
      <c r="AE41" s="19">
        <v>0.6</v>
      </c>
      <c r="AF41" s="19"/>
      <c r="AG41" s="19"/>
      <c r="AH41" s="19"/>
      <c r="AI41" s="19"/>
      <c r="AJ41" s="19"/>
      <c r="AK41" s="19"/>
      <c r="AL41" s="19"/>
      <c r="AM41" s="19"/>
      <c r="AN41" s="19">
        <v>0.1</v>
      </c>
      <c r="AO41" s="19">
        <v>0.1</v>
      </c>
      <c r="AP41" s="19">
        <v>0.6</v>
      </c>
      <c r="AQ41" s="19">
        <v>0.6</v>
      </c>
      <c r="AR41" s="19"/>
      <c r="AS41" s="19"/>
      <c r="AT41" s="19"/>
      <c r="AU41" s="19"/>
      <c r="AV41" s="19"/>
      <c r="AW41" s="19">
        <v>0.1</v>
      </c>
      <c r="AX41" s="19">
        <v>0.1</v>
      </c>
      <c r="AY41" s="19">
        <v>0.01</v>
      </c>
      <c r="AZ41" s="19"/>
      <c r="BA41" s="19"/>
      <c r="BB41" s="19"/>
      <c r="BC41" s="19"/>
      <c r="BD41" s="19"/>
      <c r="BE41" s="19"/>
      <c r="BF41" s="19"/>
      <c r="BG41" s="19">
        <v>6.2539999999999978</v>
      </c>
    </row>
    <row r="42" spans="1:59">
      <c r="A42" s="6">
        <v>43895</v>
      </c>
      <c r="B42" s="19">
        <v>1.2</v>
      </c>
      <c r="C42" s="19"/>
      <c r="D42" s="19"/>
      <c r="E42" s="19"/>
      <c r="F42" s="19">
        <v>0.7</v>
      </c>
      <c r="G42" s="19">
        <v>0</v>
      </c>
      <c r="H42" s="19">
        <v>0</v>
      </c>
      <c r="I42" s="19"/>
      <c r="J42" s="19">
        <v>9.1999999999999998E-2</v>
      </c>
      <c r="K42" s="19">
        <v>0.2</v>
      </c>
      <c r="L42" s="19"/>
      <c r="M42" s="19"/>
      <c r="N42" s="19">
        <v>0.1</v>
      </c>
      <c r="O42" s="19"/>
      <c r="P42" s="19"/>
      <c r="Q42" s="19">
        <v>0.1</v>
      </c>
      <c r="R42" s="19"/>
      <c r="S42" s="19"/>
      <c r="T42" s="19">
        <v>0.3</v>
      </c>
      <c r="U42" s="19"/>
      <c r="V42" s="19">
        <v>0.4</v>
      </c>
      <c r="W42" s="19"/>
      <c r="X42" s="19"/>
      <c r="Y42" s="19">
        <v>0.1</v>
      </c>
      <c r="Z42" s="19"/>
      <c r="AA42" s="19">
        <v>0.2</v>
      </c>
      <c r="AB42" s="19">
        <v>0.2</v>
      </c>
      <c r="AC42" s="19"/>
      <c r="AD42" s="19"/>
      <c r="AE42" s="19">
        <v>0.6</v>
      </c>
      <c r="AF42" s="19"/>
      <c r="AG42" s="19"/>
      <c r="AH42" s="19"/>
      <c r="AI42" s="19"/>
      <c r="AJ42" s="19"/>
      <c r="AK42" s="19"/>
      <c r="AL42" s="19"/>
      <c r="AM42" s="19"/>
      <c r="AN42" s="19">
        <v>0</v>
      </c>
      <c r="AO42" s="19">
        <v>0</v>
      </c>
      <c r="AP42" s="19">
        <v>0.6</v>
      </c>
      <c r="AQ42" s="19">
        <v>0.6</v>
      </c>
      <c r="AR42" s="19"/>
      <c r="AS42" s="19"/>
      <c r="AT42" s="19"/>
      <c r="AU42" s="19"/>
      <c r="AV42" s="19">
        <v>0.1</v>
      </c>
      <c r="AW42" s="19"/>
      <c r="AX42" s="19">
        <v>0.1</v>
      </c>
      <c r="AY42" s="19"/>
      <c r="AZ42" s="19">
        <v>0.1</v>
      </c>
      <c r="BA42" s="19">
        <v>0.1</v>
      </c>
      <c r="BB42" s="19">
        <v>0.1</v>
      </c>
      <c r="BC42" s="19"/>
      <c r="BD42" s="19"/>
      <c r="BE42" s="19"/>
      <c r="BF42" s="19"/>
      <c r="BG42" s="19">
        <v>5.8919999999999977</v>
      </c>
    </row>
    <row r="43" spans="1:59">
      <c r="A43" s="6">
        <v>43896</v>
      </c>
      <c r="B43" s="19"/>
      <c r="C43" s="19"/>
      <c r="D43" s="19">
        <v>1.2</v>
      </c>
      <c r="E43" s="19"/>
      <c r="F43" s="19">
        <v>0.7</v>
      </c>
      <c r="G43" s="19">
        <v>0.6</v>
      </c>
      <c r="H43" s="19">
        <v>0.1</v>
      </c>
      <c r="I43" s="19"/>
      <c r="J43" s="19">
        <v>9.1999999999999998E-2</v>
      </c>
      <c r="K43" s="19">
        <v>0.6</v>
      </c>
      <c r="L43" s="19">
        <v>0.1</v>
      </c>
      <c r="M43" s="19"/>
      <c r="N43" s="19">
        <v>0.1</v>
      </c>
      <c r="O43" s="19"/>
      <c r="P43" s="19"/>
      <c r="Q43" s="19">
        <v>0.1</v>
      </c>
      <c r="R43" s="19"/>
      <c r="S43" s="19"/>
      <c r="T43" s="19">
        <v>0.3</v>
      </c>
      <c r="U43" s="19"/>
      <c r="V43" s="19">
        <v>0.3</v>
      </c>
      <c r="W43" s="19"/>
      <c r="X43" s="19">
        <v>0.1</v>
      </c>
      <c r="Y43" s="19"/>
      <c r="Z43" s="19"/>
      <c r="AA43" s="19">
        <v>0.3</v>
      </c>
      <c r="AB43" s="19">
        <v>0.3</v>
      </c>
      <c r="AC43" s="19">
        <v>0.1</v>
      </c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>
        <v>0.1</v>
      </c>
      <c r="AO43" s="19">
        <v>0.1</v>
      </c>
      <c r="AP43" s="19"/>
      <c r="AQ43" s="19">
        <v>0.4</v>
      </c>
      <c r="AR43" s="19"/>
      <c r="AS43" s="19"/>
      <c r="AT43" s="19"/>
      <c r="AU43" s="19"/>
      <c r="AV43" s="19"/>
      <c r="AW43" s="19"/>
      <c r="AX43" s="19"/>
      <c r="AY43" s="19">
        <v>0.03</v>
      </c>
      <c r="AZ43" s="19"/>
      <c r="BA43" s="19"/>
      <c r="BB43" s="19"/>
      <c r="BC43" s="19">
        <v>0</v>
      </c>
      <c r="BD43" s="19">
        <v>0.2</v>
      </c>
      <c r="BE43" s="19"/>
      <c r="BF43" s="19"/>
      <c r="BG43" s="19">
        <v>5.8219999999999992</v>
      </c>
    </row>
    <row r="44" spans="1:59">
      <c r="A44" s="6">
        <v>43897</v>
      </c>
      <c r="B44" s="19">
        <v>1.4</v>
      </c>
      <c r="C44" s="19"/>
      <c r="D44" s="19"/>
      <c r="E44" s="19"/>
      <c r="F44" s="19">
        <v>-0.8</v>
      </c>
      <c r="G44" s="19">
        <v>-0.6</v>
      </c>
      <c r="H44" s="19">
        <v>-0.1</v>
      </c>
      <c r="I44" s="19"/>
      <c r="J44" s="19">
        <v>6.6000000000000003E-2</v>
      </c>
      <c r="K44" s="19">
        <v>0.1</v>
      </c>
      <c r="L44" s="19">
        <v>0.06</v>
      </c>
      <c r="M44" s="19"/>
      <c r="N44" s="19">
        <v>0.1</v>
      </c>
      <c r="O44" s="19"/>
      <c r="P44" s="19"/>
      <c r="Q44" s="19">
        <v>0.1</v>
      </c>
      <c r="R44" s="19"/>
      <c r="S44" s="19"/>
      <c r="T44" s="19">
        <v>0.6</v>
      </c>
      <c r="U44" s="19"/>
      <c r="V44" s="19">
        <v>0.6</v>
      </c>
      <c r="W44" s="19"/>
      <c r="X44" s="19">
        <v>0.1</v>
      </c>
      <c r="Y44" s="19">
        <v>0.1</v>
      </c>
      <c r="Z44" s="19"/>
      <c r="AA44" s="19">
        <v>0.5</v>
      </c>
      <c r="AB44" s="19">
        <v>0.5</v>
      </c>
      <c r="AC44" s="19">
        <v>1E-3</v>
      </c>
      <c r="AD44" s="19"/>
      <c r="AE44" s="19">
        <v>0.6</v>
      </c>
      <c r="AF44" s="19"/>
      <c r="AG44" s="19"/>
      <c r="AH44" s="19"/>
      <c r="AI44" s="19"/>
      <c r="AJ44" s="19">
        <v>0.1</v>
      </c>
      <c r="AK44" s="19">
        <v>0</v>
      </c>
      <c r="AL44" s="19"/>
      <c r="AM44" s="19">
        <v>0</v>
      </c>
      <c r="AN44" s="19">
        <v>-0.1</v>
      </c>
      <c r="AO44" s="19">
        <v>-0.1</v>
      </c>
      <c r="AP44" s="19">
        <v>0.7</v>
      </c>
      <c r="AQ44" s="19">
        <v>0.7</v>
      </c>
      <c r="AR44" s="19"/>
      <c r="AS44" s="19"/>
      <c r="AT44" s="19"/>
      <c r="AU44" s="19"/>
      <c r="AV44" s="19">
        <v>0</v>
      </c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>
        <v>4.6269999999999998</v>
      </c>
    </row>
    <row r="45" spans="1:59">
      <c r="A45" s="6">
        <v>43898</v>
      </c>
      <c r="B45" s="19"/>
      <c r="C45" s="19"/>
      <c r="D45" s="19">
        <v>0.1</v>
      </c>
      <c r="E45" s="19"/>
      <c r="F45" s="19">
        <v>0.1</v>
      </c>
      <c r="G45" s="19">
        <v>0.1</v>
      </c>
      <c r="H45" s="19">
        <v>0.1</v>
      </c>
      <c r="I45" s="19"/>
      <c r="J45" s="19">
        <v>9.2299999999999993E-2</v>
      </c>
      <c r="K45" s="19">
        <v>0.79999999999999993</v>
      </c>
      <c r="L45" s="19"/>
      <c r="M45" s="19"/>
      <c r="N45" s="19">
        <v>0</v>
      </c>
      <c r="O45" s="19"/>
      <c r="P45" s="19"/>
      <c r="Q45" s="19">
        <v>0.1</v>
      </c>
      <c r="R45" s="19"/>
      <c r="S45" s="19"/>
      <c r="T45" s="19">
        <v>0.6</v>
      </c>
      <c r="U45" s="19"/>
      <c r="V45" s="19">
        <v>0.6</v>
      </c>
      <c r="W45" s="19"/>
      <c r="X45" s="19"/>
      <c r="Y45" s="19">
        <v>0.1</v>
      </c>
      <c r="Z45" s="19">
        <v>0.1</v>
      </c>
      <c r="AA45" s="19">
        <v>0.5</v>
      </c>
      <c r="AB45" s="19">
        <v>0.5</v>
      </c>
      <c r="AC45" s="19"/>
      <c r="AD45" s="19"/>
      <c r="AE45" s="19">
        <v>0</v>
      </c>
      <c r="AF45" s="19"/>
      <c r="AG45" s="19"/>
      <c r="AH45" s="19"/>
      <c r="AI45" s="19">
        <v>0.1</v>
      </c>
      <c r="AJ45" s="19">
        <v>0.2</v>
      </c>
      <c r="AK45" s="19"/>
      <c r="AL45" s="19"/>
      <c r="AM45" s="19">
        <v>0.1</v>
      </c>
      <c r="AN45" s="19">
        <v>0.1</v>
      </c>
      <c r="AO45" s="19">
        <v>0.1</v>
      </c>
      <c r="AP45" s="19"/>
      <c r="AQ45" s="19">
        <v>0.35</v>
      </c>
      <c r="AR45" s="19"/>
      <c r="AS45" s="19"/>
      <c r="AT45" s="19"/>
      <c r="AU45" s="19"/>
      <c r="AV45" s="19"/>
      <c r="AW45" s="19"/>
      <c r="AX45" s="19"/>
      <c r="AY45" s="19">
        <v>0.1</v>
      </c>
      <c r="AZ45" s="19"/>
      <c r="BA45" s="19"/>
      <c r="BB45" s="19"/>
      <c r="BC45" s="19">
        <v>0.2</v>
      </c>
      <c r="BD45" s="19"/>
      <c r="BE45" s="19">
        <v>1.4</v>
      </c>
      <c r="BF45" s="19"/>
      <c r="BG45" s="19">
        <v>6.4422999999999995</v>
      </c>
    </row>
    <row r="46" spans="1:59">
      <c r="A46" s="6">
        <v>43899</v>
      </c>
      <c r="B46" s="19">
        <v>2.4</v>
      </c>
      <c r="C46" s="19"/>
      <c r="D46" s="19"/>
      <c r="E46" s="19"/>
      <c r="F46" s="19">
        <v>0.1</v>
      </c>
      <c r="G46" s="19">
        <v>0.1</v>
      </c>
      <c r="H46" s="19">
        <v>0.1</v>
      </c>
      <c r="I46" s="19"/>
      <c r="J46" s="19">
        <v>9.1999999999999998E-2</v>
      </c>
      <c r="K46" s="19">
        <v>0.1</v>
      </c>
      <c r="L46" s="19"/>
      <c r="M46" s="19"/>
      <c r="N46" s="19">
        <v>0.1</v>
      </c>
      <c r="O46" s="19"/>
      <c r="P46" s="19"/>
      <c r="Q46" s="19"/>
      <c r="R46" s="19"/>
      <c r="S46" s="19"/>
      <c r="T46" s="19">
        <v>0.7</v>
      </c>
      <c r="U46" s="19"/>
      <c r="V46" s="19">
        <v>0.7</v>
      </c>
      <c r="W46" s="19"/>
      <c r="X46" s="19">
        <v>0.1</v>
      </c>
      <c r="Y46" s="19">
        <v>0.1</v>
      </c>
      <c r="Z46" s="19"/>
      <c r="AA46" s="19">
        <v>0.6</v>
      </c>
      <c r="AB46" s="19">
        <v>0.6</v>
      </c>
      <c r="AC46" s="19"/>
      <c r="AD46" s="19"/>
      <c r="AE46" s="19">
        <v>0.1</v>
      </c>
      <c r="AF46" s="19"/>
      <c r="AG46" s="19"/>
      <c r="AH46" s="19"/>
      <c r="AI46" s="19">
        <v>0.1</v>
      </c>
      <c r="AJ46" s="19"/>
      <c r="AK46" s="19">
        <v>0.1</v>
      </c>
      <c r="AL46" s="19"/>
      <c r="AM46" s="19">
        <v>0.1</v>
      </c>
      <c r="AN46" s="19">
        <v>0.1</v>
      </c>
      <c r="AO46" s="19">
        <v>0.1</v>
      </c>
      <c r="AP46" s="19">
        <v>1.2</v>
      </c>
      <c r="AQ46" s="19">
        <v>0.55000000000000004</v>
      </c>
      <c r="AR46" s="19"/>
      <c r="AS46" s="19"/>
      <c r="AT46" s="19"/>
      <c r="AU46" s="19"/>
      <c r="AV46" s="19">
        <v>0.1</v>
      </c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>
        <v>8.2419999999999973</v>
      </c>
    </row>
    <row r="47" spans="1:59">
      <c r="A47" s="6">
        <v>43900</v>
      </c>
      <c r="B47" s="19">
        <v>-2.4</v>
      </c>
      <c r="C47" s="19"/>
      <c r="D47" s="19"/>
      <c r="E47" s="19"/>
      <c r="F47" s="19">
        <v>-0.8</v>
      </c>
      <c r="G47" s="19">
        <v>-0.6</v>
      </c>
      <c r="H47" s="19">
        <v>-0.1</v>
      </c>
      <c r="I47" s="19"/>
      <c r="J47" s="19">
        <v>0.45700000000000002</v>
      </c>
      <c r="K47" s="19">
        <v>1E-3</v>
      </c>
      <c r="L47" s="19"/>
      <c r="M47" s="19"/>
      <c r="N47" s="19">
        <v>0</v>
      </c>
      <c r="O47" s="19"/>
      <c r="P47" s="19"/>
      <c r="Q47" s="19">
        <v>0.1</v>
      </c>
      <c r="R47" s="19"/>
      <c r="S47" s="19"/>
      <c r="T47" s="19">
        <v>0.7</v>
      </c>
      <c r="U47" s="19"/>
      <c r="V47" s="19">
        <v>0.7</v>
      </c>
      <c r="W47" s="19"/>
      <c r="X47" s="19">
        <v>0.1</v>
      </c>
      <c r="Y47" s="19"/>
      <c r="Z47" s="19">
        <v>0.1</v>
      </c>
      <c r="AA47" s="19">
        <v>0.6</v>
      </c>
      <c r="AB47" s="19">
        <v>0.6</v>
      </c>
      <c r="AC47" s="19"/>
      <c r="AD47" s="19"/>
      <c r="AE47" s="19">
        <v>0</v>
      </c>
      <c r="AF47" s="19"/>
      <c r="AG47" s="19"/>
      <c r="AH47" s="19"/>
      <c r="AI47" s="19">
        <v>0.1</v>
      </c>
      <c r="AJ47" s="19"/>
      <c r="AK47" s="19"/>
      <c r="AL47" s="19"/>
      <c r="AM47" s="19">
        <v>0</v>
      </c>
      <c r="AN47" s="19">
        <v>-0.1</v>
      </c>
      <c r="AO47" s="19">
        <v>-0.1</v>
      </c>
      <c r="AP47" s="19">
        <v>-1.2</v>
      </c>
      <c r="AQ47" s="19">
        <v>0.27500000000000002</v>
      </c>
      <c r="AR47" s="19"/>
      <c r="AS47" s="19"/>
      <c r="AT47" s="19"/>
      <c r="AU47" s="19"/>
      <c r="AV47" s="19"/>
      <c r="AW47" s="19"/>
      <c r="AX47" s="19">
        <v>0.1</v>
      </c>
      <c r="AY47" s="19"/>
      <c r="AZ47" s="19"/>
      <c r="BA47" s="19"/>
      <c r="BB47" s="19"/>
      <c r="BC47" s="19"/>
      <c r="BD47" s="19"/>
      <c r="BE47" s="19"/>
      <c r="BF47" s="19">
        <v>0.1</v>
      </c>
      <c r="BG47" s="19">
        <v>-1.367</v>
      </c>
    </row>
    <row r="48" spans="1:59">
      <c r="A48" s="6" t="s">
        <v>107</v>
      </c>
      <c r="B48" s="19">
        <v>5.8000000000000007</v>
      </c>
      <c r="C48" s="19">
        <v>0.8</v>
      </c>
      <c r="D48" s="19">
        <v>2.78</v>
      </c>
      <c r="E48" s="19">
        <v>0.8</v>
      </c>
      <c r="F48" s="19">
        <v>3.9000000000000004</v>
      </c>
      <c r="G48" s="19">
        <v>2.6000000000000005</v>
      </c>
      <c r="H48" s="19">
        <v>2.2000000000000002</v>
      </c>
      <c r="I48" s="19">
        <v>1.2800000000000002</v>
      </c>
      <c r="J48" s="19">
        <v>3.5162999999999998</v>
      </c>
      <c r="K48" s="19">
        <v>3.4049999999999998</v>
      </c>
      <c r="L48" s="19">
        <v>0.46</v>
      </c>
      <c r="M48" s="19">
        <v>0.88</v>
      </c>
      <c r="N48" s="19">
        <v>0.91499999999999992</v>
      </c>
      <c r="O48" s="19">
        <v>0.18</v>
      </c>
      <c r="P48" s="19">
        <v>0.2</v>
      </c>
      <c r="Q48" s="19">
        <v>0.99999999999999989</v>
      </c>
      <c r="R48" s="19">
        <v>0.3</v>
      </c>
      <c r="S48" s="19">
        <v>4.2999999999999997E-2</v>
      </c>
      <c r="T48" s="19">
        <v>3.8000000000000007</v>
      </c>
      <c r="U48" s="19">
        <v>0.2</v>
      </c>
      <c r="V48" s="19">
        <v>4.1000000000000005</v>
      </c>
      <c r="W48" s="19">
        <v>0.1</v>
      </c>
      <c r="X48" s="19">
        <v>0.5</v>
      </c>
      <c r="Y48" s="19">
        <v>0.55999999999999994</v>
      </c>
      <c r="Z48" s="19">
        <v>0.41000000000000003</v>
      </c>
      <c r="AA48" s="19">
        <v>3.2</v>
      </c>
      <c r="AB48" s="19">
        <v>3.1</v>
      </c>
      <c r="AC48" s="19">
        <v>0.501</v>
      </c>
      <c r="AD48" s="19">
        <v>1</v>
      </c>
      <c r="AE48" s="19">
        <v>2.9000000000000004</v>
      </c>
      <c r="AF48" s="19">
        <v>0.67999999999999994</v>
      </c>
      <c r="AG48" s="19">
        <v>0.1</v>
      </c>
      <c r="AH48" s="19">
        <v>0.1</v>
      </c>
      <c r="AI48" s="19">
        <v>0.30000000000000004</v>
      </c>
      <c r="AJ48" s="19">
        <v>0.4</v>
      </c>
      <c r="AK48" s="19">
        <v>0.2</v>
      </c>
      <c r="AL48" s="19">
        <v>0.04</v>
      </c>
      <c r="AM48" s="19">
        <v>0.30000000000000004</v>
      </c>
      <c r="AN48" s="19">
        <v>0.20000000000000004</v>
      </c>
      <c r="AO48" s="19">
        <v>0.20000000000000004</v>
      </c>
      <c r="AP48" s="19">
        <v>2.4000000000000004</v>
      </c>
      <c r="AQ48" s="19">
        <v>3.9750000000000001</v>
      </c>
      <c r="AR48" s="19">
        <v>0.1</v>
      </c>
      <c r="AS48" s="19">
        <v>0.1</v>
      </c>
      <c r="AT48" s="19">
        <v>0.1</v>
      </c>
      <c r="AU48" s="19">
        <v>0.2</v>
      </c>
      <c r="AV48" s="19">
        <v>0.30000000000000004</v>
      </c>
      <c r="AW48" s="19">
        <v>0.1</v>
      </c>
      <c r="AX48" s="19">
        <v>0.30000000000000004</v>
      </c>
      <c r="AY48" s="19">
        <v>0.14000000000000001</v>
      </c>
      <c r="AZ48" s="19">
        <v>0.1</v>
      </c>
      <c r="BA48" s="19">
        <v>0.1</v>
      </c>
      <c r="BB48" s="19">
        <v>0.1</v>
      </c>
      <c r="BC48" s="19">
        <v>0.2</v>
      </c>
      <c r="BD48" s="19">
        <v>0.2</v>
      </c>
      <c r="BE48" s="19">
        <v>1.4</v>
      </c>
      <c r="BF48" s="19">
        <v>0.1</v>
      </c>
      <c r="BG48" s="19">
        <v>63.865299999999984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1" t="s">
        <v>59</v>
      </c>
      <c r="B1" s="41"/>
      <c r="C1" s="12"/>
      <c r="D1" s="40" t="s">
        <v>106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E1" s="39" t="s">
        <v>60</v>
      </c>
      <c r="AF1" s="39"/>
      <c r="AG1" s="39"/>
      <c r="AH1" s="39"/>
      <c r="AI1" s="39"/>
      <c r="AJ1" s="39"/>
      <c r="AK1" s="39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43885</v>
      </c>
      <c r="B3">
        <f>SUMIF(records[日期],表6_11[[#This Row],[日期]],records[得分])</f>
        <v>-0.62000000000000011</v>
      </c>
      <c r="D3" s="6">
        <f>A3</f>
        <v>43885</v>
      </c>
      <c r="E3">
        <f>SUMIFS('records'!J5:J350,'records'!E5:E350,day!D3, 'records'!F5:F350, "&gt;=" &amp; day!E2,'records'!F5:F350, "&lt;" &amp; day!F2)</f>
        <v>0.18</v>
      </c>
      <c r="F3">
        <f>SUMIFS('records'!J5:J350,'records'!E5:E350,day!D3, 'records'!F5:F350, "&gt;=" &amp; day!F2,'records'!F5:F350, "&lt;" &amp; day!G2)</f>
        <v>0</v>
      </c>
      <c r="G3">
        <f>SUMIFS('records'!J5:J350,'records'!E5:E350,day!D3, 'records'!F5:F350, "&gt;=" &amp; day!G2,'records'!F5:F350, "&lt;" &amp; day!H2)</f>
        <v>0</v>
      </c>
      <c r="H3">
        <f>SUMIFS('records'!J5:J350,'records'!E5:E350,day!D3, 'records'!F5:F350, "&gt;=" &amp; day!H2,'records'!F5:F350, "&lt;" &amp; day!I2)</f>
        <v>0</v>
      </c>
      <c r="I3">
        <f>SUMIFS('records'!J5:J350,'records'!E5:E350,day!D3, 'records'!F5:F350, "&gt;=" &amp; day!I2,'records'!F5:F350, "&lt;" &amp; day!J2)</f>
        <v>0</v>
      </c>
      <c r="J3">
        <f>SUMIFS('records'!J5:J350,'records'!E5:E350,day!D3, 'records'!F5:F350, "&gt;=" &amp; day!J2,'records'!F5:F350, "&lt;" &amp; day!K2)</f>
        <v>0</v>
      </c>
      <c r="K3">
        <f>SUMIFS('records'!J5:J350,'records'!E5:E350,day!D3, 'records'!F5:F350, "&gt;=" &amp; day!K2,'records'!F5:F350, "&lt;" &amp; day!L2)</f>
        <v>-0.5</v>
      </c>
      <c r="L3">
        <f>SUMIFS('records'!J5:J350,'records'!E5:E350,day!D3, 'records'!F5:F350, "&gt;=" &amp; day!L2,'records'!F5:F350, "&lt;" &amp; day!M2)</f>
        <v>-0.4</v>
      </c>
      <c r="M3">
        <f>SUMIFS('records'!J5:J350,'records'!E5:E350,day!D3, 'records'!F5:F350, "&gt;=" &amp; day!M2,'records'!F5:F350, "&lt;" &amp; day!N2)</f>
        <v>0</v>
      </c>
      <c r="N3">
        <f>SUMIFS('records'!J5:J350,'records'!E5:E350,day!D3, 'records'!F5:F350, "&gt;=" &amp; day!N2,'records'!F5:F350, "&lt;" &amp; day!O2)</f>
        <v>0</v>
      </c>
      <c r="O3">
        <f>SUMIFS('records'!J5:J350,'records'!E5:E350,day!D3, 'records'!F5:F350, "&gt;=" &amp; day!O2,'records'!F5:F350, "&lt;" &amp; day!P2)</f>
        <v>0</v>
      </c>
      <c r="P3">
        <f>SUMIFS('records'!J5:J350,'records'!E5:E350,day!D3, 'records'!F5:F350, "&gt;=" &amp; day!P2,'records'!F5:F350, "&lt;" &amp; day!Q2)</f>
        <v>0</v>
      </c>
      <c r="Q3">
        <f>SUMIFS('records'!J5:J350,'records'!E5:E350,day!D3, 'records'!F5:F350, "&gt;=" &amp; day!Q2,'records'!F5:F350, "&lt;" &amp; day!R2)</f>
        <v>0</v>
      </c>
      <c r="R3">
        <f>SUMIFS('records'!J5:J350,'records'!E5:E350,day!D3, 'records'!F5:F350, "&gt;=" &amp; day!R2,'records'!F5:F350, "&lt;" &amp; day!S2)</f>
        <v>0</v>
      </c>
      <c r="S3">
        <f>SUMIFS('records'!J5:J350,'records'!E5:E350,day!D3, 'records'!F5:F350, "&gt;=" &amp; day!S2,'records'!F5:F350, "&lt;" &amp; day!T2)</f>
        <v>0</v>
      </c>
      <c r="T3">
        <f>SUMIFS('records'!J5:J350,'records'!E5:E350,day!D3, 'records'!F5:F350, "&gt;=" &amp; day!T2,'records'!F5:F350, "&lt;" &amp; day!U2)</f>
        <v>0</v>
      </c>
      <c r="U3">
        <f>SUMIFS('records'!J5:J350,'records'!E5:E350,day!D3, 'records'!F5:F350, "&gt;=" &amp; day!U2,'records'!F5:F350, "&lt;" &amp; day!V2)</f>
        <v>0</v>
      </c>
      <c r="V3">
        <f>SUMIFS('records'!J5:J350,'records'!E5:E350,day!D3, 'records'!F5:F350, "&gt;=" &amp; day!V2,'records'!F5:F350, "&lt;" &amp; day!W2)</f>
        <v>0</v>
      </c>
      <c r="W3">
        <f>SUMIFS('records'!J5:J350,'records'!E5:E350,day!D3, 'records'!F5:F350, "&gt;=" &amp; day!W2,'records'!F5:F350, "&lt;" &amp; day!X2)</f>
        <v>0</v>
      </c>
      <c r="X3">
        <f>SUMIFS('records'!J5:J350,'records'!E5:E350,day!D3, 'records'!F5:F350, "&gt;=" &amp; day!X2,'records'!F5:F350, "&lt;" &amp; day!Y2)</f>
        <v>0</v>
      </c>
      <c r="Y3">
        <f>SUMIFS('records'!J5:J350,'records'!E5:E350,day!D3, 'records'!F5:F350, "&gt;=" &amp; day!Y2,'records'!F5:F350, "&lt;" &amp; day!Z2)</f>
        <v>0</v>
      </c>
      <c r="Z3">
        <f>SUMIFS('records'!J5:J350,'records'!E5:E350,day!D3, 'records'!F5:F350, "&gt;=" &amp; day!Z2,'records'!F5:F350, "&lt;" &amp; day!AA2)</f>
        <v>0.1</v>
      </c>
      <c r="AA3">
        <f>SUMIFS('records'!J5:J350,'records'!E5:E350,day!D3, 'records'!F5:F350, "&gt;=" &amp; day!AA2,'records'!F5:F350, "&lt;" &amp; day!AB2)</f>
        <v>0</v>
      </c>
      <c r="AB3">
        <f>SUMIFS('records'!J5:J350,'records'!E5:E350,day!D3, 'records'!F5:F350, "&gt;=" &amp; day!AB2,'records'!F5:F350, "&lt;" &amp; day!AC2)</f>
        <v>0</v>
      </c>
      <c r="AC3">
        <f>SUMIFS('records'!J5:J350,'records'!E5:E350,day!D3, 'records'!F5:F350,day!AC2)</f>
        <v>0</v>
      </c>
      <c r="AE3" s="6">
        <v>43884</v>
      </c>
      <c r="AF3">
        <f>SUMIFS('records'!J5:J350,'records'!E5:E350,day!A3, 'records'!I5:I350, day!AF2)</f>
        <v>-0.2</v>
      </c>
      <c r="AG3">
        <f>SUMIFS('records'!J5:J350,'records'!E5:E350,day!A3, 'records'!I5:I350, day!AG2)</f>
        <v>-0.2</v>
      </c>
      <c r="AH3">
        <f>SUMIFS('records'!J5:J350,'records'!E5:E350,day!A3, 'records'!I5:I350, day!AH2)</f>
        <v>0</v>
      </c>
      <c r="AI3">
        <f>SUMIFS('records'!J5:J350,'records'!E5:E350,day!A3, 'records'!I5:I350, day!AI2)</f>
        <v>0.1</v>
      </c>
      <c r="AJ3">
        <f>SUMIFS('records'!J5:J350,'records'!E5:E350,day!A3, 'records'!I5:I350, day!AJ2)</f>
        <v>0.1</v>
      </c>
      <c r="AK3">
        <f>SUMIFS('records'!J5:J350,'records'!E5:E350,day!A3, 'records'!I5:I350, day!AK2)</f>
        <v>0.1</v>
      </c>
    </row>
    <row r="4" spans="1:37">
      <c r="A4" s="6">
        <v>43886</v>
      </c>
      <c r="B4">
        <f>SUMIF(records[日期],表6_11[[#This Row],[日期]],records[得分])</f>
        <v>1.7</v>
      </c>
      <c r="D4" s="6">
        <f t="shared" ref="D4:D9" si="0">A4</f>
        <v>43886</v>
      </c>
      <c r="E4">
        <f>SUMIFS('records'!J5:J350,'records'!E5:E350,day!D4, 'records'!F5:F350, "&gt;=" &amp; day!E2,'records'!F5:F350, "&lt;" &amp; day!F2)</f>
        <v>0</v>
      </c>
      <c r="F4">
        <f>SUMIFS('records'!J5:J350,'records'!E5:E350,day!D4, 'records'!F5:F350, "&gt;=" &amp; day!F2,'records'!F5:F350, "&lt;" &amp; day!G2)</f>
        <v>0</v>
      </c>
      <c r="G4">
        <f>SUMIFS('records'!J5:J350,'records'!E5:E350,day!D4, 'records'!F5:F350, "&gt;=" &amp; day!G2,'records'!F5:F350, "&lt;" &amp; day!H2)</f>
        <v>0</v>
      </c>
      <c r="H4">
        <f>SUMIFS('records'!J5:J350,'records'!E5:E350,day!D4, 'records'!F5:F350, "&gt;=" &amp; day!H2,'records'!F5:F350, "&lt;" &amp; day!I2)</f>
        <v>0</v>
      </c>
      <c r="I4">
        <f>SUMIFS('records'!J5:J350,'records'!E5:E350,day!D4, 'records'!F5:F350, "&gt;=" &amp; day!I2,'records'!F5:F350, "&lt;" &amp; day!J2)</f>
        <v>0</v>
      </c>
      <c r="J4">
        <f>SUMIFS('records'!J5:J350,'records'!E5:E350,day!D4, 'records'!F5:F350, "&gt;=" &amp; day!J2,'records'!F5:F350, "&lt;" &amp; day!K2)</f>
        <v>0</v>
      </c>
      <c r="K4">
        <f>SUMIFS('records'!J5:J350,'records'!E5:E350,day!D4, 'records'!F5:F350, "&gt;=" &amp; day!K2,'records'!F5:F350, "&lt;" &amp; day!L2)</f>
        <v>0.30000000000000004</v>
      </c>
      <c r="L4">
        <f>SUMIFS('records'!J5:J350,'records'!E5:E350,day!D4, 'records'!F5:F350, "&gt;=" &amp; day!L2,'records'!F5:F350, "&lt;" &amp; day!M2)</f>
        <v>0.2</v>
      </c>
      <c r="M4">
        <f>SUMIFS('records'!J5:J350,'records'!E5:E350,day!D4, 'records'!F5:F350, "&gt;=" &amp; day!M2,'records'!F5:F350, "&lt;" &amp; day!N2)</f>
        <v>0.1</v>
      </c>
      <c r="N4">
        <f>SUMIFS('records'!J5:J350,'records'!E5:E350,day!D4, 'records'!F5:F350, "&gt;=" &amp; day!N2,'records'!F5:F350, "&lt;" &amp; day!O2)</f>
        <v>0.2</v>
      </c>
      <c r="O4">
        <f>SUMIFS('records'!J5:J350,'records'!E5:E350,day!D4, 'records'!F5:F350, "&gt;=" &amp; day!O2,'records'!F5:F350, "&lt;" &amp; day!P2)</f>
        <v>0.1</v>
      </c>
      <c r="P4">
        <f>SUMIFS('records'!J5:J350,'records'!E5:E350,day!D4, 'records'!F5:F350, "&gt;=" &amp; day!P2,'records'!F5:F350, "&lt;" &amp; day!Q2)</f>
        <v>0</v>
      </c>
      <c r="Q4">
        <f>SUMIFS('records'!J5:J350,'records'!E5:E350,day!D4, 'records'!F5:F350, "&gt;=" &amp; day!Q2,'records'!F5:F350, "&lt;" &amp; day!R2)</f>
        <v>0</v>
      </c>
      <c r="R4">
        <f>SUMIFS('records'!J5:J350,'records'!E5:E350,day!D4, 'records'!F5:F350, "&gt;=" &amp; day!R2,'records'!F5:F350, "&lt;" &amp; day!S2)</f>
        <v>0</v>
      </c>
      <c r="S4">
        <f>SUMIFS('records'!J5:J350,'records'!E5:E350,day!D4, 'records'!F5:F350, "&gt;=" &amp; day!S2,'records'!F5:F350, "&lt;" &amp; day!T2)</f>
        <v>0</v>
      </c>
      <c r="T4">
        <f>SUMIFS('records'!J5:J350,'records'!E5:E350,day!D4, 'records'!F5:F350, "&gt;=" &amp; day!T2,'records'!F5:F350, "&lt;" &amp; day!U2)</f>
        <v>0</v>
      </c>
      <c r="U4">
        <f>SUMIFS('records'!J5:J350,'records'!E5:E350,day!D4, 'records'!F5:F350, "&gt;=" &amp; day!U2,'records'!F5:F350, "&lt;" &amp; day!V2)</f>
        <v>0</v>
      </c>
      <c r="V4">
        <f>SUMIFS('records'!J5:J350,'records'!E5:E350,day!D4, 'records'!F5:F350, "&gt;=" &amp; day!V2,'records'!F5:F350, "&lt;" &amp; day!W2)</f>
        <v>0</v>
      </c>
      <c r="W4">
        <f>SUMIFS('records'!J5:J350,'records'!E5:E350,day!D4, 'records'!F5:F350, "&gt;=" &amp; day!W2,'records'!F5:F350, "&lt;" &amp; day!X2)</f>
        <v>0.1</v>
      </c>
      <c r="X4">
        <f>SUMIFS('records'!J5:J350,'records'!E5:E350,day!D4, 'records'!F5:F350, "&gt;=" &amp; day!X2,'records'!F5:F350, "&lt;" &amp; day!Y2)</f>
        <v>0</v>
      </c>
      <c r="Y4">
        <f>SUMIFS('records'!J5:J350,'records'!E5:E350,day!D4, 'records'!F5:F350, "&gt;=" &amp; day!Y2,'records'!F5:F350, "&lt;" &amp; day!Z2)</f>
        <v>0</v>
      </c>
      <c r="Z4">
        <f>SUMIFS('records'!J5:J350,'records'!E5:E350,day!D4, 'records'!F5:F350, "&gt;=" &amp; day!Z2,'records'!F5:F350, "&lt;" &amp; day!AA2)</f>
        <v>0.2</v>
      </c>
      <c r="AA4">
        <f>SUMIFS('records'!J5:J350,'records'!E5:E350,day!D4, 'records'!F5:F350, "&gt;=" &amp; day!AA2,'records'!F5:F350, "&lt;" &amp; day!AB2)</f>
        <v>0.5</v>
      </c>
      <c r="AB4">
        <f>SUMIFS('records'!J5:J350,'records'!E5:E350,day!D4, 'records'!F5:F350, "&gt;=" &amp; day!AB2,'records'!F5:F350, "&lt;" &amp; day!AC2)</f>
        <v>0</v>
      </c>
      <c r="AC4">
        <f>SUMIFS('records'!J5:J350,'records'!E5:E350,day!D4, 'records'!F5:F350,day!AC2)</f>
        <v>0</v>
      </c>
      <c r="AE4" s="6">
        <v>43885</v>
      </c>
      <c r="AF4">
        <f>SUMIFS('records'!J5:J350,'records'!E5:E350,day!A4, 'records'!I5:I350, day!AF2)</f>
        <v>0.1</v>
      </c>
      <c r="AG4">
        <f>SUMIFS('records'!J5:J350,'records'!E5:E350,day!A4, 'records'!I5:I350, day!AG2)</f>
        <v>0.1</v>
      </c>
      <c r="AH4">
        <f>SUMIFS('records'!J5:J350,'records'!E5:E350,day!A4, 'records'!I5:I350, day!AH2)</f>
        <v>0</v>
      </c>
      <c r="AI4">
        <f>SUMIFS('records'!J5:J350,'records'!E5:E350,day!A4, 'records'!I5:I350, day!AI2)</f>
        <v>0.2</v>
      </c>
      <c r="AJ4">
        <f>SUMIFS('records'!J5:J350,'records'!E5:E350,day!A4, 'records'!I5:I350, day!AJ2)</f>
        <v>0.2</v>
      </c>
      <c r="AK4">
        <f>SUMIFS('records'!J5:J350,'records'!E5:E350,day!A4, 'records'!I5:I350, day!AK2)</f>
        <v>0.2</v>
      </c>
    </row>
    <row r="5" spans="1:37">
      <c r="A5" s="6">
        <v>43887</v>
      </c>
      <c r="B5">
        <f>SUMIF(records[日期],表6_11[[#This Row],[日期]],records[得分])</f>
        <v>2.9000000000000008</v>
      </c>
      <c r="D5" s="6">
        <f t="shared" si="0"/>
        <v>43887</v>
      </c>
      <c r="E5">
        <f>SUMIFS('records'!J5:J350,'records'!E5:E350,day!D5, 'records'!F5:F350, "&gt;=" &amp; day!E2,'records'!F5:F350, "&lt;" &amp; day!F2)</f>
        <v>0.9</v>
      </c>
      <c r="F5">
        <f>SUMIFS('records'!J5:J350,'records'!E5:E350,day!D5, 'records'!F5:F350, "&gt;=" &amp; day!F2,'records'!F5:F350, "&lt;" &amp; day!G2)</f>
        <v>0</v>
      </c>
      <c r="G5">
        <f>SUMIFS('records'!J5:J350,'records'!E5:E350,day!D5, 'records'!F5:F350, "&gt;=" &amp; day!G2,'records'!F5:F350, "&lt;" &amp; day!H2)</f>
        <v>0</v>
      </c>
      <c r="H5">
        <f>SUMIFS('records'!J5:J350,'records'!E5:E350,day!D5, 'records'!F5:F350, "&gt;=" &amp; day!H2,'records'!F5:F350, "&lt;" &amp; day!I2)</f>
        <v>0</v>
      </c>
      <c r="I5">
        <f>SUMIFS('records'!J5:J350,'records'!E5:E350,day!D5, 'records'!F5:F350, "&gt;=" &amp; day!I2,'records'!F5:F350, "&lt;" &amp; day!J2)</f>
        <v>0</v>
      </c>
      <c r="J5">
        <f>SUMIFS('records'!J5:J350,'records'!E5:E350,day!D5, 'records'!F5:F350, "&gt;=" &amp; day!J2,'records'!F5:F350, "&lt;" &amp; day!K2)</f>
        <v>0</v>
      </c>
      <c r="K5">
        <f>SUMIFS('records'!J5:J350,'records'!E5:E350,day!D5, 'records'!F5:F350, "&gt;=" &amp; day!K2,'records'!F5:F350, "&lt;" &amp; day!L2)</f>
        <v>0.30000000000000004</v>
      </c>
      <c r="L5">
        <f>SUMIFS('records'!J5:J350,'records'!E5:E350,day!D5, 'records'!F5:F350, "&gt;=" &amp; day!L2,'records'!F5:F350, "&lt;" &amp; day!M2)</f>
        <v>0.2</v>
      </c>
      <c r="M5">
        <f>SUMIFS('records'!J5:J350,'records'!E5:E350,day!D5, 'records'!F5:F350, "&gt;=" &amp; day!M2,'records'!F5:F350, "&lt;" &amp; day!N2)</f>
        <v>0.8</v>
      </c>
      <c r="N5">
        <f>SUMIFS('records'!J5:J350,'records'!E5:E350,day!D5, 'records'!F5:F350, "&gt;=" &amp; day!N2,'records'!F5:F350, "&lt;" &amp; day!O2)</f>
        <v>0</v>
      </c>
      <c r="O5">
        <f>SUMIFS('records'!J5:J350,'records'!E5:E350,day!D5, 'records'!F5:F350, "&gt;=" &amp; day!O2,'records'!F5:F350, "&lt;" &amp; day!P2)</f>
        <v>0</v>
      </c>
      <c r="P5">
        <f>SUMIFS('records'!J5:J350,'records'!E5:E350,day!D5, 'records'!F5:F350, "&gt;=" &amp; day!P2,'records'!F5:F350, "&lt;" &amp; day!Q2)</f>
        <v>0</v>
      </c>
      <c r="Q5">
        <f>SUMIFS('records'!J5:J350,'records'!E5:E350,day!D5, 'records'!F5:F350, "&gt;=" &amp; day!Q2,'records'!F5:F350, "&lt;" &amp; day!R2)</f>
        <v>0</v>
      </c>
      <c r="R5">
        <f>SUMIFS('records'!J5:J350,'records'!E5:E350,day!D5, 'records'!F5:F350, "&gt;=" &amp; day!R2,'records'!F5:F350, "&lt;" &amp; day!S2)</f>
        <v>0</v>
      </c>
      <c r="S5">
        <f>SUMIFS('records'!J5:J350,'records'!E5:E350,day!D5, 'records'!F5:F350, "&gt;=" &amp; day!S2,'records'!F5:F350, "&lt;" &amp; day!T2)</f>
        <v>0</v>
      </c>
      <c r="T5">
        <f>SUMIFS('records'!J5:J350,'records'!E5:E350,day!D5, 'records'!F5:F350, "&gt;=" &amp; day!T2,'records'!F5:F350, "&lt;" &amp; day!U2)</f>
        <v>0</v>
      </c>
      <c r="U5">
        <f>SUMIFS('records'!J5:J350,'records'!E5:E350,day!D5, 'records'!F5:F350, "&gt;=" &amp; day!U2,'records'!F5:F350, "&lt;" &amp; day!V2)</f>
        <v>0</v>
      </c>
      <c r="V5">
        <f>SUMIFS('records'!J5:J350,'records'!E5:E350,day!D5, 'records'!F5:F350, "&gt;=" &amp; day!V2,'records'!F5:F350, "&lt;" &amp; day!W2)</f>
        <v>0</v>
      </c>
      <c r="W5">
        <f>SUMIFS('records'!J5:J350,'records'!E5:E350,day!D5, 'records'!F5:F350, "&gt;=" &amp; day!W2,'records'!F5:F350, "&lt;" &amp; day!X2)</f>
        <v>0</v>
      </c>
      <c r="X5">
        <f>SUMIFS('records'!J5:J350,'records'!E5:E350,day!D5, 'records'!F5:F350, "&gt;=" &amp; day!X2,'records'!F5:F350, "&lt;" &amp; day!Y2)</f>
        <v>0</v>
      </c>
      <c r="Y5">
        <f>SUMIFS('records'!J5:J350,'records'!E5:E350,day!D5, 'records'!F5:F350, "&gt;=" &amp; day!Y2,'records'!F5:F350, "&lt;" &amp; day!Z2)</f>
        <v>0</v>
      </c>
      <c r="Z5">
        <f>SUMIFS('records'!J5:J350,'records'!E5:E350,day!D5, 'records'!F5:F350, "&gt;=" &amp; day!Z2,'records'!F5:F350, "&lt;" &amp; day!AA2)</f>
        <v>0.2</v>
      </c>
      <c r="AA5">
        <f>SUMIFS('records'!J5:J350,'records'!E5:E350,day!D5, 'records'!F5:F350, "&gt;=" &amp; day!AA2,'records'!F5:F350, "&lt;" &amp; day!AB2)</f>
        <v>0.5</v>
      </c>
      <c r="AB5">
        <f>SUMIFS('records'!J5:J350,'records'!E5:E350,day!D5, 'records'!F5:F350, "&gt;=" &amp; day!AB2,'records'!F5:F350, "&lt;" &amp; day!AC2)</f>
        <v>0</v>
      </c>
      <c r="AC5">
        <f>SUMIFS('records'!J5:J350,'records'!E5:E350,day!D5, 'records'!F5:F350,day!AC2)</f>
        <v>0</v>
      </c>
      <c r="AE5" s="6">
        <v>43886</v>
      </c>
      <c r="AF5">
        <f>SUMIFS('records'!J5:J350,'records'!E5:E350,day!A5, 'records'!I5:I350, day!AF2)</f>
        <v>0.1</v>
      </c>
      <c r="AG5">
        <f>SUMIFS('records'!J5:J350,'records'!E5:E350,day!A5, 'records'!I5:I350, day!AG2)</f>
        <v>0.1</v>
      </c>
      <c r="AH5">
        <f>SUMIFS('records'!J5:J350,'records'!E5:E350,day!A5, 'records'!I5:I350, day!AH2)</f>
        <v>0</v>
      </c>
      <c r="AI5">
        <f>SUMIFS('records'!J5:J350,'records'!E5:E350,day!A5, 'records'!I5:I350, day!AI2)</f>
        <v>0.2</v>
      </c>
      <c r="AJ5">
        <f>SUMIFS('records'!J5:J350,'records'!E5:E350,day!A5, 'records'!I5:I350, day!AJ2)</f>
        <v>0.2</v>
      </c>
      <c r="AK5">
        <f>SUMIFS('records'!J5:J350,'records'!E5:E350,day!A5, 'records'!I5:I350, day!AK2)</f>
        <v>0.2</v>
      </c>
    </row>
    <row r="6" spans="1:37">
      <c r="A6" s="6">
        <v>43888</v>
      </c>
      <c r="B6">
        <f>SUMIF(records[日期],表6_11[[#This Row],[日期]],records[得分])</f>
        <v>1.56</v>
      </c>
      <c r="D6" s="6">
        <f t="shared" si="0"/>
        <v>43888</v>
      </c>
      <c r="E6">
        <f>SUMIFS('records'!J5:J350,'records'!E5:E350,day!D6, 'records'!F5:F350, "&gt;=" &amp; day!E2,'records'!F5:F350, "&lt;" &amp; day!F2)</f>
        <v>-0.42</v>
      </c>
      <c r="F6">
        <f>SUMIFS('records'!J5:J350,'records'!E5:E350,day!D6, 'records'!F5:F350, "&gt;=" &amp; day!F2,'records'!F5:F350, "&lt;" &amp; day!G2)</f>
        <v>0</v>
      </c>
      <c r="G6">
        <f>SUMIFS('records'!J5:J350,'records'!E5:E350,day!D6, 'records'!F5:F350, "&gt;=" &amp; day!G2,'records'!F5:F350, "&lt;" &amp; day!H2)</f>
        <v>0</v>
      </c>
      <c r="H6">
        <f>SUMIFS('records'!J5:J350,'records'!E5:E350,day!D6, 'records'!F5:F350, "&gt;=" &amp; day!H2,'records'!F5:F350, "&lt;" &amp; day!I2)</f>
        <v>0</v>
      </c>
      <c r="I6">
        <f>SUMIFS('records'!J5:J350,'records'!E5:E350,day!D6, 'records'!F5:F350, "&gt;=" &amp; day!I2,'records'!F5:F350, "&lt;" &amp; day!J2)</f>
        <v>0</v>
      </c>
      <c r="J6">
        <f>SUMIFS('records'!J5:J350,'records'!E5:E350,day!D6, 'records'!F5:F350, "&gt;=" &amp; day!J2,'records'!F5:F350, "&lt;" &amp; day!K2)</f>
        <v>0</v>
      </c>
      <c r="K6">
        <f>SUMIFS('records'!J5:J350,'records'!E5:E350,day!D6, 'records'!F5:F350, "&gt;=" &amp; day!K2,'records'!F5:F350, "&lt;" &amp; day!L2)</f>
        <v>0.60000000000000009</v>
      </c>
      <c r="L6">
        <f>SUMIFS('records'!J5:J350,'records'!E5:E350,day!D6, 'records'!F5:F350, "&gt;=" &amp; day!L2,'records'!F5:F350, "&lt;" &amp; day!M2)</f>
        <v>0.4</v>
      </c>
      <c r="M6">
        <f>SUMIFS('records'!J5:J350,'records'!E5:E350,day!D6, 'records'!F5:F350, "&gt;=" &amp; day!M2,'records'!F5:F350, "&lt;" &amp; day!N2)</f>
        <v>0</v>
      </c>
      <c r="N6">
        <f>SUMIFS('records'!J5:J350,'records'!E5:E350,day!D6, 'records'!F5:F350, "&gt;=" &amp; day!N2,'records'!F5:F350, "&lt;" &amp; day!O2)</f>
        <v>0</v>
      </c>
      <c r="O6">
        <f>SUMIFS('records'!J5:J350,'records'!E5:E350,day!D6, 'records'!F5:F350, "&gt;=" &amp; day!O2,'records'!F5:F350, "&lt;" &amp; day!P2)</f>
        <v>0</v>
      </c>
      <c r="P6">
        <f>SUMIFS('records'!J5:J350,'records'!E5:E350,day!D6, 'records'!F5:F350, "&gt;=" &amp; day!P2,'records'!F5:F350, "&lt;" &amp; day!Q2)</f>
        <v>0</v>
      </c>
      <c r="Q6">
        <f>SUMIFS('records'!J5:J350,'records'!E5:E350,day!D6, 'records'!F5:F350, "&gt;=" &amp; day!Q2,'records'!F5:F350, "&lt;" &amp; day!R2)</f>
        <v>0</v>
      </c>
      <c r="R6">
        <f>SUMIFS('records'!J5:J350,'records'!E5:E350,day!D6, 'records'!F5:F350, "&gt;=" &amp; day!R2,'records'!F5:F350, "&lt;" &amp; day!S2)</f>
        <v>0</v>
      </c>
      <c r="S6">
        <f>SUMIFS('records'!J5:J350,'records'!E5:E350,day!D6, 'records'!F5:F350, "&gt;=" &amp; day!S2,'records'!F5:F350, "&lt;" &amp; day!T2)</f>
        <v>0</v>
      </c>
      <c r="T6">
        <f>SUMIFS('records'!J5:J350,'records'!E5:E350,day!D6, 'records'!F5:F350, "&gt;=" &amp; day!T2,'records'!F5:F350, "&lt;" &amp; day!U2)</f>
        <v>0</v>
      </c>
      <c r="U6">
        <f>SUMIFS('records'!J5:J350,'records'!E5:E350,day!D6, 'records'!F5:F350, "&gt;=" &amp; day!U2,'records'!F5:F350, "&lt;" &amp; day!V2)</f>
        <v>0</v>
      </c>
      <c r="V6">
        <f>SUMIFS('records'!J5:J350,'records'!E5:E350,day!D6, 'records'!F5:F350, "&gt;=" &amp; day!V2,'records'!F5:F350, "&lt;" &amp; day!W2)</f>
        <v>0</v>
      </c>
      <c r="W6">
        <f>SUMIFS('records'!J5:J350,'records'!E5:E350,day!D6, 'records'!F5:F350, "&gt;=" &amp; day!W2,'records'!F5:F350, "&lt;" &amp; day!X2)</f>
        <v>0</v>
      </c>
      <c r="X6">
        <f>SUMIFS('records'!J5:J350,'records'!E5:E350,day!D6, 'records'!F5:F350, "&gt;=" &amp; day!X2,'records'!F5:F350, "&lt;" &amp; day!Y2)</f>
        <v>0</v>
      </c>
      <c r="Y6">
        <f>SUMIFS('records'!J5:J350,'records'!E5:E350,day!D6, 'records'!F5:F350, "&gt;=" &amp; day!Y2,'records'!F5:F350, "&lt;" &amp; day!Z2)</f>
        <v>0</v>
      </c>
      <c r="Z6">
        <f>SUMIFS('records'!J5:J350,'records'!E5:E350,day!D6, 'records'!F5:F350, "&gt;=" &amp; day!Z2,'records'!F5:F350, "&lt;" &amp; day!AA2)</f>
        <v>0.2</v>
      </c>
      <c r="AA6">
        <f>SUMIFS('records'!J5:J350,'records'!E5:E350,day!D6, 'records'!F5:F350, "&gt;=" &amp; day!AA2,'records'!F5:F350, "&lt;" &amp; day!AB2)</f>
        <v>0.60000000000000009</v>
      </c>
      <c r="AB6">
        <f>SUMIFS('records'!J5:J350,'records'!E5:E350,day!D6, 'records'!F5:F350, "&gt;=" &amp; day!AB2,'records'!F5:F350, "&lt;" &amp; day!AC2)</f>
        <v>0</v>
      </c>
      <c r="AC6">
        <f>SUMIFS('records'!J5:J350,'records'!E5:E350,day!D6, 'records'!F5:F350,day!AC2)</f>
        <v>0.18</v>
      </c>
      <c r="AE6" s="6">
        <v>43887</v>
      </c>
      <c r="AF6">
        <f>SUMIFS('records'!J5:J350,'records'!E5:E350,day!A6, 'records'!I5:I350, day!AF2)</f>
        <v>0.2</v>
      </c>
      <c r="AG6">
        <f>SUMIFS('records'!J5:J350,'records'!E5:E350,day!A6, 'records'!I5:I350, day!AG2)</f>
        <v>0.2</v>
      </c>
      <c r="AH6">
        <f>SUMIFS('records'!J5:J350,'records'!E5:E350,day!A6, 'records'!I5:I350, day!AH2)</f>
        <v>0</v>
      </c>
      <c r="AI6">
        <f>SUMIFS('records'!J5:J350,'records'!E5:E350,day!A6, 'records'!I5:I350, day!AI2)</f>
        <v>0.2</v>
      </c>
      <c r="AJ6">
        <f>SUMIFS('records'!J5:J350,'records'!E5:E350,day!A6, 'records'!I5:I350, day!AJ2)</f>
        <v>0.2</v>
      </c>
      <c r="AK6">
        <f>SUMIFS('records'!J5:J350,'records'!E5:E350,day!A6, 'records'!I5:I350, day!AK2)</f>
        <v>0.2</v>
      </c>
    </row>
    <row r="7" spans="1:37">
      <c r="A7" s="6">
        <v>43889</v>
      </c>
      <c r="B7">
        <f>SUMIF(records[日期],表6_11[[#This Row],[日期]],records[得分])</f>
        <v>3.9400000000000004</v>
      </c>
      <c r="D7" s="6">
        <f t="shared" si="0"/>
        <v>43889</v>
      </c>
      <c r="E7">
        <f>SUMIFS('records'!J5:J350,'records'!E5:E350,day!D7, 'records'!F5:F350, "&gt;=" &amp; day!E2,'records'!F5:F350, "&lt;" &amp; day!F2)</f>
        <v>1.56</v>
      </c>
      <c r="F7">
        <f>SUMIFS('records'!J5:J350,'records'!E5:E350,day!D7, 'records'!F5:F350, "&gt;=" &amp; day!F2,'records'!F5:F350, "&lt;" &amp; day!G2)</f>
        <v>0</v>
      </c>
      <c r="G7">
        <f>SUMIFS('records'!J5:J350,'records'!E5:E350,day!D7, 'records'!F5:F350, "&gt;=" &amp; day!G2,'records'!F5:F350, "&lt;" &amp; day!H2)</f>
        <v>0</v>
      </c>
      <c r="H7">
        <f>SUMIFS('records'!J5:J350,'records'!E5:E350,day!D7, 'records'!F5:F350, "&gt;=" &amp; day!H2,'records'!F5:F350, "&lt;" &amp; day!I2)</f>
        <v>0</v>
      </c>
      <c r="I7">
        <f>SUMIFS('records'!J5:J350,'records'!E5:E350,day!D7, 'records'!F5:F350, "&gt;=" &amp; day!I2,'records'!F5:F350, "&lt;" &amp; day!J2)</f>
        <v>0</v>
      </c>
      <c r="J7">
        <f>SUMIFS('records'!J5:J350,'records'!E5:E350,day!D7, 'records'!F5:F350, "&gt;=" &amp; day!J2,'records'!F5:F350, "&lt;" &amp; day!K2)</f>
        <v>0</v>
      </c>
      <c r="K7">
        <f>SUMIFS('records'!J5:J350,'records'!E5:E350,day!D7, 'records'!F5:F350, "&gt;=" &amp; day!K2,'records'!F5:F350, "&lt;" &amp; day!L2)</f>
        <v>0.4</v>
      </c>
      <c r="L7">
        <f>SUMIFS('records'!J5:J350,'records'!E5:E350,day!D7, 'records'!F5:F350, "&gt;=" &amp; day!L2,'records'!F5:F350, "&lt;" &amp; day!M2)</f>
        <v>0.58000000000000007</v>
      </c>
      <c r="M7">
        <f>SUMIFS('records'!J5:J350,'records'!E5:E350,day!D7, 'records'!F5:F350, "&gt;=" &amp; day!M2,'records'!F5:F350, "&lt;" &amp; day!N2)</f>
        <v>0.1</v>
      </c>
      <c r="N7">
        <f>SUMIFS('records'!J5:J350,'records'!E5:E350,day!D7, 'records'!F5:F350, "&gt;=" &amp; day!N2,'records'!F5:F350, "&lt;" &amp; day!O2)</f>
        <v>0</v>
      </c>
      <c r="O7">
        <f>SUMIFS('records'!J5:J350,'records'!E5:E350,day!D7, 'records'!F5:F350, "&gt;=" &amp; day!O2,'records'!F5:F350, "&lt;" &amp; day!P2)</f>
        <v>0</v>
      </c>
      <c r="P7">
        <f>SUMIFS('records'!J5:J350,'records'!E5:E350,day!D7, 'records'!F5:F350, "&gt;=" &amp; day!P2,'records'!F5:F350, "&lt;" &amp; day!Q2)</f>
        <v>0</v>
      </c>
      <c r="Q7">
        <f>SUMIFS('records'!J5:J350,'records'!E5:E350,day!D7, 'records'!F5:F350, "&gt;=" &amp; day!Q2,'records'!F5:F350, "&lt;" &amp; day!R2)</f>
        <v>0.2</v>
      </c>
      <c r="R7">
        <f>SUMIFS('records'!J5:J350,'records'!E5:E350,day!D7, 'records'!F5:F350, "&gt;=" &amp; day!R2,'records'!F5:F350, "&lt;" &amp; day!S2)</f>
        <v>0</v>
      </c>
      <c r="S7">
        <f>SUMIFS('records'!J5:J350,'records'!E5:E350,day!D7, 'records'!F5:F350, "&gt;=" &amp; day!S2,'records'!F5:F350, "&lt;" &amp; day!T2)</f>
        <v>0</v>
      </c>
      <c r="T7">
        <f>SUMIFS('records'!J5:J350,'records'!E5:E350,day!D7, 'records'!F5:F350, "&gt;=" &amp; day!T2,'records'!F5:F350, "&lt;" &amp; day!U2)</f>
        <v>0</v>
      </c>
      <c r="U7">
        <f>SUMIFS('records'!J5:J350,'records'!E5:E350,day!D7, 'records'!F5:F350, "&gt;=" &amp; day!U2,'records'!F5:F350, "&lt;" &amp; day!V2)</f>
        <v>0</v>
      </c>
      <c r="V7">
        <f>SUMIFS('records'!J5:J350,'records'!E5:E350,day!D7, 'records'!F5:F350, "&gt;=" &amp; day!V2,'records'!F5:F350, "&lt;" &amp; day!W2)</f>
        <v>0</v>
      </c>
      <c r="W7">
        <f>SUMIFS('records'!J5:J350,'records'!E5:E350,day!D7, 'records'!F5:F350, "&gt;=" &amp; day!W2,'records'!F5:F350, "&lt;" &amp; day!X2)</f>
        <v>0</v>
      </c>
      <c r="X7">
        <f>SUMIFS('records'!J5:J350,'records'!E5:E350,day!D7, 'records'!F5:F350, "&gt;=" &amp; day!X2,'records'!F5:F350, "&lt;" &amp; day!Y2)</f>
        <v>0</v>
      </c>
      <c r="Y7">
        <f>SUMIFS('records'!J5:J350,'records'!E5:E350,day!D7, 'records'!F5:F350, "&gt;=" &amp; day!Y2,'records'!F5:F350, "&lt;" &amp; day!Z2)</f>
        <v>0</v>
      </c>
      <c r="Z7">
        <f>SUMIFS('records'!J5:J350,'records'!E5:E350,day!D7, 'records'!F5:F350, "&gt;=" &amp; day!Z2,'records'!F5:F350, "&lt;" &amp; day!AA2)</f>
        <v>0.3</v>
      </c>
      <c r="AA7">
        <f>SUMIFS('records'!J5:J350,'records'!E5:E350,day!D7, 'records'!F5:F350, "&gt;=" &amp; day!AA2,'records'!F5:F350, "&lt;" &amp; day!AB2)</f>
        <v>0.8</v>
      </c>
      <c r="AB7">
        <f>SUMIFS('records'!J5:J350,'records'!E5:E350,day!D7, 'records'!F5:F350, "&gt;=" &amp; day!AB2,'records'!F5:F350, "&lt;" &amp; day!AC2)</f>
        <v>0</v>
      </c>
      <c r="AC7">
        <f>SUMIFS('records'!J5:J350,'records'!E5:E350,day!D7, 'records'!F5:F350,day!AC2)</f>
        <v>0</v>
      </c>
      <c r="AE7" s="6">
        <v>43888</v>
      </c>
      <c r="AF7">
        <f>SUMIFS('records'!J5:J350,'records'!E5:E350,day!A7, 'records'!I5:I350, day!AF2)</f>
        <v>0.2</v>
      </c>
      <c r="AG7">
        <f>SUMIFS('records'!J5:J350,'records'!E5:E350,day!A7, 'records'!I5:I350, day!AG2)</f>
        <v>0.2</v>
      </c>
      <c r="AH7">
        <f>SUMIFS('records'!J5:J350,'records'!E5:E350,day!A7, 'records'!I5:I350, day!AH2)</f>
        <v>0</v>
      </c>
      <c r="AI7">
        <f>SUMIFS('records'!J5:J350,'records'!E5:E350,day!A7, 'records'!I5:I350, day!AI2)</f>
        <v>0.3</v>
      </c>
      <c r="AJ7">
        <f>SUMIFS('records'!J5:J350,'records'!E5:E350,day!A7, 'records'!I5:I350, day!AJ2)</f>
        <v>0.3</v>
      </c>
      <c r="AK7">
        <f>SUMIFS('records'!J5:J350,'records'!E5:E350,day!A7, 'records'!I5:I350, day!AK2)</f>
        <v>0.3</v>
      </c>
    </row>
    <row r="8" spans="1:37">
      <c r="A8" s="6">
        <v>43890</v>
      </c>
      <c r="B8">
        <f>SUMIF(records[日期],表6_11[[#This Row],[日期]],records[得分])</f>
        <v>4.1800000000000006</v>
      </c>
      <c r="D8" s="6">
        <f t="shared" si="0"/>
        <v>43890</v>
      </c>
      <c r="E8">
        <f>SUMIFS('records'!J5:J350,'records'!E5:E350,day!D8, 'records'!F5:F350, "&gt;=" &amp; day!E2,'records'!F5:F350, "&lt;" &amp; day!F2)</f>
        <v>0.23</v>
      </c>
      <c r="F8">
        <f>SUMIFS('records'!J5:J350,'records'!E5:E350,day!D8, 'records'!F5:F350, "&gt;=" &amp; day!F2,'records'!F5:F350, "&lt;" &amp; day!G2)</f>
        <v>0</v>
      </c>
      <c r="G8">
        <f>SUMIFS('records'!J5:J350,'records'!E5:E350,day!D8, 'records'!F5:F350, "&gt;=" &amp; day!G2,'records'!F5:F350, "&lt;" &amp; day!H2)</f>
        <v>0</v>
      </c>
      <c r="H8">
        <f>SUMIFS('records'!J5:J350,'records'!E5:E350,day!D8, 'records'!F5:F350, "&gt;=" &amp; day!H2,'records'!F5:F350, "&lt;" &amp; day!I2)</f>
        <v>0</v>
      </c>
      <c r="I8">
        <f>SUMIFS('records'!J5:J350,'records'!E5:E350,day!D8, 'records'!F5:F350, "&gt;=" &amp; day!I2,'records'!F5:F350, "&lt;" &amp; day!J2)</f>
        <v>0</v>
      </c>
      <c r="J8">
        <f>SUMIFS('records'!J5:J350,'records'!E5:E350,day!D8, 'records'!F5:F350, "&gt;=" &amp; day!J2,'records'!F5:F350, "&lt;" &amp; day!K2)</f>
        <v>0</v>
      </c>
      <c r="K8">
        <f>SUMIFS('records'!J5:J350,'records'!E5:E350,day!D8, 'records'!F5:F350, "&gt;=" &amp; day!K2,'records'!F5:F350, "&lt;" &amp; day!L2)</f>
        <v>0.4</v>
      </c>
      <c r="L8">
        <f>SUMIFS('records'!J5:J350,'records'!E5:E350,day!D8, 'records'!F5:F350, "&gt;=" &amp; day!L2,'records'!F5:F350, "&lt;" &amp; day!M2)</f>
        <v>0.60000000000000009</v>
      </c>
      <c r="M8">
        <f>SUMIFS('records'!J5:J350,'records'!E5:E350,day!D8, 'records'!F5:F350, "&gt;=" &amp; day!M2,'records'!F5:F350, "&lt;" &amp; day!N2)</f>
        <v>0</v>
      </c>
      <c r="N8">
        <f>SUMIFS('records'!J5:J350,'records'!E5:E350,day!D8, 'records'!F5:F350, "&gt;=" &amp; day!N2,'records'!F5:F350, "&lt;" &amp; day!O2)</f>
        <v>0</v>
      </c>
      <c r="O8">
        <f>SUMIFS('records'!J5:J350,'records'!E5:E350,day!D8, 'records'!F5:F350, "&gt;=" &amp; day!O2,'records'!F5:F350, "&lt;" &amp; day!P2)</f>
        <v>0.75</v>
      </c>
      <c r="P8">
        <f>SUMIFS('records'!J5:J350,'records'!E5:E350,day!D8, 'records'!F5:F350, "&gt;=" &amp; day!P2,'records'!F5:F350, "&lt;" &amp; day!Q2)</f>
        <v>0</v>
      </c>
      <c r="Q8">
        <f>SUMIFS('records'!J5:J350,'records'!E5:E350,day!D8, 'records'!F5:F350, "&gt;=" &amp; day!Q2,'records'!F5:F350, "&lt;" &amp; day!R2)</f>
        <v>0</v>
      </c>
      <c r="R8">
        <f>SUMIFS('records'!J5:J350,'records'!E5:E350,day!D8, 'records'!F5:F350, "&gt;=" &amp; day!R2,'records'!F5:F350, "&lt;" &amp; day!S2)</f>
        <v>0</v>
      </c>
      <c r="S8">
        <f>SUMIFS('records'!J5:J350,'records'!E5:E350,day!D8, 'records'!F5:F350, "&gt;=" &amp; day!S2,'records'!F5:F350, "&lt;" &amp; day!T2)</f>
        <v>0</v>
      </c>
      <c r="T8">
        <f>SUMIFS('records'!J5:J350,'records'!E5:E350,day!D8, 'records'!F5:F350, "&gt;=" &amp; day!T2,'records'!F5:F350, "&lt;" &amp; day!U2)</f>
        <v>0</v>
      </c>
      <c r="U8">
        <f>SUMIFS('records'!J5:J350,'records'!E5:E350,day!D8, 'records'!F5:F350, "&gt;=" &amp; day!U2,'records'!F5:F350, "&lt;" &amp; day!V2)</f>
        <v>0</v>
      </c>
      <c r="V8">
        <f>SUMIFS('records'!J5:J350,'records'!E5:E350,day!D8, 'records'!F5:F350, "&gt;=" &amp; day!V2,'records'!F5:F350, "&lt;" &amp; day!W2)</f>
        <v>0</v>
      </c>
      <c r="W8">
        <f>SUMIFS('records'!J5:J350,'records'!E5:E350,day!D8, 'records'!F5:F350, "&gt;=" &amp; day!W2,'records'!F5:F350, "&lt;" &amp; day!X2)</f>
        <v>0</v>
      </c>
      <c r="X8">
        <f>SUMIFS('records'!J5:J350,'records'!E5:E350,day!D8, 'records'!F5:F350, "&gt;=" &amp; day!X2,'records'!F5:F350, "&lt;" &amp; day!Y2)</f>
        <v>0</v>
      </c>
      <c r="Y8">
        <f>SUMIFS('records'!J5:J350,'records'!E5:E350,day!D8, 'records'!F5:F350, "&gt;=" &amp; day!Y2,'records'!F5:F350, "&lt;" &amp; day!Z2)</f>
        <v>0</v>
      </c>
      <c r="Z8">
        <f>SUMIFS('records'!J5:J350,'records'!E5:E350,day!D8, 'records'!F5:F350, "&gt;=" &amp; day!Z2,'records'!F5:F350, "&lt;" &amp; day!AA2)</f>
        <v>0.5</v>
      </c>
      <c r="AA8">
        <f>SUMIFS('records'!J5:J350,'records'!E5:E350,day!D8, 'records'!F5:F350, "&gt;=" &amp; day!AA2,'records'!F5:F350, "&lt;" &amp; day!AB2)</f>
        <v>1.4000000000000001</v>
      </c>
      <c r="AB8">
        <f>SUMIFS('records'!J5:J350,'records'!E5:E350,day!D8, 'records'!F5:F350, "&gt;=" &amp; day!AB2,'records'!F5:F350, "&lt;" &amp; day!AC2)</f>
        <v>0.3</v>
      </c>
      <c r="AC8">
        <f>SUMIFS('records'!J5:J350,'records'!E5:E350,day!D8, 'records'!F5:F350,day!AC2)</f>
        <v>0</v>
      </c>
      <c r="AE8" s="6">
        <v>43889</v>
      </c>
      <c r="AF8">
        <f>SUMIFS('records'!J5:J350,'records'!E5:E350,day!A8, 'records'!I5:I350, day!AF2)</f>
        <v>0.2</v>
      </c>
      <c r="AG8">
        <f>SUMIFS('records'!J5:J350,'records'!E5:E350,day!A8, 'records'!I5:I350, day!AG2)</f>
        <v>0.2</v>
      </c>
      <c r="AH8">
        <f>SUMIFS('records'!J5:J350,'records'!E5:E350,day!A8, 'records'!I5:I350, day!AH2)</f>
        <v>0</v>
      </c>
      <c r="AI8">
        <f>SUMIFS('records'!J5:J350,'records'!E5:E350,day!A8, 'records'!I5:I350, day!AI2)</f>
        <v>0.5</v>
      </c>
      <c r="AJ8">
        <f>SUMIFS('records'!J5:J350,'records'!E5:E350,day!A8, 'records'!I5:I350, day!AJ2)</f>
        <v>0.3</v>
      </c>
      <c r="AK8">
        <f>SUMIFS('records'!J5:J350,'records'!E5:E350,day!A8, 'records'!I5:I350, day!AK2)</f>
        <v>0.5</v>
      </c>
    </row>
    <row r="9" spans="1:37">
      <c r="A9" s="6">
        <v>43891</v>
      </c>
      <c r="B9">
        <f>SUMIF(records[日期],表6_11[[#This Row],[日期]],records[得分])</f>
        <v>4.4880000000000004</v>
      </c>
      <c r="D9" s="6">
        <f t="shared" si="0"/>
        <v>43891</v>
      </c>
      <c r="E9">
        <f>SUMIFS('records'!J5:J350,'records'!E5:E350,day!D9, 'records'!F5:F350, "&gt;=" &amp; day!E2,'records'!F5:F350, "&lt;" &amp; day!F2)</f>
        <v>8.1000000000000003E-2</v>
      </c>
      <c r="F9">
        <f>SUMIFS('records'!J5:J350,'records'!E5:E350,day!D9, 'records'!F5:F350, "&gt;=" &amp; day!F2,'records'!F5:F350, "&lt;" &amp; day!G2)</f>
        <v>0</v>
      </c>
      <c r="G9">
        <f>SUMIFS('records'!J5:J350,'records'!E5:E350,day!D9, 'records'!F5:F350, "&gt;=" &amp; day!G2,'records'!F5:F350, "&lt;" &amp; day!H2)</f>
        <v>0</v>
      </c>
      <c r="H9">
        <f>SUMIFS('records'!J5:J350,'records'!E5:E350,day!D9, 'records'!F5:F350, "&gt;=" &amp; day!H2,'records'!F5:F350, "&lt;" &amp; day!I2)</f>
        <v>0</v>
      </c>
      <c r="I9">
        <f>SUMIFS('records'!J5:J350,'records'!E5:E350,day!D9, 'records'!F5:F350, "&gt;=" &amp; day!I2,'records'!F5:F350, "&lt;" &amp; day!J2)</f>
        <v>0</v>
      </c>
      <c r="J9">
        <f>SUMIFS('records'!J5:J350,'records'!E5:E350,day!D9, 'records'!F5:F350, "&gt;=" &amp; day!J2,'records'!F5:F350, "&lt;" &amp; day!K2)</f>
        <v>0</v>
      </c>
      <c r="K9">
        <f>SUMIFS('records'!J5:J350,'records'!E5:E350,day!D9, 'records'!F5:F350, "&gt;=" &amp; day!K2,'records'!F5:F350, "&lt;" &amp; day!L2)</f>
        <v>0.6</v>
      </c>
      <c r="L9">
        <f>SUMIFS('records'!J5:J350,'records'!E5:E350,day!D9, 'records'!F5:F350, "&gt;=" &amp; day!L2,'records'!F5:F350, "&lt;" &amp; day!M2)</f>
        <v>0.89999999999999991</v>
      </c>
      <c r="M9">
        <f>SUMIFS('records'!J5:J350,'records'!E5:E350,day!D9, 'records'!F5:F350, "&gt;=" &amp; day!M2,'records'!F5:F350, "&lt;" &amp; day!N2)</f>
        <v>6.4000000000000001E-2</v>
      </c>
      <c r="N9">
        <f>SUMIFS('records'!J5:J350,'records'!E5:E350,day!D9, 'records'!F5:F350, "&gt;=" &amp; day!N2,'records'!F5:F350, "&lt;" &amp; day!O2)</f>
        <v>0</v>
      </c>
      <c r="O9">
        <f>SUMIFS('records'!J5:J350,'records'!E5:E350,day!D9, 'records'!F5:F350, "&gt;=" &amp; day!O2,'records'!F5:F350, "&lt;" &amp; day!P2)</f>
        <v>4.2999999999999997E-2</v>
      </c>
      <c r="P9">
        <f>SUMIFS('records'!J5:J350,'records'!E5:E350,day!D9, 'records'!F5:F350, "&gt;=" &amp; day!P2,'records'!F5:F350, "&lt;" &amp; day!Q2)</f>
        <v>0.2</v>
      </c>
      <c r="Q9">
        <f>SUMIFS('records'!J5:J350,'records'!E5:E350,day!D9, 'records'!F5:F350, "&gt;=" &amp; day!Q2,'records'!F5:F350, "&lt;" &amp; day!R2)</f>
        <v>0.4</v>
      </c>
      <c r="R9">
        <f>SUMIFS('records'!J5:J350,'records'!E5:E350,day!D9, 'records'!F5:F350, "&gt;=" &amp; day!R2,'records'!F5:F350, "&lt;" &amp; day!S2)</f>
        <v>0.1</v>
      </c>
      <c r="S9">
        <f>SUMIFS('records'!J5:J350,'records'!E5:E350,day!D9, 'records'!F5:F350, "&gt;=" &amp; day!S2,'records'!F5:F350, "&lt;" &amp; day!T2)</f>
        <v>0.1</v>
      </c>
      <c r="T9">
        <f>SUMIFS('records'!J5:J350,'records'!E5:E350,day!D9, 'records'!F5:F350, "&gt;=" &amp; day!T2,'records'!F5:F350, "&lt;" &amp; day!U2)</f>
        <v>0.1</v>
      </c>
      <c r="U9">
        <f>SUMIFS('records'!J5:J350,'records'!E5:E350,day!D9, 'records'!F5:F350, "&gt;=" &amp; day!U2,'records'!F5:F350, "&lt;" &amp; day!V2)</f>
        <v>0.1</v>
      </c>
      <c r="V9">
        <f>SUMIFS('records'!J5:J350,'records'!E5:E350,day!D9, 'records'!F5:F350, "&gt;=" &amp; day!V2,'records'!F5:F350, "&lt;" &amp; day!W2)</f>
        <v>0.1</v>
      </c>
      <c r="W9">
        <f>SUMIFS('records'!J5:J350,'records'!E5:E350,day!D9, 'records'!F5:F350, "&gt;=" &amp; day!W2,'records'!F5:F350, "&lt;" &amp; day!X2)</f>
        <v>0.2</v>
      </c>
      <c r="X9">
        <f>SUMIFS('records'!J5:J350,'records'!E5:E350,day!D9, 'records'!F5:F350, "&gt;=" &amp; day!X2,'records'!F5:F350, "&lt;" &amp; day!Y2)</f>
        <v>0</v>
      </c>
      <c r="Y9">
        <f>SUMIFS('records'!J5:J350,'records'!E5:E350,day!D9, 'records'!F5:F350, "&gt;=" &amp; day!Y2,'records'!F5:F350, "&lt;" &amp; day!Z2)</f>
        <v>0.1</v>
      </c>
      <c r="Z9">
        <f>SUMIFS('records'!J5:J350,'records'!E5:E350,day!D9, 'records'!F5:F350, "&gt;=" &amp; day!Z2,'records'!F5:F350, "&lt;" &amp; day!AA2)</f>
        <v>0.5</v>
      </c>
      <c r="AA9">
        <f>SUMIFS('records'!J5:J350,'records'!E5:E350,day!D9, 'records'!F5:F350, "&gt;=" &amp; day!AA2,'records'!F5:F350, "&lt;" &amp; day!AB2)</f>
        <v>0.9</v>
      </c>
      <c r="AB9">
        <f>SUMIFS('records'!J5:J350,'records'!E5:E350,day!D9, 'records'!F5:F350, "&gt;=" &amp; day!AB2,'records'!F5:F350, "&lt;" &amp; day!AC2)</f>
        <v>0</v>
      </c>
      <c r="AC9">
        <f>SUMIFS('records'!J5:J350,'records'!E5:E350,day!D9, 'records'!F5:F350,day!AC2)</f>
        <v>0</v>
      </c>
      <c r="AE9" s="6">
        <v>43890</v>
      </c>
      <c r="AF9">
        <f>SUMIFS('records'!J5:J350,'records'!E5:E350,day!A9, 'records'!I5:I350, day!AF2)</f>
        <v>0.3</v>
      </c>
      <c r="AG9">
        <f>SUMIFS('records'!J5:J350,'records'!E5:E350,day!A9, 'records'!I5:I350, day!AG2)</f>
        <v>0.4</v>
      </c>
      <c r="AH9">
        <f>SUMIFS('records'!J5:J350,'records'!E5:E350,day!A9, 'records'!I5:I350, day!AH2)</f>
        <v>0</v>
      </c>
      <c r="AI9">
        <f>SUMIFS('records'!J5:J350,'records'!E5:E350,day!A9, 'records'!I5:I350, day!AI2)</f>
        <v>0.5</v>
      </c>
      <c r="AJ9">
        <f>SUMIFS('records'!J5:J350,'records'!E5:E350,day!A9, 'records'!I5:I350, day!AJ2)</f>
        <v>0</v>
      </c>
      <c r="AK9">
        <f>SUMIFS('records'!J5:J350,'records'!E5:E350,day!A9, 'records'!I5:I350, day!AK2)</f>
        <v>0.5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41" t="s">
        <v>56</v>
      </c>
      <c r="B38" s="41"/>
      <c r="D38" s="40" t="s">
        <v>57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E38" s="39" t="s">
        <v>58</v>
      </c>
      <c r="AF38" s="39"/>
      <c r="AG38" s="39"/>
      <c r="AH38" s="39"/>
      <c r="AI38" s="39"/>
      <c r="AJ38" s="39"/>
      <c r="AK38" s="39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1" t="s">
        <v>61</v>
      </c>
      <c r="B1" s="41"/>
      <c r="C1" s="41"/>
      <c r="D1" s="41"/>
      <c r="F1" s="40" t="s">
        <v>68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69</v>
      </c>
      <c r="AJ1" s="39"/>
      <c r="AK1" s="39"/>
      <c r="AL1" s="39"/>
      <c r="AM1" s="39"/>
      <c r="AN1" s="39"/>
      <c r="AO1" s="39"/>
      <c r="AP1" s="39"/>
      <c r="AQ1" s="39"/>
    </row>
    <row r="2" spans="1:50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50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50">
      <c r="A6" s="13"/>
      <c r="B6" s="6"/>
      <c r="C6" s="6"/>
      <c r="AI6" s="6"/>
      <c r="AJ6" s="6"/>
      <c r="AK6" s="6"/>
    </row>
    <row r="7" spans="1:50">
      <c r="A7" s="13"/>
      <c r="B7" s="6"/>
      <c r="C7" s="6"/>
      <c r="AI7" s="6"/>
      <c r="AJ7" s="6"/>
      <c r="AK7" s="6"/>
    </row>
    <row r="8" spans="1:50">
      <c r="A8" s="13"/>
      <c r="B8" s="6"/>
      <c r="C8" s="6"/>
      <c r="AI8" s="6"/>
      <c r="AJ8" s="6"/>
      <c r="AK8" s="6"/>
    </row>
    <row r="9" spans="1:50">
      <c r="A9" s="13"/>
      <c r="B9" s="6"/>
      <c r="C9" s="6"/>
      <c r="AI9" s="6"/>
      <c r="AJ9" s="6"/>
      <c r="AK9" s="6"/>
    </row>
    <row r="33" spans="1:43" ht="21">
      <c r="A33" s="41" t="s">
        <v>74</v>
      </c>
      <c r="B33" s="41"/>
      <c r="C33" s="41"/>
      <c r="D33" s="41"/>
      <c r="F33" s="40" t="s">
        <v>68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69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1" t="s">
        <v>76</v>
      </c>
      <c r="B1" s="41"/>
      <c r="C1" s="41"/>
      <c r="D1" s="41"/>
      <c r="F1" s="40" t="s">
        <v>79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80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41" t="s">
        <v>81</v>
      </c>
      <c r="B33" s="41"/>
      <c r="C33" s="41"/>
      <c r="D33" s="41"/>
      <c r="F33" s="40" t="s">
        <v>79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80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1" t="s">
        <v>75</v>
      </c>
      <c r="B1" s="41"/>
      <c r="C1" s="41"/>
      <c r="D1" s="41"/>
      <c r="F1" s="40" t="s">
        <v>84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85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41" t="s">
        <v>86</v>
      </c>
      <c r="B31" s="41"/>
      <c r="C31" s="41"/>
      <c r="D31" s="41"/>
      <c r="F31" s="40" t="s">
        <v>84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I31" s="39" t="s">
        <v>85</v>
      </c>
      <c r="AJ31" s="39"/>
      <c r="AK31" s="39"/>
      <c r="AL31" s="39"/>
      <c r="AM31" s="39"/>
      <c r="AN31" s="39"/>
      <c r="AO31" s="39"/>
      <c r="AP31" s="39"/>
      <c r="AQ31" s="39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2" t="s">
        <v>90</v>
      </c>
      <c r="B1" s="42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1.56</v>
      </c>
    </row>
    <row r="5" spans="1:4" ht="21">
      <c r="A5" s="43" t="s">
        <v>91</v>
      </c>
      <c r="B5" s="43"/>
      <c r="C5" s="43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1.56</v>
      </c>
    </row>
    <row r="9" spans="1:4" ht="21">
      <c r="A9" s="44" t="s">
        <v>92</v>
      </c>
      <c r="B9" s="44"/>
      <c r="C9" s="44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5" t="s">
        <v>93</v>
      </c>
      <c r="B13" s="45"/>
      <c r="C13" s="45"/>
      <c r="D13" s="45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4"/>
  <sheetViews>
    <sheetView workbookViewId="0">
      <selection activeCell="D29" sqref="D2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7" t="s">
        <v>185</v>
      </c>
      <c r="G1" s="26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6" t="s">
        <v>115</v>
      </c>
      <c r="B7" s="46"/>
      <c r="C7" s="46"/>
      <c r="D7" s="46"/>
      <c r="E7" s="46"/>
      <c r="F7" s="46"/>
      <c r="G7" s="46"/>
      <c r="H7" s="46"/>
      <c r="J7" s="46" t="s">
        <v>151</v>
      </c>
      <c r="K7" s="46"/>
      <c r="L7" s="46"/>
      <c r="M7" s="46"/>
      <c r="N7" s="46"/>
      <c r="O7" s="46"/>
      <c r="P7" s="46"/>
      <c r="Q7" s="46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1"/>
      <c r="S8" s="11"/>
    </row>
    <row r="9" spans="1:19">
      <c r="A9" s="6">
        <v>43884</v>
      </c>
      <c r="B9" s="18">
        <f t="array" ref="B9">IFERROR(INDEX(records[开始时刻],MATCH(表31[[#This Row],[日期]]&amp;"早起",records[日期]&amp;records[名称],0)),"")</f>
        <v>0.25</v>
      </c>
      <c r="C9" s="18">
        <f t="array" ref="C9">IFERROR(INDEX(records[结束时刻],MATCH(表31[[#This Row],[日期]]&amp;"早起",records[日期]&amp;records[名称],0)),"")</f>
        <v>0.25</v>
      </c>
      <c r="D9" s="18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6">
        <v>43884</v>
      </c>
      <c r="K9" s="18">
        <f t="array" ref="K9">IFERROR(INDEX(records[开始时刻],MATCH(表31_38[[#This Row],[日期]]&amp;"刷牙洗脸",records[日期]&amp;records[名称],0)),"")</f>
        <v>0.25</v>
      </c>
      <c r="L9" s="18">
        <f t="array" ref="L9">IFERROR(INDEX(records[结束时刻],MATCH(表31_38[[#This Row],[日期]]&amp;"刷牙洗脸",records[日期]&amp;records[名称],0)),"")</f>
        <v>0.25347222222222221</v>
      </c>
      <c r="M9" s="18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10"/>
      <c r="S9" s="10"/>
    </row>
    <row r="10" spans="1:19">
      <c r="A10" s="6">
        <v>43885</v>
      </c>
      <c r="B10" s="18">
        <f t="array" ref="B10">IFERROR(INDEX(records[开始时刻],MATCH(表31[[#This Row],[日期]]&amp;"早起",records[日期]&amp;records[名称],0)),"")</f>
        <v>0.25</v>
      </c>
      <c r="C10" s="18">
        <f t="array" ref="C10">IFERROR(INDEX(records[结束时刻],MATCH(表31[[#This Row],[日期]]&amp;"早起",records[日期]&amp;records[名称],0)),"")</f>
        <v>0.25</v>
      </c>
      <c r="D10" s="18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6">
        <v>43885</v>
      </c>
      <c r="K10" s="18">
        <f t="array" ref="K10">IFERROR(INDEX(records[开始时刻],MATCH(表31_38[[#This Row],[日期]]&amp;"刷牙洗脸",records[日期]&amp;records[名称],0)),"")</f>
        <v>0.25</v>
      </c>
      <c r="L10" s="18">
        <f t="array" ref="L10">IFERROR(INDEX(records[结束时刻],MATCH(表31_38[[#This Row],[日期]]&amp;"刷牙洗脸",records[日期]&amp;records[名称],0)),"")</f>
        <v>0.25347222222222221</v>
      </c>
      <c r="M10" s="18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10"/>
      <c r="S10" s="10"/>
    </row>
    <row r="11" spans="1:19">
      <c r="A11" s="6">
        <v>43886</v>
      </c>
      <c r="B11" s="18">
        <f t="array" ref="B11">IFERROR(INDEX(records[开始时刻],MATCH(表31[[#This Row],[日期]]&amp;"早起",records[日期]&amp;records[名称],0)),"")</f>
        <v>0.25</v>
      </c>
      <c r="C11" s="18">
        <f t="array" ref="C11">IFERROR(INDEX(records[结束时刻],MATCH(表31[[#This Row],[日期]]&amp;"早起",records[日期]&amp;records[名称],0)),"")</f>
        <v>0.25</v>
      </c>
      <c r="D11" s="18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6">
        <v>43886</v>
      </c>
      <c r="K11" s="18">
        <f t="array" ref="K11">IFERROR(INDEX(records[开始时刻],MATCH(表31_38[[#This Row],[日期]]&amp;"刷牙洗脸",records[日期]&amp;records[名称],0)),"")</f>
        <v>0.25</v>
      </c>
      <c r="L11" s="18">
        <f t="array" ref="L11">IFERROR(INDEX(records[结束时刻],MATCH(表31_38[[#This Row],[日期]]&amp;"刷牙洗脸",records[日期]&amp;records[名称],0)),"")</f>
        <v>0.25347222222222221</v>
      </c>
      <c r="M11" s="18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10"/>
      <c r="S11" s="10"/>
    </row>
    <row r="12" spans="1:19">
      <c r="A12" s="6">
        <v>43887</v>
      </c>
      <c r="B12" s="18">
        <f t="array" ref="B12">IFERROR(INDEX(records[开始时刻],MATCH(表31[[#This Row],[日期]]&amp;"早起",records[日期]&amp;records[名称],0)),"")</f>
        <v>0.25</v>
      </c>
      <c r="C12" s="18">
        <f t="array" ref="C12">IFERROR(INDEX(records[结束时刻],MATCH(表31[[#This Row],[日期]]&amp;"早起",records[日期]&amp;records[名称],0)),"")</f>
        <v>0.25</v>
      </c>
      <c r="D12" s="18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6">
        <v>43887</v>
      </c>
      <c r="K12" s="18">
        <f t="array" ref="K12">IFERROR(INDEX(records[开始时刻],MATCH(表31_38[[#This Row],[日期]]&amp;"刷牙洗脸",records[日期]&amp;records[名称],0)),"")</f>
        <v>0.25</v>
      </c>
      <c r="L12" s="18">
        <f t="array" ref="L12">IFERROR(INDEX(records[结束时刻],MATCH(表31_38[[#This Row],[日期]]&amp;"刷牙洗脸",records[日期]&amp;records[名称],0)),"")</f>
        <v>0.25347222222222221</v>
      </c>
      <c r="M12" s="18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10"/>
      <c r="S12" s="10"/>
    </row>
    <row r="13" spans="1:19">
      <c r="A13" s="6">
        <v>43888</v>
      </c>
      <c r="B13" s="18">
        <f t="array" ref="B13">IFERROR(INDEX(records[开始时刻],MATCH(表31[[#This Row],[日期]]&amp;"早起",records[日期]&amp;records[名称],0)),"")</f>
        <v>0.25</v>
      </c>
      <c r="C13" s="18">
        <f t="array" ref="C13">IFERROR(INDEX(records[结束时刻],MATCH(表31[[#This Row],[日期]]&amp;"早起",records[日期]&amp;records[名称],0)),"")</f>
        <v>0.25</v>
      </c>
      <c r="D13" s="18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6">
        <v>43888</v>
      </c>
      <c r="K13" s="18">
        <f t="array" ref="K13">IFERROR(INDEX(records[开始时刻],MATCH(表31_38[[#This Row],[日期]]&amp;"刷牙洗脸",records[日期]&amp;records[名称],0)),"")</f>
        <v>0.25</v>
      </c>
      <c r="L13" s="18">
        <f t="array" ref="L13">IFERROR(INDEX(records[结束时刻],MATCH(表31_38[[#This Row],[日期]]&amp;"刷牙洗脸",records[日期]&amp;records[名称],0)),"")</f>
        <v>0.25347222222222221</v>
      </c>
      <c r="M13" s="18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10"/>
      <c r="S13" s="10"/>
    </row>
    <row r="14" spans="1:19">
      <c r="A14" s="6">
        <v>43889</v>
      </c>
      <c r="B14" s="18">
        <f t="array" ref="B14">IFERROR(INDEX(records[开始时刻],MATCH(表31[[#This Row],[日期]]&amp;"早起",records[日期]&amp;records[名称],0)),"")</f>
        <v>0.25</v>
      </c>
      <c r="C14" s="18">
        <f t="array" ref="C14">IFERROR(INDEX(records[结束时刻],MATCH(表31[[#This Row],[日期]]&amp;"早起",records[日期]&amp;records[名称],0)),"")</f>
        <v>0.25</v>
      </c>
      <c r="D14" s="18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6">
        <v>43889</v>
      </c>
      <c r="K14" s="18">
        <f t="array" ref="K14">IFERROR(INDEX(records[开始时刻],MATCH(表31_38[[#This Row],[日期]]&amp;"刷牙洗脸",records[日期]&amp;records[名称],0)),"")</f>
        <v>0.30208333333333331</v>
      </c>
      <c r="L14" s="18">
        <f t="array" ref="L14">IFERROR(INDEX(records[结束时刻],MATCH(表31_38[[#This Row],[日期]]&amp;"刷牙洗脸",records[日期]&amp;records[名称],0)),"")</f>
        <v>0.30555555555555552</v>
      </c>
      <c r="M14" s="18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10"/>
      <c r="S14" s="10"/>
    </row>
    <row r="15" spans="1:19">
      <c r="A15" s="6">
        <v>43890</v>
      </c>
      <c r="B15" s="18">
        <f t="array" ref="B15">IFERROR(INDEX(records[开始时刻],MATCH(表31[[#This Row],[日期]]&amp;"早起",records[日期]&amp;records[名称],0)),"")</f>
        <v>0.25</v>
      </c>
      <c r="C15" s="18">
        <f t="array" ref="C15">IFERROR(INDEX(records[结束时刻],MATCH(表31[[#This Row],[日期]]&amp;"早起",records[日期]&amp;records[名称],0)),"")</f>
        <v>0.25</v>
      </c>
      <c r="D15" s="18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6">
        <v>43890</v>
      </c>
      <c r="K15" s="18">
        <f t="array" ref="K15">IFERROR(INDEX(records[开始时刻],MATCH(表31_38[[#This Row],[日期]]&amp;"刷牙洗脸",records[日期]&amp;records[名称],0)),"")</f>
        <v>0.30208333333333331</v>
      </c>
      <c r="L15" s="18">
        <f t="array" ref="L15">IFERROR(INDEX(records[结束时刻],MATCH(表31_38[[#This Row],[日期]]&amp;"刷牙洗脸",records[日期]&amp;records[名称],0)),"")</f>
        <v>0.30555555555555552</v>
      </c>
      <c r="M15" s="18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10"/>
      <c r="S15" s="10"/>
    </row>
    <row r="16" spans="1:19">
      <c r="A16" s="6">
        <v>43891</v>
      </c>
      <c r="B16" s="18">
        <f t="array" ref="B16">IFERROR(INDEX(records[开始时刻],MATCH(表31[[#This Row],[日期]]&amp;"早起",records[日期]&amp;records[名称],0)),"")</f>
        <v>0.25</v>
      </c>
      <c r="C16" s="18">
        <f t="array" ref="C16">IFERROR(INDEX(records[结束时刻],MATCH(表31[[#This Row],[日期]]&amp;"早起",records[日期]&amp;records[名称],0)),"")</f>
        <v>0.25</v>
      </c>
      <c r="D16" s="18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6">
        <v>43891</v>
      </c>
      <c r="K16" s="18">
        <f t="array" ref="K16">IFERROR(INDEX(records[开始时刻],MATCH(表31_38[[#This Row],[日期]]&amp;"刷牙洗脸",records[日期]&amp;records[名称],0)),"")</f>
        <v>0.30208333333333331</v>
      </c>
      <c r="L16" s="18">
        <f t="array" ref="L16">IFERROR(INDEX(records[结束时刻],MATCH(表31_38[[#This Row],[日期]]&amp;"刷牙洗脸",records[日期]&amp;records[名称],0)),"")</f>
        <v>0.30555555555555552</v>
      </c>
      <c r="M16" s="18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10"/>
      <c r="S16" s="10"/>
    </row>
    <row r="17" spans="1:17">
      <c r="A17" s="6">
        <v>43892</v>
      </c>
      <c r="B17" s="18">
        <f t="array" ref="B17">IFERROR(INDEX(records[开始时刻],MATCH(表31[[#This Row],[日期]]&amp;"早起",records[日期]&amp;records[名称],0)),"")</f>
        <v>0.29444444444444445</v>
      </c>
      <c r="C17" s="18">
        <f t="array" ref="C17">IFERROR(INDEX(records[结束时刻],MATCH(表31[[#This Row],[日期]]&amp;"早起",records[日期]&amp;records[名称],0)),"")</f>
        <v>0.29444444444444445</v>
      </c>
      <c r="D17" s="18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6">
        <v>43892</v>
      </c>
      <c r="K17" s="18">
        <f t="array" ref="K17">IFERROR(INDEX(records[开始时刻],MATCH(表31_38[[#This Row],[日期]]&amp;"刷牙洗脸",records[日期]&amp;records[名称],0)),"")</f>
        <v>0.29444444444444445</v>
      </c>
      <c r="L17" s="18">
        <f t="array" ref="L17">IFERROR(INDEX(records[结束时刻],MATCH(表31_38[[#This Row],[日期]]&amp;"刷牙洗脸",records[日期]&amp;records[名称],0)),"")</f>
        <v>0.2986111111111111</v>
      </c>
      <c r="M17" s="18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6">
        <v>43893</v>
      </c>
      <c r="B18" s="18">
        <f t="array" ref="B18">IFERROR(INDEX(records[开始时刻],MATCH(表31[[#This Row],[日期]]&amp;"早起",records[日期]&amp;records[名称],0)),"")</f>
        <v>0.25</v>
      </c>
      <c r="C18" s="18">
        <f t="array" ref="C18">IFERROR(INDEX(records[结束时刻],MATCH(表31[[#This Row],[日期]]&amp;"早起",records[日期]&amp;records[名称],0)),"")</f>
        <v>0.25</v>
      </c>
      <c r="D18" s="18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6">
        <v>43893</v>
      </c>
      <c r="K18" s="18">
        <f t="array" ref="K18">IFERROR(INDEX(records[开始时刻],MATCH(表31_38[[#This Row],[日期]]&amp;"刷牙洗脸",records[日期]&amp;records[名称],0)),"")</f>
        <v>0.25</v>
      </c>
      <c r="L18" s="18">
        <f t="array" ref="L18">IFERROR(INDEX(records[结束时刻],MATCH(表31_38[[#This Row],[日期]]&amp;"刷牙洗脸",records[日期]&amp;records[名称],0)),"")</f>
        <v>0.25694444444444448</v>
      </c>
      <c r="M18" s="18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6">
        <v>43894</v>
      </c>
      <c r="B19" s="18">
        <f t="array" ref="B19">IFERROR(INDEX(records[开始时刻],MATCH(表31[[#This Row],[日期]]&amp;"早起",records[日期]&amp;records[名称],0)),"")</f>
        <v>0.25</v>
      </c>
      <c r="C19" s="18">
        <f t="array" ref="C19">IFERROR(INDEX(records[结束时刻],MATCH(表31[[#This Row],[日期]]&amp;"早起",records[日期]&amp;records[名称],0)),"")</f>
        <v>0.25</v>
      </c>
      <c r="D19" s="18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6">
        <v>43894</v>
      </c>
      <c r="K19" s="18">
        <f t="array" ref="K19">IFERROR(INDEX(records[开始时刻],MATCH(表31_38[[#This Row],[日期]]&amp;"刷牙洗脸",records[日期]&amp;records[名称],0)),"")</f>
        <v>0.25</v>
      </c>
      <c r="L19" s="18">
        <f t="array" ref="L19">IFERROR(INDEX(records[结束时刻],MATCH(表31_38[[#This Row],[日期]]&amp;"刷牙洗脸",records[日期]&amp;records[名称],0)),"")</f>
        <v>0.25694444444444448</v>
      </c>
      <c r="M19" s="18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6">
        <v>43895</v>
      </c>
      <c r="B20" s="18">
        <f t="array" ref="B20">IFERROR(INDEX(records[开始时刻],MATCH(表31[[#This Row],[日期]]&amp;"早起",records[日期]&amp;records[名称],0)),"")</f>
        <v>0.25</v>
      </c>
      <c r="C20" s="18">
        <f t="array" ref="C20">IFERROR(INDEX(records[结束时刻],MATCH(表31[[#This Row],[日期]]&amp;"早起",records[日期]&amp;records[名称],0)),"")</f>
        <v>0.25</v>
      </c>
      <c r="D20" s="18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6">
        <v>43895</v>
      </c>
      <c r="K20" s="18">
        <f t="array" ref="K20">IFERROR(INDEX(records[开始时刻],MATCH(表31_38[[#This Row],[日期]]&amp;"刷牙洗脸",records[日期]&amp;records[名称],0)),"")</f>
        <v>0.25</v>
      </c>
      <c r="L20" s="18">
        <f t="array" ref="L20">IFERROR(INDEX(records[结束时刻],MATCH(表31_38[[#This Row],[日期]]&amp;"刷牙洗脸",records[日期]&amp;records[名称],0)),"")</f>
        <v>0.25694444444444448</v>
      </c>
      <c r="M20" s="18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6">
        <v>43896</v>
      </c>
      <c r="B21" s="18">
        <f t="array" ref="B21">IFERROR(INDEX(records[开始时刻],MATCH(表31[[#This Row],[日期]]&amp;"早起",records[日期]&amp;records[名称],0)),"")</f>
        <v>0.30208333333333331</v>
      </c>
      <c r="C21" s="18">
        <f t="array" ref="C21">IFERROR(INDEX(records[结束时刻],MATCH(表31[[#This Row],[日期]]&amp;"早起",records[日期]&amp;records[名称],0)),"")</f>
        <v>0.30208333333333331</v>
      </c>
      <c r="D21" s="18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6">
        <v>43896</v>
      </c>
      <c r="K21" s="18">
        <f t="array" ref="K21">IFERROR(INDEX(records[开始时刻],MATCH(表31_38[[#This Row],[日期]]&amp;"刷牙洗脸",records[日期]&amp;records[名称],0)),"")</f>
        <v>0.30208333333333331</v>
      </c>
      <c r="L21" s="18">
        <f t="array" ref="L21">IFERROR(INDEX(records[结束时刻],MATCH(表31_38[[#This Row],[日期]]&amp;"刷牙洗脸",records[日期]&amp;records[名称],0)),"")</f>
        <v>0.30902777777777779</v>
      </c>
      <c r="M21" s="18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6">
        <v>43897</v>
      </c>
      <c r="B22" s="18">
        <f t="array" ref="B22">IFERROR(INDEX(records[开始时刻],MATCH(表31[[#This Row],[日期]]&amp;"早起",records[日期]&amp;records[名称],0)),"")</f>
        <v>0.25</v>
      </c>
      <c r="C22" s="18">
        <f t="array" ref="C22">IFERROR(INDEX(records[结束时刻],MATCH(表31[[#This Row],[日期]]&amp;"早起",records[日期]&amp;records[名称],0)),"")</f>
        <v>0.25</v>
      </c>
      <c r="D22" s="18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6">
        <v>43897</v>
      </c>
      <c r="K22" s="18">
        <f t="array" ref="K22">IFERROR(INDEX(records[开始时刻],MATCH(表31_38[[#This Row],[日期]]&amp;"刷牙洗脸",records[日期]&amp;records[名称],0)),"")</f>
        <v>0.25</v>
      </c>
      <c r="L22" s="18">
        <f t="array" ref="L22">IFERROR(INDEX(records[结束时刻],MATCH(表31_38[[#This Row],[日期]]&amp;"刷牙洗脸",records[日期]&amp;records[名称],0)),"")</f>
        <v>0.26041666666666669</v>
      </c>
      <c r="M22" s="18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6">
        <v>43898</v>
      </c>
      <c r="B23" s="18">
        <f t="array" ref="B23">IFERROR(INDEX(records[开始时刻],MATCH(表31[[#This Row],[日期]]&amp;"早起",records[日期]&amp;records[名称],0)),"")</f>
        <v>0.28125</v>
      </c>
      <c r="C23" s="18">
        <f t="array" ref="C23">IFERROR(INDEX(records[结束时刻],MATCH(表31[[#This Row],[日期]]&amp;"早起",records[日期]&amp;records[名称],0)),"")</f>
        <v>0.28125</v>
      </c>
      <c r="D23" s="18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6">
        <v>43898</v>
      </c>
      <c r="K23" s="18">
        <f t="array" ref="K23">IFERROR(INDEX(records[开始时刻],MATCH(表31_38[[#This Row],[日期]]&amp;"刷牙洗脸",records[日期]&amp;records[名称],0)),"")</f>
        <v>0.28125</v>
      </c>
      <c r="L23" s="18">
        <f t="array" ref="L23">IFERROR(INDEX(records[结束时刻],MATCH(表31_38[[#This Row],[日期]]&amp;"刷牙洗脸",records[日期]&amp;records[名称],0)),"")</f>
        <v>0.29166666666666669</v>
      </c>
      <c r="M23" s="18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6">
        <v>43899</v>
      </c>
      <c r="B24" s="18">
        <f t="array" ref="B24">IFERROR(INDEX(records[开始时刻],MATCH(表31[[#This Row],[日期]]&amp;"早起",records[日期]&amp;records[名称],0)),"")</f>
        <v>0.25</v>
      </c>
      <c r="C24" s="18">
        <f t="array" ref="C24">IFERROR(INDEX(records[结束时刻],MATCH(表31[[#This Row],[日期]]&amp;"早起",records[日期]&amp;records[名称],0)),"")</f>
        <v>0.25</v>
      </c>
      <c r="D24" s="18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6">
        <v>43899</v>
      </c>
      <c r="K24" s="18">
        <f t="array" ref="K24">IFERROR(INDEX(records[开始时刻],MATCH(表31_38[[#This Row],[日期]]&amp;"刷牙洗脸",records[日期]&amp;records[名称],0)),"")</f>
        <v>0.25</v>
      </c>
      <c r="L24" s="18">
        <f t="array" ref="L24">IFERROR(INDEX(records[结束时刻],MATCH(表31_38[[#This Row],[日期]]&amp;"刷牙洗脸",records[日期]&amp;records[名称],0)),"")</f>
        <v>0.25694444444444448</v>
      </c>
      <c r="M24" s="9">
        <f t="array" ref="M24">IFERROR(INDEX(records[持续时间],MATCH(表31_38[[#This Row],[日期]]&amp;"刷牙洗脸",records[日期]&amp;records[名称],0)),"")</f>
        <v>6.9444444444444753E-3</v>
      </c>
      <c r="N24" s="9">
        <f t="array" ref="N24">IFERROR(INDEX(records[得分],MATCH(表31_38[[#This Row],[日期]]&amp;"刷牙洗脸",records[日期]&amp;records[名称],0)),"")</f>
        <v>1.2</v>
      </c>
      <c r="O24" s="8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 s="10"/>
      <c r="Q24" s="10"/>
    </row>
    <row r="25" spans="1:17">
      <c r="A25" s="6">
        <v>43900</v>
      </c>
      <c r="B25" s="18">
        <f t="array" ref="B25">IFERROR(INDEX(records[开始时刻],MATCH(表31[[#This Row],[日期]]&amp;"早起",records[日期]&amp;records[名称],0)),"")</f>
        <v>0.25</v>
      </c>
      <c r="C25" s="18">
        <f t="array" ref="C25">IFERROR(INDEX(records[结束时刻],MATCH(表31[[#This Row],[日期]]&amp;"早起",records[日期]&amp;records[名称],0)),"")</f>
        <v>0.25</v>
      </c>
      <c r="D25" s="18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6">
        <v>43900</v>
      </c>
      <c r="K25" s="18">
        <f t="array" ref="K25">IFERROR(INDEX(records[开始时刻],MATCH(表31_38[[#This Row],[日期]]&amp;"刷牙洗脸",records[日期]&amp;records[名称],0)),"")</f>
        <v>0.25</v>
      </c>
      <c r="L25" s="18">
        <f t="array" ref="L25">IFERROR(INDEX(records[结束时刻],MATCH(表31_38[[#This Row],[日期]]&amp;"刷牙洗脸",records[日期]&amp;records[名称],0)),"")</f>
        <v>0.25694444444444448</v>
      </c>
      <c r="M25" s="18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6">
        <v>43901</v>
      </c>
      <c r="B26" s="18" t="str">
        <f t="array" ref="B26">IFERROR(INDEX(records[开始时刻],MATCH(表31[[#This Row],[日期]]&amp;"早起",records[日期]&amp;records[名称],0)),"")</f>
        <v/>
      </c>
      <c r="C26" s="18" t="str">
        <f t="array" ref="C26">IFERROR(INDEX(records[结束时刻],MATCH(表31[[#This Row],[日期]]&amp;"早起",records[日期]&amp;records[名称],0)),"")</f>
        <v/>
      </c>
      <c r="D26" s="18" t="str">
        <f t="array" ref="D26">IFERROR(INDEX(records[持续时间],MATCH(表31[[#This Row],[日期]]&amp;"早起",records[日期]&amp;records[名称],0)),"")</f>
        <v/>
      </c>
      <c r="E26" t="str">
        <f t="array" ref="E26">IFERROR(INDEX(records[得分],MATCH(表31[[#This Row],[日期]]&amp;"早起",records[日期]&amp;records[名称],0)),"")</f>
        <v/>
      </c>
      <c r="F26" t="str">
        <f t="array" ref="F26">IFERROR(INDEX(records[备注],MATCH(表31[[#This Row],[日期]]&amp;"早起",records[日期]&amp;records[名称],0))&amp;"","")</f>
        <v/>
      </c>
      <c r="G26" t="str">
        <f>IF(表31[[#This Row],[得分]]="","",IF(表31[[#This Row],[得分]]&gt;0,G25+1,0))</f>
        <v/>
      </c>
      <c r="H26" t="str">
        <f>IF(表31[[#This Row],[得分]]="","",IF(表31[[#This Row],[得分]]&lt;0,H25+1,0))</f>
        <v/>
      </c>
      <c r="J26" s="6">
        <v>43901</v>
      </c>
      <c r="K26" s="18" t="str">
        <f t="array" ref="K26">IFERROR(INDEX(records[开始时刻],MATCH(表31_38[[#This Row],[日期]]&amp;"刷牙洗脸",records[日期]&amp;records[名称],0)),"")</f>
        <v/>
      </c>
      <c r="L26" s="18" t="str">
        <f t="array" ref="L26">IFERROR(INDEX(records[结束时刻],MATCH(表31_38[[#This Row],[日期]]&amp;"刷牙洗脸",records[日期]&amp;records[名称],0)),"")</f>
        <v/>
      </c>
      <c r="M26" s="9" t="str">
        <f t="array" ref="M26">IFERROR(INDEX(records[持续时间],MATCH(表31_38[[#This Row],[日期]]&amp;"刷牙洗脸",records[日期]&amp;records[名称],0)),"")</f>
        <v/>
      </c>
      <c r="N26" s="9" t="str">
        <f t="array" ref="N26">IFERROR(INDEX(records[得分],MATCH(表31_38[[#This Row],[日期]]&amp;"刷牙洗脸",records[日期]&amp;records[名称],0)),"")</f>
        <v/>
      </c>
      <c r="O26" s="8" t="str">
        <f t="array" ref="O26">IFERROR(INDEX(records[备注],MATCH(表31_38[[#This Row],[日期]]&amp;"刷牙洗脸",records[日期]&amp;records[名称],0))&amp;"","")</f>
        <v/>
      </c>
      <c r="P26" s="10"/>
      <c r="Q26" s="10"/>
    </row>
    <row r="27" spans="1:17">
      <c r="A27" s="6">
        <v>43902</v>
      </c>
      <c r="B27" s="18" t="str">
        <f t="array" ref="B27">IFERROR(INDEX(records[开始时刻],MATCH(表31[[#This Row],[日期]]&amp;"早起",records[日期]&amp;records[名称],0)),"")</f>
        <v/>
      </c>
      <c r="C27" s="18" t="str">
        <f t="array" ref="C27">IFERROR(INDEX(records[结束时刻],MATCH(表31[[#This Row],[日期]]&amp;"早起",records[日期]&amp;records[名称],0)),"")</f>
        <v/>
      </c>
      <c r="D27" s="18" t="str">
        <f t="array" ref="D27">IFERROR(INDEX(records[持续时间],MATCH(表31[[#This Row],[日期]]&amp;"早起",records[日期]&amp;records[名称],0)),"")</f>
        <v/>
      </c>
      <c r="E27" t="str">
        <f t="array" ref="E27">IFERROR(INDEX(records[得分],MATCH(表31[[#This Row],[日期]]&amp;"早起",records[日期]&amp;records[名称],0)),"")</f>
        <v/>
      </c>
      <c r="F27" t="str">
        <f t="array" ref="F27">IFERROR(INDEX(records[备注],MATCH(表31[[#This Row],[日期]]&amp;"早起",records[日期]&amp;records[名称],0))&amp;"","")</f>
        <v/>
      </c>
      <c r="G27" t="str">
        <f>IF(表31[[#This Row],[得分]]="","",IF(表31[[#This Row],[得分]]&gt;0,G26+1,0))</f>
        <v/>
      </c>
      <c r="H27" t="str">
        <f>IF(表31[[#This Row],[得分]]="","",IF(表31[[#This Row],[得分]]&lt;0,H26+1,0))</f>
        <v/>
      </c>
      <c r="J27" s="6">
        <v>43902</v>
      </c>
      <c r="K27" s="18" t="str">
        <f t="array" ref="K27">IFERROR(INDEX(records[开始时刻],MATCH(表31_38[[#This Row],[日期]]&amp;"刷牙洗脸",records[日期]&amp;records[名称],0)),"")</f>
        <v/>
      </c>
      <c r="L27" s="18" t="str">
        <f t="array" ref="L27">IFERROR(INDEX(records[结束时刻],MATCH(表31_38[[#This Row],[日期]]&amp;"刷牙洗脸",records[日期]&amp;records[名称],0)),"")</f>
        <v/>
      </c>
      <c r="M27" s="18" t="str">
        <f t="array" ref="M27">IFERROR(INDEX(records[持续时间],MATCH(表31_38[[#This Row],[日期]]&amp;"刷牙洗脸",records[日期]&amp;records[名称],0)),"")</f>
        <v/>
      </c>
      <c r="N27" t="str">
        <f t="array" ref="N27">IFERROR(INDEX(records[得分],MATCH(表31_38[[#This Row],[日期]]&amp;"刷牙洗脸",records[日期]&amp;records[名称],0)),"")</f>
        <v/>
      </c>
      <c r="O27" t="str">
        <f t="array" ref="O27">IFERROR(INDEX(records[备注],MATCH(表31_38[[#This Row],[日期]]&amp;"刷牙洗脸",records[日期]&amp;records[名称],0))&amp;"","")</f>
        <v/>
      </c>
      <c r="P27" t="str">
        <f>IF(表31_38[[#This Row],[得分]]="","",IF(表31_38[[#This Row],[得分]]&gt;0,P26+1,0))</f>
        <v/>
      </c>
      <c r="Q27" t="str">
        <f>IF(表31_38[[#This Row],[得分]]="","",IF(表31_38[[#This Row],[得分]]&lt;0,Q26+1,0))</f>
        <v/>
      </c>
    </row>
    <row r="28" spans="1:17">
      <c r="M28" s="8"/>
      <c r="N28" s="9"/>
      <c r="O28" s="8"/>
      <c r="P28" s="2"/>
      <c r="Q28" s="10"/>
    </row>
    <row r="29" spans="1:17">
      <c r="M29" s="8"/>
      <c r="N29" s="9"/>
      <c r="O29" s="8"/>
      <c r="P29" s="2"/>
      <c r="Q29" s="10"/>
    </row>
    <row r="30" spans="1:17">
      <c r="M30" s="8"/>
      <c r="N30" s="9"/>
      <c r="O30" s="8"/>
      <c r="P30" s="2"/>
      <c r="Q30" s="10"/>
    </row>
    <row r="31" spans="1:17">
      <c r="M31" s="8"/>
      <c r="N31" s="9"/>
      <c r="O31" s="8"/>
      <c r="P31" s="10"/>
      <c r="Q31" s="10"/>
    </row>
    <row r="32" spans="1:17">
      <c r="M32" s="8"/>
      <c r="N32" s="9"/>
      <c r="O32" s="8"/>
      <c r="P32" s="2"/>
      <c r="Q32" s="10"/>
    </row>
    <row r="33" spans="13:17">
      <c r="M33" s="8"/>
      <c r="N33" s="9"/>
      <c r="O33" s="8"/>
      <c r="P33" s="2"/>
      <c r="Q33" s="10"/>
    </row>
    <row r="34" spans="13:17">
      <c r="M34" s="8"/>
      <c r="N34" s="9"/>
      <c r="O34" s="8"/>
      <c r="P34" s="2"/>
      <c r="Q34" s="10"/>
    </row>
    <row r="35" spans="13:17">
      <c r="M35" s="8"/>
      <c r="N35" s="9"/>
      <c r="O35" s="8"/>
      <c r="P35" s="2"/>
      <c r="Q35" s="10"/>
    </row>
    <row r="36" spans="13:17">
      <c r="M36" s="8"/>
      <c r="N36" s="9"/>
      <c r="O36" s="8"/>
      <c r="P36" s="2"/>
      <c r="Q36" s="10"/>
    </row>
    <row r="37" spans="13:17">
      <c r="M37" s="8"/>
      <c r="N37" s="9"/>
      <c r="O37" s="8"/>
      <c r="P37" s="2"/>
      <c r="Q37" s="10"/>
    </row>
    <row r="38" spans="13:17">
      <c r="M38" s="8"/>
      <c r="N38" s="9"/>
      <c r="O38" s="8"/>
      <c r="P38" s="2"/>
      <c r="Q38" s="10"/>
    </row>
    <row r="39" spans="13:17">
      <c r="M39" s="8"/>
      <c r="N39" s="9"/>
      <c r="O39" s="14"/>
      <c r="P39" s="2"/>
      <c r="Q39" s="10"/>
    </row>
    <row r="40" spans="13:17">
      <c r="M40" s="8"/>
      <c r="N40" s="9"/>
      <c r="O40" s="8"/>
      <c r="P40" s="2"/>
      <c r="Q40" s="10"/>
    </row>
    <row r="41" spans="13:17">
      <c r="M41" s="8"/>
      <c r="N41" s="9"/>
      <c r="O41" s="8"/>
      <c r="P41" s="2"/>
      <c r="Q41" s="10"/>
    </row>
    <row r="42" spans="13:17">
      <c r="M42" s="8"/>
      <c r="N42" s="9"/>
      <c r="O42" s="8"/>
      <c r="P42" s="2"/>
      <c r="Q42" s="10"/>
    </row>
    <row r="43" spans="13:17">
      <c r="M43" s="8"/>
      <c r="N43" s="9"/>
      <c r="O43" s="8"/>
      <c r="P43" s="2"/>
      <c r="Q43" s="10"/>
    </row>
    <row r="44" spans="13:17">
      <c r="M44" s="8"/>
      <c r="N44" s="9"/>
      <c r="O44" s="14"/>
      <c r="P44" s="2"/>
      <c r="Q44" s="10"/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32"/>
  <sheetViews>
    <sheetView topLeftCell="A5" workbookViewId="0">
      <selection activeCell="J27" sqref="J27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7" t="s">
        <v>185</v>
      </c>
      <c r="G1" s="26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6" t="s">
        <v>118</v>
      </c>
      <c r="B7" s="46"/>
      <c r="C7" s="46"/>
      <c r="D7" s="46"/>
      <c r="E7" s="46"/>
      <c r="F7" s="46"/>
      <c r="G7" s="46"/>
      <c r="H7" s="46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6">
        <v>43884</v>
      </c>
      <c r="B9" s="18">
        <f t="array" ref="B9">IFERROR(INDEX(records[开始时刻],MATCH(表31_24[[#This Row],[日期]]&amp;"阅读",records[日期]&amp;records[名称],0)),"")</f>
        <v>0.25347222222222221</v>
      </c>
      <c r="C9" s="18">
        <f t="array" ref="C9">IFERROR(INDEX(records[结束时刻],MATCH(表31_24[[#This Row],[日期]]&amp;"阅读",records[日期]&amp;records[名称],0)),"")</f>
        <v>0.29722222222222222</v>
      </c>
      <c r="D9" s="18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6">
        <v>43885</v>
      </c>
      <c r="B10" s="18">
        <f t="array" ref="B10">IFERROR(INDEX(records[开始时刻],MATCH(表31_24[[#This Row],[日期]]&amp;"阅读",records[日期]&amp;records[名称],0)),"")</f>
        <v>0.25347222222222221</v>
      </c>
      <c r="C10" s="18">
        <f t="array" ref="C10">IFERROR(INDEX(records[结束时刻],MATCH(表31_24[[#This Row],[日期]]&amp;"阅读",records[日期]&amp;records[名称],0)),"")</f>
        <v>0.29722222222222222</v>
      </c>
      <c r="D10" s="18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6">
        <v>43886</v>
      </c>
      <c r="B11" s="18">
        <f t="array" ref="B11">IFERROR(INDEX(records[开始时刻],MATCH(表31_24[[#This Row],[日期]]&amp;"阅读",records[日期]&amp;records[名称],0)),"")</f>
        <v>0.25347222222222221</v>
      </c>
      <c r="C11" s="18">
        <f t="array" ref="C11">IFERROR(INDEX(records[结束时刻],MATCH(表31_24[[#This Row],[日期]]&amp;"阅读",records[日期]&amp;records[名称],0)),"")</f>
        <v>0.29722222222222222</v>
      </c>
      <c r="D11" s="18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6">
        <v>43887</v>
      </c>
      <c r="B12" s="18">
        <f t="array" ref="B12">IFERROR(INDEX(records[开始时刻],MATCH(表31_24[[#This Row],[日期]]&amp;"阅读",records[日期]&amp;records[名称],0)),"")</f>
        <v>0.25347222222222221</v>
      </c>
      <c r="C12" s="18">
        <f t="array" ref="C12">IFERROR(INDEX(records[结束时刻],MATCH(表31_24[[#This Row],[日期]]&amp;"阅读",records[日期]&amp;records[名称],0)),"")</f>
        <v>0.29722222222222222</v>
      </c>
      <c r="D12" s="18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6">
        <v>43888</v>
      </c>
      <c r="B13" s="18">
        <f t="array" ref="B13">IFERROR(INDEX(records[开始时刻],MATCH(表31_24[[#This Row],[日期]]&amp;"阅读",records[日期]&amp;records[名称],0)),"")</f>
        <v>0.25347222222222221</v>
      </c>
      <c r="C13" s="18">
        <f t="array" ref="C13">IFERROR(INDEX(records[结束时刻],MATCH(表31_24[[#This Row],[日期]]&amp;"阅读",records[日期]&amp;records[名称],0)),"")</f>
        <v>0.29722222222222222</v>
      </c>
      <c r="D13" s="18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6">
        <v>43889</v>
      </c>
      <c r="B14" s="18">
        <f t="array" ref="B14">IFERROR(INDEX(records[开始时刻],MATCH(表31_24[[#This Row],[日期]]&amp;"阅读",records[日期]&amp;records[名称],0)),"")</f>
        <v>0.25347222222222221</v>
      </c>
      <c r="C14" s="18">
        <f t="array" ref="C14">IFERROR(INDEX(records[结束时刻],MATCH(表31_24[[#This Row],[日期]]&amp;"阅读",records[日期]&amp;records[名称],0)),"")</f>
        <v>0.29722222222222222</v>
      </c>
      <c r="D14" s="18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6">
        <v>43890</v>
      </c>
      <c r="B15" s="18">
        <f t="array" ref="B15">IFERROR(INDEX(records[开始时刻],MATCH(表31_24[[#This Row],[日期]]&amp;"阅读",records[日期]&amp;records[名称],0)),"")</f>
        <v>0.25347222222222221</v>
      </c>
      <c r="C15" s="18">
        <f t="array" ref="C15">IFERROR(INDEX(records[结束时刻],MATCH(表31_24[[#This Row],[日期]]&amp;"阅读",records[日期]&amp;records[名称],0)),"")</f>
        <v>0.29722222222222222</v>
      </c>
      <c r="D15" s="18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6">
        <v>43891</v>
      </c>
      <c r="B16" s="18">
        <f t="array" ref="B16">IFERROR(INDEX(records[开始时刻],MATCH(表31_24[[#This Row],[日期]]&amp;"阅读",records[日期]&amp;records[名称],0)),"")</f>
        <v>0.25347222222222221</v>
      </c>
      <c r="C16" s="18">
        <f t="array" ref="C16">IFERROR(INDEX(records[结束时刻],MATCH(表31_24[[#This Row],[日期]]&amp;"阅读",records[日期]&amp;records[名称],0)),"")</f>
        <v>0.29722222222222222</v>
      </c>
      <c r="D16" s="18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6">
        <v>43892</v>
      </c>
      <c r="B17" s="18">
        <f t="array" ref="B17">IFERROR(INDEX(records[开始时刻],MATCH(表31_24[[#This Row],[日期]]&amp;"阅读",records[日期]&amp;records[名称],0)),"")</f>
        <v>0.2986111111111111</v>
      </c>
      <c r="C17" s="18">
        <f t="array" ref="C17">IFERROR(INDEX(records[结束时刻],MATCH(表31_24[[#This Row],[日期]]&amp;"阅读",records[日期]&amp;records[名称],0)),"")</f>
        <v>0.33333333333333331</v>
      </c>
      <c r="D17" s="18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6">
        <v>43893</v>
      </c>
      <c r="B18" s="18">
        <f t="array" ref="B18">IFERROR(INDEX(records[开始时刻],MATCH(表31_24[[#This Row],[日期]]&amp;"阅读",records[日期]&amp;records[名称],0)),"")</f>
        <v>0.25694444444444448</v>
      </c>
      <c r="C18" s="18">
        <f t="array" ref="C18">IFERROR(INDEX(records[结束时刻],MATCH(表31_24[[#This Row],[日期]]&amp;"阅读",records[日期]&amp;records[名称],0)),"")</f>
        <v>0.2986111111111111</v>
      </c>
      <c r="D18" s="18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6">
        <v>43894</v>
      </c>
      <c r="B19" s="18">
        <f t="array" ref="B19">IFERROR(INDEX(records[开始时刻],MATCH(表31_24[[#This Row],[日期]]&amp;"阅读",records[日期]&amp;records[名称],0)),"")</f>
        <v>0.25694444444444448</v>
      </c>
      <c r="C19" s="18">
        <f t="array" ref="C19">IFERROR(INDEX(records[结束时刻],MATCH(表31_24[[#This Row],[日期]]&amp;"阅读",records[日期]&amp;records[名称],0)),"")</f>
        <v>0.2986111111111111</v>
      </c>
      <c r="D19" s="18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6">
        <v>43895</v>
      </c>
      <c r="B20" s="18">
        <f t="array" ref="B20">IFERROR(INDEX(records[开始时刻],MATCH(表31_24[[#This Row],[日期]]&amp;"阅读",records[日期]&amp;records[名称],0)),"")</f>
        <v>0.25694444444444448</v>
      </c>
      <c r="C20" s="18">
        <f t="array" ref="C20">IFERROR(INDEX(records[结束时刻],MATCH(表31_24[[#This Row],[日期]]&amp;"阅读",records[日期]&amp;records[名称],0)),"")</f>
        <v>0.2986111111111111</v>
      </c>
      <c r="D20" s="18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6">
        <v>43896</v>
      </c>
      <c r="B21" s="18">
        <f t="array" ref="B21">IFERROR(INDEX(records[开始时刻],MATCH(表31_24[[#This Row],[日期]]&amp;"阅读",records[日期]&amp;records[名称],0)),"")</f>
        <v>0.33333333333333331</v>
      </c>
      <c r="C21" s="18">
        <f t="array" ref="C21">IFERROR(INDEX(records[结束时刻],MATCH(表31_24[[#This Row],[日期]]&amp;"阅读",records[日期]&amp;records[名称],0)),"")</f>
        <v>0.375</v>
      </c>
      <c r="D21" s="18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6">
        <v>43897</v>
      </c>
      <c r="B22" s="18">
        <f t="array" ref="B22">IFERROR(INDEX(records[开始时刻],MATCH(表31_24[[#This Row],[日期]]&amp;"阅读",records[日期]&amp;records[名称],0)),"")</f>
        <v>0.25694444444444448</v>
      </c>
      <c r="C22" s="18">
        <f t="array" ref="C22">IFERROR(INDEX(records[结束时刻],MATCH(表31_24[[#This Row],[日期]]&amp;"阅读",records[日期]&amp;records[名称],0)),"")</f>
        <v>0.2986111111111111</v>
      </c>
      <c r="D22" s="18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6">
        <v>43898</v>
      </c>
      <c r="B23" s="18">
        <f t="array" ref="B23">IFERROR(INDEX(records[开始时刻],MATCH(表31_24[[#This Row],[日期]]&amp;"阅读",records[日期]&amp;records[名称],0)),"")</f>
        <v>0.33333333333333331</v>
      </c>
      <c r="C23" s="18">
        <f t="array" ref="C23">IFERROR(INDEX(records[结束时刻],MATCH(表31_24[[#This Row],[日期]]&amp;"阅读",records[日期]&amp;records[名称],0)),"")</f>
        <v>0.39583333333333331</v>
      </c>
      <c r="D23" s="18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6">
        <v>43899</v>
      </c>
      <c r="B24" s="18">
        <f t="array" ref="B24">IFERROR(INDEX(records[开始时刻],MATCH(表31_24[[#This Row],[日期]]&amp;"阅读",records[日期]&amp;records[名称],0)),"")</f>
        <v>0.25694444444444448</v>
      </c>
      <c r="C24" s="18">
        <f t="array" ref="C24">IFERROR(INDEX(records[结束时刻],MATCH(表31_24[[#This Row],[日期]]&amp;"阅读",records[日期]&amp;records[名称],0)),"")</f>
        <v>0.2986111111111111</v>
      </c>
      <c r="D24" s="18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6">
        <v>43900</v>
      </c>
      <c r="B25" s="18">
        <f t="array" ref="B25">IFERROR(INDEX(records[开始时刻],MATCH(表31_24[[#This Row],[日期]]&amp;"阅读",records[日期]&amp;records[名称],0)),"")</f>
        <v>0.25694444444444448</v>
      </c>
      <c r="C25" s="18">
        <f t="array" ref="C25">IFERROR(INDEX(records[结束时刻],MATCH(表31_24[[#This Row],[日期]]&amp;"阅读",records[日期]&amp;records[名称],0)),"")</f>
        <v>0.2986111111111111</v>
      </c>
      <c r="D25" s="18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6">
        <v>43901</v>
      </c>
      <c r="B26" s="18" t="str">
        <f t="array" ref="B26">IFERROR(INDEX(records[开始时刻],MATCH(表31_24[[#This Row],[日期]]&amp;"阅读",records[日期]&amp;records[名称],0)),"")</f>
        <v/>
      </c>
      <c r="C26" s="18" t="str">
        <f t="array" ref="C26">IFERROR(INDEX(records[结束时刻],MATCH(表31_24[[#This Row],[日期]]&amp;"阅读",records[日期]&amp;records[名称],0)),"")</f>
        <v/>
      </c>
      <c r="D26" s="18" t="str">
        <f t="array" ref="D26">IFERROR(INDEX(records[持续时间],MATCH(表31_24[[#This Row],[日期]]&amp;"阅读",records[日期]&amp;records[名称],0)),"")</f>
        <v/>
      </c>
      <c r="E26" t="str">
        <f t="array" ref="E26">IFERROR(INDEX(records[得分],MATCH(表31_24[[#This Row],[日期]]&amp;"阅读",records[日期]&amp;records[名称],0)),"")</f>
        <v/>
      </c>
      <c r="F26" t="str">
        <f t="array" ref="F26">IFERROR(INDEX(records[备注],MATCH(表31_24[[#This Row],[日期]]&amp;"阅读",records[日期]&amp;records[名称],0))&amp;"","")</f>
        <v/>
      </c>
      <c r="G26" t="str">
        <f>IF(表31_24[[#This Row],[得分]]="","",IF(表31_24[[#This Row],[得分]]&gt;0,G25+1,0))</f>
        <v/>
      </c>
      <c r="H26" t="str">
        <f>IF(表31_24[[#This Row],[得分]]="","",IF(表31_24[[#This Row],[得分]]&lt;0,H25+1,0))</f>
        <v/>
      </c>
    </row>
    <row r="27" spans="1:8">
      <c r="A27" s="6">
        <v>43902</v>
      </c>
      <c r="B27" s="18" t="str">
        <f t="array" ref="B27">IFERROR(INDEX(records[开始时刻],MATCH(表31_24[[#This Row],[日期]]&amp;"阅读",records[日期]&amp;records[名称],0)),"")</f>
        <v/>
      </c>
      <c r="C27" s="18" t="str">
        <f t="array" ref="C27">IFERROR(INDEX(records[结束时刻],MATCH(表31_24[[#This Row],[日期]]&amp;"阅读",records[日期]&amp;records[名称],0)),"")</f>
        <v/>
      </c>
      <c r="D27" s="18" t="str">
        <f t="array" ref="D27">IFERROR(INDEX(records[持续时间],MATCH(表31_24[[#This Row],[日期]]&amp;"阅读",records[日期]&amp;records[名称],0)),"")</f>
        <v/>
      </c>
      <c r="E27" t="str">
        <f t="array" ref="E27">IFERROR(INDEX(records[得分],MATCH(表31_24[[#This Row],[日期]]&amp;"阅读",records[日期]&amp;records[名称],0)),"")</f>
        <v/>
      </c>
      <c r="F27" t="str">
        <f t="array" ref="F27">IFERROR(INDEX(records[备注],MATCH(表31_24[[#This Row],[日期]]&amp;"阅读",records[日期]&amp;records[名称],0))&amp;"","")</f>
        <v/>
      </c>
      <c r="G27" t="str">
        <f>IF(表31_24[[#This Row],[得分]]="","",IF(表31_24[[#This Row],[得分]]&gt;0,G26+1,0))</f>
        <v/>
      </c>
      <c r="H27" t="str">
        <f>IF(表31_24[[#This Row],[得分]]="","",IF(表31_24[[#This Row],[得分]]&lt;0,H26+1,0))</f>
        <v/>
      </c>
    </row>
    <row r="28" spans="1:8">
      <c r="A28" s="6">
        <v>43903</v>
      </c>
      <c r="B28" s="18" t="str">
        <f t="array" ref="B28">IFERROR(INDEX(records[开始时刻],MATCH(表31_24[[#This Row],[日期]]&amp;"阅读",records[日期]&amp;records[名称],0)),"")</f>
        <v/>
      </c>
      <c r="C28" s="18" t="str">
        <f t="array" ref="C28">IFERROR(INDEX(records[结束时刻],MATCH(表31_24[[#This Row],[日期]]&amp;"阅读",records[日期]&amp;records[名称],0)),"")</f>
        <v/>
      </c>
      <c r="D28" s="18" t="str">
        <f t="array" ref="D28">IFERROR(INDEX(records[持续时间],MATCH(表31_24[[#This Row],[日期]]&amp;"阅读",records[日期]&amp;records[名称],0)),"")</f>
        <v/>
      </c>
      <c r="E28" t="str">
        <f t="array" ref="E28">IFERROR(INDEX(records[得分],MATCH(表31_24[[#This Row],[日期]]&amp;"阅读",records[日期]&amp;records[名称],0)),"")</f>
        <v/>
      </c>
      <c r="F28" t="str">
        <f t="array" ref="F28">IFERROR(INDEX(records[备注],MATCH(表31_24[[#This Row],[日期]]&amp;"阅读",records[日期]&amp;records[名称],0))&amp;"","")</f>
        <v/>
      </c>
      <c r="G28" t="str">
        <f>IF(表31_24[[#This Row],[得分]]="","",IF(表31_24[[#This Row],[得分]]&gt;0,G27+1,0))</f>
        <v/>
      </c>
      <c r="H28" t="str">
        <f>IF(表31_24[[#This Row],[得分]]="","",IF(表31_24[[#This Row],[得分]]&lt;0,H27+1,0))</f>
        <v/>
      </c>
    </row>
    <row r="29" spans="1:8">
      <c r="A29" s="6">
        <v>43904</v>
      </c>
      <c r="B29" s="18" t="str">
        <f t="array" ref="B29">IFERROR(INDEX(records[开始时刻],MATCH(表31_24[[#This Row],[日期]]&amp;"阅读",records[日期]&amp;records[名称],0)),"")</f>
        <v/>
      </c>
      <c r="C29" s="18" t="str">
        <f t="array" ref="C29">IFERROR(INDEX(records[结束时刻],MATCH(表31_24[[#This Row],[日期]]&amp;"阅读",records[日期]&amp;records[名称],0)),"")</f>
        <v/>
      </c>
      <c r="D29" s="18" t="str">
        <f t="array" ref="D29">IFERROR(INDEX(records[持续时间],MATCH(表31_24[[#This Row],[日期]]&amp;"阅读",records[日期]&amp;records[名称],0)),"")</f>
        <v/>
      </c>
      <c r="E29" t="str">
        <f t="array" ref="E29">IFERROR(INDEX(records[得分],MATCH(表31_24[[#This Row],[日期]]&amp;"阅读",records[日期]&amp;records[名称],0)),"")</f>
        <v/>
      </c>
      <c r="F29" t="str">
        <f t="array" ref="F29">IFERROR(INDEX(records[备注],MATCH(表31_24[[#This Row],[日期]]&amp;"阅读",records[日期]&amp;records[名称],0))&amp;"","")</f>
        <v/>
      </c>
      <c r="G29" t="str">
        <f>IF(表31_24[[#This Row],[得分]]="","",IF(表31_24[[#This Row],[得分]]&gt;0,G28+1,0))</f>
        <v/>
      </c>
      <c r="H29" t="str">
        <f>IF(表31_24[[#This Row],[得分]]="","",IF(表31_24[[#This Row],[得分]]&lt;0,H28+1,0))</f>
        <v/>
      </c>
    </row>
    <row r="30" spans="1:8">
      <c r="A30" s="6">
        <v>43905</v>
      </c>
      <c r="B30" s="18" t="str">
        <f t="array" ref="B30">IFERROR(INDEX(records[开始时刻],MATCH(表31_24[[#This Row],[日期]]&amp;"阅读",records[日期]&amp;records[名称],0)),"")</f>
        <v/>
      </c>
      <c r="C30" s="18" t="str">
        <f t="array" ref="C30">IFERROR(INDEX(records[结束时刻],MATCH(表31_24[[#This Row],[日期]]&amp;"阅读",records[日期]&amp;records[名称],0)),"")</f>
        <v/>
      </c>
      <c r="D30" s="18" t="str">
        <f t="array" ref="D30">IFERROR(INDEX(records[持续时间],MATCH(表31_24[[#This Row],[日期]]&amp;"阅读",records[日期]&amp;records[名称],0)),"")</f>
        <v/>
      </c>
      <c r="E30" t="str">
        <f t="array" ref="E30">IFERROR(INDEX(records[得分],MATCH(表31_24[[#This Row],[日期]]&amp;"阅读",records[日期]&amp;records[名称],0)),"")</f>
        <v/>
      </c>
      <c r="F30" t="str">
        <f t="array" ref="F30">IFERROR(INDEX(records[备注],MATCH(表31_24[[#This Row],[日期]]&amp;"阅读",records[日期]&amp;records[名称],0))&amp;"","")</f>
        <v/>
      </c>
      <c r="G30" t="str">
        <f>IF(表31_24[[#This Row],[得分]]="","",IF(表31_24[[#This Row],[得分]]&gt;0,G29+1,0))</f>
        <v/>
      </c>
      <c r="H30" t="str">
        <f>IF(表31_24[[#This Row],[得分]]="","",IF(表31_24[[#This Row],[得分]]&lt;0,H29+1,0))</f>
        <v/>
      </c>
    </row>
    <row r="31" spans="1:8">
      <c r="A31" s="6">
        <v>43906</v>
      </c>
      <c r="B31" s="18" t="str">
        <f t="array" ref="B31">IFERROR(INDEX(records[开始时刻],MATCH(表31_24[[#This Row],[日期]]&amp;"阅读",records[日期]&amp;records[名称],0)),"")</f>
        <v/>
      </c>
      <c r="C31" s="18" t="str">
        <f t="array" ref="C31">IFERROR(INDEX(records[结束时刻],MATCH(表31_24[[#This Row],[日期]]&amp;"阅读",records[日期]&amp;records[名称],0)),"")</f>
        <v/>
      </c>
      <c r="D31" s="18" t="str">
        <f t="array" ref="D31">IFERROR(INDEX(records[持续时间],MATCH(表31_24[[#This Row],[日期]]&amp;"阅读",records[日期]&amp;records[名称],0)),"")</f>
        <v/>
      </c>
      <c r="E31" t="str">
        <f t="array" ref="E31">IFERROR(INDEX(records[得分],MATCH(表31_24[[#This Row],[日期]]&amp;"阅读",records[日期]&amp;records[名称],0)),"")</f>
        <v/>
      </c>
      <c r="F31" t="str">
        <f t="array" ref="F31">IFERROR(INDEX(records[备注],MATCH(表31_24[[#This Row],[日期]]&amp;"阅读",records[日期]&amp;records[名称],0))&amp;"","")</f>
        <v/>
      </c>
      <c r="G31" t="str">
        <f>IF(表31_24[[#This Row],[得分]]="","",IF(表31_24[[#This Row],[得分]]&gt;0,G30+1,0))</f>
        <v/>
      </c>
      <c r="H31" t="str">
        <f>IF(表31_24[[#This Row],[得分]]="","",IF(表31_24[[#This Row],[得分]]&lt;0,H30+1,0))</f>
        <v/>
      </c>
    </row>
    <row r="32" spans="1:8">
      <c r="A32" s="6">
        <v>43907</v>
      </c>
      <c r="B32" s="18" t="str">
        <f t="array" ref="B32">IFERROR(INDEX(records[开始时刻],MATCH(表31_24[[#This Row],[日期]]&amp;"阅读",records[日期]&amp;records[名称],0)),"")</f>
        <v/>
      </c>
      <c r="C32" s="18" t="str">
        <f t="array" ref="C32">IFERROR(INDEX(records[结束时刻],MATCH(表31_24[[#This Row],[日期]]&amp;"阅读",records[日期]&amp;records[名称],0)),"")</f>
        <v/>
      </c>
      <c r="D32" s="18" t="str">
        <f t="array" ref="D32">IFERROR(INDEX(records[持续时间],MATCH(表31_24[[#This Row],[日期]]&amp;"阅读",records[日期]&amp;records[名称],0)),"")</f>
        <v/>
      </c>
      <c r="E32" t="str">
        <f t="array" ref="E32">IFERROR(INDEX(records[得分],MATCH(表31_24[[#This Row],[日期]]&amp;"阅读",records[日期]&amp;records[名称],0)),"")</f>
        <v/>
      </c>
      <c r="F32" t="str">
        <f t="array" ref="F32">IFERROR(INDEX(records[备注],MATCH(表31_24[[#This Row],[日期]]&amp;"阅读",records[日期]&amp;records[名称],0))&amp;"","")</f>
        <v/>
      </c>
      <c r="G32" t="str">
        <f>IF(表31_24[[#This Row],[得分]]="","",IF(表31_24[[#This Row],[得分]]&gt;0,G31+1,0))</f>
        <v/>
      </c>
      <c r="H32" t="str">
        <f>IF(表31_24[[#This Row],[得分]]="","",IF(表31_24[[#This Row],[得分]]&lt;0,H31+1,0))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29"/>
  <sheetViews>
    <sheetView topLeftCell="A2" workbookViewId="0">
      <selection activeCell="H24" sqref="H24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131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>
        <f t="array" ref="B10">IFERROR(INDEX(records[开始时刻],MATCH(表31_36[[#This Row],[日期]]&amp;"做早餐",records[日期]&amp;records[名称],0)),"")</f>
        <v>0.30208333333333331</v>
      </c>
      <c r="C10" s="18">
        <f t="array" ref="C10">IFERROR(INDEX(records[结束时刻],MATCH(表31_36[[#This Row],[日期]]&amp;"做早餐",records[日期]&amp;records[名称],0)),"")</f>
        <v>0.32291666666666669</v>
      </c>
      <c r="D10" s="18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6">
        <v>43884</v>
      </c>
      <c r="K10" s="18">
        <f t="array" ref="K10">IFERROR(INDEX(records[开始时刻],MATCH(表31_3637[[#This Row],[日期]]&amp;"吃早餐",records[日期]&amp;records[名称],0)),"")</f>
        <v>0.32291666666666669</v>
      </c>
      <c r="L10" s="18">
        <f t="array" ref="L10">IFERROR(INDEX(records[结束时刻],MATCH(表31_3637[[#This Row],[日期]]&amp;"吃早餐",records[日期]&amp;records[名称],0)),"")</f>
        <v>0.33333333333333331</v>
      </c>
      <c r="M10" s="18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>
        <f t="array" ref="B11">IFERROR(INDEX(records[开始时刻],MATCH(表31_36[[#This Row],[日期]]&amp;"做早餐",records[日期]&amp;records[名称],0)),"")</f>
        <v>0.30208333333333331</v>
      </c>
      <c r="C11" s="18">
        <f t="array" ref="C11">IFERROR(INDEX(records[结束时刻],MATCH(表31_36[[#This Row],[日期]]&amp;"做早餐",records[日期]&amp;records[名称],0)),"")</f>
        <v>0.32291666666666669</v>
      </c>
      <c r="D11" s="18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6">
        <v>43885</v>
      </c>
      <c r="K11" s="18">
        <f t="array" ref="K11">IFERROR(INDEX(records[开始时刻],MATCH(表31_3637[[#This Row],[日期]]&amp;"吃早餐",records[日期]&amp;records[名称],0)),"")</f>
        <v>0.32291666666666669</v>
      </c>
      <c r="L11" s="18">
        <f t="array" ref="L11">IFERROR(INDEX(records[结束时刻],MATCH(表31_3637[[#This Row],[日期]]&amp;"吃早餐",records[日期]&amp;records[名称],0)),"")</f>
        <v>0.33333333333333331</v>
      </c>
      <c r="M11" s="18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6">
        <v>43886</v>
      </c>
      <c r="B12" s="18">
        <f t="array" ref="B12">IFERROR(INDEX(records[开始时刻],MATCH(表31_36[[#This Row],[日期]]&amp;"做早餐",records[日期]&amp;records[名称],0)),"")</f>
        <v>0.30208333333333331</v>
      </c>
      <c r="C12" s="18">
        <f t="array" ref="C12">IFERROR(INDEX(records[结束时刻],MATCH(表31_36[[#This Row],[日期]]&amp;"做早餐",records[日期]&amp;records[名称],0)),"")</f>
        <v>0.32291666666666669</v>
      </c>
      <c r="D12" s="18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6">
        <v>43886</v>
      </c>
      <c r="K12" s="18">
        <f t="array" ref="K12">IFERROR(INDEX(records[开始时刻],MATCH(表31_3637[[#This Row],[日期]]&amp;"吃早餐",records[日期]&amp;records[名称],0)),"")</f>
        <v>0.32291666666666669</v>
      </c>
      <c r="L12" s="18">
        <f t="array" ref="L12">IFERROR(INDEX(records[结束时刻],MATCH(表31_3637[[#This Row],[日期]]&amp;"吃早餐",records[日期]&amp;records[名称],0)),"")</f>
        <v>0.33333333333333331</v>
      </c>
      <c r="M12" s="18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6">
        <v>43887</v>
      </c>
      <c r="B13" s="18">
        <f t="array" ref="B13">IFERROR(INDEX(records[开始时刻],MATCH(表31_36[[#This Row],[日期]]&amp;"做早餐",records[日期]&amp;records[名称],0)),"")</f>
        <v>0.30208333333333331</v>
      </c>
      <c r="C13" s="18">
        <f t="array" ref="C13">IFERROR(INDEX(records[结束时刻],MATCH(表31_36[[#This Row],[日期]]&amp;"做早餐",records[日期]&amp;records[名称],0)),"")</f>
        <v>0.32291666666666669</v>
      </c>
      <c r="D13" s="18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6">
        <v>43887</v>
      </c>
      <c r="K13" s="18">
        <f t="array" ref="K13">IFERROR(INDEX(records[开始时刻],MATCH(表31_3637[[#This Row],[日期]]&amp;"吃早餐",records[日期]&amp;records[名称],0)),"")</f>
        <v>0.32291666666666669</v>
      </c>
      <c r="L13" s="18">
        <f t="array" ref="L13">IFERROR(INDEX(records[结束时刻],MATCH(表31_3637[[#This Row],[日期]]&amp;"吃早餐",records[日期]&amp;records[名称],0)),"")</f>
        <v>0.33333333333333331</v>
      </c>
      <c r="M13" s="18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6">
        <v>43888</v>
      </c>
      <c r="B14" s="18">
        <f t="array" ref="B14">IFERROR(INDEX(records[开始时刻],MATCH(表31_36[[#This Row],[日期]]&amp;"做早餐",records[日期]&amp;records[名称],0)),"")</f>
        <v>0.30208333333333331</v>
      </c>
      <c r="C14" s="18">
        <f t="array" ref="C14">IFERROR(INDEX(records[结束时刻],MATCH(表31_36[[#This Row],[日期]]&amp;"做早餐",records[日期]&amp;records[名称],0)),"")</f>
        <v>0.32291666666666669</v>
      </c>
      <c r="D14" s="18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6">
        <v>43888</v>
      </c>
      <c r="K14" s="18">
        <f t="array" ref="K14">IFERROR(INDEX(records[开始时刻],MATCH(表31_3637[[#This Row],[日期]]&amp;"吃早餐",records[日期]&amp;records[名称],0)),"")</f>
        <v>0.32291666666666669</v>
      </c>
      <c r="L14" s="18">
        <f t="array" ref="L14">IFERROR(INDEX(records[结束时刻],MATCH(表31_3637[[#This Row],[日期]]&amp;"吃早餐",records[日期]&amp;records[名称],0)),"")</f>
        <v>0.33333333333333331</v>
      </c>
      <c r="M14" s="18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6">
        <v>43889</v>
      </c>
      <c r="B15" s="18">
        <f t="array" ref="B15">IFERROR(INDEX(records[开始时刻],MATCH(表31_36[[#This Row],[日期]]&amp;"做早餐",records[日期]&amp;records[名称],0)),"")</f>
        <v>0.30208333333333331</v>
      </c>
      <c r="C15" s="18">
        <f t="array" ref="C15">IFERROR(INDEX(records[结束时刻],MATCH(表31_36[[#This Row],[日期]]&amp;"做早餐",records[日期]&amp;records[名称],0)),"")</f>
        <v>0.32291666666666669</v>
      </c>
      <c r="D15" s="18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6">
        <v>43889</v>
      </c>
      <c r="K15" s="18">
        <f t="array" ref="K15">IFERROR(INDEX(records[开始时刻],MATCH(表31_3637[[#This Row],[日期]]&amp;"吃早餐",records[日期]&amp;records[名称],0)),"")</f>
        <v>0.32291666666666669</v>
      </c>
      <c r="L15" s="18">
        <f t="array" ref="L15">IFERROR(INDEX(records[结束时刻],MATCH(表31_3637[[#This Row],[日期]]&amp;"吃早餐",records[日期]&amp;records[名称],0)),"")</f>
        <v>0.33333333333333331</v>
      </c>
      <c r="M15" s="18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6">
        <v>43890</v>
      </c>
      <c r="B16" s="18">
        <f t="array" ref="B16">IFERROR(INDEX(records[开始时刻],MATCH(表31_36[[#This Row],[日期]]&amp;"做早餐",records[日期]&amp;records[名称],0)),"")</f>
        <v>0.30208333333333331</v>
      </c>
      <c r="C16" s="18">
        <f t="array" ref="C16">IFERROR(INDEX(records[结束时刻],MATCH(表31_36[[#This Row],[日期]]&amp;"做早餐",records[日期]&amp;records[名称],0)),"")</f>
        <v>0.32291666666666669</v>
      </c>
      <c r="D16" s="18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6">
        <v>43890</v>
      </c>
      <c r="K16" s="18">
        <f t="array" ref="K16">IFERROR(INDEX(records[开始时刻],MATCH(表31_3637[[#This Row],[日期]]&amp;"吃早餐",records[日期]&amp;records[名称],0)),"")</f>
        <v>0.32291666666666669</v>
      </c>
      <c r="L16" s="18">
        <f t="array" ref="L16">IFERROR(INDEX(records[结束时刻],MATCH(表31_3637[[#This Row],[日期]]&amp;"吃早餐",records[日期]&amp;records[名称],0)),"")</f>
        <v>0.33333333333333331</v>
      </c>
      <c r="M16" s="18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6">
        <v>43891</v>
      </c>
      <c r="B17" s="18">
        <f t="array" ref="B17">IFERROR(INDEX(records[开始时刻],MATCH(表31_36[[#This Row],[日期]]&amp;"做早餐",records[日期]&amp;records[名称],0)),"")</f>
        <v>0.30208333333333331</v>
      </c>
      <c r="C17" s="18">
        <f t="array" ref="C17">IFERROR(INDEX(records[结束时刻],MATCH(表31_36[[#This Row],[日期]]&amp;"做早餐",records[日期]&amp;records[名称],0)),"")</f>
        <v>0.32291666666666669</v>
      </c>
      <c r="D17" s="18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6">
        <v>43891</v>
      </c>
      <c r="K17" s="18">
        <f t="array" ref="K17">IFERROR(INDEX(records[开始时刻],MATCH(表31_3637[[#This Row],[日期]]&amp;"吃早餐",records[日期]&amp;records[名称],0)),"")</f>
        <v>0.32291666666666669</v>
      </c>
      <c r="L17" s="18">
        <f t="array" ref="L17">IFERROR(INDEX(records[结束时刻],MATCH(表31_3637[[#This Row],[日期]]&amp;"吃早餐",records[日期]&amp;records[名称],0)),"")</f>
        <v>0.33333333333333331</v>
      </c>
      <c r="M17" s="18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6">
        <v>43892</v>
      </c>
      <c r="B18" s="18">
        <f t="array" ref="B18">IFERROR(INDEX(records[开始时刻],MATCH(表31_36[[#This Row],[日期]]&amp;"做早餐",records[日期]&amp;records[名称],0)),"")</f>
        <v>0.33333333333333331</v>
      </c>
      <c r="C18" s="18">
        <f t="array" ref="C18">IFERROR(INDEX(records[结束时刻],MATCH(表31_36[[#This Row],[日期]]&amp;"做早餐",records[日期]&amp;records[名称],0)),"")</f>
        <v>0.3611111111111111</v>
      </c>
      <c r="D18" s="18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6">
        <v>43892</v>
      </c>
      <c r="K18" s="18">
        <f t="array" ref="K18">IFERROR(INDEX(records[开始时刻],MATCH(表31_3637[[#This Row],[日期]]&amp;"吃早餐",records[日期]&amp;records[名称],0)),"")</f>
        <v>0.3611111111111111</v>
      </c>
      <c r="L18" s="18">
        <f t="array" ref="L18">IFERROR(INDEX(records[结束时刻],MATCH(表31_3637[[#This Row],[日期]]&amp;"吃早餐",records[日期]&amp;records[名称],0)),"")</f>
        <v>0.375</v>
      </c>
      <c r="M18" s="18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6">
        <v>43893</v>
      </c>
      <c r="B19" s="18">
        <f t="array" ref="B19">IFERROR(INDEX(records[开始时刻],MATCH(表31_36[[#This Row],[日期]]&amp;"做早餐",records[日期]&amp;records[名称],0)),"")</f>
        <v>0.2986111111111111</v>
      </c>
      <c r="C19" s="18">
        <f t="array" ref="C19">IFERROR(INDEX(records[结束时刻],MATCH(表31_36[[#This Row],[日期]]&amp;"做早餐",records[日期]&amp;records[名称],0)),"")</f>
        <v>0.31944444444444448</v>
      </c>
      <c r="D19" s="18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6">
        <v>43893</v>
      </c>
      <c r="K19" s="18">
        <f t="array" ref="K19">IFERROR(INDEX(records[开始时刻],MATCH(表31_3637[[#This Row],[日期]]&amp;"吃早餐",records[日期]&amp;records[名称],0)),"")</f>
        <v>0.31944444444444448</v>
      </c>
      <c r="L19" s="18">
        <f t="array" ref="L19">IFERROR(INDEX(records[结束时刻],MATCH(表31_3637[[#This Row],[日期]]&amp;"吃早餐",records[日期]&amp;records[名称],0)),"")</f>
        <v>0.33333333333333331</v>
      </c>
      <c r="M19" s="18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6">
        <v>43894</v>
      </c>
      <c r="B20" s="18">
        <f t="array" ref="B20">IFERROR(INDEX(records[开始时刻],MATCH(表31_36[[#This Row],[日期]]&amp;"做早餐",records[日期]&amp;records[名称],0)),"")</f>
        <v>0.2986111111111111</v>
      </c>
      <c r="C20" s="18">
        <f t="array" ref="C20">IFERROR(INDEX(records[结束时刻],MATCH(表31_36[[#This Row],[日期]]&amp;"做早餐",records[日期]&amp;records[名称],0)),"")</f>
        <v>0.31944444444444448</v>
      </c>
      <c r="D20" s="18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6">
        <v>43894</v>
      </c>
      <c r="K20" s="18">
        <f t="array" ref="K20">IFERROR(INDEX(records[开始时刻],MATCH(表31_3637[[#This Row],[日期]]&amp;"吃早餐",records[日期]&amp;records[名称],0)),"")</f>
        <v>0.31944444444444448</v>
      </c>
      <c r="L20" s="18">
        <f t="array" ref="L20">IFERROR(INDEX(records[结束时刻],MATCH(表31_3637[[#This Row],[日期]]&amp;"吃早餐",records[日期]&amp;records[名称],0)),"")</f>
        <v>0.33333333333333331</v>
      </c>
      <c r="M20" s="18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6">
        <v>43895</v>
      </c>
      <c r="B21" s="18">
        <f t="array" ref="B21">IFERROR(INDEX(records[开始时刻],MATCH(表31_36[[#This Row],[日期]]&amp;"做早餐",records[日期]&amp;records[名称],0)),"")</f>
        <v>0.2986111111111111</v>
      </c>
      <c r="C21" s="18">
        <f t="array" ref="C21">IFERROR(INDEX(records[结束时刻],MATCH(表31_36[[#This Row],[日期]]&amp;"做早餐",records[日期]&amp;records[名称],0)),"")</f>
        <v>0.31944444444444448</v>
      </c>
      <c r="D21" s="18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6">
        <v>43895</v>
      </c>
      <c r="K21" s="18">
        <f t="array" ref="K21">IFERROR(INDEX(records[开始时刻],MATCH(表31_3637[[#This Row],[日期]]&amp;"吃早餐",records[日期]&amp;records[名称],0)),"")</f>
        <v>0.31944444444444448</v>
      </c>
      <c r="L21" s="18">
        <f t="array" ref="L21">IFERROR(INDEX(records[结束时刻],MATCH(表31_3637[[#This Row],[日期]]&amp;"吃早餐",records[日期]&amp;records[名称],0)),"")</f>
        <v>0.33333333333333331</v>
      </c>
      <c r="M21" s="18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6">
        <v>43896</v>
      </c>
      <c r="B22" s="18">
        <f t="array" ref="B22">IFERROR(INDEX(records[开始时刻],MATCH(表31_36[[#This Row],[日期]]&amp;"做早餐",records[日期]&amp;records[名称],0)),"")</f>
        <v>0.29166666666666669</v>
      </c>
      <c r="C22" s="18">
        <f t="array" ref="C22">IFERROR(INDEX(records[结束时刻],MATCH(表31_36[[#This Row],[日期]]&amp;"做早餐",records[日期]&amp;records[名称],0)),"")</f>
        <v>0.3125</v>
      </c>
      <c r="D22" s="18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6">
        <v>43896</v>
      </c>
      <c r="K22" s="18">
        <f t="array" ref="K22">IFERROR(INDEX(records[开始时刻],MATCH(表31_3637[[#This Row],[日期]]&amp;"吃早餐",records[日期]&amp;records[名称],0)),"")</f>
        <v>0.31944444444444448</v>
      </c>
      <c r="L22" s="18">
        <f t="array" ref="L22">IFERROR(INDEX(records[结束时刻],MATCH(表31_3637[[#This Row],[日期]]&amp;"吃早餐",records[日期]&amp;records[名称],0)),"")</f>
        <v>0.3298611111111111</v>
      </c>
      <c r="M22" s="18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6">
        <v>43897</v>
      </c>
      <c r="B23" s="18">
        <f t="array" ref="B23">IFERROR(INDEX(records[开始时刻],MATCH(表31_36[[#This Row],[日期]]&amp;"做早餐",records[日期]&amp;records[名称],0)),"")</f>
        <v>0.2986111111111111</v>
      </c>
      <c r="C23" s="18">
        <f t="array" ref="C23">IFERROR(INDEX(records[结束时刻],MATCH(表31_36[[#This Row],[日期]]&amp;"做早餐",records[日期]&amp;records[名称],0)),"")</f>
        <v>0.31944444444444448</v>
      </c>
      <c r="D23" s="18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6">
        <v>43897</v>
      </c>
      <c r="K23" s="18">
        <f t="array" ref="K23">IFERROR(INDEX(records[开始时刻],MATCH(表31_3637[[#This Row],[日期]]&amp;"吃早餐",records[日期]&amp;records[名称],0)),"")</f>
        <v>0.31944444444444448</v>
      </c>
      <c r="L23" s="18">
        <f t="array" ref="L23">IFERROR(INDEX(records[结束时刻],MATCH(表31_3637[[#This Row],[日期]]&amp;"吃早餐",records[日期]&amp;records[名称],0)),"")</f>
        <v>0.3298611111111111</v>
      </c>
      <c r="M23" s="18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6">
        <v>43898</v>
      </c>
      <c r="B24" s="18">
        <f t="array" ref="B24">IFERROR(INDEX(records[开始时刻],MATCH(表31_36[[#This Row],[日期]]&amp;"做早餐",records[日期]&amp;records[名称],0)),"")</f>
        <v>0.2986111111111111</v>
      </c>
      <c r="C24" s="18">
        <f t="array" ref="C24">IFERROR(INDEX(records[结束时刻],MATCH(表31_36[[#This Row],[日期]]&amp;"做早餐",records[日期]&amp;records[名称],0)),"")</f>
        <v>0.31944444444444448</v>
      </c>
      <c r="D24" s="18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6">
        <v>43898</v>
      </c>
      <c r="K24" s="18">
        <f t="array" ref="K24">IFERROR(INDEX(records[开始时刻],MATCH(表31_3637[[#This Row],[日期]]&amp;"吃早餐",records[日期]&amp;records[名称],0)),"")</f>
        <v>0.31944444444444448</v>
      </c>
      <c r="L24" s="18">
        <f t="array" ref="L24">IFERROR(INDEX(records[结束时刻],MATCH(表31_3637[[#This Row],[日期]]&amp;"吃早餐",records[日期]&amp;records[名称],0)),"")</f>
        <v>0.3298611111111111</v>
      </c>
      <c r="M24" s="18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6">
        <v>43899</v>
      </c>
      <c r="B25" s="18">
        <f t="array" ref="B25">IFERROR(INDEX(records[开始时刻],MATCH(表31_36[[#This Row],[日期]]&amp;"做早餐",records[日期]&amp;records[名称],0)),"")</f>
        <v>0.2986111111111111</v>
      </c>
      <c r="C25" s="18">
        <f t="array" ref="C25">IFERROR(INDEX(records[结束时刻],MATCH(表31_36[[#This Row],[日期]]&amp;"做早餐",records[日期]&amp;records[名称],0)),"")</f>
        <v>0.31944444444444448</v>
      </c>
      <c r="D25" s="18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6">
        <v>43899</v>
      </c>
      <c r="K25" s="18">
        <f t="array" ref="K25">IFERROR(INDEX(records[开始时刻],MATCH(表31_3637[[#This Row],[日期]]&amp;"吃早餐",records[日期]&amp;records[名称],0)),"")</f>
        <v>0.31944444444444448</v>
      </c>
      <c r="L25" s="18">
        <f t="array" ref="L25">IFERROR(INDEX(records[结束时刻],MATCH(表31_3637[[#This Row],[日期]]&amp;"吃早餐",records[日期]&amp;records[名称],0)),"")</f>
        <v>0.3298611111111111</v>
      </c>
      <c r="M25" s="18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6">
        <v>43900</v>
      </c>
      <c r="B26" s="18">
        <f t="array" ref="B26">IFERROR(INDEX(records[开始时刻],MATCH(表31_36[[#This Row],[日期]]&amp;"做早餐",records[日期]&amp;records[名称],0)),"")</f>
        <v>0.2986111111111111</v>
      </c>
      <c r="C26" s="18">
        <f t="array" ref="C26">IFERROR(INDEX(records[结束时刻],MATCH(表31_36[[#This Row],[日期]]&amp;"做早餐",records[日期]&amp;records[名称],0)),"")</f>
        <v>0.31944444444444448</v>
      </c>
      <c r="D26" s="18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>IF(表31_36[[#This Row],[得分]]="","",IF(表31_36[[#This Row],[得分]]&lt;0,H25+1,0))</f>
        <v>0</v>
      </c>
      <c r="J26" s="6">
        <v>43900</v>
      </c>
      <c r="K26" s="18">
        <f t="array" ref="K26">IFERROR(INDEX(records[开始时刻],MATCH(表31_3637[[#This Row],[日期]]&amp;"吃早餐",records[日期]&amp;records[名称],0)),"")</f>
        <v>0.31944444444444448</v>
      </c>
      <c r="L26" s="18">
        <f t="array" ref="L26">IFERROR(INDEX(records[结束时刻],MATCH(表31_3637[[#This Row],[日期]]&amp;"吃早餐",records[日期]&amp;records[名称],0)),"")</f>
        <v>0.3298611111111111</v>
      </c>
      <c r="M26" s="18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6">
        <v>43901</v>
      </c>
      <c r="B27" s="18" t="str">
        <f t="array" ref="B27">IFERROR(INDEX(records[开始时刻],MATCH(表31_36[[#This Row],[日期]]&amp;"做早餐",records[日期]&amp;records[名称],0)),"")</f>
        <v/>
      </c>
      <c r="C27" s="18" t="str">
        <f t="array" ref="C27">IFERROR(INDEX(records[结束时刻],MATCH(表31_36[[#This Row],[日期]]&amp;"做早餐",records[日期]&amp;records[名称],0)),"")</f>
        <v/>
      </c>
      <c r="D27" s="18" t="str">
        <f t="array" ref="D27">IFERROR(INDEX(records[持续时间],MATCH(表31_36[[#This Row],[日期]]&amp;"做早餐",records[日期]&amp;records[名称],0)),"")</f>
        <v/>
      </c>
      <c r="E27" t="str">
        <f t="array" ref="E27">IFERROR(INDEX(records[得分],MATCH(表31_36[[#This Row],[日期]]&amp;"做早餐",records[日期]&amp;records[名称],0)),"")</f>
        <v/>
      </c>
      <c r="F27" t="str">
        <f t="array" ref="F27">IFERROR(INDEX(records[备注],MATCH(表31_36[[#This Row],[日期]]&amp;"做早餐",records[日期]&amp;records[名称],0))&amp;"","")</f>
        <v/>
      </c>
      <c r="G27" t="str">
        <f>IF(表31_36[[#This Row],[得分]]="","",IF(表31_36[[#This Row],[得分]]&gt;0,G26+1,0))</f>
        <v/>
      </c>
      <c r="H27" t="str">
        <f>IF(表31_36[[#This Row],[得分]]="","",IF(表31_36[[#This Row],[得分]]&lt;0,H26+1,0))</f>
        <v/>
      </c>
      <c r="J27" s="6">
        <v>43901</v>
      </c>
      <c r="K27" s="18" t="str">
        <f t="array" ref="K27">IFERROR(INDEX(records[开始时刻],MATCH(表31_3637[[#This Row],[日期]]&amp;"吃早餐",records[日期]&amp;records[名称],0)),"")</f>
        <v/>
      </c>
      <c r="L27" s="18" t="str">
        <f t="array" ref="L27">IFERROR(INDEX(records[结束时刻],MATCH(表31_3637[[#This Row],[日期]]&amp;"吃早餐",records[日期]&amp;records[名称],0)),"")</f>
        <v/>
      </c>
      <c r="M27" s="18" t="str">
        <f t="array" ref="M27">IFERROR(INDEX(records[持续时间],MATCH(表31_3637[[#This Row],[日期]]&amp;"吃早餐",records[日期]&amp;records[名称],0)),"")</f>
        <v/>
      </c>
      <c r="N27" t="str">
        <f t="array" ref="N27">IFERROR(INDEX(records[得分],MATCH(表31_3637[[#This Row],[日期]]&amp;"吃早餐",records[日期]&amp;records[名称],0)),"")</f>
        <v/>
      </c>
      <c r="O27" t="str">
        <f t="array" ref="O27">IFERROR(INDEX(records[备注],MATCH(表31_3637[[#This Row],[日期]]&amp;"吃早餐",records[日期]&amp;records[名称],0))&amp;"","")</f>
        <v/>
      </c>
      <c r="P27" t="str">
        <f>IF(表31_3637[[#This Row],[得分]]="","",IF(表31_3637[[#This Row],[得分]]&gt;0,P26+1,0))</f>
        <v/>
      </c>
      <c r="Q27" t="str">
        <f>IF(表31_3637[[#This Row],[得分]]="","",IF(表31_3637[[#This Row],[得分]]&lt;0,Q26+1,0))</f>
        <v/>
      </c>
    </row>
    <row r="28" spans="1:17">
      <c r="A28" s="6">
        <v>43902</v>
      </c>
      <c r="B28" s="18" t="str">
        <f t="array" ref="B28">IFERROR(INDEX(records[开始时刻],MATCH(表31_36[[#This Row],[日期]]&amp;"做早餐",records[日期]&amp;records[名称],0)),"")</f>
        <v/>
      </c>
      <c r="C28" s="18" t="str">
        <f t="array" ref="C28">IFERROR(INDEX(records[结束时刻],MATCH(表31_36[[#This Row],[日期]]&amp;"做早餐",records[日期]&amp;records[名称],0)),"")</f>
        <v/>
      </c>
      <c r="D28" s="18" t="str">
        <f t="array" ref="D28">IFERROR(INDEX(records[持续时间],MATCH(表31_36[[#This Row],[日期]]&amp;"做早餐",records[日期]&amp;records[名称],0)),"")</f>
        <v/>
      </c>
      <c r="E28" t="str">
        <f t="array" ref="E28">IFERROR(INDEX(records[得分],MATCH(表31_36[[#This Row],[日期]]&amp;"做早餐",records[日期]&amp;records[名称],0)),"")</f>
        <v/>
      </c>
      <c r="F28" t="str">
        <f t="array" ref="F28">IFERROR(INDEX(records[备注],MATCH(表31_36[[#This Row],[日期]]&amp;"做早餐",records[日期]&amp;records[名称],0))&amp;"","")</f>
        <v/>
      </c>
      <c r="G28" t="str">
        <f>IF(表31_36[[#This Row],[得分]]="","",IF(表31_36[[#This Row],[得分]]&gt;0,G27+1,0))</f>
        <v/>
      </c>
      <c r="H28" t="str">
        <f>IF(表31_36[[#This Row],[得分]]="","",IF(表31_36[[#This Row],[得分]]&lt;0,H27+1,0))</f>
        <v/>
      </c>
      <c r="J28" s="6">
        <v>43902</v>
      </c>
      <c r="K28" s="18" t="str">
        <f t="array" ref="K28">IFERROR(INDEX(records[开始时刻],MATCH(表31_3637[[#This Row],[日期]]&amp;"吃早餐",records[日期]&amp;records[名称],0)),"")</f>
        <v/>
      </c>
      <c r="L28" s="18" t="str">
        <f t="array" ref="L28">IFERROR(INDEX(records[结束时刻],MATCH(表31_3637[[#This Row],[日期]]&amp;"吃早餐",records[日期]&amp;records[名称],0)),"")</f>
        <v/>
      </c>
      <c r="M28" s="18" t="str">
        <f t="array" ref="M28">IFERROR(INDEX(records[持续时间],MATCH(表31_3637[[#This Row],[日期]]&amp;"吃早餐",records[日期]&amp;records[名称],0)),"")</f>
        <v/>
      </c>
      <c r="N28" t="str">
        <f t="array" ref="N28">IFERROR(INDEX(records[得分],MATCH(表31_3637[[#This Row],[日期]]&amp;"吃早餐",records[日期]&amp;records[名称],0)),"")</f>
        <v/>
      </c>
      <c r="O28" t="str">
        <f t="array" ref="O28">IFERROR(INDEX(records[备注],MATCH(表31_3637[[#This Row],[日期]]&amp;"吃早餐",records[日期]&amp;records[名称],0))&amp;"","")</f>
        <v/>
      </c>
      <c r="P28" t="str">
        <f>IF(表31_3637[[#This Row],[得分]]="","",IF(表31_3637[[#This Row],[得分]]&gt;0,P27+1,0))</f>
        <v/>
      </c>
      <c r="Q28" t="str">
        <f>IF(表31_3637[[#This Row],[得分]]="","",IF(表31_3637[[#This Row],[得分]]&lt;0,Q27+1,0))</f>
        <v/>
      </c>
    </row>
    <row r="29" spans="1:17">
      <c r="A29" s="6">
        <v>43903</v>
      </c>
      <c r="B29" s="18" t="str">
        <f t="array" ref="B29">IFERROR(INDEX(records[开始时刻],MATCH(表31_36[[#This Row],[日期]]&amp;"做早餐",records[日期]&amp;records[名称],0)),"")</f>
        <v/>
      </c>
      <c r="C29" s="18" t="str">
        <f t="array" ref="C29">IFERROR(INDEX(records[结束时刻],MATCH(表31_36[[#This Row],[日期]]&amp;"做早餐",records[日期]&amp;records[名称],0)),"")</f>
        <v/>
      </c>
      <c r="D29" s="18" t="str">
        <f t="array" ref="D29">IFERROR(INDEX(records[持续时间],MATCH(表31_36[[#This Row],[日期]]&amp;"做早餐",records[日期]&amp;records[名称],0)),"")</f>
        <v/>
      </c>
      <c r="E29" t="str">
        <f t="array" ref="E29">IFERROR(INDEX(records[得分],MATCH(表31_36[[#This Row],[日期]]&amp;"做早餐",records[日期]&amp;records[名称],0)),"")</f>
        <v/>
      </c>
      <c r="F29" t="str">
        <f t="array" ref="F29">IFERROR(INDEX(records[备注],MATCH(表31_36[[#This Row],[日期]]&amp;"做早餐",records[日期]&amp;records[名称],0))&amp;"","")</f>
        <v/>
      </c>
      <c r="G29" t="str">
        <f>IF(表31_36[[#This Row],[得分]]="","",IF(表31_36[[#This Row],[得分]]&gt;0,G28+1,0))</f>
        <v/>
      </c>
      <c r="H29" t="str">
        <f>IF(表31_36[[#This Row],[得分]]="","",IF(表31_36[[#This Row],[得分]]&lt;0,H28+1,0))</f>
        <v/>
      </c>
      <c r="J29" s="6">
        <v>43903</v>
      </c>
      <c r="K29" s="18" t="str">
        <f t="array" ref="K29">IFERROR(INDEX(records[开始时刻],MATCH(表31_3637[[#This Row],[日期]]&amp;"吃早餐",records[日期]&amp;records[名称],0)),"")</f>
        <v/>
      </c>
      <c r="L29" s="18" t="str">
        <f t="array" ref="L29">IFERROR(INDEX(records[结束时刻],MATCH(表31_3637[[#This Row],[日期]]&amp;"吃早餐",records[日期]&amp;records[名称],0)),"")</f>
        <v/>
      </c>
      <c r="M29" s="18" t="str">
        <f t="array" ref="M29">IFERROR(INDEX(records[持续时间],MATCH(表31_3637[[#This Row],[日期]]&amp;"吃早餐",records[日期]&amp;records[名称],0)),"")</f>
        <v/>
      </c>
      <c r="N29" t="str">
        <f t="array" ref="N29">IFERROR(INDEX(records[得分],MATCH(表31_3637[[#This Row],[日期]]&amp;"吃早餐",records[日期]&amp;records[名称],0)),"")</f>
        <v/>
      </c>
      <c r="O29" t="str">
        <f t="array" ref="O29">IFERROR(INDEX(records[备注],MATCH(表31_3637[[#This Row],[日期]]&amp;"吃早餐",records[日期]&amp;records[名称],0))&amp;"","")</f>
        <v/>
      </c>
      <c r="P29" t="str">
        <f>IF(表31_3637[[#This Row],[得分]]="","",IF(表31_3637[[#This Row],[得分]]&gt;0,P28+1,0))</f>
        <v/>
      </c>
      <c r="Q29" t="str">
        <f>IF(表31_3637[[#This Row],[得分]]="","",IF(表31_3637[[#This Row],[得分]]&lt;0,Q28+1,0))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29"/>
  <sheetViews>
    <sheetView workbookViewId="0">
      <selection activeCell="M22" sqref="M2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12.5" bestFit="1" customWidth="1"/>
    <col min="16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182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 t="str">
        <f t="array" ref="B10">IFERROR(INDEX(records[开始时刻],MATCH(表31_3639[[#This Row],[日期]]&amp;"做午餐",records[日期]&amp;records[名称],0)),"")</f>
        <v/>
      </c>
      <c r="C10" s="18" t="str">
        <f t="array" ref="C10">IFERROR(INDEX(records[结束时刻],MATCH(表31_3639[[#This Row],[日期]]&amp;"做午餐",records[日期]&amp;records[名称],0)),"")</f>
        <v/>
      </c>
      <c r="D10" s="18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6">
        <v>43884</v>
      </c>
      <c r="K10" s="18" t="str">
        <f t="array" ref="K10">IFERROR(INDEX(records[开始时刻],MATCH(表31_363740[[#This Row],[日期]]&amp;"吃午餐",records[日期]&amp;records[名称],0)),"")</f>
        <v/>
      </c>
      <c r="L10" s="18" t="str">
        <f t="array" ref="L10">IFERROR(INDEX(records[结束时刻],MATCH(表31_363740[[#This Row],[日期]]&amp;"吃午餐",records[日期]&amp;records[名称],0)),"")</f>
        <v/>
      </c>
      <c r="M10" s="18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 t="str">
        <f t="array" ref="B11">IFERROR(INDEX(records[开始时刻],MATCH(表31_3639[[#This Row],[日期]]&amp;"做午餐",records[日期]&amp;records[名称],0)),"")</f>
        <v/>
      </c>
      <c r="C11" s="18" t="str">
        <f t="array" ref="C11">IFERROR(INDEX(records[结束时刻],MATCH(表31_3639[[#This Row],[日期]]&amp;"做午餐",records[日期]&amp;records[名称],0)),"")</f>
        <v/>
      </c>
      <c r="D11" s="18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6">
        <v>43885</v>
      </c>
      <c r="K11" s="18" t="str">
        <f t="array" ref="K11">IFERROR(INDEX(records[开始时刻],MATCH(表31_363740[[#This Row],[日期]]&amp;"吃午餐",records[日期]&amp;records[名称],0)),"")</f>
        <v/>
      </c>
      <c r="L11" s="18" t="str">
        <f t="array" ref="L11">IFERROR(INDEX(records[结束时刻],MATCH(表31_363740[[#This Row],[日期]]&amp;"吃午餐",records[日期]&amp;records[名称],0)),"")</f>
        <v/>
      </c>
      <c r="M11" s="18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6">
        <v>43886</v>
      </c>
      <c r="B12" s="18" t="str">
        <f t="array" ref="B12">IFERROR(INDEX(records[开始时刻],MATCH(表31_3639[[#This Row],[日期]]&amp;"做午餐",records[日期]&amp;records[名称],0)),"")</f>
        <v/>
      </c>
      <c r="C12" s="18" t="str">
        <f t="array" ref="C12">IFERROR(INDEX(records[结束时刻],MATCH(表31_3639[[#This Row],[日期]]&amp;"做午餐",records[日期]&amp;records[名称],0)),"")</f>
        <v/>
      </c>
      <c r="D12" s="18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6">
        <v>43886</v>
      </c>
      <c r="K12" s="18" t="str">
        <f t="array" ref="K12">IFERROR(INDEX(records[开始时刻],MATCH(表31_363740[[#This Row],[日期]]&amp;"吃午餐",records[日期]&amp;records[名称],0)),"")</f>
        <v/>
      </c>
      <c r="L12" s="18" t="str">
        <f t="array" ref="L12">IFERROR(INDEX(records[结束时刻],MATCH(表31_363740[[#This Row],[日期]]&amp;"吃午餐",records[日期]&amp;records[名称],0)),"")</f>
        <v/>
      </c>
      <c r="M12" s="18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6">
        <v>43887</v>
      </c>
      <c r="B13" s="18" t="str">
        <f t="array" ref="B13">IFERROR(INDEX(records[开始时刻],MATCH(表31_3639[[#This Row],[日期]]&amp;"做午餐",records[日期]&amp;records[名称],0)),"")</f>
        <v/>
      </c>
      <c r="C13" s="18" t="str">
        <f t="array" ref="C13">IFERROR(INDEX(records[结束时刻],MATCH(表31_3639[[#This Row],[日期]]&amp;"做午餐",records[日期]&amp;records[名称],0)),"")</f>
        <v/>
      </c>
      <c r="D13" s="18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6">
        <v>43887</v>
      </c>
      <c r="K13" s="18" t="str">
        <f t="array" ref="K13">IFERROR(INDEX(records[开始时刻],MATCH(表31_363740[[#This Row],[日期]]&amp;"吃午餐",records[日期]&amp;records[名称],0)),"")</f>
        <v/>
      </c>
      <c r="L13" s="18" t="str">
        <f t="array" ref="L13">IFERROR(INDEX(records[结束时刻],MATCH(表31_363740[[#This Row],[日期]]&amp;"吃午餐",records[日期]&amp;records[名称],0)),"")</f>
        <v/>
      </c>
      <c r="M13" s="18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6">
        <v>43888</v>
      </c>
      <c r="B14" s="18" t="str">
        <f t="array" ref="B14">IFERROR(INDEX(records[开始时刻],MATCH(表31_3639[[#This Row],[日期]]&amp;"做午餐",records[日期]&amp;records[名称],0)),"")</f>
        <v/>
      </c>
      <c r="C14" s="18" t="str">
        <f t="array" ref="C14">IFERROR(INDEX(records[结束时刻],MATCH(表31_3639[[#This Row],[日期]]&amp;"做午餐",records[日期]&amp;records[名称],0)),"")</f>
        <v/>
      </c>
      <c r="D14" s="18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6">
        <v>43888</v>
      </c>
      <c r="K14" s="18" t="str">
        <f t="array" ref="K14">IFERROR(INDEX(records[开始时刻],MATCH(表31_363740[[#This Row],[日期]]&amp;"吃午餐",records[日期]&amp;records[名称],0)),"")</f>
        <v/>
      </c>
      <c r="L14" s="18" t="str">
        <f t="array" ref="L14">IFERROR(INDEX(records[结束时刻],MATCH(表31_363740[[#This Row],[日期]]&amp;"吃午餐",records[日期]&amp;records[名称],0)),"")</f>
        <v/>
      </c>
      <c r="M14" s="18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6">
        <v>43889</v>
      </c>
      <c r="B15" s="18" t="str">
        <f t="array" ref="B15">IFERROR(INDEX(records[开始时刻],MATCH(表31_3639[[#This Row],[日期]]&amp;"做午餐",records[日期]&amp;records[名称],0)),"")</f>
        <v/>
      </c>
      <c r="C15" s="18" t="str">
        <f t="array" ref="C15">IFERROR(INDEX(records[结束时刻],MATCH(表31_3639[[#This Row],[日期]]&amp;"做午餐",records[日期]&amp;records[名称],0)),"")</f>
        <v/>
      </c>
      <c r="D15" s="18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6">
        <v>43889</v>
      </c>
      <c r="K15" s="18" t="str">
        <f t="array" ref="K15">IFERROR(INDEX(records[开始时刻],MATCH(表31_363740[[#This Row],[日期]]&amp;"吃午餐",records[日期]&amp;records[名称],0)),"")</f>
        <v/>
      </c>
      <c r="L15" s="18" t="str">
        <f t="array" ref="L15">IFERROR(INDEX(records[结束时刻],MATCH(表31_363740[[#This Row],[日期]]&amp;"吃午餐",records[日期]&amp;records[名称],0)),"")</f>
        <v/>
      </c>
      <c r="M15" s="18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6">
        <v>43890</v>
      </c>
      <c r="B16" s="18" t="str">
        <f t="array" ref="B16">IFERROR(INDEX(records[开始时刻],MATCH(表31_3639[[#This Row],[日期]]&amp;"做午餐",records[日期]&amp;records[名称],0)),"")</f>
        <v/>
      </c>
      <c r="C16" s="18" t="str">
        <f t="array" ref="C16">IFERROR(INDEX(records[结束时刻],MATCH(表31_3639[[#This Row],[日期]]&amp;"做午餐",records[日期]&amp;records[名称],0)),"")</f>
        <v/>
      </c>
      <c r="D16" s="18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6">
        <v>43890</v>
      </c>
      <c r="K16" s="18" t="str">
        <f t="array" ref="K16">IFERROR(INDEX(records[开始时刻],MATCH(表31_363740[[#This Row],[日期]]&amp;"吃午餐",records[日期]&amp;records[名称],0)),"")</f>
        <v/>
      </c>
      <c r="L16" s="18" t="str">
        <f t="array" ref="L16">IFERROR(INDEX(records[结束时刻],MATCH(表31_363740[[#This Row],[日期]]&amp;"吃午餐",records[日期]&amp;records[名称],0)),"")</f>
        <v/>
      </c>
      <c r="M16" s="18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6">
        <v>43891</v>
      </c>
      <c r="B17" s="18">
        <f t="array" ref="B17">IFERROR(INDEX(records[开始时刻],MATCH(表31_3639[[#This Row],[日期]]&amp;"做午餐",records[日期]&amp;records[名称],0)),"")</f>
        <v>0.47916666666666669</v>
      </c>
      <c r="C17" s="18">
        <f t="array" ref="C17">IFERROR(INDEX(records[结束时刻],MATCH(表31_3639[[#This Row],[日期]]&amp;"做午餐",records[日期]&amp;records[名称],0)),"")</f>
        <v>0.52083333333333337</v>
      </c>
      <c r="D17" s="18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6">
        <v>43891</v>
      </c>
      <c r="K17" s="18">
        <f t="array" ref="K17">IFERROR(INDEX(records[开始时刻],MATCH(表31_363740[[#This Row],[日期]]&amp;"吃午餐",records[日期]&amp;records[名称],0)),"")</f>
        <v>0.5</v>
      </c>
      <c r="L17" s="18">
        <f t="array" ref="L17">IFERROR(INDEX(records[结束时刻],MATCH(表31_363740[[#This Row],[日期]]&amp;"吃午餐",records[日期]&amp;records[名称],0)),"")</f>
        <v>0.52083333333333337</v>
      </c>
      <c r="M17" s="18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6">
        <v>43892</v>
      </c>
      <c r="B18" s="18">
        <f t="array" ref="B18">IFERROR(INDEX(records[开始时刻],MATCH(表31_3639[[#This Row],[日期]]&amp;"做午餐",records[日期]&amp;records[名称],0)),"")</f>
        <v>0.47916666666666669</v>
      </c>
      <c r="C18" s="18">
        <f t="array" ref="C18">IFERROR(INDEX(records[结束时刻],MATCH(表31_3639[[#This Row],[日期]]&amp;"做午餐",records[日期]&amp;records[名称],0)),"")</f>
        <v>0.5</v>
      </c>
      <c r="D18" s="18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6">
        <v>43892</v>
      </c>
      <c r="K18" s="18">
        <f t="array" ref="K18">IFERROR(INDEX(records[开始时刻],MATCH(表31_363740[[#This Row],[日期]]&amp;"吃午餐",records[日期]&amp;records[名称],0)),"")</f>
        <v>0.5</v>
      </c>
      <c r="L18" s="18">
        <f t="array" ref="L18">IFERROR(INDEX(records[结束时刻],MATCH(表31_363740[[#This Row],[日期]]&amp;"吃午餐",records[日期]&amp;records[名称],0)),"")</f>
        <v>0.5625</v>
      </c>
      <c r="M18" s="18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6">
        <v>43893</v>
      </c>
      <c r="B19" s="18">
        <f t="array" ref="B19">IFERROR(INDEX(records[开始时刻],MATCH(表31_3639[[#This Row],[日期]]&amp;"做午餐",records[日期]&amp;records[名称],0)),"")</f>
        <v>0.45833333333333331</v>
      </c>
      <c r="C19" s="18">
        <f t="array" ref="C19">IFERROR(INDEX(records[结束时刻],MATCH(表31_3639[[#This Row],[日期]]&amp;"做午餐",records[日期]&amp;records[名称],0)),"")</f>
        <v>0.5</v>
      </c>
      <c r="D19" s="18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6">
        <v>43893</v>
      </c>
      <c r="K19" s="18">
        <f t="array" ref="K19">IFERROR(INDEX(records[开始时刻],MATCH(表31_363740[[#This Row],[日期]]&amp;"吃午餐",records[日期]&amp;records[名称],0)),"")</f>
        <v>0.5</v>
      </c>
      <c r="L19" s="18">
        <f t="array" ref="L19">IFERROR(INDEX(records[结束时刻],MATCH(表31_363740[[#This Row],[日期]]&amp;"吃午餐",records[日期]&amp;records[名称],0)),"")</f>
        <v>0.52083333333333337</v>
      </c>
      <c r="M19" s="18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6">
        <v>43894</v>
      </c>
      <c r="B20" s="18">
        <f t="array" ref="B20">IFERROR(INDEX(records[开始时刻],MATCH(表31_3639[[#This Row],[日期]]&amp;"做午餐",records[日期]&amp;records[名称],0)),"")</f>
        <v>0.45833333333333331</v>
      </c>
      <c r="C20" s="18">
        <f t="array" ref="C20">IFERROR(INDEX(records[结束时刻],MATCH(表31_3639[[#This Row],[日期]]&amp;"做午餐",records[日期]&amp;records[名称],0)),"")</f>
        <v>0.5</v>
      </c>
      <c r="D20" s="18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6">
        <v>43894</v>
      </c>
      <c r="K20" s="18">
        <f t="array" ref="K20">IFERROR(INDEX(records[开始时刻],MATCH(表31_363740[[#This Row],[日期]]&amp;"吃午餐",records[日期]&amp;records[名称],0)),"")</f>
        <v>0.5</v>
      </c>
      <c r="L20" s="18">
        <f t="array" ref="L20">IFERROR(INDEX(records[结束时刻],MATCH(表31_363740[[#This Row],[日期]]&amp;"吃午餐",records[日期]&amp;records[名称],0)),"")</f>
        <v>0.52083333333333337</v>
      </c>
      <c r="M20" s="18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6">
        <v>43895</v>
      </c>
      <c r="B21" s="18">
        <f t="array" ref="B21">IFERROR(INDEX(records[开始时刻],MATCH(表31_3639[[#This Row],[日期]]&amp;"做午餐",records[日期]&amp;records[名称],0)),"")</f>
        <v>0.45833333333333331</v>
      </c>
      <c r="C21" s="18">
        <f t="array" ref="C21">IFERROR(INDEX(records[结束时刻],MATCH(表31_3639[[#This Row],[日期]]&amp;"做午餐",records[日期]&amp;records[名称],0)),"")</f>
        <v>0.5</v>
      </c>
      <c r="D21" s="18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6">
        <v>43895</v>
      </c>
      <c r="K21" s="18">
        <f t="array" ref="K21">IFERROR(INDEX(records[开始时刻],MATCH(表31_363740[[#This Row],[日期]]&amp;"吃午餐",records[日期]&amp;records[名称],0)),"")</f>
        <v>0.5</v>
      </c>
      <c r="L21" s="18">
        <f t="array" ref="L21">IFERROR(INDEX(records[结束时刻],MATCH(表31_363740[[#This Row],[日期]]&amp;"吃午餐",records[日期]&amp;records[名称],0)),"")</f>
        <v>0.52083333333333337</v>
      </c>
      <c r="M21" s="18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6">
        <v>43896</v>
      </c>
      <c r="B22" s="18">
        <f t="array" ref="B22">IFERROR(INDEX(records[开始时刻],MATCH(表31_3639[[#This Row],[日期]]&amp;"做午餐",records[日期]&amp;records[名称],0)),"")</f>
        <v>0.45833333333333331</v>
      </c>
      <c r="C22" s="18">
        <f t="array" ref="C22">IFERROR(INDEX(records[结束时刻],MATCH(表31_3639[[#This Row],[日期]]&amp;"做午餐",records[日期]&amp;records[名称],0)),"")</f>
        <v>0.5</v>
      </c>
      <c r="D22" s="18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6">
        <v>43896</v>
      </c>
      <c r="K22" s="18">
        <f t="array" ref="K22">IFERROR(INDEX(records[开始时刻],MATCH(表31_363740[[#This Row],[日期]]&amp;"吃午餐",records[日期]&amp;records[名称],0)),"")</f>
        <v>0.5</v>
      </c>
      <c r="L22" s="18">
        <f t="array" ref="L22">IFERROR(INDEX(records[结束时刻],MATCH(表31_363740[[#This Row],[日期]]&amp;"吃午餐",records[日期]&amp;records[名称],0)),"")</f>
        <v>0.52083333333333337</v>
      </c>
      <c r="M22" s="18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6">
        <v>43897</v>
      </c>
      <c r="B23" s="18">
        <f t="array" ref="B23">IFERROR(INDEX(records[开始时刻],MATCH(表31_3639[[#This Row],[日期]]&amp;"做午餐",records[日期]&amp;records[名称],0)),"")</f>
        <v>0.45833333333333331</v>
      </c>
      <c r="C23" s="18">
        <f t="array" ref="C23">IFERROR(INDEX(records[结束时刻],MATCH(表31_3639[[#This Row],[日期]]&amp;"做午餐",records[日期]&amp;records[名称],0)),"")</f>
        <v>0.5</v>
      </c>
      <c r="D23" s="18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6">
        <v>43897</v>
      </c>
      <c r="K23" s="18">
        <f t="array" ref="K23">IFERROR(INDEX(records[开始时刻],MATCH(表31_363740[[#This Row],[日期]]&amp;"吃午餐",records[日期]&amp;records[名称],0)),"")</f>
        <v>0.5</v>
      </c>
      <c r="L23" s="18">
        <f t="array" ref="L23">IFERROR(INDEX(records[结束时刻],MATCH(表31_363740[[#This Row],[日期]]&amp;"吃午餐",records[日期]&amp;records[名称],0)),"")</f>
        <v>0.52083333333333337</v>
      </c>
      <c r="M23" s="18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6">
        <v>43898</v>
      </c>
      <c r="B24" s="18">
        <f t="array" ref="B24">IFERROR(INDEX(records[开始时刻],MATCH(表31_3639[[#This Row],[日期]]&amp;"做午餐",records[日期]&amp;records[名称],0)),"")</f>
        <v>0.45833333333333331</v>
      </c>
      <c r="C24" s="18">
        <f t="array" ref="C24">IFERROR(INDEX(records[结束时刻],MATCH(表31_3639[[#This Row],[日期]]&amp;"做午餐",records[日期]&amp;records[名称],0)),"")</f>
        <v>0.5</v>
      </c>
      <c r="D24" s="18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6">
        <v>43898</v>
      </c>
      <c r="K24" s="18">
        <f t="array" ref="K24">IFERROR(INDEX(records[开始时刻],MATCH(表31_363740[[#This Row],[日期]]&amp;"吃午餐",records[日期]&amp;records[名称],0)),"")</f>
        <v>0.5</v>
      </c>
      <c r="L24" s="18">
        <f t="array" ref="L24">IFERROR(INDEX(records[结束时刻],MATCH(表31_363740[[#This Row],[日期]]&amp;"吃午餐",records[日期]&amp;records[名称],0)),"")</f>
        <v>0.52083333333333337</v>
      </c>
      <c r="M24" s="18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6">
        <v>43899</v>
      </c>
      <c r="B25" s="18">
        <f t="array" ref="B25">IFERROR(INDEX(records[开始时刻],MATCH(表31_3639[[#This Row],[日期]]&amp;"做午餐",records[日期]&amp;records[名称],0)),"")</f>
        <v>0.45833333333333331</v>
      </c>
      <c r="C25" s="18">
        <f t="array" ref="C25">IFERROR(INDEX(records[结束时刻],MATCH(表31_3639[[#This Row],[日期]]&amp;"做午餐",records[日期]&amp;records[名称],0)),"")</f>
        <v>0.5</v>
      </c>
      <c r="D25" s="18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6">
        <v>43899</v>
      </c>
      <c r="K25" s="18">
        <f t="array" ref="K25">IFERROR(INDEX(records[开始时刻],MATCH(表31_363740[[#This Row],[日期]]&amp;"吃午餐",records[日期]&amp;records[名称],0)),"")</f>
        <v>0.5</v>
      </c>
      <c r="L25" s="18">
        <f t="array" ref="L25">IFERROR(INDEX(records[结束时刻],MATCH(表31_363740[[#This Row],[日期]]&amp;"吃午餐",records[日期]&amp;records[名称],0)),"")</f>
        <v>0.52083333333333337</v>
      </c>
      <c r="M25" s="18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6">
        <v>43900</v>
      </c>
      <c r="B26" s="18">
        <f t="array" ref="B26">IFERROR(INDEX(records[开始时刻],MATCH(表31_3639[[#This Row],[日期]]&amp;"做午餐",records[日期]&amp;records[名称],0)),"")</f>
        <v>0.45833333333333331</v>
      </c>
      <c r="C26" s="18">
        <f t="array" ref="C26">IFERROR(INDEX(records[结束时刻],MATCH(表31_3639[[#This Row],[日期]]&amp;"做午餐",records[日期]&amp;records[名称],0)),"")</f>
        <v>0.5</v>
      </c>
      <c r="D26" s="18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6">
        <v>43900</v>
      </c>
      <c r="K26" s="18">
        <f t="array" ref="K26">IFERROR(INDEX(records[开始时刻],MATCH(表31_363740[[#This Row],[日期]]&amp;"吃午餐",records[日期]&amp;records[名称],0)),"")</f>
        <v>0.5</v>
      </c>
      <c r="L26" s="18">
        <f t="array" ref="L26">IFERROR(INDEX(records[结束时刻],MATCH(表31_363740[[#This Row],[日期]]&amp;"吃午餐",records[日期]&amp;records[名称],0)),"")</f>
        <v>0.52083333333333337</v>
      </c>
      <c r="M26" s="18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6">
        <v>43901</v>
      </c>
      <c r="B27" s="18" t="str">
        <f t="array" ref="B27">IFERROR(INDEX(records[开始时刻],MATCH(表31_3639[[#This Row],[日期]]&amp;"做午餐",records[日期]&amp;records[名称],0)),"")</f>
        <v/>
      </c>
      <c r="C27" s="18" t="str">
        <f t="array" ref="C27">IFERROR(INDEX(records[结束时刻],MATCH(表31_3639[[#This Row],[日期]]&amp;"做午餐",records[日期]&amp;records[名称],0)),"")</f>
        <v/>
      </c>
      <c r="D27" s="18" t="str">
        <f t="array" ref="D27">IFERROR(INDEX(records[持续时间],MATCH(表31_3639[[#This Row],[日期]]&amp;"做午餐",records[日期]&amp;records[名称],0)),"")</f>
        <v/>
      </c>
      <c r="E27" t="str">
        <f t="array" ref="E27">IFERROR(INDEX(records[得分],MATCH(表31_3639[[#This Row],[日期]]&amp;"做午餐",records[日期]&amp;records[名称],0)),"")</f>
        <v/>
      </c>
      <c r="F27" t="str">
        <f t="array" ref="F27">IFERROR(INDEX(records[备注],MATCH(表31_3639[[#This Row],[日期]]&amp;"做午餐",records[日期]&amp;records[名称],0))&amp;"","")</f>
        <v/>
      </c>
      <c r="G27" t="str">
        <f>IF(表31_3639[[#This Row],[得分]]="","",IF(表31_3639[[#This Row],[得分]]&gt;0,G26+1,0))</f>
        <v/>
      </c>
      <c r="H27" t="str">
        <f>IF(表31_3639[[#This Row],[得分]]="","",IF(表31_3639[[#This Row],[得分]]&lt;0,H26+1,0))</f>
        <v/>
      </c>
      <c r="J27" s="6">
        <v>43901</v>
      </c>
      <c r="K27" s="18" t="str">
        <f t="array" ref="K27">IFERROR(INDEX(records[开始时刻],MATCH(表31_363740[[#This Row],[日期]]&amp;"吃午餐",records[日期]&amp;records[名称],0)),"")</f>
        <v/>
      </c>
      <c r="L27" s="18" t="str">
        <f t="array" ref="L27">IFERROR(INDEX(records[结束时刻],MATCH(表31_363740[[#This Row],[日期]]&amp;"吃午餐",records[日期]&amp;records[名称],0)),"")</f>
        <v/>
      </c>
      <c r="M27" s="18" t="str">
        <f t="array" ref="M27">IFERROR(INDEX(records[持续时间],MATCH(表31_363740[[#This Row],[日期]]&amp;"吃午餐",records[日期]&amp;records[名称],0)),"")</f>
        <v/>
      </c>
      <c r="N27" t="str">
        <f t="array" ref="N27">IFERROR(INDEX(records[得分],MATCH(表31_363740[[#This Row],[日期]]&amp;"吃午餐",records[日期]&amp;records[名称],0)),"")</f>
        <v/>
      </c>
      <c r="O27" t="str">
        <f t="array" ref="O27">IFERROR(INDEX(records[备注],MATCH(表31_363740[[#This Row],[日期]]&amp;"吃午餐",records[日期]&amp;records[名称],0))&amp;"","")</f>
        <v/>
      </c>
      <c r="P27" t="str">
        <f>IF(表31_363740[[#This Row],[得分]]="","",IF(表31_363740[[#This Row],[得分]]&gt;0,P26+1,0))</f>
        <v/>
      </c>
      <c r="Q27" t="str">
        <f>IF(表31_363740[[#This Row],[得分]]="","",IF(表31_363740[[#This Row],[得分]]&lt;0,Q26+1,0))</f>
        <v/>
      </c>
    </row>
    <row r="28" spans="1:17">
      <c r="A28" s="6">
        <v>43902</v>
      </c>
      <c r="B28" s="18" t="str">
        <f t="array" ref="B28">IFERROR(INDEX(records[开始时刻],MATCH(表31_3639[[#This Row],[日期]]&amp;"做午餐",records[日期]&amp;records[名称],0)),"")</f>
        <v/>
      </c>
      <c r="C28" s="18" t="str">
        <f t="array" ref="C28">IFERROR(INDEX(records[结束时刻],MATCH(表31_3639[[#This Row],[日期]]&amp;"做午餐",records[日期]&amp;records[名称],0)),"")</f>
        <v/>
      </c>
      <c r="D28" s="18" t="str">
        <f t="array" ref="D28">IFERROR(INDEX(records[持续时间],MATCH(表31_3639[[#This Row],[日期]]&amp;"做午餐",records[日期]&amp;records[名称],0)),"")</f>
        <v/>
      </c>
      <c r="E28" t="str">
        <f t="array" ref="E28">IFERROR(INDEX(records[得分],MATCH(表31_3639[[#This Row],[日期]]&amp;"做午餐",records[日期]&amp;records[名称],0)),"")</f>
        <v/>
      </c>
      <c r="F28" t="str">
        <f t="array" ref="F28">IFERROR(INDEX(records[备注],MATCH(表31_3639[[#This Row],[日期]]&amp;"做午餐",records[日期]&amp;records[名称],0))&amp;"","")</f>
        <v/>
      </c>
      <c r="G28" t="str">
        <f>IF(表31_3639[[#This Row],[得分]]="","",IF(表31_3639[[#This Row],[得分]]&gt;0,G27+1,0))</f>
        <v/>
      </c>
      <c r="H28" t="str">
        <f>IF(表31_3639[[#This Row],[得分]]="","",IF(表31_3639[[#This Row],[得分]]&lt;0,H27+1,0))</f>
        <v/>
      </c>
      <c r="J28" s="6">
        <v>43902</v>
      </c>
      <c r="K28" s="18" t="str">
        <f t="array" ref="K28">IFERROR(INDEX(records[开始时刻],MATCH(表31_363740[[#This Row],[日期]]&amp;"吃午餐",records[日期]&amp;records[名称],0)),"")</f>
        <v/>
      </c>
      <c r="L28" s="18" t="str">
        <f t="array" ref="L28">IFERROR(INDEX(records[结束时刻],MATCH(表31_363740[[#This Row],[日期]]&amp;"吃午餐",records[日期]&amp;records[名称],0)),"")</f>
        <v/>
      </c>
      <c r="M28" s="18" t="str">
        <f t="array" ref="M28">IFERROR(INDEX(records[持续时间],MATCH(表31_363740[[#This Row],[日期]]&amp;"吃午餐",records[日期]&amp;records[名称],0)),"")</f>
        <v/>
      </c>
      <c r="N28" t="str">
        <f t="array" ref="N28">IFERROR(INDEX(records[得分],MATCH(表31_363740[[#This Row],[日期]]&amp;"吃午餐",records[日期]&amp;records[名称],0)),"")</f>
        <v/>
      </c>
      <c r="O28" t="str">
        <f t="array" ref="O28">IFERROR(INDEX(records[备注],MATCH(表31_363740[[#This Row],[日期]]&amp;"吃午餐",records[日期]&amp;records[名称],0))&amp;"","")</f>
        <v/>
      </c>
      <c r="P28" t="str">
        <f>IF(表31_363740[[#This Row],[得分]]="","",IF(表31_363740[[#This Row],[得分]]&gt;0,P27+1,0))</f>
        <v/>
      </c>
      <c r="Q28" t="str">
        <f>IF(表31_363740[[#This Row],[得分]]="","",IF(表31_363740[[#This Row],[得分]]&lt;0,Q27+1,0))</f>
        <v/>
      </c>
    </row>
    <row r="29" spans="1:17">
      <c r="A29" s="6">
        <v>43903</v>
      </c>
      <c r="B29" s="18" t="str">
        <f t="array" ref="B29">IFERROR(INDEX(records[开始时刻],MATCH(表31_3639[[#This Row],[日期]]&amp;"做午餐",records[日期]&amp;records[名称],0)),"")</f>
        <v/>
      </c>
      <c r="C29" s="18" t="str">
        <f t="array" ref="C29">IFERROR(INDEX(records[结束时刻],MATCH(表31_3639[[#This Row],[日期]]&amp;"做午餐",records[日期]&amp;records[名称],0)),"")</f>
        <v/>
      </c>
      <c r="D29" s="18" t="str">
        <f t="array" ref="D29">IFERROR(INDEX(records[持续时间],MATCH(表31_3639[[#This Row],[日期]]&amp;"做午餐",records[日期]&amp;records[名称],0)),"")</f>
        <v/>
      </c>
      <c r="E29" t="str">
        <f t="array" ref="E29">IFERROR(INDEX(records[得分],MATCH(表31_3639[[#This Row],[日期]]&amp;"做午餐",records[日期]&amp;records[名称],0)),"")</f>
        <v/>
      </c>
      <c r="F29" t="str">
        <f t="array" ref="F29">IFERROR(INDEX(records[备注],MATCH(表31_3639[[#This Row],[日期]]&amp;"做午餐",records[日期]&amp;records[名称],0))&amp;"","")</f>
        <v/>
      </c>
      <c r="G29" t="str">
        <f>IF(表31_3639[[#This Row],[得分]]="","",IF(表31_3639[[#This Row],[得分]]&gt;0,G28+1,0))</f>
        <v/>
      </c>
      <c r="H29" t="str">
        <f>IF(表31_3639[[#This Row],[得分]]="","",IF(表31_3639[[#This Row],[得分]]&lt;0,H28+1,0))</f>
        <v/>
      </c>
      <c r="J29" s="6">
        <v>43903</v>
      </c>
      <c r="K29" s="18" t="str">
        <f t="array" ref="K29">IFERROR(INDEX(records[开始时刻],MATCH(表31_363740[[#This Row],[日期]]&amp;"吃午餐",records[日期]&amp;records[名称],0)),"")</f>
        <v/>
      </c>
      <c r="L29" s="18" t="str">
        <f t="array" ref="L29">IFERROR(INDEX(records[结束时刻],MATCH(表31_363740[[#This Row],[日期]]&amp;"吃午餐",records[日期]&amp;records[名称],0)),"")</f>
        <v/>
      </c>
      <c r="M29" s="18" t="str">
        <f t="array" ref="M29">IFERROR(INDEX(records[持续时间],MATCH(表31_363740[[#This Row],[日期]]&amp;"吃午餐",records[日期]&amp;records[名称],0)),"")</f>
        <v/>
      </c>
      <c r="N29" t="str">
        <f t="array" ref="N29">IFERROR(INDEX(records[得分],MATCH(表31_363740[[#This Row],[日期]]&amp;"吃午餐",records[日期]&amp;records[名称],0)),"")</f>
        <v/>
      </c>
      <c r="O29" t="str">
        <f t="array" ref="O29">IFERROR(INDEX(records[备注],MATCH(表31_363740[[#This Row],[日期]]&amp;"吃午餐",records[日期]&amp;records[名称],0))&amp;"","")</f>
        <v/>
      </c>
      <c r="P29" t="str">
        <f>IF(表31_363740[[#This Row],[得分]]="","",IF(表31_363740[[#This Row],[得分]]&gt;0,P28+1,0))</f>
        <v/>
      </c>
      <c r="Q29" t="str">
        <f>IF(表31_363740[[#This Row],[得分]]="","",IF(表31_363740[[#This Row],[得分]]&lt;0,Q28+1,0))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29"/>
  <sheetViews>
    <sheetView topLeftCell="A8" workbookViewId="0">
      <selection activeCell="G26" sqref="G26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8" t="s">
        <v>197</v>
      </c>
      <c r="B1" s="29"/>
      <c r="C1" s="29"/>
      <c r="D1" s="29"/>
      <c r="E1" s="29"/>
      <c r="F1" s="29"/>
      <c r="G1" s="30" t="s">
        <v>198</v>
      </c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>
      <c r="A2" s="29" t="s">
        <v>199</v>
      </c>
      <c r="B2" s="29"/>
      <c r="C2" s="29"/>
      <c r="D2" s="29"/>
      <c r="E2" s="29"/>
      <c r="F2" s="29"/>
      <c r="G2" s="29" t="s">
        <v>209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>
      <c r="A3" s="29" t="s">
        <v>201</v>
      </c>
      <c r="B3" s="29"/>
      <c r="C3" s="29"/>
      <c r="D3" s="29"/>
      <c r="E3" s="29"/>
      <c r="F3" s="29"/>
      <c r="G3" s="29" t="s">
        <v>210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>
      <c r="A4" s="29" t="s">
        <v>203</v>
      </c>
      <c r="B4" s="29"/>
      <c r="C4" s="29"/>
      <c r="D4" s="29"/>
      <c r="E4" s="29"/>
      <c r="F4" s="29"/>
      <c r="G4" s="29" t="s">
        <v>211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>
      <c r="A5" s="29" t="s">
        <v>204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ht="26">
      <c r="A7" s="47" t="s">
        <v>221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ht="26">
      <c r="A8" s="48" t="s">
        <v>213</v>
      </c>
      <c r="B8" s="48"/>
      <c r="C8" s="48"/>
      <c r="D8" s="48"/>
      <c r="E8" s="48"/>
      <c r="F8" s="48"/>
      <c r="G8" s="48"/>
      <c r="H8" s="48"/>
      <c r="I8" s="29"/>
      <c r="J8" s="48" t="s">
        <v>214</v>
      </c>
      <c r="K8" s="48"/>
      <c r="L8" s="48"/>
      <c r="M8" s="48"/>
      <c r="N8" s="48"/>
      <c r="O8" s="48"/>
      <c r="P8" s="48"/>
      <c r="Q8" s="48"/>
    </row>
    <row r="9" spans="1:17">
      <c r="A9" s="34" t="s">
        <v>27</v>
      </c>
      <c r="B9" s="34" t="s">
        <v>215</v>
      </c>
      <c r="C9" s="34" t="s">
        <v>216</v>
      </c>
      <c r="D9" s="34" t="s">
        <v>217</v>
      </c>
      <c r="E9" s="34" t="s">
        <v>218</v>
      </c>
      <c r="F9" s="34" t="s">
        <v>219</v>
      </c>
      <c r="G9" s="34" t="s">
        <v>224</v>
      </c>
      <c r="H9" s="34" t="s">
        <v>220</v>
      </c>
      <c r="I9" s="29"/>
      <c r="J9" s="34" t="s">
        <v>27</v>
      </c>
      <c r="K9" s="34" t="s">
        <v>215</v>
      </c>
      <c r="L9" s="34" t="s">
        <v>216</v>
      </c>
      <c r="M9" s="34" t="s">
        <v>217</v>
      </c>
      <c r="N9" s="34" t="s">
        <v>218</v>
      </c>
      <c r="O9" s="34" t="s">
        <v>219</v>
      </c>
      <c r="P9" s="34" t="s">
        <v>224</v>
      </c>
      <c r="Q9" s="34" t="s">
        <v>220</v>
      </c>
    </row>
    <row r="10" spans="1:17">
      <c r="A10" s="31">
        <v>43884</v>
      </c>
      <c r="B10" s="18" t="str">
        <f t="array" ref="B10">IFERROR(INDEX(records[开始时刻],MATCH(表42[[#This Row],[日期]]&amp;"做晚餐",records[日期]&amp;records[名称],0)),"")</f>
        <v/>
      </c>
      <c r="C10" s="18" t="str">
        <f t="array" ref="C10">IFERROR(INDEX(records[结束时刻],MATCH(表42[[#This Row],[日期]]&amp;"做晚餐",records[日期]&amp;records[名称],0)),"")</f>
        <v/>
      </c>
      <c r="D10" s="18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2"/>
      <c r="H10" s="32"/>
      <c r="I10" s="29"/>
      <c r="J10" s="31">
        <v>43884</v>
      </c>
      <c r="K10" s="18" t="str">
        <f t="array" ref="K10">IFERROR(INDEX(records[开始时刻],MATCH(表42[[#This Row],[日期]]&amp;"做晚餐",records[日期]&amp;records[名称],0)),"")</f>
        <v/>
      </c>
      <c r="L10" s="18" t="str">
        <f t="array" ref="L10">IFERROR(INDEX(records[结束时刻],MATCH(表42[[#This Row],[日期]]&amp;"做晚餐",records[日期]&amp;records[名称],0)),"")</f>
        <v/>
      </c>
      <c r="M10" s="18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Row],[日期]]&amp;"做晚餐",records[日期]&amp;records[名称],0))&amp;"","")</f>
        <v/>
      </c>
      <c r="P10" s="32"/>
      <c r="Q10" s="32"/>
    </row>
    <row r="11" spans="1:17">
      <c r="A11" s="33">
        <v>43885</v>
      </c>
      <c r="B11" s="18" t="str">
        <f t="array" ref="B11">IFERROR(INDEX(records[开始时刻],MATCH(表42[[#This Row],[日期]]&amp;"做晚餐",records[日期]&amp;records[名称],0)),"")</f>
        <v/>
      </c>
      <c r="C11" s="18" t="str">
        <f t="array" ref="C11">IFERROR(INDEX(records[结束时刻],MATCH(表42[[#This Row],[日期]]&amp;"做晚餐",records[日期]&amp;records[名称],0)),"")</f>
        <v/>
      </c>
      <c r="D11" s="18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9"/>
      <c r="H11" s="29"/>
      <c r="I11" s="29"/>
      <c r="J11" s="33">
        <v>43885</v>
      </c>
      <c r="K11" s="18" t="str">
        <f t="array" ref="K11">IFERROR(INDEX(records[开始时刻],MATCH(表42[[#This Row],[日期]]&amp;"做晚餐",records[日期]&amp;records[名称],0)),"")</f>
        <v/>
      </c>
      <c r="L11" s="18" t="str">
        <f t="array" ref="L11">IFERROR(INDEX(records[结束时刻],MATCH(表42[[#This Row],[日期]]&amp;"做晚餐",records[日期]&amp;records[名称],0)),"")</f>
        <v/>
      </c>
      <c r="M11" s="18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Row],[日期]]&amp;"做晚餐",records[日期]&amp;records[名称],0))&amp;"","")</f>
        <v/>
      </c>
      <c r="P11" s="29"/>
      <c r="Q11" s="29"/>
    </row>
    <row r="12" spans="1:17">
      <c r="A12" s="31">
        <v>43886</v>
      </c>
      <c r="B12" s="18" t="str">
        <f t="array" ref="B12">IFERROR(INDEX(records[开始时刻],MATCH(表42[[#This Row],[日期]]&amp;"做晚餐",records[日期]&amp;records[名称],0)),"")</f>
        <v/>
      </c>
      <c r="C12" s="18" t="str">
        <f t="array" ref="C12">IFERROR(INDEX(records[结束时刻],MATCH(表42[[#This Row],[日期]]&amp;"做晚餐",records[日期]&amp;records[名称],0)),"")</f>
        <v/>
      </c>
      <c r="D12" s="18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2"/>
      <c r="H12" s="32"/>
      <c r="I12" s="29"/>
      <c r="J12" s="31">
        <v>43886</v>
      </c>
      <c r="K12" s="18" t="str">
        <f t="array" ref="K12">IFERROR(INDEX(records[开始时刻],MATCH(表42[[#This Row],[日期]]&amp;"做晚餐",records[日期]&amp;records[名称],0)),"")</f>
        <v/>
      </c>
      <c r="L12" s="18" t="str">
        <f t="array" ref="L12">IFERROR(INDEX(records[结束时刻],MATCH(表42[[#This Row],[日期]]&amp;"做晚餐",records[日期]&amp;records[名称],0)),"")</f>
        <v/>
      </c>
      <c r="M12" s="18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Row],[日期]]&amp;"做晚餐",records[日期]&amp;records[名称],0))&amp;"","")</f>
        <v/>
      </c>
      <c r="P12" s="32"/>
      <c r="Q12" s="32"/>
    </row>
    <row r="13" spans="1:17">
      <c r="A13" s="33">
        <v>43887</v>
      </c>
      <c r="B13" s="18" t="str">
        <f t="array" ref="B13">IFERROR(INDEX(records[开始时刻],MATCH(表42[[#This Row],[日期]]&amp;"做晚餐",records[日期]&amp;records[名称],0)),"")</f>
        <v/>
      </c>
      <c r="C13" s="18" t="str">
        <f t="array" ref="C13">IFERROR(INDEX(records[结束时刻],MATCH(表42[[#This Row],[日期]]&amp;"做晚餐",records[日期]&amp;records[名称],0)),"")</f>
        <v/>
      </c>
      <c r="D13" s="18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9"/>
      <c r="H13" s="29"/>
      <c r="I13" s="29"/>
      <c r="J13" s="33">
        <v>43887</v>
      </c>
      <c r="K13" s="18" t="str">
        <f t="array" ref="K13">IFERROR(INDEX(records[开始时刻],MATCH(表42[[#This Row],[日期]]&amp;"做晚餐",records[日期]&amp;records[名称],0)),"")</f>
        <v/>
      </c>
      <c r="L13" s="18" t="str">
        <f t="array" ref="L13">IFERROR(INDEX(records[结束时刻],MATCH(表42[[#This Row],[日期]]&amp;"做晚餐",records[日期]&amp;records[名称],0)),"")</f>
        <v/>
      </c>
      <c r="M13" s="18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Row],[日期]]&amp;"做晚餐",records[日期]&amp;records[名称],0))&amp;"","")</f>
        <v/>
      </c>
      <c r="P13" s="29"/>
      <c r="Q13" s="29"/>
    </row>
    <row r="14" spans="1:17">
      <c r="A14" s="31">
        <v>43888</v>
      </c>
      <c r="B14" s="18" t="str">
        <f t="array" ref="B14">IFERROR(INDEX(records[开始时刻],MATCH(表42[[#This Row],[日期]]&amp;"做晚餐",records[日期]&amp;records[名称],0)),"")</f>
        <v/>
      </c>
      <c r="C14" s="18" t="str">
        <f t="array" ref="C14">IFERROR(INDEX(records[结束时刻],MATCH(表42[[#This Row],[日期]]&amp;"做晚餐",records[日期]&amp;records[名称],0)),"")</f>
        <v/>
      </c>
      <c r="D14" s="18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2"/>
      <c r="H14" s="32"/>
      <c r="I14" s="29"/>
      <c r="J14" s="31">
        <v>43888</v>
      </c>
      <c r="K14" s="18" t="str">
        <f t="array" ref="K14">IFERROR(INDEX(records[开始时刻],MATCH(表42[[#This Row],[日期]]&amp;"做晚餐",records[日期]&amp;records[名称],0)),"")</f>
        <v/>
      </c>
      <c r="L14" s="18" t="str">
        <f t="array" ref="L14">IFERROR(INDEX(records[结束时刻],MATCH(表42[[#This Row],[日期]]&amp;"做晚餐",records[日期]&amp;records[名称],0)),"")</f>
        <v/>
      </c>
      <c r="M14" s="18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Row],[日期]]&amp;"做晚餐",records[日期]&amp;records[名称],0))&amp;"","")</f>
        <v/>
      </c>
      <c r="P14" s="32"/>
      <c r="Q14" s="32"/>
    </row>
    <row r="15" spans="1:17">
      <c r="A15" s="33">
        <v>43889</v>
      </c>
      <c r="B15" s="18" t="str">
        <f t="array" ref="B15">IFERROR(INDEX(records[开始时刻],MATCH(表42[[#This Row],[日期]]&amp;"做晚餐",records[日期]&amp;records[名称],0)),"")</f>
        <v/>
      </c>
      <c r="C15" s="18" t="str">
        <f t="array" ref="C15">IFERROR(INDEX(records[结束时刻],MATCH(表42[[#This Row],[日期]]&amp;"做晚餐",records[日期]&amp;records[名称],0)),"")</f>
        <v/>
      </c>
      <c r="D15" s="18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9"/>
      <c r="H15" s="29"/>
      <c r="I15" s="29"/>
      <c r="J15" s="33">
        <v>43889</v>
      </c>
      <c r="K15" s="18" t="str">
        <f t="array" ref="K15">IFERROR(INDEX(records[开始时刻],MATCH(表42[[#This Row],[日期]]&amp;"做晚餐",records[日期]&amp;records[名称],0)),"")</f>
        <v/>
      </c>
      <c r="L15" s="18" t="str">
        <f t="array" ref="L15">IFERROR(INDEX(records[结束时刻],MATCH(表42[[#This Row],[日期]]&amp;"做晚餐",records[日期]&amp;records[名称],0)),"")</f>
        <v/>
      </c>
      <c r="M15" s="18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Row],[日期]]&amp;"做晚餐",records[日期]&amp;records[名称],0))&amp;"","")</f>
        <v/>
      </c>
      <c r="P15" s="29"/>
      <c r="Q15" s="29"/>
    </row>
    <row r="16" spans="1:17">
      <c r="A16" s="31">
        <v>43890</v>
      </c>
      <c r="B16" s="18" t="str">
        <f t="array" ref="B16">IFERROR(INDEX(records[开始时刻],MATCH(表42[[#This Row],[日期]]&amp;"做晚餐",records[日期]&amp;records[名称],0)),"")</f>
        <v/>
      </c>
      <c r="C16" s="18" t="str">
        <f t="array" ref="C16">IFERROR(INDEX(records[结束时刻],MATCH(表42[[#This Row],[日期]]&amp;"做晚餐",records[日期]&amp;records[名称],0)),"")</f>
        <v/>
      </c>
      <c r="D16" s="18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2"/>
      <c r="H16" s="32"/>
      <c r="I16" s="29"/>
      <c r="J16" s="31">
        <v>43890</v>
      </c>
      <c r="K16" s="18" t="str">
        <f t="array" ref="K16">IFERROR(INDEX(records[开始时刻],MATCH(表42[[#This Row],[日期]]&amp;"做晚餐",records[日期]&amp;records[名称],0)),"")</f>
        <v/>
      </c>
      <c r="L16" s="18" t="str">
        <f t="array" ref="L16">IFERROR(INDEX(records[结束时刻],MATCH(表42[[#This Row],[日期]]&amp;"做晚餐",records[日期]&amp;records[名称],0)),"")</f>
        <v/>
      </c>
      <c r="M16" s="18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Row],[日期]]&amp;"做晚餐",records[日期]&amp;records[名称],0))&amp;"","")</f>
        <v/>
      </c>
      <c r="P16" s="32"/>
      <c r="Q16" s="32"/>
    </row>
    <row r="17" spans="1:17">
      <c r="A17" s="33">
        <v>43891</v>
      </c>
      <c r="B17" s="18">
        <f t="array" ref="B17">IFERROR(INDEX(records[开始时刻],MATCH(表42[[#This Row],[日期]]&amp;"做晚餐",records[日期]&amp;records[名称],0)),"")</f>
        <v>0.75</v>
      </c>
      <c r="C17" s="18">
        <f t="array" ref="C17">IFERROR(INDEX(records[结束时刻],MATCH(表42[[#This Row],[日期]]&amp;"做晚餐",records[日期]&amp;records[名称],0)),"")</f>
        <v>0.77083333333333337</v>
      </c>
      <c r="D17" s="18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9">
        <v>1</v>
      </c>
      <c r="H17" s="29">
        <v>0</v>
      </c>
      <c r="I17" s="29"/>
      <c r="J17" s="33">
        <v>43891</v>
      </c>
      <c r="K17" s="18">
        <f t="array" ref="K17">IFERROR(INDEX(records[开始时刻],MATCH(表43[[#This Row],[日期]]&amp;"做晚餐",records[日期]&amp;records[名称],0)),"")</f>
        <v>0.75</v>
      </c>
      <c r="L17" s="18">
        <f t="array" ref="L17">IFERROR(INDEX(records[结束时刻],MATCH(表43[[#This Row],[日期]]&amp;"做晚餐",records[日期]&amp;records[名称],0)),"")</f>
        <v>0.77083333333333337</v>
      </c>
      <c r="M17" s="18">
        <f t="array" ref="M17">IFERROR(INDEX(records[持续时间],MATCH(表43[[#This Row],[日期]]&amp;"做晚餐",records[日期]&amp;records[名称],0)),"")</f>
        <v>2.083333333333337E-2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Row],[日期]]&amp;"做晚餐",records[日期]&amp;records[名称],0))&amp;"","")</f>
        <v/>
      </c>
      <c r="P17" s="29">
        <v>1</v>
      </c>
      <c r="Q17" s="29">
        <v>0</v>
      </c>
    </row>
    <row r="18" spans="1:17">
      <c r="A18" s="31">
        <v>43892</v>
      </c>
      <c r="B18" s="18">
        <f t="array" ref="B18">IFERROR(INDEX(records[开始时刻],MATCH(表42[[#This Row],[日期]]&amp;"做晚餐",records[日期]&amp;records[名称],0)),"")</f>
        <v>0.70833333333333337</v>
      </c>
      <c r="C18" s="18">
        <f t="array" ref="C18">IFERROR(INDEX(records[结束时刻],MATCH(表42[[#This Row],[日期]]&amp;"做晚餐",records[日期]&amp;records[名称],0)),"")</f>
        <v>0.75</v>
      </c>
      <c r="D18" s="18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9">
        <f>IF(表42[[#This Row],[得分]]="","",IF(表42[[#This Row],[得分]]&gt;0,G17+1,0))</f>
        <v>2</v>
      </c>
      <c r="H18" s="29">
        <f>IF(表42[[#This Row],[得分]]="","",IF(表42[[#This Row],[得分]]&lt;0,H17+1,0))</f>
        <v>0</v>
      </c>
      <c r="I18" s="29"/>
      <c r="J18" s="31">
        <v>43892</v>
      </c>
      <c r="K18" s="18">
        <f t="array" ref="K18">IFERROR(INDEX(records[开始时刻],MATCH(表43[[#This Row],[日期]]&amp;"做晚餐",records[日期]&amp;records[名称],0)),"")</f>
        <v>0.70833333333333337</v>
      </c>
      <c r="L18" s="18">
        <f t="array" ref="L18">IFERROR(INDEX(records[结束时刻],MATCH(表43[[#This Row],[日期]]&amp;"做晚餐",records[日期]&amp;records[名称],0)),"")</f>
        <v>0.75</v>
      </c>
      <c r="M18" s="18">
        <f t="array" ref="M18">IFERROR(INDEX(records[持续时间],MATCH(表43[[#This Row],[日期]]&amp;"做晚餐",records[日期]&amp;records[名称],0)),"")</f>
        <v>4.166666666666663E-2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Row],[日期]]&amp;"做晚餐",records[日期]&amp;records[名称],0))&amp;"","")</f>
        <v/>
      </c>
      <c r="P18" s="29">
        <f>IF(表43[[#This Row],[得分]]="","",IF(表43[[#This Row],[得分]]&gt;0,P17+1,0))</f>
        <v>2</v>
      </c>
      <c r="Q18" s="29">
        <f>IF(表43[[#This Row],[得分]]="","",IF(表43[[#This Row],[得分]]&lt;0,Q17+1,0))</f>
        <v>0</v>
      </c>
    </row>
    <row r="19" spans="1:17">
      <c r="A19" s="33">
        <v>43893</v>
      </c>
      <c r="B19" s="18">
        <f t="array" ref="B19">IFERROR(INDEX(records[开始时刻],MATCH(表42[[#This Row],[日期]]&amp;"做晚餐",records[日期]&amp;records[名称],0)),"")</f>
        <v>0.72916666666666663</v>
      </c>
      <c r="C19" s="18">
        <f t="array" ref="C19">IFERROR(INDEX(records[结束时刻],MATCH(表42[[#This Row],[日期]]&amp;"做晚餐",records[日期]&amp;records[名称],0)),"")</f>
        <v>0.77083333333333337</v>
      </c>
      <c r="D19" s="18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9">
        <f>IF(表42[[#This Row],[得分]]="","",IF(表42[[#This Row],[得分]]&gt;0,G18+1,0))</f>
        <v>3</v>
      </c>
      <c r="H19" s="29">
        <f>IF(表42[[#This Row],[得分]]="","",IF(表42[[#This Row],[得分]]&lt;0,H18+1,0))</f>
        <v>0</v>
      </c>
      <c r="I19" s="29"/>
      <c r="J19" s="33">
        <v>43893</v>
      </c>
      <c r="K19" s="18">
        <f t="array" ref="K19">IFERROR(INDEX(records[开始时刻],MATCH(表43[[#This Row],[日期]]&amp;"做晚餐",records[日期]&amp;records[名称],0)),"")</f>
        <v>0.72916666666666663</v>
      </c>
      <c r="L19" s="18">
        <f t="array" ref="L19">IFERROR(INDEX(records[结束时刻],MATCH(表43[[#This Row],[日期]]&amp;"做晚餐",records[日期]&amp;records[名称],0)),"")</f>
        <v>0.77083333333333337</v>
      </c>
      <c r="M19" s="18">
        <f t="array" ref="M19">IFERROR(INDEX(records[持续时间],MATCH(表43[[#This Row],[日期]]&amp;"做晚餐",records[日期]&amp;records[名称],0)),"")</f>
        <v>4.1666666666666741E-2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Row],[日期]]&amp;"做晚餐",records[日期]&amp;records[名称],0))&amp;"","")</f>
        <v>已连续3天，增加0.1</v>
      </c>
      <c r="P19" s="29">
        <f>IF(表43[[#This Row],[得分]]="","",IF(表43[[#This Row],[得分]]&gt;0,P18+1,0))</f>
        <v>3</v>
      </c>
      <c r="Q19" s="29">
        <f>IF(表43[[#This Row],[得分]]="","",IF(表43[[#This Row],[得分]]&lt;0,Q18+1,0))</f>
        <v>0</v>
      </c>
    </row>
    <row r="20" spans="1:17">
      <c r="A20" s="31">
        <v>43894</v>
      </c>
      <c r="B20" s="18">
        <f t="array" ref="B20">IFERROR(INDEX(records[开始时刻],MATCH(表42[[#This Row],[日期]]&amp;"做晚餐",records[日期]&amp;records[名称],0)),"")</f>
        <v>0.70833333333333337</v>
      </c>
      <c r="C20" s="18">
        <f t="array" ref="C20">IFERROR(INDEX(records[结束时刻],MATCH(表42[[#This Row],[日期]]&amp;"做晚餐",records[日期]&amp;records[名称],0)),"")</f>
        <v>0.75</v>
      </c>
      <c r="D20" s="18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9">
        <f>IF(表42[[#This Row],[得分]]="","",IF(表42[[#This Row],[得分]]&gt;0,G19+1,0))</f>
        <v>4</v>
      </c>
      <c r="H20" s="29">
        <f>IF(表42[[#This Row],[得分]]="","",IF(表42[[#This Row],[得分]]&lt;0,H19+1,0))</f>
        <v>0</v>
      </c>
      <c r="I20" s="29"/>
      <c r="J20" s="31">
        <v>43894</v>
      </c>
      <c r="K20" s="18">
        <f t="array" ref="K20">IFERROR(INDEX(records[开始时刻],MATCH(表43[[#This Row],[日期]]&amp;"做晚餐",records[日期]&amp;records[名称],0)),"")</f>
        <v>0.70833333333333337</v>
      </c>
      <c r="L20" s="18">
        <f t="array" ref="L20">IFERROR(INDEX(records[结束时刻],MATCH(表43[[#This Row],[日期]]&amp;"做晚餐",records[日期]&amp;records[名称],0)),"")</f>
        <v>0.75</v>
      </c>
      <c r="M20" s="18">
        <f t="array" ref="M20">IFERROR(INDEX(records[持续时间],MATCH(表43[[#This Row],[日期]]&amp;"做晚餐",records[日期]&amp;records[名称],0)),"")</f>
        <v>4.166666666666663E-2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Row],[日期]]&amp;"做晚餐",records[日期]&amp;records[名称],0))&amp;"","")</f>
        <v/>
      </c>
      <c r="P20" s="29">
        <f>IF(表43[[#This Row],[得分]]="","",IF(表43[[#This Row],[得分]]&gt;0,P19+1,0))</f>
        <v>4</v>
      </c>
      <c r="Q20" s="29">
        <f>IF(表43[[#This Row],[得分]]="","",IF(表43[[#This Row],[得分]]&lt;0,Q19+1,0))</f>
        <v>0</v>
      </c>
    </row>
    <row r="21" spans="1:17">
      <c r="A21" s="33">
        <v>43895</v>
      </c>
      <c r="B21" s="18">
        <f t="array" ref="B21">IFERROR(INDEX(records[开始时刻],MATCH(表42[[#This Row],[日期]]&amp;"做晚餐",records[日期]&amp;records[名称],0)),"")</f>
        <v>0.70833333333333337</v>
      </c>
      <c r="C21" s="18">
        <f t="array" ref="C21">IFERROR(INDEX(records[结束时刻],MATCH(表42[[#This Row],[日期]]&amp;"做晚餐",records[日期]&amp;records[名称],0)),"")</f>
        <v>0.75</v>
      </c>
      <c r="D21" s="18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9">
        <f>IF(表42[[#This Row],[得分]]="","",IF(表42[[#This Row],[得分]]&gt;0,G20+1,0))</f>
        <v>5</v>
      </c>
      <c r="H21" s="29">
        <f>IF(表42[[#This Row],[得分]]="","",IF(表42[[#This Row],[得分]]&lt;0,H20+1,0))</f>
        <v>0</v>
      </c>
      <c r="I21" s="29"/>
      <c r="J21" s="33">
        <v>43895</v>
      </c>
      <c r="K21" s="18">
        <f t="array" ref="K21">IFERROR(INDEX(records[开始时刻],MATCH(表43[[#This Row],[日期]]&amp;"做晚餐",records[日期]&amp;records[名称],0)),"")</f>
        <v>0.70833333333333337</v>
      </c>
      <c r="L21" s="18">
        <f t="array" ref="L21">IFERROR(INDEX(records[结束时刻],MATCH(表43[[#This Row],[日期]]&amp;"做晚餐",records[日期]&amp;records[名称],0)),"")</f>
        <v>0.75</v>
      </c>
      <c r="M21" s="18">
        <f t="array" ref="M21">IFERROR(INDEX(records[持续时间],MATCH(表43[[#This Row],[日期]]&amp;"做晚餐",records[日期]&amp;records[名称],0)),"")</f>
        <v>4.166666666666663E-2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Row],[日期]]&amp;"做晚餐",records[日期]&amp;records[名称],0))&amp;"","")</f>
        <v/>
      </c>
      <c r="P21" s="29">
        <f>IF(表43[[#This Row],[得分]]="","",IF(表43[[#This Row],[得分]]&gt;0,P20+1,0))</f>
        <v>5</v>
      </c>
      <c r="Q21" s="29">
        <f>IF(表43[[#This Row],[得分]]="","",IF(表43[[#This Row],[得分]]&lt;0,Q20+1,0))</f>
        <v>0</v>
      </c>
    </row>
    <row r="22" spans="1:17">
      <c r="A22" s="31">
        <v>43896</v>
      </c>
      <c r="B22" s="18">
        <f t="array" ref="B22">IFERROR(INDEX(records[开始时刻],MATCH(表42[[#This Row],[日期]]&amp;"做晚餐",records[日期]&amp;records[名称],0)),"")</f>
        <v>0.70833333333333337</v>
      </c>
      <c r="C22" s="18">
        <f t="array" ref="C22">IFERROR(INDEX(records[结束时刻],MATCH(表42[[#This Row],[日期]]&amp;"做晚餐",records[日期]&amp;records[名称],0)),"")</f>
        <v>0.75</v>
      </c>
      <c r="D22" s="18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9">
        <f>IF(表42[[#This Row],[得分]]="","",IF(表42[[#This Row],[得分]]&gt;0,G21+1,0))</f>
        <v>6</v>
      </c>
      <c r="H22" s="29">
        <f>IF(表42[[#This Row],[得分]]="","",IF(表42[[#This Row],[得分]]&lt;0,H21+1,0))</f>
        <v>0</v>
      </c>
      <c r="I22" s="29"/>
      <c r="J22" s="31">
        <v>43896</v>
      </c>
      <c r="K22" s="18">
        <f t="array" ref="K22">IFERROR(INDEX(records[开始时刻],MATCH(表43[[#This Row],[日期]]&amp;"做晚餐",records[日期]&amp;records[名称],0)),"")</f>
        <v>0.70833333333333337</v>
      </c>
      <c r="L22" s="18">
        <f t="array" ref="L22">IFERROR(INDEX(records[结束时刻],MATCH(表43[[#This Row],[日期]]&amp;"做晚餐",records[日期]&amp;records[名称],0)),"")</f>
        <v>0.75</v>
      </c>
      <c r="M22" s="18">
        <f t="array" ref="M22">IFERROR(INDEX(records[持续时间],MATCH(表43[[#This Row],[日期]]&amp;"做晚餐",records[日期]&amp;records[名称],0)),"")</f>
        <v>4.166666666666663E-2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Row],[日期]]&amp;"做晚餐",records[日期]&amp;records[名称],0))&amp;"","")</f>
        <v>已连续3天，增加0.1</v>
      </c>
      <c r="P22" s="29">
        <f>IF(表43[[#This Row],[得分]]="","",IF(表43[[#This Row],[得分]]&gt;0,P21+1,0))</f>
        <v>6</v>
      </c>
      <c r="Q22" s="29">
        <f>IF(表43[[#This Row],[得分]]="","",IF(表43[[#This Row],[得分]]&lt;0,Q21+1,0))</f>
        <v>0</v>
      </c>
    </row>
    <row r="23" spans="1:17">
      <c r="A23" s="33">
        <v>43897</v>
      </c>
      <c r="B23" s="18">
        <f t="array" ref="B23">IFERROR(INDEX(records[开始时刻],MATCH(表42[[#This Row],[日期]]&amp;"做晚餐",records[日期]&amp;records[名称],0)),"")</f>
        <v>0.70833333333333337</v>
      </c>
      <c r="C23" s="18">
        <f t="array" ref="C23">IFERROR(INDEX(records[结束时刻],MATCH(表42[[#This Row],[日期]]&amp;"做晚餐",records[日期]&amp;records[名称],0)),"")</f>
        <v>0.75</v>
      </c>
      <c r="D23" s="18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9">
        <f>IF(表42[[#This Row],[得分]]="","",IF(表42[[#This Row],[得分]]&gt;0,G22+1,0))</f>
        <v>7</v>
      </c>
      <c r="H23" s="29">
        <f>IF(表42[[#This Row],[得分]]="","",IF(表42[[#This Row],[得分]]&lt;0,H22+1,0))</f>
        <v>0</v>
      </c>
      <c r="I23" s="29"/>
      <c r="J23" s="33">
        <v>43897</v>
      </c>
      <c r="K23" s="18">
        <f t="array" ref="K23">IFERROR(INDEX(records[开始时刻],MATCH(表43[[#This Row],[日期]]&amp;"做晚餐",records[日期]&amp;records[名称],0)),"")</f>
        <v>0.70833333333333337</v>
      </c>
      <c r="L23" s="18">
        <f t="array" ref="L23">IFERROR(INDEX(records[结束时刻],MATCH(表43[[#This Row],[日期]]&amp;"做晚餐",records[日期]&amp;records[名称],0)),"")</f>
        <v>0.75</v>
      </c>
      <c r="M23" s="18">
        <f t="array" ref="M23">IFERROR(INDEX(records[持续时间],MATCH(表43[[#This Row],[日期]]&amp;"做晚餐",records[日期]&amp;records[名称],0)),"")</f>
        <v>4.166666666666663E-2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Row],[日期]]&amp;"做晚餐",records[日期]&amp;records[名称],0))&amp;"","")</f>
        <v>已连续1周，增加0.2</v>
      </c>
      <c r="P23" s="29">
        <f>IF(表43[[#This Row],[得分]]="","",IF(表43[[#This Row],[得分]]&gt;0,P22+1,0))</f>
        <v>7</v>
      </c>
      <c r="Q23" s="29">
        <f>IF(表43[[#This Row],[得分]]="","",IF(表43[[#This Row],[得分]]&lt;0,Q22+1,0))</f>
        <v>0</v>
      </c>
    </row>
    <row r="24" spans="1:17">
      <c r="A24" s="31">
        <v>43898</v>
      </c>
      <c r="B24" s="18">
        <f t="array" ref="B24">IFERROR(INDEX(records[开始时刻],MATCH(表42[[#This Row],[日期]]&amp;"做晚餐",records[日期]&amp;records[名称],0)),"")</f>
        <v>0.70833333333333337</v>
      </c>
      <c r="C24" s="18">
        <f t="array" ref="C24">IFERROR(INDEX(records[结束时刻],MATCH(表42[[#This Row],[日期]]&amp;"做晚餐",records[日期]&amp;records[名称],0)),"")</f>
        <v>0.75</v>
      </c>
      <c r="D24" s="18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9">
        <f>IF(表42[[#This Row],[得分]]="","",IF(表42[[#This Row],[得分]]&gt;0,G23+1,0))</f>
        <v>8</v>
      </c>
      <c r="H24" s="29">
        <f>IF(表42[[#This Row],[得分]]="","",IF(表42[[#This Row],[得分]]&lt;0,H23+1,0))</f>
        <v>0</v>
      </c>
      <c r="I24" s="29"/>
      <c r="J24" s="31">
        <v>43898</v>
      </c>
      <c r="K24" s="18">
        <f t="array" ref="K24">IFERROR(INDEX(records[开始时刻],MATCH(表43[[#This Row],[日期]]&amp;"做晚餐",records[日期]&amp;records[名称],0)),"")</f>
        <v>0.70833333333333337</v>
      </c>
      <c r="L24" s="18">
        <f t="array" ref="L24">IFERROR(INDEX(records[结束时刻],MATCH(表43[[#This Row],[日期]]&amp;"做晚餐",records[日期]&amp;records[名称],0)),"")</f>
        <v>0.75</v>
      </c>
      <c r="M24" s="18">
        <f t="array" ref="M24">IFERROR(INDEX(records[持续时间],MATCH(表43[[#This Row],[日期]]&amp;"做晚餐",records[日期]&amp;records[名称],0)),"")</f>
        <v>4.166666666666663E-2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Row],[日期]]&amp;"做晚餐",records[日期]&amp;records[名称],0))&amp;"","")</f>
        <v/>
      </c>
      <c r="P24" s="29">
        <f>IF(表43[[#This Row],[得分]]="","",IF(表43[[#This Row],[得分]]&gt;0,P23+1,0))</f>
        <v>8</v>
      </c>
      <c r="Q24" s="29">
        <f>IF(表43[[#This Row],[得分]]="","",IF(表43[[#This Row],[得分]]&lt;0,Q23+1,0))</f>
        <v>0</v>
      </c>
    </row>
    <row r="25" spans="1:17">
      <c r="A25" s="33">
        <v>43899</v>
      </c>
      <c r="B25" s="18">
        <f t="array" ref="B25">IFERROR(INDEX(records[开始时刻],MATCH(表42[[#This Row],[日期]]&amp;"做晚餐",records[日期]&amp;records[名称],0)),"")</f>
        <v>0.70833333333333337</v>
      </c>
      <c r="C25" s="18">
        <f t="array" ref="C25">IFERROR(INDEX(records[结束时刻],MATCH(表42[[#This Row],[日期]]&amp;"做晚餐",records[日期]&amp;records[名称],0)),"")</f>
        <v>0.75</v>
      </c>
      <c r="D25" s="18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9">
        <f>IF(表42[[#This Row],[得分]]="","",IF(表42[[#This Row],[得分]]&gt;0,G24+1,0))</f>
        <v>9</v>
      </c>
      <c r="H25" s="29">
        <f>IF(表42[[#This Row],[得分]]="","",IF(表42[[#This Row],[得分]]&lt;0,H24+1,0))</f>
        <v>0</v>
      </c>
      <c r="I25" s="29"/>
      <c r="J25" s="33">
        <v>43899</v>
      </c>
      <c r="K25" s="18">
        <f t="array" ref="K25">IFERROR(INDEX(records[开始时刻],MATCH(表43[[#This Row],[日期]]&amp;"做晚餐",records[日期]&amp;records[名称],0)),"")</f>
        <v>0.70833333333333337</v>
      </c>
      <c r="L25" s="18">
        <f t="array" ref="L25">IFERROR(INDEX(records[结束时刻],MATCH(表43[[#This Row],[日期]]&amp;"做晚餐",records[日期]&amp;records[名称],0)),"")</f>
        <v>0.75</v>
      </c>
      <c r="M25" s="18">
        <f t="array" ref="M25">IFERROR(INDEX(records[持续时间],MATCH(表43[[#This Row],[日期]]&amp;"做晚餐",records[日期]&amp;records[名称],0)),"")</f>
        <v>4.166666666666663E-2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Row],[日期]]&amp;"做晚餐",records[日期]&amp;records[名称],0))&amp;"","")</f>
        <v>已连续3天，增加0.1</v>
      </c>
      <c r="P25" s="29">
        <f>IF(表43[[#This Row],[得分]]="","",IF(表43[[#This Row],[得分]]&gt;0,P24+1,0))</f>
        <v>9</v>
      </c>
      <c r="Q25" s="29">
        <f>IF(表43[[#This Row],[得分]]="","",IF(表43[[#This Row],[得分]]&lt;0,Q24+1,0))</f>
        <v>0</v>
      </c>
    </row>
    <row r="26" spans="1:17">
      <c r="A26" s="31">
        <v>43900</v>
      </c>
      <c r="B26" s="18">
        <f t="array" ref="B26">IFERROR(INDEX(records[开始时刻],MATCH(表42[[#This Row],[日期]]&amp;"做晚餐",records[日期]&amp;records[名称],0)),"")</f>
        <v>0.70833333333333337</v>
      </c>
      <c r="C26" s="18">
        <f t="array" ref="C26">IFERROR(INDEX(records[结束时刻],MATCH(表42[[#This Row],[日期]]&amp;"做晚餐",records[日期]&amp;records[名称],0)),"")</f>
        <v>0.75</v>
      </c>
      <c r="D26" s="18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9">
        <f>IF(表42[[#This Row],[得分]]="","",IF(表42[[#This Row],[得分]]&gt;0,G25+1,0))</f>
        <v>10</v>
      </c>
      <c r="H26" s="29">
        <f>IF(表42[[#This Row],[得分]]="","",IF(表42[[#This Row],[得分]]&lt;0,H25+1,0))</f>
        <v>0</v>
      </c>
      <c r="I26" s="29"/>
      <c r="J26" s="31">
        <v>43900</v>
      </c>
      <c r="K26" s="18">
        <f t="array" ref="K26">IFERROR(INDEX(records[开始时刻],MATCH(表43[[#This Row],[日期]]&amp;"做晚餐",records[日期]&amp;records[名称],0)),"")</f>
        <v>0.70833333333333337</v>
      </c>
      <c r="L26" s="18">
        <f t="array" ref="L26">IFERROR(INDEX(records[结束时刻],MATCH(表43[[#This Row],[日期]]&amp;"做晚餐",records[日期]&amp;records[名称],0)),"")</f>
        <v>0.75</v>
      </c>
      <c r="M26" s="18">
        <f t="array" ref="M26">IFERROR(INDEX(records[持续时间],MATCH(表43[[#This Row],[日期]]&amp;"做晚餐",records[日期]&amp;records[名称],0)),"")</f>
        <v>4.166666666666663E-2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Row],[日期]]&amp;"做晚餐",records[日期]&amp;records[名称],0))&amp;"","")</f>
        <v/>
      </c>
      <c r="P26" s="29">
        <f>IF(表43[[#This Row],[得分]]="","",IF(表43[[#This Row],[得分]]&gt;0,P25+1,0))</f>
        <v>10</v>
      </c>
      <c r="Q26" s="29">
        <f>IF(表43[[#This Row],[得分]]="","",IF(表43[[#This Row],[得分]]&lt;0,Q25+1,0))</f>
        <v>0</v>
      </c>
    </row>
    <row r="27" spans="1:17">
      <c r="A27" s="33">
        <v>43901</v>
      </c>
      <c r="B27" s="18" t="str">
        <f t="array" ref="B27">IFERROR(INDEX(records[开始时刻],MATCH(表42[[#This Row],[日期]]&amp;"做晚餐",records[日期]&amp;records[名称],0)),"")</f>
        <v/>
      </c>
      <c r="C27" s="18" t="str">
        <f t="array" ref="C27">IFERROR(INDEX(records[结束时刻],MATCH(表42[[#This Row],[日期]]&amp;"做晚餐",records[日期]&amp;records[名称],0)),"")</f>
        <v/>
      </c>
      <c r="D27" s="18" t="str">
        <f t="array" ref="D27">IFERROR(INDEX(records[持续时间],MATCH(表42[[#This Row],[日期]]&amp;"做晚餐",records[日期]&amp;records[名称],0)),"")</f>
        <v/>
      </c>
      <c r="E27" t="str">
        <f t="array" ref="E27">IFERROR(INDEX(records[得分],MATCH(表42[[#This Row],[日期]]&amp;"做晚餐",records[日期]&amp;records[名称],0)),"")</f>
        <v/>
      </c>
      <c r="F27" t="str">
        <f t="array" ref="F27">IFERROR(INDEX(records[备注],MATCH(表42[[#This Row],[日期]]&amp;"做晚餐",records[日期]&amp;records[名称],0))&amp;"","")</f>
        <v/>
      </c>
      <c r="G27" s="29" t="str">
        <f>IF(表42[[#This Row],[得分]]="","",IF(表42[[#This Row],[得分]]&gt;0,G26+1,0))</f>
        <v/>
      </c>
      <c r="H27" s="29" t="str">
        <f>IF(表42[[#This Row],[得分]]="","",IF(表42[[#This Row],[得分]]&lt;0,H26+1,0))</f>
        <v/>
      </c>
      <c r="I27" s="29"/>
      <c r="J27" s="33">
        <v>43901</v>
      </c>
      <c r="K27" s="18" t="str">
        <f t="array" ref="K27">IFERROR(INDEX(records[开始时刻],MATCH(表43[[#This Row],[日期]]&amp;"做晚餐",records[日期]&amp;records[名称],0)),"")</f>
        <v/>
      </c>
      <c r="L27" s="18" t="str">
        <f t="array" ref="L27">IFERROR(INDEX(records[结束时刻],MATCH(表43[[#This Row],[日期]]&amp;"做晚餐",records[日期]&amp;records[名称],0)),"")</f>
        <v/>
      </c>
      <c r="M27" s="18" t="str">
        <f t="array" ref="M27">IFERROR(INDEX(records[持续时间],MATCH(表43[[#This Row],[日期]]&amp;"做晚餐",records[日期]&amp;records[名称],0)),"")</f>
        <v/>
      </c>
      <c r="N27" t="str">
        <f t="array" ref="N27">IFERROR(INDEX(records[得分],MATCH(表42[[#This Row],[日期]]&amp;"吃晚餐",records[日期]&amp;records[名称],0)),"")</f>
        <v/>
      </c>
      <c r="O27" t="str">
        <f t="array" ref="O27">IFERROR(INDEX(records[备注],MATCH(表42[[#This Row],[日期]]&amp;"做晚餐",records[日期]&amp;records[名称],0))&amp;"","")</f>
        <v/>
      </c>
      <c r="P27" s="29" t="str">
        <f>IF(表43[[#This Row],[得分]]="","",IF(表43[[#This Row],[得分]]&gt;0,P26+1,0))</f>
        <v/>
      </c>
      <c r="Q27" s="29" t="str">
        <f>IF(表43[[#This Row],[得分]]="","",IF(表43[[#This Row],[得分]]&lt;0,Q26+1,0))</f>
        <v/>
      </c>
    </row>
    <row r="28" spans="1:17">
      <c r="A28" s="31">
        <v>43902</v>
      </c>
      <c r="B28" s="18" t="str">
        <f t="array" ref="B28">IFERROR(INDEX(records[开始时刻],MATCH(表42[[#This Row],[日期]]&amp;"做晚餐",records[日期]&amp;records[名称],0)),"")</f>
        <v/>
      </c>
      <c r="C28" s="18" t="str">
        <f t="array" ref="C28">IFERROR(INDEX(records[结束时刻],MATCH(表42[[#This Row],[日期]]&amp;"做晚餐",records[日期]&amp;records[名称],0)),"")</f>
        <v/>
      </c>
      <c r="D28" s="18" t="str">
        <f t="array" ref="D28">IFERROR(INDEX(records[持续时间],MATCH(表42[[#This Row],[日期]]&amp;"做晚餐",records[日期]&amp;records[名称],0)),"")</f>
        <v/>
      </c>
      <c r="E28" t="str">
        <f t="array" ref="E28">IFERROR(INDEX(records[得分],MATCH(表42[[#This Row],[日期]]&amp;"做晚餐",records[日期]&amp;records[名称],0)),"")</f>
        <v/>
      </c>
      <c r="F28" t="str">
        <f t="array" ref="F28">IFERROR(INDEX(records[备注],MATCH(表42[[#This Row],[日期]]&amp;"做晚餐",records[日期]&amp;records[名称],0))&amp;"","")</f>
        <v/>
      </c>
      <c r="G28" s="29" t="str">
        <f>IF(表42[[#This Row],[得分]]="","",IF(表42[[#This Row],[得分]]&gt;0,G27+1,0))</f>
        <v/>
      </c>
      <c r="H28" s="29" t="str">
        <f>IF(表42[[#This Row],[得分]]="","",IF(表42[[#This Row],[得分]]&lt;0,H27+1,0))</f>
        <v/>
      </c>
      <c r="I28" s="29"/>
      <c r="J28" s="31">
        <v>43902</v>
      </c>
      <c r="K28" s="18" t="str">
        <f t="array" ref="K28">IFERROR(INDEX(records[开始时刻],MATCH(表43[[#This Row],[日期]]&amp;"做晚餐",records[日期]&amp;records[名称],0)),"")</f>
        <v/>
      </c>
      <c r="L28" s="18" t="str">
        <f t="array" ref="L28">IFERROR(INDEX(records[结束时刻],MATCH(表43[[#This Row],[日期]]&amp;"做晚餐",records[日期]&amp;records[名称],0)),"")</f>
        <v/>
      </c>
      <c r="M28" s="18" t="str">
        <f t="array" ref="M28">IFERROR(INDEX(records[持续时间],MATCH(表43[[#This Row],[日期]]&amp;"做晚餐",records[日期]&amp;records[名称],0)),"")</f>
        <v/>
      </c>
      <c r="N28" t="str">
        <f t="array" ref="N28">IFERROR(INDEX(records[得分],MATCH(表42[[#This Row],[日期]]&amp;"吃晚餐",records[日期]&amp;records[名称],0)),"")</f>
        <v/>
      </c>
      <c r="O28" t="str">
        <f t="array" ref="O28">IFERROR(INDEX(records[备注],MATCH(表42[[#This Row],[日期]]&amp;"做晚餐",records[日期]&amp;records[名称],0))&amp;"","")</f>
        <v/>
      </c>
      <c r="P28" s="29" t="str">
        <f>IF(表43[[#This Row],[得分]]="","",IF(表43[[#This Row],[得分]]&gt;0,P27+1,0))</f>
        <v/>
      </c>
      <c r="Q28" s="29" t="str">
        <f>IF(表43[[#This Row],[得分]]="","",IF(表43[[#This Row],[得分]]&lt;0,Q27+1,0))</f>
        <v/>
      </c>
    </row>
    <row r="29" spans="1:17">
      <c r="A29" s="35">
        <v>43903</v>
      </c>
      <c r="B29" s="18" t="str">
        <f t="array" ref="B29">IFERROR(INDEX(records[开始时刻],MATCH(表42[[#This Row],[日期]]&amp;"做晚餐",records[日期]&amp;records[名称],0)),"")</f>
        <v/>
      </c>
      <c r="C29" s="18" t="str">
        <f t="array" ref="C29">IFERROR(INDEX(records[结束时刻],MATCH(表42[[#This Row],[日期]]&amp;"做晚餐",records[日期]&amp;records[名称],0)),"")</f>
        <v/>
      </c>
      <c r="D29" s="18" t="str">
        <f t="array" ref="D29">IFERROR(INDEX(records[持续时间],MATCH(表42[[#This Row],[日期]]&amp;"做晚餐",records[日期]&amp;records[名称],0)),"")</f>
        <v/>
      </c>
      <c r="E29" t="str">
        <f t="array" ref="E29">IFERROR(INDEX(records[得分],MATCH(表42[[#This Row],[日期]]&amp;"做晚餐",records[日期]&amp;records[名称],0)),"")</f>
        <v/>
      </c>
      <c r="F29" t="str">
        <f t="array" ref="F29">IFERROR(INDEX(records[备注],MATCH(表42[[#This Row],[日期]]&amp;"做晚餐",records[日期]&amp;records[名称],0))&amp;"","")</f>
        <v/>
      </c>
      <c r="G29" s="29" t="str">
        <f>IF(表42[[#This Row],[得分]]="","",IF(表42[[#This Row],[得分]]&gt;0,G28+1,0))</f>
        <v/>
      </c>
      <c r="H29" s="29" t="str">
        <f>IF(表42[[#This Row],[得分]]="","",IF(表42[[#This Row],[得分]]&lt;0,H28+1,0))</f>
        <v/>
      </c>
      <c r="I29" s="29"/>
      <c r="J29" s="35">
        <v>43903</v>
      </c>
      <c r="K29" s="18" t="str">
        <f t="array" ref="K29">IFERROR(INDEX(records[开始时刻],MATCH(表43[[#This Row],[日期]]&amp;"做晚餐",records[日期]&amp;records[名称],0)),"")</f>
        <v/>
      </c>
      <c r="L29" s="18" t="str">
        <f t="array" ref="L29">IFERROR(INDEX(records[结束时刻],MATCH(表43[[#This Row],[日期]]&amp;"做晚餐",records[日期]&amp;records[名称],0)),"")</f>
        <v/>
      </c>
      <c r="M29" s="18" t="str">
        <f t="array" ref="M29">IFERROR(INDEX(records[持续时间],MATCH(表43[[#This Row],[日期]]&amp;"做晚餐",records[日期]&amp;records[名称],0)),"")</f>
        <v/>
      </c>
      <c r="N29" t="str">
        <f t="array" ref="N29">IFERROR(INDEX(records[得分],MATCH(表42[[#This Row],[日期]]&amp;"吃晚餐",records[日期]&amp;records[名称],0)),"")</f>
        <v/>
      </c>
      <c r="O29" t="str">
        <f t="array" ref="O29">IFERROR(INDEX(records[备注],MATCH(表42[[#This Row],[日期]]&amp;"做晚餐",records[日期]&amp;records[名称],0))&amp;"","")</f>
        <v/>
      </c>
      <c r="P29" s="29" t="str">
        <f>IF(表43[[#This Row],[得分]]="","",IF(表43[[#This Row],[得分]]&gt;0,P28+1,0))</f>
        <v/>
      </c>
      <c r="Q29" s="29" t="str">
        <f>IF(表43[[#This Row],[得分]]="","",IF(表43[[#This Row],[得分]]&lt;0,Q28+1,0))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34"/>
  <sheetViews>
    <sheetView workbookViewId="0">
      <selection activeCell="G22" sqref="G2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116</v>
      </c>
      <c r="B7" s="46"/>
      <c r="C7" s="46"/>
      <c r="D7" s="46"/>
      <c r="E7" s="46"/>
      <c r="F7" s="46"/>
      <c r="G7" s="46"/>
      <c r="H7" s="46"/>
      <c r="J7" s="46" t="s">
        <v>117</v>
      </c>
      <c r="K7" s="46"/>
      <c r="L7" s="46"/>
      <c r="M7" s="46"/>
      <c r="N7" s="46"/>
      <c r="O7" s="46"/>
      <c r="P7" s="46"/>
      <c r="Q7" s="46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6">
        <v>43884</v>
      </c>
      <c r="B9" s="18">
        <f t="array" ref="B9">IFERROR(INDEX(records[开始时刻],MATCH(表31_33[[#This Row],[日期]]&amp;"锻炼",records[日期]&amp;records[名称],0)),"")</f>
        <v>0.875</v>
      </c>
      <c r="C9" s="18">
        <f t="array" ref="C9">IFERROR(INDEX(records[结束时刻],MATCH(表31_33[[#This Row],[日期]]&amp;"锻炼",records[日期]&amp;records[名称],0)),"")</f>
        <v>0.91666666666666663</v>
      </c>
      <c r="D9" s="18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6">
        <v>43884</v>
      </c>
      <c r="K9" s="18">
        <f t="array" ref="K9">IFERROR(INDEX(records[开始时刻],MATCH(表31_34[[#This Row],[日期]]&amp;"洗澡",records[日期]&amp;records[名称],0)),"")</f>
        <v>0.91666666666666663</v>
      </c>
      <c r="L9" s="18">
        <f t="array" ref="L9">IFERROR(INDEX(records[结束时刻],MATCH(表31_34[[#This Row],[日期]]&amp;"洗澡",records[日期]&amp;records[名称],0)),"")</f>
        <v>0.9375</v>
      </c>
      <c r="M9" s="18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6">
        <v>43885</v>
      </c>
      <c r="B10" s="18">
        <f t="array" ref="B10">IFERROR(INDEX(records[开始时刻],MATCH(表31_33[[#This Row],[日期]]&amp;"锻炼",records[日期]&amp;records[名称],0)),"")</f>
        <v>0.875</v>
      </c>
      <c r="C10" s="18">
        <f t="array" ref="C10">IFERROR(INDEX(records[结束时刻],MATCH(表31_33[[#This Row],[日期]]&amp;"锻炼",records[日期]&amp;records[名称],0)),"")</f>
        <v>0.91666666666666663</v>
      </c>
      <c r="D10" s="18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6">
        <v>43885</v>
      </c>
      <c r="K10" s="18">
        <f t="array" ref="K10">IFERROR(INDEX(records[开始时刻],MATCH(表31_34[[#This Row],[日期]]&amp;"洗澡",records[日期]&amp;records[名称],0)),"")</f>
        <v>0.91666666666666663</v>
      </c>
      <c r="L10" s="18">
        <f t="array" ref="L10">IFERROR(INDEX(records[结束时刻],MATCH(表31_34[[#This Row],[日期]]&amp;"洗澡",records[日期]&amp;records[名称],0)),"")</f>
        <v>0.9375</v>
      </c>
      <c r="M10" s="18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6">
        <v>43886</v>
      </c>
      <c r="B11" s="18">
        <f t="array" ref="B11">IFERROR(INDEX(records[开始时刻],MATCH(表31_33[[#This Row],[日期]]&amp;"锻炼",records[日期]&amp;records[名称],0)),"")</f>
        <v>0.875</v>
      </c>
      <c r="C11" s="18">
        <f t="array" ref="C11">IFERROR(INDEX(records[结束时刻],MATCH(表31_33[[#This Row],[日期]]&amp;"锻炼",records[日期]&amp;records[名称],0)),"")</f>
        <v>0.91666666666666663</v>
      </c>
      <c r="D11" s="18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6">
        <v>43886</v>
      </c>
      <c r="K11" s="18">
        <f t="array" ref="K11">IFERROR(INDEX(records[开始时刻],MATCH(表31_34[[#This Row],[日期]]&amp;"洗澡",records[日期]&amp;records[名称],0)),"")</f>
        <v>0.91666666666666663</v>
      </c>
      <c r="L11" s="18">
        <f t="array" ref="L11">IFERROR(INDEX(records[结束时刻],MATCH(表31_34[[#This Row],[日期]]&amp;"洗澡",records[日期]&amp;records[名称],0)),"")</f>
        <v>0.9375</v>
      </c>
      <c r="M11" s="18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6">
        <v>43887</v>
      </c>
      <c r="B12" s="18">
        <f t="array" ref="B12">IFERROR(INDEX(records[开始时刻],MATCH(表31_33[[#This Row],[日期]]&amp;"锻炼",records[日期]&amp;records[名称],0)),"")</f>
        <v>0.875</v>
      </c>
      <c r="C12" s="18">
        <f t="array" ref="C12">IFERROR(INDEX(records[结束时刻],MATCH(表31_33[[#This Row],[日期]]&amp;"锻炼",records[日期]&amp;records[名称],0)),"")</f>
        <v>0.91666666666666663</v>
      </c>
      <c r="D12" s="18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6">
        <v>43887</v>
      </c>
      <c r="K12" s="18">
        <f t="array" ref="K12">IFERROR(INDEX(records[开始时刻],MATCH(表31_34[[#This Row],[日期]]&amp;"洗澡",records[日期]&amp;records[名称],0)),"")</f>
        <v>0.91666666666666663</v>
      </c>
      <c r="L12" s="18">
        <f t="array" ref="L12">IFERROR(INDEX(records[结束时刻],MATCH(表31_34[[#This Row],[日期]]&amp;"洗澡",records[日期]&amp;records[名称],0)),"")</f>
        <v>0.9375</v>
      </c>
      <c r="M12" s="18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6">
        <v>43888</v>
      </c>
      <c r="B13" s="18">
        <f t="array" ref="B13">IFERROR(INDEX(records[开始时刻],MATCH(表31_33[[#This Row],[日期]]&amp;"锻炼",records[日期]&amp;records[名称],0)),"")</f>
        <v>0.875</v>
      </c>
      <c r="C13" s="18">
        <f t="array" ref="C13">IFERROR(INDEX(records[结束时刻],MATCH(表31_33[[#This Row],[日期]]&amp;"锻炼",records[日期]&amp;records[名称],0)),"")</f>
        <v>0.91666666666666663</v>
      </c>
      <c r="D13" s="18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6">
        <v>43888</v>
      </c>
      <c r="K13" s="18">
        <f t="array" ref="K13">IFERROR(INDEX(records[开始时刻],MATCH(表31_34[[#This Row],[日期]]&amp;"洗澡",records[日期]&amp;records[名称],0)),"")</f>
        <v>0.91666666666666663</v>
      </c>
      <c r="L13" s="18">
        <f t="array" ref="L13">IFERROR(INDEX(records[结束时刻],MATCH(表31_34[[#This Row],[日期]]&amp;"洗澡",records[日期]&amp;records[名称],0)),"")</f>
        <v>0.9375</v>
      </c>
      <c r="M13" s="18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6">
        <v>43889</v>
      </c>
      <c r="B14" s="18">
        <f t="array" ref="B14">IFERROR(INDEX(records[开始时刻],MATCH(表31_33[[#This Row],[日期]]&amp;"锻炼",records[日期]&amp;records[名称],0)),"")</f>
        <v>0.875</v>
      </c>
      <c r="C14" s="18">
        <f t="array" ref="C14">IFERROR(INDEX(records[结束时刻],MATCH(表31_33[[#This Row],[日期]]&amp;"锻炼",records[日期]&amp;records[名称],0)),"")</f>
        <v>0.91666666666666663</v>
      </c>
      <c r="D14" s="18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6">
        <v>43889</v>
      </c>
      <c r="K14" s="18">
        <f t="array" ref="K14">IFERROR(INDEX(records[开始时刻],MATCH(表31_34[[#This Row],[日期]]&amp;"洗澡",records[日期]&amp;records[名称],0)),"")</f>
        <v>0.91666666666666663</v>
      </c>
      <c r="L14" s="18">
        <f t="array" ref="L14">IFERROR(INDEX(records[结束时刻],MATCH(表31_34[[#This Row],[日期]]&amp;"洗澡",records[日期]&amp;records[名称],0)),"")</f>
        <v>0.9375</v>
      </c>
      <c r="M14" s="18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6">
        <v>43890</v>
      </c>
      <c r="B15" s="18">
        <f t="array" ref="B15">IFERROR(INDEX(records[开始时刻],MATCH(表31_33[[#This Row],[日期]]&amp;"锻炼",records[日期]&amp;records[名称],0)),"")</f>
        <v>0.875</v>
      </c>
      <c r="C15" s="18">
        <f t="array" ref="C15">IFERROR(INDEX(records[结束时刻],MATCH(表31_33[[#This Row],[日期]]&amp;"锻炼",records[日期]&amp;records[名称],0)),"")</f>
        <v>0.91666666666666663</v>
      </c>
      <c r="D15" s="18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6">
        <v>43890</v>
      </c>
      <c r="K15" s="18">
        <f t="array" ref="K15">IFERROR(INDEX(records[开始时刻],MATCH(表31_34[[#This Row],[日期]]&amp;"洗澡",records[日期]&amp;records[名称],0)),"")</f>
        <v>0.91666666666666663</v>
      </c>
      <c r="L15" s="18">
        <f t="array" ref="L15">IFERROR(INDEX(records[结束时刻],MATCH(表31_34[[#This Row],[日期]]&amp;"洗澡",records[日期]&amp;records[名称],0)),"")</f>
        <v>0.9375</v>
      </c>
      <c r="M15" s="18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6">
        <v>43891</v>
      </c>
      <c r="B16" s="18">
        <f t="array" ref="B16">IFERROR(INDEX(records[开始时刻],MATCH(表31_33[[#This Row],[日期]]&amp;"锻炼",records[日期]&amp;records[名称],0)),"")</f>
        <v>0.875</v>
      </c>
      <c r="C16" s="18">
        <f t="array" ref="C16">IFERROR(INDEX(records[结束时刻],MATCH(表31_33[[#This Row],[日期]]&amp;"锻炼",records[日期]&amp;records[名称],0)),"")</f>
        <v>0.91666666666666663</v>
      </c>
      <c r="D16" s="18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6">
        <v>43891</v>
      </c>
      <c r="K16" s="18">
        <f t="array" ref="K16">IFERROR(INDEX(records[开始时刻],MATCH(表31_34[[#This Row],[日期]]&amp;"洗澡",records[日期]&amp;records[名称],0)),"")</f>
        <v>0.91666666666666663</v>
      </c>
      <c r="L16" s="18">
        <f t="array" ref="L16">IFERROR(INDEX(records[结束时刻],MATCH(表31_34[[#This Row],[日期]]&amp;"洗澡",records[日期]&amp;records[名称],0)),"")</f>
        <v>0.9375</v>
      </c>
      <c r="M16" s="18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6">
        <v>43892</v>
      </c>
      <c r="B17" s="18">
        <f t="array" ref="B17">IFERROR(INDEX(records[开始时刻],MATCH(表31_33[[#This Row],[日期]]&amp;"锻炼",records[日期]&amp;records[名称],0)),"")</f>
        <v>0.875</v>
      </c>
      <c r="C17" s="18">
        <f t="array" ref="C17">IFERROR(INDEX(records[结束时刻],MATCH(表31_33[[#This Row],[日期]]&amp;"锻炼",records[日期]&amp;records[名称],0)),"")</f>
        <v>0.91666666666666663</v>
      </c>
      <c r="D17" s="18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6">
        <v>43892</v>
      </c>
      <c r="K17" s="18">
        <f t="array" ref="K17">IFERROR(INDEX(records[开始时刻],MATCH(表31_34[[#This Row],[日期]]&amp;"洗澡",records[日期]&amp;records[名称],0)),"")</f>
        <v>0.91666666666666663</v>
      </c>
      <c r="L17" s="18">
        <f t="array" ref="L17">IFERROR(INDEX(records[结束时刻],MATCH(表31_34[[#This Row],[日期]]&amp;"洗澡",records[日期]&amp;records[名称],0)),"")</f>
        <v>0.9375</v>
      </c>
      <c r="M17" s="18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6">
        <v>43893</v>
      </c>
      <c r="B18" s="18">
        <f t="array" ref="B18">IFERROR(INDEX(records[开始时刻],MATCH(表31_33[[#This Row],[日期]]&amp;"锻炼",records[日期]&amp;records[名称],0)),"")</f>
        <v>0.875</v>
      </c>
      <c r="C18" s="18">
        <f t="array" ref="C18">IFERROR(INDEX(records[结束时刻],MATCH(表31_33[[#This Row],[日期]]&amp;"锻炼",records[日期]&amp;records[名称],0)),"")</f>
        <v>0.91666666666666663</v>
      </c>
      <c r="D18" s="18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6">
        <v>43893</v>
      </c>
      <c r="K18" s="18">
        <f t="array" ref="K18">IFERROR(INDEX(records[开始时刻],MATCH(表31_34[[#This Row],[日期]]&amp;"洗澡",records[日期]&amp;records[名称],0)),"")</f>
        <v>0.91666666666666663</v>
      </c>
      <c r="L18" s="18">
        <f t="array" ref="L18">IFERROR(INDEX(records[结束时刻],MATCH(表31_34[[#This Row],[日期]]&amp;"洗澡",records[日期]&amp;records[名称],0)),"")</f>
        <v>0.9375</v>
      </c>
      <c r="M18" s="18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6">
        <v>43894</v>
      </c>
      <c r="B19" s="18">
        <f t="array" ref="B19">IFERROR(INDEX(records[开始时刻],MATCH(表31_33[[#This Row],[日期]]&amp;"锻炼",records[日期]&amp;records[名称],0)),"")</f>
        <v>0.875</v>
      </c>
      <c r="C19" s="18">
        <f t="array" ref="C19">IFERROR(INDEX(records[结束时刻],MATCH(表31_33[[#This Row],[日期]]&amp;"锻炼",records[日期]&amp;records[名称],0)),"")</f>
        <v>0.91666666666666663</v>
      </c>
      <c r="D19" s="18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6">
        <v>43894</v>
      </c>
      <c r="K19" s="18">
        <f t="array" ref="K19">IFERROR(INDEX(records[开始时刻],MATCH(表31_34[[#This Row],[日期]]&amp;"洗澡",records[日期]&amp;records[名称],0)),"")</f>
        <v>0.91666666666666663</v>
      </c>
      <c r="L19" s="18">
        <f t="array" ref="L19">IFERROR(INDEX(records[结束时刻],MATCH(表31_34[[#This Row],[日期]]&amp;"洗澡",records[日期]&amp;records[名称],0)),"")</f>
        <v>0.9375</v>
      </c>
      <c r="M19" s="18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6">
        <v>43895</v>
      </c>
      <c r="B20" s="18">
        <f t="array" ref="B20">IFERROR(INDEX(records[开始时刻],MATCH(表31_33[[#This Row],[日期]]&amp;"锻炼",records[日期]&amp;records[名称],0)),"")</f>
        <v>0.875</v>
      </c>
      <c r="C20" s="18">
        <f t="array" ref="C20">IFERROR(INDEX(records[结束时刻],MATCH(表31_33[[#This Row],[日期]]&amp;"锻炼",records[日期]&amp;records[名称],0)),"")</f>
        <v>0.91666666666666663</v>
      </c>
      <c r="D20" s="18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6">
        <v>43895</v>
      </c>
      <c r="K20" s="18">
        <f t="array" ref="K20">IFERROR(INDEX(records[开始时刻],MATCH(表31_34[[#This Row],[日期]]&amp;"洗澡",records[日期]&amp;records[名称],0)),"")</f>
        <v>0.91666666666666663</v>
      </c>
      <c r="L20" s="18">
        <f t="array" ref="L20">IFERROR(INDEX(records[结束时刻],MATCH(表31_34[[#This Row],[日期]]&amp;"洗澡",records[日期]&amp;records[名称],0)),"")</f>
        <v>0.9375</v>
      </c>
      <c r="M20" s="18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6">
        <v>43896</v>
      </c>
      <c r="B21" s="18">
        <f t="array" ref="B21">IFERROR(INDEX(records[开始时刻],MATCH(表31_33[[#This Row],[日期]]&amp;"锻炼",records[日期]&amp;records[名称],0)),"")</f>
        <v>0.875</v>
      </c>
      <c r="C21" s="18">
        <f t="array" ref="C21">IFERROR(INDEX(records[结束时刻],MATCH(表31_33[[#This Row],[日期]]&amp;"锻炼",records[日期]&amp;records[名称],0)),"")</f>
        <v>0.91666666666666663</v>
      </c>
      <c r="D21" s="18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6">
        <v>43896</v>
      </c>
      <c r="K21" s="18">
        <f t="array" ref="K21">IFERROR(INDEX(records[开始时刻],MATCH(表31_34[[#This Row],[日期]]&amp;"洗澡",records[日期]&amp;records[名称],0)),"")</f>
        <v>0.91666666666666663</v>
      </c>
      <c r="L21" s="18">
        <f t="array" ref="L21">IFERROR(INDEX(records[结束时刻],MATCH(表31_34[[#This Row],[日期]]&amp;"洗澡",records[日期]&amp;records[名称],0)),"")</f>
        <v>0.9375</v>
      </c>
      <c r="M21" s="18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6">
        <v>43897</v>
      </c>
      <c r="B22" s="18">
        <f t="array" ref="B22">IFERROR(INDEX(records[开始时刻],MATCH(表31_33[[#This Row],[日期]]&amp;"锻炼",records[日期]&amp;records[名称],0)),"")</f>
        <v>0.875</v>
      </c>
      <c r="C22" s="18">
        <f t="array" ref="C22">IFERROR(INDEX(records[结束时刻],MATCH(表31_33[[#This Row],[日期]]&amp;"锻炼",records[日期]&amp;records[名称],0)),"")</f>
        <v>0.91666666666666663</v>
      </c>
      <c r="D22" s="18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6">
        <v>43897</v>
      </c>
      <c r="K22" s="18">
        <f t="array" ref="K22">IFERROR(INDEX(records[开始时刻],MATCH(表31_34[[#This Row],[日期]]&amp;"洗澡",records[日期]&amp;records[名称],0)),"")</f>
        <v>0.91666666666666663</v>
      </c>
      <c r="L22" s="18">
        <f t="array" ref="L22">IFERROR(INDEX(records[结束时刻],MATCH(表31_34[[#This Row],[日期]]&amp;"洗澡",records[日期]&amp;records[名称],0)),"")</f>
        <v>0.9375</v>
      </c>
      <c r="M22" s="18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6">
        <v>43898</v>
      </c>
      <c r="B23" s="18">
        <f t="array" ref="B23">IFERROR(INDEX(records[开始时刻],MATCH(表31_33[[#This Row],[日期]]&amp;"锻炼",records[日期]&amp;records[名称],0)),"")</f>
        <v>0.875</v>
      </c>
      <c r="C23" s="18">
        <f t="array" ref="C23">IFERROR(INDEX(records[结束时刻],MATCH(表31_33[[#This Row],[日期]]&amp;"锻炼",records[日期]&amp;records[名称],0)),"")</f>
        <v>0.91666666666666663</v>
      </c>
      <c r="D23" s="18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6">
        <v>43898</v>
      </c>
      <c r="K23" s="18">
        <f t="array" ref="K23">IFERROR(INDEX(records[开始时刻],MATCH(表31_34[[#This Row],[日期]]&amp;"洗澡",records[日期]&amp;records[名称],0)),"")</f>
        <v>0.91666666666666663</v>
      </c>
      <c r="L23" s="18">
        <f t="array" ref="L23">IFERROR(INDEX(records[结束时刻],MATCH(表31_34[[#This Row],[日期]]&amp;"洗澡",records[日期]&amp;records[名称],0)),"")</f>
        <v>0.9375</v>
      </c>
      <c r="M23" s="18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6">
        <v>43899</v>
      </c>
      <c r="B24" s="18">
        <f t="array" ref="B24">IFERROR(INDEX(records[开始时刻],MATCH(表31_33[[#This Row],[日期]]&amp;"锻炼",records[日期]&amp;records[名称],0)),"")</f>
        <v>0.875</v>
      </c>
      <c r="C24" s="18">
        <f t="array" ref="C24">IFERROR(INDEX(records[结束时刻],MATCH(表31_33[[#This Row],[日期]]&amp;"锻炼",records[日期]&amp;records[名称],0)),"")</f>
        <v>0.91666666666666663</v>
      </c>
      <c r="D24" s="18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6">
        <v>43899</v>
      </c>
      <c r="K24" s="18">
        <f t="array" ref="K24">IFERROR(INDEX(records[开始时刻],MATCH(表31_34[[#This Row],[日期]]&amp;"洗澡",records[日期]&amp;records[名称],0)),"")</f>
        <v>0.91666666666666663</v>
      </c>
      <c r="L24" s="18">
        <f t="array" ref="L24">IFERROR(INDEX(records[结束时刻],MATCH(表31_34[[#This Row],[日期]]&amp;"洗澡",records[日期]&amp;records[名称],0)),"")</f>
        <v>0.9375</v>
      </c>
      <c r="M24" s="18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6">
        <v>43900</v>
      </c>
      <c r="B25" s="18">
        <f t="array" ref="B25">IFERROR(INDEX(records[开始时刻],MATCH(表31_33[[#This Row],[日期]]&amp;"锻炼",records[日期]&amp;records[名称],0)),"")</f>
        <v>0.875</v>
      </c>
      <c r="C25" s="18">
        <f t="array" ref="C25">IFERROR(INDEX(records[结束时刻],MATCH(表31_33[[#This Row],[日期]]&amp;"锻炼",records[日期]&amp;records[名称],0)),"")</f>
        <v>0.91666666666666663</v>
      </c>
      <c r="D25" s="18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6">
        <v>43900</v>
      </c>
      <c r="K25" s="18">
        <f t="array" ref="K25">IFERROR(INDEX(records[开始时刻],MATCH(表31_34[[#This Row],[日期]]&amp;"洗澡",records[日期]&amp;records[名称],0)),"")</f>
        <v>0.91666666666666663</v>
      </c>
      <c r="L25" s="18">
        <f t="array" ref="L25">IFERROR(INDEX(records[结束时刻],MATCH(表31_34[[#This Row],[日期]]&amp;"洗澡",records[日期]&amp;records[名称],0)),"")</f>
        <v>0.9375</v>
      </c>
      <c r="M25" s="18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6">
        <v>43901</v>
      </c>
      <c r="B26" s="18" t="str">
        <f t="array" ref="B26">IFERROR(INDEX(records[开始时刻],MATCH(表31_33[[#This Row],[日期]]&amp;"锻炼",records[日期]&amp;records[名称],0)),"")</f>
        <v/>
      </c>
      <c r="C26" s="18" t="str">
        <f t="array" ref="C26">IFERROR(INDEX(records[结束时刻],MATCH(表31_33[[#This Row],[日期]]&amp;"锻炼",records[日期]&amp;records[名称],0)),"")</f>
        <v/>
      </c>
      <c r="D26" s="18" t="str">
        <f t="array" ref="D26">IFERROR(INDEX(records[持续时间],MATCH(表31_33[[#This Row],[日期]]&amp;"锻炼",records[日期]&amp;records[名称],0)),"")</f>
        <v/>
      </c>
      <c r="E26" t="str">
        <f t="array" ref="E26">IFERROR(INDEX(records[得分],MATCH(表31_33[[#This Row],[日期]]&amp;"锻炼",records[日期]&amp;records[名称],0)),"")</f>
        <v/>
      </c>
      <c r="F26" t="str">
        <f t="array" ref="F26">IFERROR(INDEX(records[备注],MATCH(表31_33[[#This Row],[日期]]&amp;"锻炼",records[日期]&amp;records[名称],0))&amp;"","")</f>
        <v/>
      </c>
      <c r="G26" t="str">
        <f>IF(表31_33[[#This Row],[得分]]="","",IF(表31_33[[#This Row],[得分]]&gt;0,G25+1,0))</f>
        <v/>
      </c>
      <c r="H26" t="str">
        <f>IF(表31_33[[#This Row],[得分]]="","",IF(表31_33[[#This Row],[得分]]&lt;0,H25+1,0))</f>
        <v/>
      </c>
      <c r="J26" s="6">
        <v>43901</v>
      </c>
      <c r="K26" s="18" t="str">
        <f t="array" ref="K26">IFERROR(INDEX(records[开始时刻],MATCH(表31_34[[#This Row],[日期]]&amp;"洗澡",records[日期]&amp;records[名称],0)),"")</f>
        <v/>
      </c>
      <c r="L26" s="18" t="str">
        <f t="array" ref="L26">IFERROR(INDEX(records[结束时刻],MATCH(表31_34[[#This Row],[日期]]&amp;"洗澡",records[日期]&amp;records[名称],0)),"")</f>
        <v/>
      </c>
      <c r="M26" s="18" t="str">
        <f t="array" ref="M26">IFERROR(INDEX(records[持续时间],MATCH(表31_34[[#This Row],[日期]]&amp;"洗澡",records[日期]&amp;records[名称],0)),"")</f>
        <v/>
      </c>
      <c r="N26" t="str">
        <f t="array" ref="N26">IFERROR(INDEX(records[得分],MATCH(表31_34[[#This Row],[日期]]&amp;"洗澡",records[日期]&amp;records[名称],0)),"")</f>
        <v/>
      </c>
      <c r="O26" t="str">
        <f t="array" ref="O26">IFERROR(INDEX(records[备注],MATCH(表31_34[[#This Row],[日期]]&amp;"洗澡",records[日期]&amp;records[名称],0))&amp;"","")</f>
        <v/>
      </c>
      <c r="P26" t="str">
        <f>IF(表31_34[[#This Row],[得分]]="","",IF(表31_34[[#This Row],[得分]]&gt;0,P25+1,0))</f>
        <v/>
      </c>
      <c r="Q26" t="str">
        <f>IF(表31_34[[#This Row],[得分]]="","",IF(表31_34[[#This Row],[得分]]&lt;0,Q25+1,0))</f>
        <v/>
      </c>
    </row>
    <row r="27" spans="1:17">
      <c r="A27" s="6">
        <v>43902</v>
      </c>
      <c r="B27" s="18" t="str">
        <f t="array" ref="B27">IFERROR(INDEX(records[开始时刻],MATCH(表31_33[[#This Row],[日期]]&amp;"锻炼",records[日期]&amp;records[名称],0)),"")</f>
        <v/>
      </c>
      <c r="C27" s="18" t="str">
        <f t="array" ref="C27">IFERROR(INDEX(records[结束时刻],MATCH(表31_33[[#This Row],[日期]]&amp;"锻炼",records[日期]&amp;records[名称],0)),"")</f>
        <v/>
      </c>
      <c r="D27" s="18" t="str">
        <f t="array" ref="D27">IFERROR(INDEX(records[持续时间],MATCH(表31_33[[#This Row],[日期]]&amp;"锻炼",records[日期]&amp;records[名称],0)),"")</f>
        <v/>
      </c>
      <c r="E27" t="str">
        <f t="array" ref="E27">IFERROR(INDEX(records[得分],MATCH(表31_33[[#This Row],[日期]]&amp;"锻炼",records[日期]&amp;records[名称],0)),"")</f>
        <v/>
      </c>
      <c r="F27" t="str">
        <f t="array" ref="F27">IFERROR(INDEX(records[备注],MATCH(表31_33[[#This Row],[日期]]&amp;"锻炼",records[日期]&amp;records[名称],0))&amp;"","")</f>
        <v/>
      </c>
      <c r="G27" t="str">
        <f>IF(表31_33[[#This Row],[得分]]="","",IF(表31_33[[#This Row],[得分]]&gt;0,G26+1,0))</f>
        <v/>
      </c>
      <c r="H27" t="str">
        <f>IF(表31_33[[#This Row],[得分]]="","",IF(表31_33[[#This Row],[得分]]&lt;0,H26+1,0))</f>
        <v/>
      </c>
      <c r="J27" s="6">
        <v>43902</v>
      </c>
      <c r="K27" s="18" t="str">
        <f t="array" ref="K27">IFERROR(INDEX(records[开始时刻],MATCH(表31_34[[#This Row],[日期]]&amp;"洗澡",records[日期]&amp;records[名称],0)),"")</f>
        <v/>
      </c>
      <c r="L27" s="18" t="str">
        <f t="array" ref="L27">IFERROR(INDEX(records[结束时刻],MATCH(表31_34[[#This Row],[日期]]&amp;"洗澡",records[日期]&amp;records[名称],0)),"")</f>
        <v/>
      </c>
      <c r="M27" s="18" t="str">
        <f t="array" ref="M27">IFERROR(INDEX(records[持续时间],MATCH(表31_34[[#This Row],[日期]]&amp;"洗澡",records[日期]&amp;records[名称],0)),"")</f>
        <v/>
      </c>
      <c r="N27" t="str">
        <f t="array" ref="N27">IFERROR(INDEX(records[得分],MATCH(表31_34[[#This Row],[日期]]&amp;"洗澡",records[日期]&amp;records[名称],0)),"")</f>
        <v/>
      </c>
      <c r="O27" t="str">
        <f t="array" ref="O27">IFERROR(INDEX(records[备注],MATCH(表31_34[[#This Row],[日期]]&amp;"洗澡",records[日期]&amp;records[名称],0))&amp;"","")</f>
        <v/>
      </c>
      <c r="P27" t="str">
        <f>IF(表31_34[[#This Row],[得分]]="","",IF(表31_34[[#This Row],[得分]]&gt;0,P26+1,0))</f>
        <v/>
      </c>
      <c r="Q27" t="str">
        <f>IF(表31_34[[#This Row],[得分]]="","",IF(表31_34[[#This Row],[得分]]&lt;0,Q26+1,0))</f>
        <v/>
      </c>
    </row>
    <row r="28" spans="1:17">
      <c r="A28" s="6">
        <v>43903</v>
      </c>
      <c r="B28" s="18" t="str">
        <f t="array" ref="B28">IFERROR(INDEX(records[开始时刻],MATCH(表31_33[[#This Row],[日期]]&amp;"锻炼",records[日期]&amp;records[名称],0)),"")</f>
        <v/>
      </c>
      <c r="C28" s="18" t="str">
        <f t="array" ref="C28">IFERROR(INDEX(records[结束时刻],MATCH(表31_33[[#This Row],[日期]]&amp;"锻炼",records[日期]&amp;records[名称],0)),"")</f>
        <v/>
      </c>
      <c r="D28" s="18" t="str">
        <f t="array" ref="D28">IFERROR(INDEX(records[持续时间],MATCH(表31_33[[#This Row],[日期]]&amp;"锻炼",records[日期]&amp;records[名称],0)),"")</f>
        <v/>
      </c>
      <c r="E28" t="str">
        <f t="array" ref="E28">IFERROR(INDEX(records[得分],MATCH(表31_33[[#This Row],[日期]]&amp;"锻炼",records[日期]&amp;records[名称],0)),"")</f>
        <v/>
      </c>
      <c r="F28" t="str">
        <f t="array" ref="F28">IFERROR(INDEX(records[备注],MATCH(表31_33[[#This Row],[日期]]&amp;"锻炼",records[日期]&amp;records[名称],0))&amp;"","")</f>
        <v/>
      </c>
      <c r="G28" t="str">
        <f>IF(表31_33[[#This Row],[得分]]="","",IF(表31_33[[#This Row],[得分]]&gt;0,G27+1,0))</f>
        <v/>
      </c>
      <c r="H28" t="str">
        <f>IF(表31_33[[#This Row],[得分]]="","",IF(表31_33[[#This Row],[得分]]&lt;0,H27+1,0))</f>
        <v/>
      </c>
      <c r="J28" s="6">
        <v>43903</v>
      </c>
      <c r="K28" s="18" t="str">
        <f t="array" ref="K28">IFERROR(INDEX(records[开始时刻],MATCH(表31_34[[#This Row],[日期]]&amp;"洗澡",records[日期]&amp;records[名称],0)),"")</f>
        <v/>
      </c>
      <c r="L28" s="18" t="str">
        <f t="array" ref="L28">IFERROR(INDEX(records[结束时刻],MATCH(表31_34[[#This Row],[日期]]&amp;"洗澡",records[日期]&amp;records[名称],0)),"")</f>
        <v/>
      </c>
      <c r="M28" s="18" t="str">
        <f t="array" ref="M28">IFERROR(INDEX(records[持续时间],MATCH(表31_34[[#This Row],[日期]]&amp;"洗澡",records[日期]&amp;records[名称],0)),"")</f>
        <v/>
      </c>
      <c r="N28" t="str">
        <f t="array" ref="N28">IFERROR(INDEX(records[得分],MATCH(表31_34[[#This Row],[日期]]&amp;"洗澡",records[日期]&amp;records[名称],0)),"")</f>
        <v/>
      </c>
      <c r="O28" t="str">
        <f t="array" ref="O28">IFERROR(INDEX(records[备注],MATCH(表31_34[[#This Row],[日期]]&amp;"洗澡",records[日期]&amp;records[名称],0))&amp;"","")</f>
        <v/>
      </c>
      <c r="P28" t="str">
        <f>IF(表31_34[[#This Row],[得分]]="","",IF(表31_34[[#This Row],[得分]]&gt;0,P27+1,0))</f>
        <v/>
      </c>
      <c r="Q28" t="str">
        <f>IF(表31_34[[#This Row],[得分]]="","",IF(表31_34[[#This Row],[得分]]&lt;0,Q27+1,0))</f>
        <v/>
      </c>
    </row>
    <row r="29" spans="1:17">
      <c r="A29" s="6">
        <v>43904</v>
      </c>
      <c r="B29" s="18" t="str">
        <f t="array" ref="B29">IFERROR(INDEX(records[开始时刻],MATCH(表31_33[[#This Row],[日期]]&amp;"锻炼",records[日期]&amp;records[名称],0)),"")</f>
        <v/>
      </c>
      <c r="C29" s="18" t="str">
        <f t="array" ref="C29">IFERROR(INDEX(records[结束时刻],MATCH(表31_33[[#This Row],[日期]]&amp;"锻炼",records[日期]&amp;records[名称],0)),"")</f>
        <v/>
      </c>
      <c r="D29" s="18" t="str">
        <f t="array" ref="D29">IFERROR(INDEX(records[持续时间],MATCH(表31_33[[#This Row],[日期]]&amp;"锻炼",records[日期]&amp;records[名称],0)),"")</f>
        <v/>
      </c>
      <c r="E29" t="str">
        <f t="array" ref="E29">IFERROR(INDEX(records[得分],MATCH(表31_33[[#This Row],[日期]]&amp;"锻炼",records[日期]&amp;records[名称],0)),"")</f>
        <v/>
      </c>
      <c r="F29" t="str">
        <f t="array" ref="F29">IFERROR(INDEX(records[备注],MATCH(表31_33[[#This Row],[日期]]&amp;"锻炼",records[日期]&amp;records[名称],0))&amp;"","")</f>
        <v/>
      </c>
      <c r="G29" t="str">
        <f>IF(表31_33[[#This Row],[得分]]="","",IF(表31_33[[#This Row],[得分]]&gt;0,G28+1,0))</f>
        <v/>
      </c>
      <c r="H29" t="str">
        <f>IF(表31_33[[#This Row],[得分]]="","",IF(表31_33[[#This Row],[得分]]&lt;0,H28+1,0))</f>
        <v/>
      </c>
      <c r="J29" s="6">
        <v>43904</v>
      </c>
      <c r="K29" s="18" t="str">
        <f t="array" ref="K29">IFERROR(INDEX(records[开始时刻],MATCH(表31_34[[#This Row],[日期]]&amp;"洗澡",records[日期]&amp;records[名称],0)),"")</f>
        <v/>
      </c>
      <c r="L29" s="18" t="str">
        <f t="array" ref="L29">IFERROR(INDEX(records[结束时刻],MATCH(表31_34[[#This Row],[日期]]&amp;"洗澡",records[日期]&amp;records[名称],0)),"")</f>
        <v/>
      </c>
      <c r="M29" s="18" t="str">
        <f t="array" ref="M29">IFERROR(INDEX(records[持续时间],MATCH(表31_34[[#This Row],[日期]]&amp;"洗澡",records[日期]&amp;records[名称],0)),"")</f>
        <v/>
      </c>
      <c r="N29" t="str">
        <f t="array" ref="N29">IFERROR(INDEX(records[得分],MATCH(表31_34[[#This Row],[日期]]&amp;"洗澡",records[日期]&amp;records[名称],0)),"")</f>
        <v/>
      </c>
      <c r="O29" t="str">
        <f t="array" ref="O29">IFERROR(INDEX(records[备注],MATCH(表31_34[[#This Row],[日期]]&amp;"洗澡",records[日期]&amp;records[名称],0))&amp;"","")</f>
        <v/>
      </c>
      <c r="P29" t="str">
        <f>IF(表31_34[[#This Row],[得分]]="","",IF(表31_34[[#This Row],[得分]]&gt;0,P28+1,0))</f>
        <v/>
      </c>
      <c r="Q29" t="str">
        <f>IF(表31_34[[#This Row],[得分]]="","",IF(表31_34[[#This Row],[得分]]&lt;0,Q28+1,0))</f>
        <v/>
      </c>
    </row>
    <row r="30" spans="1:17">
      <c r="A30" s="6">
        <v>43905</v>
      </c>
      <c r="B30" s="18" t="str">
        <f t="array" ref="B30">IFERROR(INDEX(records[开始时刻],MATCH(表31_33[[#This Row],[日期]]&amp;"锻炼",records[日期]&amp;records[名称],0)),"")</f>
        <v/>
      </c>
      <c r="C30" s="18" t="str">
        <f t="array" ref="C30">IFERROR(INDEX(records[结束时刻],MATCH(表31_33[[#This Row],[日期]]&amp;"锻炼",records[日期]&amp;records[名称],0)),"")</f>
        <v/>
      </c>
      <c r="D30" s="18" t="str">
        <f t="array" ref="D30">IFERROR(INDEX(records[持续时间],MATCH(表31_33[[#This Row],[日期]]&amp;"锻炼",records[日期]&amp;records[名称],0)),"")</f>
        <v/>
      </c>
      <c r="E30" t="str">
        <f t="array" ref="E30">IFERROR(INDEX(records[得分],MATCH(表31_33[[#This Row],[日期]]&amp;"锻炼",records[日期]&amp;records[名称],0)),"")</f>
        <v/>
      </c>
      <c r="F30" t="str">
        <f t="array" ref="F30">IFERROR(INDEX(records[备注],MATCH(表31_33[[#This Row],[日期]]&amp;"锻炼",records[日期]&amp;records[名称],0))&amp;"","")</f>
        <v/>
      </c>
      <c r="G30" t="str">
        <f>IF(表31_33[[#This Row],[得分]]="","",IF(表31_33[[#This Row],[得分]]&gt;0,G29+1,0))</f>
        <v/>
      </c>
      <c r="H30" t="str">
        <f>IF(表31_33[[#This Row],[得分]]="","",IF(表31_33[[#This Row],[得分]]&lt;0,H29+1,0))</f>
        <v/>
      </c>
      <c r="J30" s="6">
        <v>43905</v>
      </c>
      <c r="K30" s="18" t="str">
        <f t="array" ref="K30">IFERROR(INDEX(records[开始时刻],MATCH(表31_34[[#This Row],[日期]]&amp;"洗澡",records[日期]&amp;records[名称],0)),"")</f>
        <v/>
      </c>
      <c r="L30" s="18" t="str">
        <f t="array" ref="L30">IFERROR(INDEX(records[结束时刻],MATCH(表31_34[[#This Row],[日期]]&amp;"洗澡",records[日期]&amp;records[名称],0)),"")</f>
        <v/>
      </c>
      <c r="M30" s="18" t="str">
        <f t="array" ref="M30">IFERROR(INDEX(records[持续时间],MATCH(表31_34[[#This Row],[日期]]&amp;"洗澡",records[日期]&amp;records[名称],0)),"")</f>
        <v/>
      </c>
      <c r="N30" t="str">
        <f t="array" ref="N30">IFERROR(INDEX(records[得分],MATCH(表31_34[[#This Row],[日期]]&amp;"洗澡",records[日期]&amp;records[名称],0)),"")</f>
        <v/>
      </c>
      <c r="O30" t="str">
        <f t="array" ref="O30">IFERROR(INDEX(records[备注],MATCH(表31_34[[#This Row],[日期]]&amp;"洗澡",records[日期]&amp;records[名称],0))&amp;"","")</f>
        <v/>
      </c>
      <c r="P30" t="str">
        <f>IF(表31_34[[#This Row],[得分]]="","",IF(表31_34[[#This Row],[得分]]&gt;0,P29+1,0))</f>
        <v/>
      </c>
      <c r="Q30" t="str">
        <f>IF(表31_34[[#This Row],[得分]]="","",IF(表31_34[[#This Row],[得分]]&lt;0,Q29+1,0))</f>
        <v/>
      </c>
    </row>
    <row r="31" spans="1:17">
      <c r="A31" s="6">
        <v>43906</v>
      </c>
      <c r="B31" s="18" t="str">
        <f t="array" ref="B31">IFERROR(INDEX(records[开始时刻],MATCH(表31_33[[#This Row],[日期]]&amp;"锻炼",records[日期]&amp;records[名称],0)),"")</f>
        <v/>
      </c>
      <c r="C31" s="18" t="str">
        <f t="array" ref="C31">IFERROR(INDEX(records[结束时刻],MATCH(表31_33[[#This Row],[日期]]&amp;"锻炼",records[日期]&amp;records[名称],0)),"")</f>
        <v/>
      </c>
      <c r="D31" s="18" t="str">
        <f t="array" ref="D31">IFERROR(INDEX(records[持续时间],MATCH(表31_33[[#This Row],[日期]]&amp;"锻炼",records[日期]&amp;records[名称],0)),"")</f>
        <v/>
      </c>
      <c r="E31" t="str">
        <f t="array" ref="E31">IFERROR(INDEX(records[得分],MATCH(表31_33[[#This Row],[日期]]&amp;"锻炼",records[日期]&amp;records[名称],0)),"")</f>
        <v/>
      </c>
      <c r="F31" t="str">
        <f t="array" ref="F31">IFERROR(INDEX(records[备注],MATCH(表31_33[[#This Row],[日期]]&amp;"锻炼",records[日期]&amp;records[名称],0))&amp;"","")</f>
        <v/>
      </c>
      <c r="G31" t="str">
        <f>IF(表31_33[[#This Row],[得分]]="","",IF(表31_33[[#This Row],[得分]]&gt;0,G30+1,0))</f>
        <v/>
      </c>
      <c r="H31" t="str">
        <f>IF(表31_33[[#This Row],[得分]]="","",IF(表31_33[[#This Row],[得分]]&lt;0,H30+1,0))</f>
        <v/>
      </c>
      <c r="J31" s="6">
        <v>43906</v>
      </c>
      <c r="K31" s="18" t="str">
        <f t="array" ref="K31">IFERROR(INDEX(records[开始时刻],MATCH(表31_34[[#This Row],[日期]]&amp;"洗澡",records[日期]&amp;records[名称],0)),"")</f>
        <v/>
      </c>
      <c r="L31" s="18" t="str">
        <f t="array" ref="L31">IFERROR(INDEX(records[结束时刻],MATCH(表31_34[[#This Row],[日期]]&amp;"洗澡",records[日期]&amp;records[名称],0)),"")</f>
        <v/>
      </c>
      <c r="M31" s="18" t="str">
        <f t="array" ref="M31">IFERROR(INDEX(records[持续时间],MATCH(表31_34[[#This Row],[日期]]&amp;"洗澡",records[日期]&amp;records[名称],0)),"")</f>
        <v/>
      </c>
      <c r="N31" t="str">
        <f t="array" ref="N31">IFERROR(INDEX(records[得分],MATCH(表31_34[[#This Row],[日期]]&amp;"洗澡",records[日期]&amp;records[名称],0)),"")</f>
        <v/>
      </c>
      <c r="O31" t="str">
        <f t="array" ref="O31">IFERROR(INDEX(records[备注],MATCH(表31_34[[#This Row],[日期]]&amp;"洗澡",records[日期]&amp;records[名称],0))&amp;"","")</f>
        <v/>
      </c>
      <c r="P31" t="str">
        <f>IF(表31_34[[#This Row],[得分]]="","",IF(表31_34[[#This Row],[得分]]&gt;0,P30+1,0))</f>
        <v/>
      </c>
      <c r="Q31" t="str">
        <f>IF(表31_34[[#This Row],[得分]]="","",IF(表31_34[[#This Row],[得分]]&lt;0,Q30+1,0))</f>
        <v/>
      </c>
    </row>
    <row r="32" spans="1:17">
      <c r="A32" s="6">
        <v>43907</v>
      </c>
      <c r="B32" s="18" t="str">
        <f t="array" ref="B32">IFERROR(INDEX(records[开始时刻],MATCH(表31_33[[#This Row],[日期]]&amp;"锻炼",records[日期]&amp;records[名称],0)),"")</f>
        <v/>
      </c>
      <c r="C32" s="18" t="str">
        <f t="array" ref="C32">IFERROR(INDEX(records[结束时刻],MATCH(表31_33[[#This Row],[日期]]&amp;"锻炼",records[日期]&amp;records[名称],0)),"")</f>
        <v/>
      </c>
      <c r="D32" s="18" t="str">
        <f t="array" ref="D32">IFERROR(INDEX(records[持续时间],MATCH(表31_33[[#This Row],[日期]]&amp;"锻炼",records[日期]&amp;records[名称],0)),"")</f>
        <v/>
      </c>
      <c r="E32" t="str">
        <f t="array" ref="E32">IFERROR(INDEX(records[得分],MATCH(表31_33[[#This Row],[日期]]&amp;"锻炼",records[日期]&amp;records[名称],0)),"")</f>
        <v/>
      </c>
      <c r="F32" t="str">
        <f t="array" ref="F32">IFERROR(INDEX(records[备注],MATCH(表31_33[[#This Row],[日期]]&amp;"锻炼",records[日期]&amp;records[名称],0))&amp;"","")</f>
        <v/>
      </c>
      <c r="G32" t="str">
        <f>IF(表31_33[[#This Row],[得分]]="","",IF(表31_33[[#This Row],[得分]]&gt;0,G31+1,0))</f>
        <v/>
      </c>
      <c r="H32" t="str">
        <f>IF(表31_33[[#This Row],[得分]]="","",IF(表31_33[[#This Row],[得分]]&lt;0,H31+1,0))</f>
        <v/>
      </c>
      <c r="J32" s="6">
        <v>43907</v>
      </c>
      <c r="K32" s="18" t="str">
        <f t="array" ref="K32">IFERROR(INDEX(records[开始时刻],MATCH(表31_34[[#This Row],[日期]]&amp;"洗澡",records[日期]&amp;records[名称],0)),"")</f>
        <v/>
      </c>
      <c r="L32" s="18" t="str">
        <f t="array" ref="L32">IFERROR(INDEX(records[结束时刻],MATCH(表31_34[[#This Row],[日期]]&amp;"洗澡",records[日期]&amp;records[名称],0)),"")</f>
        <v/>
      </c>
      <c r="M32" s="18" t="str">
        <f t="array" ref="M32">IFERROR(INDEX(records[持续时间],MATCH(表31_34[[#This Row],[日期]]&amp;"洗澡",records[日期]&amp;records[名称],0)),"")</f>
        <v/>
      </c>
      <c r="N32" t="str">
        <f t="array" ref="N32">IFERROR(INDEX(records[得分],MATCH(表31_34[[#This Row],[日期]]&amp;"洗澡",records[日期]&amp;records[名称],0)),"")</f>
        <v/>
      </c>
      <c r="O32" t="str">
        <f t="array" ref="O32">IFERROR(INDEX(records[备注],MATCH(表31_34[[#This Row],[日期]]&amp;"洗澡",records[日期]&amp;records[名称],0))&amp;"","")</f>
        <v/>
      </c>
      <c r="P32" t="str">
        <f>IF(表31_34[[#This Row],[得分]]="","",IF(表31_34[[#This Row],[得分]]&gt;0,P31+1,0))</f>
        <v/>
      </c>
      <c r="Q32" t="str">
        <f>IF(表31_34[[#This Row],[得分]]="","",IF(表31_34[[#This Row],[得分]]&lt;0,Q31+1,0))</f>
        <v/>
      </c>
    </row>
    <row r="33" spans="1:17">
      <c r="A33" s="6">
        <v>43908</v>
      </c>
      <c r="B33" s="18" t="str">
        <f t="array" ref="B33">IFERROR(INDEX(records[开始时刻],MATCH(表31_33[[#This Row],[日期]]&amp;"锻炼",records[日期]&amp;records[名称],0)),"")</f>
        <v/>
      </c>
      <c r="C33" s="18" t="str">
        <f t="array" ref="C33">IFERROR(INDEX(records[结束时刻],MATCH(表31_33[[#This Row],[日期]]&amp;"锻炼",records[日期]&amp;records[名称],0)),"")</f>
        <v/>
      </c>
      <c r="D33" s="18" t="str">
        <f t="array" ref="D33">IFERROR(INDEX(records[持续时间],MATCH(表31_33[[#This Row],[日期]]&amp;"锻炼",records[日期]&amp;records[名称],0)),"")</f>
        <v/>
      </c>
      <c r="E33" t="str">
        <f t="array" ref="E33">IFERROR(INDEX(records[得分],MATCH(表31_33[[#This Row],[日期]]&amp;"锻炼",records[日期]&amp;records[名称],0)),"")</f>
        <v/>
      </c>
      <c r="F33" t="str">
        <f t="array" ref="F33">IFERROR(INDEX(records[备注],MATCH(表31_33[[#This Row],[日期]]&amp;"锻炼",records[日期]&amp;records[名称],0))&amp;"","")</f>
        <v/>
      </c>
      <c r="J33" s="6">
        <v>43908</v>
      </c>
      <c r="K33" s="18" t="str">
        <f t="array" ref="K33">IFERROR(INDEX(records[开始时刻],MATCH(表31_34[[#This Row],[日期]]&amp;"洗澡",records[日期]&amp;records[名称],0)),"")</f>
        <v/>
      </c>
      <c r="L33" s="18" t="str">
        <f t="array" ref="L33">IFERROR(INDEX(records[结束时刻],MATCH(表31_34[[#This Row],[日期]]&amp;"洗澡",records[日期]&amp;records[名称],0)),"")</f>
        <v/>
      </c>
      <c r="M33" s="18" t="str">
        <f t="array" ref="M33">IFERROR(INDEX(records[持续时间],MATCH(表31_34[[#This Row],[日期]]&amp;"洗澡",records[日期]&amp;records[名称],0)),"")</f>
        <v/>
      </c>
      <c r="N33" t="str">
        <f t="array" ref="N33">IFERROR(INDEX(records[得分],MATCH(表31_34[[#This Row],[日期]]&amp;"洗澡",records[日期]&amp;records[名称],0)),"")</f>
        <v/>
      </c>
      <c r="O33" t="str">
        <f t="array" ref="O33">IFERROR(INDEX(records[备注],MATCH(表31_34[[#This Row],[日期]]&amp;"洗澡",records[日期]&amp;records[名称],0))&amp;"","")</f>
        <v/>
      </c>
      <c r="P33" t="str">
        <f>IF(表31_34[[#This Row],[得分]]="","",IF(表31_34[[#This Row],[得分]]&gt;0,P32+1,0))</f>
        <v/>
      </c>
      <c r="Q33" t="str">
        <f>IF(表31_34[[#This Row],[得分]]="","",IF(表31_34[[#This Row],[得分]]&lt;0,Q32+1,0))</f>
        <v/>
      </c>
    </row>
    <row r="34" spans="1:17">
      <c r="J34" s="6"/>
      <c r="K34" s="18" t="str">
        <f t="array" ref="K34">IFERROR(INDEX(records[开始时刻],MATCH(表31_34[[#This Row],[日期]]&amp;"洗澡",records[日期]&amp;records[名称],0)),"")</f>
        <v/>
      </c>
      <c r="L34" s="18" t="str">
        <f t="array" ref="L34">IFERROR(INDEX(records[结束时刻],MATCH(表31_34[[#This Row],[日期]]&amp;"洗澡",records[日期]&amp;records[名称],0)),"")</f>
        <v/>
      </c>
      <c r="M34" s="18" t="str">
        <f t="array" ref="M34">IFERROR(INDEX(records[持续时间],MATCH(表31_34[[#This Row],[日期]]&amp;"洗澡",records[日期]&amp;records[名称],0)),"")</f>
        <v/>
      </c>
      <c r="N34" t="str">
        <f t="array" ref="N34">IFERROR(INDEX(records[得分],MATCH(表31_34[[#This Row],[日期]]&amp;"洗澡",records[日期]&amp;records[名称],0)),"")</f>
        <v/>
      </c>
      <c r="O34" t="str">
        <f t="array" ref="O34">IFERROR(INDEX(records[备注],MATCH(表31_34[[#This Row],[日期]]&amp;"洗澡",records[日期]&amp;records[名称],0))&amp;"","")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27"/>
  <sheetViews>
    <sheetView topLeftCell="F11" workbookViewId="0">
      <selection activeCell="Z26" sqref="Z26"/>
    </sheetView>
  </sheetViews>
  <sheetFormatPr baseColWidth="10" defaultRowHeight="16"/>
  <sheetData>
    <row r="1" spans="1:26" ht="23">
      <c r="A1" s="27" t="s">
        <v>185</v>
      </c>
      <c r="G1" s="26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6" t="s">
        <v>195</v>
      </c>
      <c r="B7" s="46"/>
      <c r="C7" s="46"/>
      <c r="D7" s="46"/>
      <c r="E7" s="46"/>
      <c r="F7" s="46"/>
      <c r="G7" s="46"/>
      <c r="H7" s="46"/>
      <c r="J7" s="46" t="s">
        <v>119</v>
      </c>
      <c r="K7" s="46"/>
      <c r="L7" s="46"/>
      <c r="M7" s="46"/>
      <c r="N7" s="46"/>
      <c r="O7" s="46"/>
      <c r="P7" s="46"/>
      <c r="Q7" s="46"/>
      <c r="S7" s="46" t="s">
        <v>196</v>
      </c>
      <c r="T7" s="46"/>
      <c r="U7" s="46"/>
      <c r="V7" s="46"/>
      <c r="W7" s="46"/>
      <c r="X7" s="46"/>
      <c r="Y7" s="46"/>
      <c r="Z7" s="46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6">
        <v>43884</v>
      </c>
      <c r="B9" s="18" t="str">
        <f t="array" ref="B9">IFERROR(INDEX(records[开始时刻],MATCH(表31_3435[[#This Row],[日期]]&amp;"今日日程评分",records[日期]&amp;records[名称],0)),"")</f>
        <v/>
      </c>
      <c r="C9" s="18" t="str">
        <f>IFERROR(INDEX(records[结束时刻],MATCH(表31_3435[[#This Row],[日期]]&amp;"今日日程评分",records[日期]&amp;records[名称],0)),"")</f>
        <v/>
      </c>
      <c r="D9" s="18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6">
        <v>43884</v>
      </c>
      <c r="K9" s="18">
        <f t="array" ref="K9">IFERROR(INDEX(records[开始时刻],MATCH(表31_343541[[#This Row],[日期]]&amp;"明日日程安排",records[日期]&amp;records[名称],0)),"")</f>
        <v>0.94791666666666663</v>
      </c>
      <c r="L9" s="18">
        <f t="array" ref="L9">IFERROR(INDEX(records[结束时刻],MATCH(表31_343541[[#This Row],[日期]]&amp;"明日日程安排",records[日期]&amp;records[名称],0)),"")</f>
        <v>0.95833333333333337</v>
      </c>
      <c r="M9" s="18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6">
        <v>43884</v>
      </c>
      <c r="T9" s="18" t="str">
        <f t="array" ref="T9">IFERROR(INDEX(records[开始时刻],MATCH(表31_34354142[[#This Row],[日期]]&amp;"今日日程评分归档",records[日期]&amp;records[名称],0)),"")</f>
        <v/>
      </c>
      <c r="U9" s="18" t="str">
        <f t="array" ref="U9">IFERROR(INDEX(records[结束时刻],MATCH(表31_34354142[[#This Row],[日期]]&amp;"今日日程评分归档",records[日期]&amp;records[名称],0)),"")</f>
        <v/>
      </c>
      <c r="V9" s="18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6">
        <v>43885</v>
      </c>
      <c r="B10" s="18" t="str">
        <f t="array" ref="B10">IFERROR(INDEX(records[开始时刻],MATCH(表31_3435[[#This Row],[日期]]&amp;"今日日程评分",records[日期]&amp;records[名称],0)),"")</f>
        <v/>
      </c>
      <c r="C10" s="18" t="str">
        <f>IFERROR(INDEX(records[结束时刻],MATCH(表31_3435[[#This Row],[日期]]&amp;"今日日程评分",records[日期]&amp;records[名称],0)),"")</f>
        <v/>
      </c>
      <c r="D10" s="18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6">
        <v>43885</v>
      </c>
      <c r="K10" s="18">
        <f t="array" ref="K10">IFERROR(INDEX(records[开始时刻],MATCH(表31_343541[[#This Row],[日期]]&amp;"明日日程安排",records[日期]&amp;records[名称],0)),"")</f>
        <v>0.94791666666666663</v>
      </c>
      <c r="L10" s="18">
        <f t="array" ref="L10">IFERROR(INDEX(records[结束时刻],MATCH(表31_343541[[#This Row],[日期]]&amp;"明日日程安排",records[日期]&amp;records[名称],0)),"")</f>
        <v>0.95833333333333337</v>
      </c>
      <c r="M10" s="18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6">
        <v>43885</v>
      </c>
      <c r="T10" s="18" t="str">
        <f t="array" ref="T10">IFERROR(INDEX(records[开始时刻],MATCH(表31_34354142[[#This Row],[日期]]&amp;"今日日程评分归档",records[日期]&amp;records[名称],0)),"")</f>
        <v/>
      </c>
      <c r="U10" s="18" t="str">
        <f t="array" ref="U10">IFERROR(INDEX(records[结束时刻],MATCH(表31_34354142[[#This Row],[日期]]&amp;"今日日程评分归档",records[日期]&amp;records[名称],0)),"")</f>
        <v/>
      </c>
      <c r="V10" s="18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6">
        <v>43886</v>
      </c>
      <c r="B11" s="18" t="str">
        <f t="array" ref="B11">IFERROR(INDEX(records[开始时刻],MATCH(表31_3435[[#This Row],[日期]]&amp;"今日日程评分",records[日期]&amp;records[名称],0)),"")</f>
        <v/>
      </c>
      <c r="C11" s="18" t="str">
        <f>IFERROR(INDEX(records[结束时刻],MATCH(表31_3435[[#This Row],[日期]]&amp;"今日日程评分",records[日期]&amp;records[名称],0)),"")</f>
        <v/>
      </c>
      <c r="D11" s="18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6">
        <v>43886</v>
      </c>
      <c r="K11" s="18">
        <f t="array" ref="K11">IFERROR(INDEX(records[开始时刻],MATCH(表31_343541[[#This Row],[日期]]&amp;"明日日程安排",records[日期]&amp;records[名称],0)),"")</f>
        <v>0.9375</v>
      </c>
      <c r="L11" s="18">
        <f t="array" ref="L11">IFERROR(INDEX(records[结束时刻],MATCH(表31_343541[[#This Row],[日期]]&amp;"明日日程安排",records[日期]&amp;records[名称],0)),"")</f>
        <v>0.94791666666666663</v>
      </c>
      <c r="M11" s="18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6">
        <v>43886</v>
      </c>
      <c r="T11" s="18" t="str">
        <f t="array" ref="T11">IFERROR(INDEX(records[开始时刻],MATCH(表31_34354142[[#This Row],[日期]]&amp;"今日日程评分归档",records[日期]&amp;records[名称],0)),"")</f>
        <v/>
      </c>
      <c r="U11" s="18" t="str">
        <f t="array" ref="U11">IFERROR(INDEX(records[结束时刻],MATCH(表31_34354142[[#This Row],[日期]]&amp;"今日日程评分归档",records[日期]&amp;records[名称],0)),"")</f>
        <v/>
      </c>
      <c r="V11" s="18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6">
        <v>43887</v>
      </c>
      <c r="B12" s="18" t="str">
        <f t="array" ref="B12">IFERROR(INDEX(records[开始时刻],MATCH(表31_3435[[#This Row],[日期]]&amp;"今日日程评分",records[日期]&amp;records[名称],0)),"")</f>
        <v/>
      </c>
      <c r="C12" s="18" t="str">
        <f>IFERROR(INDEX(records[结束时刻],MATCH(表31_3435[[#This Row],[日期]]&amp;"今日日程评分",records[日期]&amp;records[名称],0)),"")</f>
        <v/>
      </c>
      <c r="D12" s="18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6">
        <v>43887</v>
      </c>
      <c r="K12" s="18">
        <f t="array" ref="K12">IFERROR(INDEX(records[开始时刻],MATCH(表31_343541[[#This Row],[日期]]&amp;"明日日程安排",records[日期]&amp;records[名称],0)),"")</f>
        <v>0.9375</v>
      </c>
      <c r="L12" s="18">
        <f t="array" ref="L12">IFERROR(INDEX(records[结束时刻],MATCH(表31_343541[[#This Row],[日期]]&amp;"明日日程安排",records[日期]&amp;records[名称],0)),"")</f>
        <v>0.94791666666666663</v>
      </c>
      <c r="M12" s="18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6">
        <v>43887</v>
      </c>
      <c r="T12" s="18" t="str">
        <f t="array" ref="T12">IFERROR(INDEX(records[开始时刻],MATCH(表31_34354142[[#This Row],[日期]]&amp;"今日日程评分归档",records[日期]&amp;records[名称],0)),"")</f>
        <v/>
      </c>
      <c r="U12" s="18" t="str">
        <f t="array" ref="U12">IFERROR(INDEX(records[结束时刻],MATCH(表31_34354142[[#This Row],[日期]]&amp;"今日日程评分归档",records[日期]&amp;records[名称],0)),"")</f>
        <v/>
      </c>
      <c r="V12" s="18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6">
        <v>43888</v>
      </c>
      <c r="B13" s="18" t="str">
        <f t="array" ref="B13">IFERROR(INDEX(records[开始时刻],MATCH(表31_3435[[#This Row],[日期]]&amp;"今日日程评分",records[日期]&amp;records[名称],0)),"")</f>
        <v/>
      </c>
      <c r="C13" s="18" t="str">
        <f>IFERROR(INDEX(records[结束时刻],MATCH(表31_3435[[#This Row],[日期]]&amp;"今日日程评分",records[日期]&amp;records[名称],0)),"")</f>
        <v/>
      </c>
      <c r="D13" s="18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6">
        <v>43888</v>
      </c>
      <c r="K13" s="18">
        <f t="array" ref="K13">IFERROR(INDEX(records[开始时刻],MATCH(表31_343541[[#This Row],[日期]]&amp;"明日日程安排",records[日期]&amp;records[名称],0)),"")</f>
        <v>0.9375</v>
      </c>
      <c r="L13" s="18">
        <f t="array" ref="L13">IFERROR(INDEX(records[结束时刻],MATCH(表31_343541[[#This Row],[日期]]&amp;"明日日程安排",records[日期]&amp;records[名称],0)),"")</f>
        <v>0.94791666666666663</v>
      </c>
      <c r="M13" s="18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6">
        <v>43888</v>
      </c>
      <c r="T13" s="18" t="str">
        <f t="array" ref="T13">IFERROR(INDEX(records[开始时刻],MATCH(表31_34354142[[#This Row],[日期]]&amp;"今日日程评分归档",records[日期]&amp;records[名称],0)),"")</f>
        <v/>
      </c>
      <c r="U13" s="18" t="str">
        <f t="array" ref="U13">IFERROR(INDEX(records[结束时刻],MATCH(表31_34354142[[#This Row],[日期]]&amp;"今日日程评分归档",records[日期]&amp;records[名称],0)),"")</f>
        <v/>
      </c>
      <c r="V13" s="18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6">
        <v>43889</v>
      </c>
      <c r="B14" s="18" t="str">
        <f t="array" ref="B14">IFERROR(INDEX(records[开始时刻],MATCH(表31_3435[[#This Row],[日期]]&amp;"今日日程评分",records[日期]&amp;records[名称],0)),"")</f>
        <v/>
      </c>
      <c r="C14" s="18" t="str">
        <f>IFERROR(INDEX(records[结束时刻],MATCH(表31_3435[[#This Row],[日期]]&amp;"今日日程评分",records[日期]&amp;records[名称],0)),"")</f>
        <v/>
      </c>
      <c r="D14" s="18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6">
        <v>43889</v>
      </c>
      <c r="K14" s="18">
        <f t="array" ref="K14">IFERROR(INDEX(records[开始时刻],MATCH(表31_343541[[#This Row],[日期]]&amp;"明日日程安排",records[日期]&amp;records[名称],0)),"")</f>
        <v>0.9375</v>
      </c>
      <c r="L14" s="18">
        <f t="array" ref="L14">IFERROR(INDEX(records[结束时刻],MATCH(表31_343541[[#This Row],[日期]]&amp;"明日日程安排",records[日期]&amp;records[名称],0)),"")</f>
        <v>0.94791666666666663</v>
      </c>
      <c r="M14" s="18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6">
        <v>43889</v>
      </c>
      <c r="T14" s="18" t="str">
        <f t="array" ref="T14">IFERROR(INDEX(records[开始时刻],MATCH(表31_34354142[[#This Row],[日期]]&amp;"今日日程评分归档",records[日期]&amp;records[名称],0)),"")</f>
        <v/>
      </c>
      <c r="U14" s="18" t="str">
        <f t="array" ref="U14">IFERROR(INDEX(records[结束时刻],MATCH(表31_34354142[[#This Row],[日期]]&amp;"今日日程评分归档",records[日期]&amp;records[名称],0)),"")</f>
        <v/>
      </c>
      <c r="V14" s="18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6">
        <v>43890</v>
      </c>
      <c r="B15" s="18" t="str">
        <f t="array" ref="B15">IFERROR(INDEX(records[开始时刻],MATCH(表31_3435[[#This Row],[日期]]&amp;"今日日程评分",records[日期]&amp;records[名称],0)),"")</f>
        <v/>
      </c>
      <c r="C15" s="18" t="str">
        <f>IFERROR(INDEX(records[结束时刻],MATCH(表31_3435[[#This Row],[日期]]&amp;"今日日程评分",records[日期]&amp;records[名称],0)),"")</f>
        <v/>
      </c>
      <c r="D15" s="18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6">
        <v>43890</v>
      </c>
      <c r="K15" s="18">
        <f t="array" ref="K15">IFERROR(INDEX(records[开始时刻],MATCH(表31_343541[[#This Row],[日期]]&amp;"明日日程安排",records[日期]&amp;records[名称],0)),"")</f>
        <v>0.9375</v>
      </c>
      <c r="L15" s="18">
        <f t="array" ref="L15">IFERROR(INDEX(records[结束时刻],MATCH(表31_343541[[#This Row],[日期]]&amp;"明日日程安排",records[日期]&amp;records[名称],0)),"")</f>
        <v>0.94791666666666663</v>
      </c>
      <c r="M15" s="18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6">
        <v>43890</v>
      </c>
      <c r="T15" s="18" t="str">
        <f t="array" ref="T15">IFERROR(INDEX(records[开始时刻],MATCH(表31_34354142[[#This Row],[日期]]&amp;"今日日程评分归档",records[日期]&amp;records[名称],0)),"")</f>
        <v/>
      </c>
      <c r="U15" s="18" t="str">
        <f t="array" ref="U15">IFERROR(INDEX(records[结束时刻],MATCH(表31_34354142[[#This Row],[日期]]&amp;"今日日程评分归档",records[日期]&amp;records[名称],0)),"")</f>
        <v/>
      </c>
      <c r="V15" s="18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6">
        <v>43891</v>
      </c>
      <c r="B16" s="18">
        <f t="array" ref="B16">IFERROR(INDEX(records[开始时刻],MATCH(表31_3435[[#This Row],[日期]]&amp;"今日日程评分",records[日期]&amp;records[名称],0)),"")</f>
        <v>0.94791666666666663</v>
      </c>
      <c r="C16" s="18">
        <f t="array" ref="C16">IFERROR(INDEX(records[结束时刻],MATCH(表31_3435[[#This Row],[日期]]&amp;"今日日程评分",records[日期]&amp;records[名称],0)),"")</f>
        <v>0.95833333333333337</v>
      </c>
      <c r="D16" s="18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6">
        <v>43891</v>
      </c>
      <c r="K16" s="18">
        <f t="array" ref="K16">IFERROR(INDEX(records[开始时刻],MATCH(表31_343541[[#This Row],[日期]]&amp;"明日日程安排",records[日期]&amp;records[名称],0)),"")</f>
        <v>0.9375</v>
      </c>
      <c r="L16" s="18">
        <f t="array" ref="L16">IFERROR(INDEX(records[结束时刻],MATCH(表31_343541[[#This Row],[日期]]&amp;"明日日程安排",records[日期]&amp;records[名称],0)),"")</f>
        <v>0.94791666666666663</v>
      </c>
      <c r="M16" s="18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6">
        <v>43891</v>
      </c>
      <c r="T16" s="18" t="str">
        <f t="array" ref="T16">IFERROR(INDEX(records[开始时刻],MATCH(表31_34354142[[#This Row],[日期]]&amp;"今日日程评分归档",records[日期]&amp;records[名称],0)),"")</f>
        <v/>
      </c>
      <c r="U16" s="18" t="str">
        <f t="array" ref="U16">IFERROR(INDEX(records[结束时刻],MATCH(表31_34354142[[#This Row],[日期]]&amp;"今日日程评分归档",records[日期]&amp;records[名称],0)),"")</f>
        <v/>
      </c>
      <c r="V16" s="18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6">
        <v>43892</v>
      </c>
      <c r="B17" s="18">
        <f t="array" ref="B17">IFERROR(INDEX(records[开始时刻],MATCH(表31_3435[[#This Row],[日期]]&amp;"今日日程评分",records[日期]&amp;records[名称],0)),"")</f>
        <v>0.9375</v>
      </c>
      <c r="C17" s="18">
        <f t="array" ref="C17">IFERROR(INDEX(records[结束时刻],MATCH(表31_3435[[#This Row],[日期]]&amp;"今日日程评分",records[日期]&amp;records[名称],0)),"")</f>
        <v>0.94444444444444453</v>
      </c>
      <c r="D17" s="18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6">
        <v>43892</v>
      </c>
      <c r="K17" s="18">
        <f t="array" ref="K17">IFERROR(INDEX(records[开始时刻],MATCH(表31_343541[[#This Row],[日期]]&amp;"明日日程安排",records[日期]&amp;records[名称],0)),"")</f>
        <v>0.94444444444444453</v>
      </c>
      <c r="L17" s="18">
        <f t="array" ref="L17">IFERROR(INDEX(records[结束时刻],MATCH(表31_343541[[#This Row],[日期]]&amp;"明日日程安排",records[日期]&amp;records[名称],0)),"")</f>
        <v>0.95138888888888884</v>
      </c>
      <c r="M17" s="18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6">
        <v>43892</v>
      </c>
      <c r="T17" s="18" t="str">
        <f t="array" ref="T17">IFERROR(INDEX(records[开始时刻],MATCH(表31_34354142[[#This Row],[日期]]&amp;"今日日程评分归档",records[日期]&amp;records[名称],0)),"")</f>
        <v/>
      </c>
      <c r="U17" s="18" t="str">
        <f t="array" ref="U17">IFERROR(INDEX(records[结束时刻],MATCH(表31_34354142[[#This Row],[日期]]&amp;"今日日程评分归档",records[日期]&amp;records[名称],0)),"")</f>
        <v/>
      </c>
      <c r="V17" s="18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6">
        <v>43893</v>
      </c>
      <c r="B18" s="18">
        <f t="array" ref="B18">IFERROR(INDEX(records[开始时刻],MATCH(表31_3435[[#This Row],[日期]]&amp;"今日日程评分",records[日期]&amp;records[名称],0)),"")</f>
        <v>0.9375</v>
      </c>
      <c r="C18" s="18">
        <f t="array" ref="C18">IFERROR(INDEX(records[结束时刻],MATCH(表31_3435[[#This Row],[日期]]&amp;"今日日程评分",records[日期]&amp;records[名称],0)),"")</f>
        <v>0.94444444444444453</v>
      </c>
      <c r="D18" s="18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6">
        <v>43893</v>
      </c>
      <c r="K18" s="18">
        <f t="array" ref="K18">IFERROR(INDEX(records[开始时刻],MATCH(表31_343541[[#This Row],[日期]]&amp;"明日日程安排",records[日期]&amp;records[名称],0)),"")</f>
        <v>0.94444444444444453</v>
      </c>
      <c r="L18" s="18">
        <f t="array" ref="L18">IFERROR(INDEX(records[结束时刻],MATCH(表31_343541[[#This Row],[日期]]&amp;"明日日程安排",records[日期]&amp;records[名称],0)),"")</f>
        <v>0.95138888888888884</v>
      </c>
      <c r="M18" s="18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6">
        <v>43893</v>
      </c>
      <c r="T18" s="18">
        <f t="array" ref="T18">IFERROR(INDEX(records[开始时刻],MATCH(表31_34354142[[#This Row],[日期]]&amp;"今日日程评分归档",records[日期]&amp;records[名称],0)),"")</f>
        <v>0.95138888888888884</v>
      </c>
      <c r="U18" s="18">
        <f t="array" ref="U18">IFERROR(INDEX(records[结束时刻],MATCH(表31_34354142[[#This Row],[日期]]&amp;"今日日程评分归档",records[日期]&amp;records[名称],0)),"")</f>
        <v>0.95833333333333337</v>
      </c>
      <c r="V18" s="18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6">
        <v>43894</v>
      </c>
      <c r="B19" s="18">
        <f t="array" ref="B19">IFERROR(INDEX(records[开始时刻],MATCH(表31_3435[[#This Row],[日期]]&amp;"今日日程评分",records[日期]&amp;records[名称],0)),"")</f>
        <v>0.9375</v>
      </c>
      <c r="C19" s="18">
        <f t="array" ref="C19">IFERROR(INDEX(records[结束时刻],MATCH(表31_3435[[#This Row],[日期]]&amp;"今日日程评分",records[日期]&amp;records[名称],0)),"")</f>
        <v>0.94444444444444453</v>
      </c>
      <c r="D19" s="18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6">
        <v>43894</v>
      </c>
      <c r="K19" s="18">
        <f t="array" ref="K19">IFERROR(INDEX(records[开始时刻],MATCH(表31_343541[[#This Row],[日期]]&amp;"明日日程安排",records[日期]&amp;records[名称],0)),"")</f>
        <v>0.94444444444444453</v>
      </c>
      <c r="L19" s="18">
        <f t="array" ref="L19">IFERROR(INDEX(records[结束时刻],MATCH(表31_343541[[#This Row],[日期]]&amp;"明日日程安排",records[日期]&amp;records[名称],0)),"")</f>
        <v>0.95138888888888884</v>
      </c>
      <c r="M19" s="18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6">
        <v>43894</v>
      </c>
      <c r="T19" s="18">
        <f t="array" ref="T19">IFERROR(INDEX(records[开始时刻],MATCH(表31_34354142[[#This Row],[日期]]&amp;"今日日程评分归档",records[日期]&amp;records[名称],0)),"")</f>
        <v>0.95138888888888884</v>
      </c>
      <c r="U19" s="18">
        <f t="array" ref="U19">IFERROR(INDEX(records[结束时刻],MATCH(表31_34354142[[#This Row],[日期]]&amp;"今日日程评分归档",records[日期]&amp;records[名称],0)),"")</f>
        <v>0.95833333333333337</v>
      </c>
      <c r="V19" s="18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6">
        <v>43895</v>
      </c>
      <c r="B20" s="18">
        <f t="array" ref="B20">IFERROR(INDEX(records[开始时刻],MATCH(表31_3435[[#This Row],[日期]]&amp;"今日日程评分",records[日期]&amp;records[名称],0)),"")</f>
        <v>0.9375</v>
      </c>
      <c r="C20" s="18">
        <f t="array" ref="C20">IFERROR(INDEX(records[结束时刻],MATCH(表31_3435[[#This Row],[日期]]&amp;"今日日程评分",records[日期]&amp;records[名称],0)),"")</f>
        <v>0.94444444444444453</v>
      </c>
      <c r="D20" s="18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6">
        <v>43895</v>
      </c>
      <c r="K20" s="18">
        <f t="array" ref="K20">IFERROR(INDEX(records[开始时刻],MATCH(表31_343541[[#This Row],[日期]]&amp;"明日日程安排",records[日期]&amp;records[名称],0)),"")</f>
        <v>0.94444444444444453</v>
      </c>
      <c r="L20" s="18">
        <f t="array" ref="L20">IFERROR(INDEX(records[结束时刻],MATCH(表31_343541[[#This Row],[日期]]&amp;"明日日程安排",records[日期]&amp;records[名称],0)),"")</f>
        <v>0.95138888888888884</v>
      </c>
      <c r="M20" s="18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6">
        <v>43895</v>
      </c>
      <c r="T20" s="18">
        <f t="array" ref="T20">IFERROR(INDEX(records[开始时刻],MATCH(表31_34354142[[#This Row],[日期]]&amp;"今日日程评分归档",records[日期]&amp;records[名称],0)),"")</f>
        <v>0.95138888888888884</v>
      </c>
      <c r="U20" s="18">
        <f t="array" ref="U20">IFERROR(INDEX(records[结束时刻],MATCH(表31_34354142[[#This Row],[日期]]&amp;"今日日程评分归档",records[日期]&amp;records[名称],0)),"")</f>
        <v>0.95833333333333337</v>
      </c>
      <c r="V20" s="18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6">
        <v>43896</v>
      </c>
      <c r="B21" s="18">
        <f t="array" ref="B21">IFERROR(INDEX(records[开始时刻],MATCH(表31_3435[[#This Row],[日期]]&amp;"今日日程评分",records[日期]&amp;records[名称],0)),"")</f>
        <v>0.9375</v>
      </c>
      <c r="C21" s="18">
        <f t="array" ref="C21">IFERROR(INDEX(records[结束时刻],MATCH(表31_3435[[#This Row],[日期]]&amp;"今日日程评分",records[日期]&amp;records[名称],0)),"")</f>
        <v>0.94444444444444453</v>
      </c>
      <c r="D21" s="18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6">
        <v>43896</v>
      </c>
      <c r="K21" s="18">
        <f t="array" ref="K21">IFERROR(INDEX(records[开始时刻],MATCH(表31_343541[[#This Row],[日期]]&amp;"明日日程安排",records[日期]&amp;records[名称],0)),"")</f>
        <v>0.94444444444444453</v>
      </c>
      <c r="L21" s="18">
        <f t="array" ref="L21">IFERROR(INDEX(records[结束时刻],MATCH(表31_343541[[#This Row],[日期]]&amp;"明日日程安排",records[日期]&amp;records[名称],0)),"")</f>
        <v>0.95138888888888884</v>
      </c>
      <c r="M21" s="18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6">
        <v>43896</v>
      </c>
      <c r="T21" s="18">
        <f t="array" ref="T21">IFERROR(INDEX(records[开始时刻],MATCH(表31_34354142[[#This Row],[日期]]&amp;"今日日程评分归档",records[日期]&amp;records[名称],0)),"")</f>
        <v>0.95138888888888884</v>
      </c>
      <c r="U21" s="18">
        <f t="array" ref="U21">IFERROR(INDEX(records[结束时刻],MATCH(表31_34354142[[#This Row],[日期]]&amp;"今日日程评分归档",records[日期]&amp;records[名称],0)),"")</f>
        <v>0.95833333333333337</v>
      </c>
      <c r="V21" s="18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6">
        <v>43897</v>
      </c>
      <c r="B22" s="18">
        <f t="array" ref="B22">IFERROR(INDEX(records[开始时刻],MATCH(表31_3435[[#This Row],[日期]]&amp;"今日日程评分",records[日期]&amp;records[名称],0)),"")</f>
        <v>0.9375</v>
      </c>
      <c r="C22" s="18">
        <f t="array" ref="C22">IFERROR(INDEX(records[结束时刻],MATCH(表31_3435[[#This Row],[日期]]&amp;"今日日程评分",records[日期]&amp;records[名称],0)),"")</f>
        <v>0.94444444444444453</v>
      </c>
      <c r="D22" s="18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6">
        <v>43897</v>
      </c>
      <c r="K22" s="18">
        <f t="array" ref="K22">IFERROR(INDEX(records[开始时刻],MATCH(表31_343541[[#This Row],[日期]]&amp;"明日日程安排",records[日期]&amp;records[名称],0)),"")</f>
        <v>0.94444444444444453</v>
      </c>
      <c r="L22" s="18">
        <f t="array" ref="L22">IFERROR(INDEX(records[结束时刻],MATCH(表31_343541[[#This Row],[日期]]&amp;"明日日程安排",records[日期]&amp;records[名称],0)),"")</f>
        <v>0.95138888888888884</v>
      </c>
      <c r="M22" s="18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6">
        <v>43897</v>
      </c>
      <c r="T22" s="18">
        <f t="array" ref="T22">IFERROR(INDEX(records[开始时刻],MATCH(表31_34354142[[#This Row],[日期]]&amp;"今日日程评分归档",records[日期]&amp;records[名称],0)),"")</f>
        <v>0.95138888888888884</v>
      </c>
      <c r="U22" s="18">
        <f t="array" ref="U22">IFERROR(INDEX(records[结束时刻],MATCH(表31_34354142[[#This Row],[日期]]&amp;"今日日程评分归档",records[日期]&amp;records[名称],0)),"")</f>
        <v>0.95833333333333337</v>
      </c>
      <c r="V22" s="18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6">
        <v>43898</v>
      </c>
      <c r="B23" s="18">
        <f t="array" ref="B23">IFERROR(INDEX(records[开始时刻],MATCH(表31_3435[[#This Row],[日期]]&amp;"今日日程评分",records[日期]&amp;records[名称],0)),"")</f>
        <v>0.9375</v>
      </c>
      <c r="C23" s="18">
        <f t="array" ref="C23">IFERROR(INDEX(records[结束时刻],MATCH(表31_3435[[#This Row],[日期]]&amp;"今日日程评分",records[日期]&amp;records[名称],0)),"")</f>
        <v>0.94444444444444453</v>
      </c>
      <c r="D23" s="18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6">
        <v>43898</v>
      </c>
      <c r="K23" s="18">
        <f t="array" ref="K23">IFERROR(INDEX(records[开始时刻],MATCH(表31_343541[[#This Row],[日期]]&amp;"明日日程安排",records[日期]&amp;records[名称],0)),"")</f>
        <v>0.94444444444444453</v>
      </c>
      <c r="L23" s="18">
        <f t="array" ref="L23">IFERROR(INDEX(records[结束时刻],MATCH(表31_343541[[#This Row],[日期]]&amp;"明日日程安排",records[日期]&amp;records[名称],0)),"")</f>
        <v>0.95138888888888884</v>
      </c>
      <c r="M23" s="18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6">
        <v>43898</v>
      </c>
      <c r="T23" s="18">
        <f t="array" ref="T23">IFERROR(INDEX(records[开始时刻],MATCH(表31_34354142[[#This Row],[日期]]&amp;"今日日程评分归档",records[日期]&amp;records[名称],0)),"")</f>
        <v>0.95138888888888884</v>
      </c>
      <c r="U23" s="18">
        <f t="array" ref="U23">IFERROR(INDEX(records[结束时刻],MATCH(表31_34354142[[#This Row],[日期]]&amp;"今日日程评分归档",records[日期]&amp;records[名称],0)),"")</f>
        <v>0.95833333333333337</v>
      </c>
      <c r="V23" s="18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6">
        <v>43899</v>
      </c>
      <c r="B24" s="18">
        <f t="array" ref="B24">IFERROR(INDEX(records[开始时刻],MATCH(表31_3435[[#This Row],[日期]]&amp;"今日日程评分",records[日期]&amp;records[名称],0)),"")</f>
        <v>0.9375</v>
      </c>
      <c r="C24" s="18">
        <f t="array" ref="C24">IFERROR(INDEX(records[结束时刻],MATCH(表31_3435[[#This Row],[日期]]&amp;"今日日程评分",records[日期]&amp;records[名称],0)),"")</f>
        <v>0.94444444444444453</v>
      </c>
      <c r="D24" s="18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6">
        <v>43899</v>
      </c>
      <c r="K24" s="18">
        <f t="array" ref="K24">IFERROR(INDEX(records[开始时刻],MATCH(表31_343541[[#This Row],[日期]]&amp;"明日日程安排",records[日期]&amp;records[名称],0)),"")</f>
        <v>0.94444444444444453</v>
      </c>
      <c r="L24" s="18">
        <f t="array" ref="L24">IFERROR(INDEX(records[结束时刻],MATCH(表31_343541[[#This Row],[日期]]&amp;"明日日程安排",records[日期]&amp;records[名称],0)),"")</f>
        <v>0.95138888888888884</v>
      </c>
      <c r="M24" s="18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6">
        <v>43899</v>
      </c>
      <c r="T24" s="18">
        <f t="array" ref="T24">IFERROR(INDEX(records[开始时刻],MATCH(表31_34354142[[#This Row],[日期]]&amp;"今日日程评分归档",records[日期]&amp;records[名称],0)),"")</f>
        <v>0.95138888888888884</v>
      </c>
      <c r="U24" s="18">
        <f t="array" ref="U24">IFERROR(INDEX(records[结束时刻],MATCH(表31_34354142[[#This Row],[日期]]&amp;"今日日程评分归档",records[日期]&amp;records[名称],0)),"")</f>
        <v>0.95833333333333337</v>
      </c>
      <c r="V24" s="18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6">
        <v>43900</v>
      </c>
      <c r="B25" s="18">
        <f t="array" ref="B25">IFERROR(INDEX(records[开始时刻],MATCH(表31_3435[[#This Row],[日期]]&amp;"今日日程评分",records[日期]&amp;records[名称],0)),"")</f>
        <v>0.9375</v>
      </c>
      <c r="C25" s="18">
        <f t="array" ref="C25">IFERROR(INDEX(records[结束时刻],MATCH(表31_3435[[#This Row],[日期]]&amp;"今日日程评分",records[日期]&amp;records[名称],0)),"")</f>
        <v>0.94444444444444453</v>
      </c>
      <c r="D25" s="18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6">
        <v>43900</v>
      </c>
      <c r="K25" s="18">
        <f t="array" ref="K25">IFERROR(INDEX(records[开始时刻],MATCH(表31_343541[[#This Row],[日期]]&amp;"明日日程安排",records[日期]&amp;records[名称],0)),"")</f>
        <v>0.94444444444444453</v>
      </c>
      <c r="L25" s="18">
        <f t="array" ref="L25">IFERROR(INDEX(records[结束时刻],MATCH(表31_343541[[#This Row],[日期]]&amp;"明日日程安排",records[日期]&amp;records[名称],0)),"")</f>
        <v>0.95138888888888884</v>
      </c>
      <c r="M25" s="18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6">
        <v>43900</v>
      </c>
      <c r="T25" s="18">
        <f t="array" ref="T25">IFERROR(INDEX(records[开始时刻],MATCH(表31_34354142[[#This Row],[日期]]&amp;"今日日程评分归档",records[日期]&amp;records[名称],0)),"")</f>
        <v>0.95138888888888884</v>
      </c>
      <c r="U25" s="18">
        <f t="array" ref="U25">IFERROR(INDEX(records[结束时刻],MATCH(表31_34354142[[#This Row],[日期]]&amp;"今日日程评分归档",records[日期]&amp;records[名称],0)),"")</f>
        <v>0.95833333333333337</v>
      </c>
      <c r="V25" s="18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6">
        <v>43901</v>
      </c>
      <c r="B26" s="18" t="str">
        <f t="array" ref="B26">IFERROR(INDEX(records[开始时刻],MATCH(表31_3435[[#This Row],[日期]]&amp;"今日日程评分",records[日期]&amp;records[名称],0)),"")</f>
        <v/>
      </c>
      <c r="C26" s="18" t="str">
        <f t="array" ref="C26">IFERROR(INDEX(records[结束时刻],MATCH(表31_3435[[#This Row],[日期]]&amp;"今日日程评分",records[日期]&amp;records[名称],0)),"")</f>
        <v/>
      </c>
      <c r="D26" s="18" t="str">
        <f t="array" ref="D26">IFERROR(INDEX(records[持续时间],MATCH(表31_3435[[#This Row],[日期]]&amp;"今日日程评分",records[日期]&amp;records[名称],0)),"")</f>
        <v/>
      </c>
      <c r="E26" t="str">
        <f t="array" ref="E26">IFERROR(INDEX(records[得分],MATCH(表31_3435[[#This Row],[日期]]&amp;"今日日程评分",records[日期]&amp;records[名称],0)),"")</f>
        <v/>
      </c>
      <c r="F26" t="str">
        <f t="array" ref="F26">IFERROR(INDEX(records[备注],MATCH(表31_3435[[#This Row],[日期]]&amp;"今日日程评分",records[日期]&amp;records[名称],0))&amp;"","")</f>
        <v/>
      </c>
      <c r="G26" t="str">
        <f>IF(表31_3435[[#This Row],[得分]]="","",IF(表31_3435[[#This Row],[得分]]&gt;0,G25+1,0))</f>
        <v/>
      </c>
      <c r="H26" t="str">
        <f>IF(表31_3435[[#This Row],[得分]]="","",IF(表31_3435[[#This Row],[得分]]&lt;0,H25+1,0))</f>
        <v/>
      </c>
      <c r="J26" s="6">
        <v>43901</v>
      </c>
      <c r="K26" s="18" t="str">
        <f t="array" ref="K26">IFERROR(INDEX(records[开始时刻],MATCH(表31_343541[[#This Row],[日期]]&amp;"明日日程安排",records[日期]&amp;records[名称],0)),"")</f>
        <v/>
      </c>
      <c r="L26" s="18" t="str">
        <f t="array" ref="L26">IFERROR(INDEX(records[结束时刻],MATCH(表31_343541[[#This Row],[日期]]&amp;"明日日程安排",records[日期]&amp;records[名称],0)),"")</f>
        <v/>
      </c>
      <c r="M26" s="18" t="str">
        <f t="array" ref="M26">IFERROR(INDEX(records[持续时间],MATCH(表31_343541[[#This Row],[日期]]&amp;"明日日程安排",records[日期]&amp;records[名称],0)),"")</f>
        <v/>
      </c>
      <c r="N26" t="str">
        <f t="array" ref="N26">IFERROR(INDEX(records[得分],MATCH(表31_343541[[#This Row],[日期]]&amp;"明日日程安排",records[日期]&amp;records[名称],0)),"")</f>
        <v/>
      </c>
      <c r="O26" t="str">
        <f t="array" ref="O26">IFERROR(INDEX(records[备注],MATCH(表31_343541[[#This Row],[日期]]&amp;"明日日程安排",records[日期]&amp;records[名称],0))&amp;"","")</f>
        <v/>
      </c>
      <c r="P26" t="str">
        <f>IF(表31_343541[[#This Row],[得分]]="","",IF(表31_343541[[#This Row],[得分]]&gt;0,P25+1,0))</f>
        <v/>
      </c>
      <c r="Q26" t="str">
        <f>IF(表31_343541[[#This Row],[得分]]="","",IF(表31_343541[[#This Row],[得分]]&lt;0,Q25+1,0))</f>
        <v/>
      </c>
      <c r="S26" s="6">
        <v>43901</v>
      </c>
      <c r="T26" s="18" t="str">
        <f t="array" ref="T26">IFERROR(INDEX(records[开始时刻],MATCH(表31_34354142[[#This Row],[日期]]&amp;"今日日程评分归档",records[日期]&amp;records[名称],0)),"")</f>
        <v/>
      </c>
      <c r="U26" s="18" t="str">
        <f t="array" ref="U26">IFERROR(INDEX(records[结束时刻],MATCH(表31_34354142[[#This Row],[日期]]&amp;"今日日程评分归档",records[日期]&amp;records[名称],0)),"")</f>
        <v/>
      </c>
      <c r="V26" s="18" t="str">
        <f t="array" ref="V26">IFERROR(INDEX(records[持续时间],MATCH(表31_34354142[[#This Row],[日期]]&amp;"今日日程评分归档",records[日期]&amp;records[名称],0)),"")</f>
        <v/>
      </c>
      <c r="W26" t="str">
        <f t="array" ref="W26">IFERROR(INDEX(records[得分],MATCH(表31_34354142[[#This Row],[日期]]&amp;"今日日程评分归档",records[日期]&amp;records[名称],0)),"")</f>
        <v/>
      </c>
      <c r="X26" t="str">
        <f t="array" ref="X26">IFERROR(INDEX(records[备注],MATCH(表31_34354142[[#This Row],[日期]]&amp;"今日日程评分归档",records[日期]&amp;records[名称],0))&amp;"","")</f>
        <v/>
      </c>
      <c r="Y26" t="str">
        <f>IF(表31_34354142[[#This Row],[得分]]="","",IF(表31_34354142[[#This Row],[得分]]&gt;0,Y25+1,0))</f>
        <v/>
      </c>
      <c r="Z26" t="str">
        <f>IF(表31_34354142[[#This Row],[得分]]="","",IF(表31_34354142[[#This Row],[得分]]&lt;0,Z25+1,0))</f>
        <v/>
      </c>
    </row>
    <row r="27" spans="1:26">
      <c r="A27" s="6">
        <v>43902</v>
      </c>
      <c r="B27" s="18" t="str">
        <f t="array" ref="B27">IFERROR(INDEX(records[开始时刻],MATCH(表31_3435[[#This Row],[日期]]&amp;"今日日程评分",records[日期]&amp;records[名称],0)),"")</f>
        <v/>
      </c>
      <c r="C27" s="18" t="str">
        <f t="array" ref="C27">IFERROR(INDEX(records[结束时刻],MATCH(表31_3435[[#This Row],[日期]]&amp;"今日日程评分",records[日期]&amp;records[名称],0)),"")</f>
        <v/>
      </c>
      <c r="D27" s="18" t="str">
        <f t="array" ref="D27">IFERROR(INDEX(records[持续时间],MATCH(表31_3435[[#This Row],[日期]]&amp;"今日日程评分",records[日期]&amp;records[名称],0)),"")</f>
        <v/>
      </c>
      <c r="E27" t="str">
        <f t="array" ref="E27">IFERROR(INDEX(records[得分],MATCH(表31_3435[[#This Row],[日期]]&amp;"今日日程评分",records[日期]&amp;records[名称],0)),"")</f>
        <v/>
      </c>
      <c r="F27" t="str">
        <f t="array" ref="F27">IFERROR(INDEX(records[备注],MATCH(表31_3435[[#This Row],[日期]]&amp;"今日日程评分",records[日期]&amp;records[名称],0))&amp;"","")</f>
        <v/>
      </c>
      <c r="G27" t="str">
        <f>IF(表31_3435[[#This Row],[得分]]="","",IF(表31_3435[[#This Row],[得分]]&gt;0,G26+1,0))</f>
        <v/>
      </c>
      <c r="H27" t="str">
        <f>IF(表31_3435[[#This Row],[得分]]="","",IF(表31_3435[[#This Row],[得分]]&lt;0,H26+1,0))</f>
        <v/>
      </c>
      <c r="J27" s="6">
        <v>43902</v>
      </c>
      <c r="K27" s="18" t="str">
        <f t="array" ref="K27">IFERROR(INDEX(records[开始时刻],MATCH(表31_343541[[#This Row],[日期]]&amp;"明日日程安排",records[日期]&amp;records[名称],0)),"")</f>
        <v/>
      </c>
      <c r="L27" s="18" t="str">
        <f t="array" ref="L27">IFERROR(INDEX(records[结束时刻],MATCH(表31_343541[[#This Row],[日期]]&amp;"明日日程安排",records[日期]&amp;records[名称],0)),"")</f>
        <v/>
      </c>
      <c r="M27" s="18" t="str">
        <f t="array" ref="M27">IFERROR(INDEX(records[持续时间],MATCH(表31_343541[[#This Row],[日期]]&amp;"明日日程安排",records[日期]&amp;records[名称],0)),"")</f>
        <v/>
      </c>
      <c r="N27" t="str">
        <f t="array" ref="N27">IFERROR(INDEX(records[得分],MATCH(表31_343541[[#This Row],[日期]]&amp;"明日日程安排",records[日期]&amp;records[名称],0)),"")</f>
        <v/>
      </c>
      <c r="O27" t="str">
        <f t="array" ref="O27">IFERROR(INDEX(records[备注],MATCH(表31_343541[[#This Row],[日期]]&amp;"明日日程安排",records[日期]&amp;records[名称],0))&amp;"","")</f>
        <v/>
      </c>
      <c r="P27" t="str">
        <f>IF(表31_343541[[#This Row],[得分]]="","",IF(表31_343541[[#This Row],[得分]]&gt;0,P26+1,0))</f>
        <v/>
      </c>
      <c r="Q27" t="str">
        <f>IF(表31_343541[[#This Row],[得分]]="","",IF(表31_343541[[#This Row],[得分]]&lt;0,Q26+1,0))</f>
        <v/>
      </c>
      <c r="S27" s="6">
        <v>43902</v>
      </c>
      <c r="T27" s="18" t="str">
        <f t="array" ref="T27">IFERROR(INDEX(records[开始时刻],MATCH(表31_34354142[[#This Row],[日期]]&amp;"今日日程评分归档",records[日期]&amp;records[名称],0)),"")</f>
        <v/>
      </c>
      <c r="U27" s="18" t="str">
        <f t="array" ref="U27">IFERROR(INDEX(records[结束时刻],MATCH(表31_34354142[[#This Row],[日期]]&amp;"今日日程评分归档",records[日期]&amp;records[名称],0)),"")</f>
        <v/>
      </c>
      <c r="V27" s="18" t="str">
        <f t="array" ref="V27">IFERROR(INDEX(records[持续时间],MATCH(表31_34354142[[#This Row],[日期]]&amp;"今日日程评分归档",records[日期]&amp;records[名称],0)),"")</f>
        <v/>
      </c>
      <c r="W27" t="str">
        <f t="array" ref="W27">IFERROR(INDEX(records[得分],MATCH(表31_34354142[[#This Row],[日期]]&amp;"今日日程评分归档",records[日期]&amp;records[名称],0)),"")</f>
        <v/>
      </c>
      <c r="X27" t="str">
        <f t="array" ref="X27">IFERROR(INDEX(records[备注],MATCH(表31_34354142[[#This Row],[日期]]&amp;"今日日程评分归档",records[日期]&amp;records[名称],0))&amp;"","")</f>
        <v/>
      </c>
      <c r="Y27" t="str">
        <f>IF(表31_34354142[[#This Row],[得分]]="","",IF(表31_34354142[[#This Row],[得分]]&gt;0,Y26+1,0))</f>
        <v/>
      </c>
      <c r="Z27" t="str">
        <f>IF(表31_34354142[[#This Row],[得分]]="","",IF(表31_34354142[[#This Row],[得分]]&lt;0,Z26+1,0))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2020-03-11T01:49:29Z</dcterms:modified>
</cp:coreProperties>
</file>