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3034DA31-C53B-1447-9FE2-EAF194255A09}" xr6:coauthVersionLast="45" xr6:coauthVersionMax="45" xr10:uidLastSave="{00000000-0000-0000-0000-000000000000}"/>
  <bookViews>
    <workbookView xWindow="0" yWindow="480" windowWidth="28800" windowHeight="1628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breakfast" sheetId="21" r:id="rId10"/>
    <sheet name="reading" sheetId="19" r:id="rId11"/>
    <sheet name="exercise" sheetId="15" r:id="rId12"/>
    <sheet name="bath" sheetId="16" r:id="rId13"/>
    <sheet name="schedule" sheetId="20" r:id="rId14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小时">#N/A</definedName>
    <definedName name="切片器_小时2">#N/A</definedName>
    <definedName name="切片器_月份">#N/A</definedName>
    <definedName name="切片器_周次">#N/A</definedName>
  </definedNames>
  <calcPr calcId="191029"/>
  <pivotCaches>
    <pivotCache cacheId="25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4" i="1" l="1"/>
  <c r="B94" i="1"/>
  <c r="C94" i="1"/>
  <c r="D94" i="1"/>
  <c r="H94" i="1"/>
  <c r="AK3" i="4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E8" i="4"/>
  <c r="Z8" i="4"/>
  <c r="V8" i="4"/>
  <c r="R8" i="4"/>
  <c r="N8" i="4"/>
  <c r="J8" i="4"/>
  <c r="F8" i="4"/>
  <c r="AA8" i="4"/>
  <c r="W8" i="4"/>
  <c r="S8" i="4"/>
  <c r="O8" i="4"/>
  <c r="K8" i="4"/>
  <c r="G8" i="4"/>
  <c r="U8" i="4"/>
  <c r="I8" i="4"/>
  <c r="AB8" i="4"/>
  <c r="X8" i="4"/>
  <c r="T8" i="4"/>
  <c r="P8" i="4"/>
  <c r="L8" i="4"/>
  <c r="H8" i="4"/>
  <c r="AC8" i="4"/>
  <c r="Y8" i="4"/>
  <c r="Q8" i="4"/>
  <c r="M8" i="4"/>
  <c r="E7" i="4"/>
  <c r="AC7" i="4"/>
  <c r="Y7" i="4"/>
  <c r="U7" i="4"/>
  <c r="Q7" i="4"/>
  <c r="M7" i="4"/>
  <c r="I7" i="4"/>
  <c r="AB7" i="4"/>
  <c r="X7" i="4"/>
  <c r="T7" i="4"/>
  <c r="P7" i="4"/>
  <c r="L7" i="4"/>
  <c r="H7" i="4"/>
  <c r="Z7" i="4"/>
  <c r="V7" i="4"/>
  <c r="R7" i="4"/>
  <c r="N7" i="4"/>
  <c r="J7" i="4"/>
  <c r="F7" i="4"/>
  <c r="AA7" i="4"/>
  <c r="W7" i="4"/>
  <c r="S7" i="4"/>
  <c r="O7" i="4"/>
  <c r="K7" i="4"/>
  <c r="G7" i="4"/>
  <c r="E4" i="4"/>
  <c r="AB4" i="4"/>
  <c r="X4" i="4"/>
  <c r="T4" i="4"/>
  <c r="P4" i="4"/>
  <c r="L4" i="4"/>
  <c r="H4" i="4"/>
  <c r="AC4" i="4"/>
  <c r="Y4" i="4"/>
  <c r="U4" i="4"/>
  <c r="Q4" i="4"/>
  <c r="M4" i="4"/>
  <c r="I4" i="4"/>
  <c r="AA4" i="4"/>
  <c r="W4" i="4"/>
  <c r="O4" i="4"/>
  <c r="K4" i="4"/>
  <c r="Z4" i="4"/>
  <c r="V4" i="4"/>
  <c r="R4" i="4"/>
  <c r="N4" i="4"/>
  <c r="J4" i="4"/>
  <c r="F4" i="4"/>
  <c r="S4" i="4"/>
  <c r="G4" i="4"/>
  <c r="E9" i="4"/>
  <c r="AB9" i="4"/>
  <c r="X9" i="4"/>
  <c r="T9" i="4"/>
  <c r="P9" i="4"/>
  <c r="L9" i="4"/>
  <c r="H9" i="4"/>
  <c r="AA9" i="4"/>
  <c r="W9" i="4"/>
  <c r="S9" i="4"/>
  <c r="O9" i="4"/>
  <c r="K9" i="4"/>
  <c r="G9" i="4"/>
  <c r="AC9" i="4"/>
  <c r="Y9" i="4"/>
  <c r="U9" i="4"/>
  <c r="Q9" i="4"/>
  <c r="M9" i="4"/>
  <c r="I9" i="4"/>
  <c r="Z9" i="4"/>
  <c r="V9" i="4"/>
  <c r="R9" i="4"/>
  <c r="N9" i="4"/>
  <c r="J9" i="4"/>
  <c r="F9" i="4"/>
  <c r="E6" i="4"/>
  <c r="AA6" i="4"/>
  <c r="W6" i="4"/>
  <c r="S6" i="4"/>
  <c r="O6" i="4"/>
  <c r="K6" i="4"/>
  <c r="AB6" i="4"/>
  <c r="X6" i="4"/>
  <c r="T6" i="4"/>
  <c r="P6" i="4"/>
  <c r="L6" i="4"/>
  <c r="H6" i="4"/>
  <c r="R6" i="4"/>
  <c r="N6" i="4"/>
  <c r="F6" i="4"/>
  <c r="AC6" i="4"/>
  <c r="Y6" i="4"/>
  <c r="U6" i="4"/>
  <c r="Q6" i="4"/>
  <c r="M6" i="4"/>
  <c r="I6" i="4"/>
  <c r="Z6" i="4"/>
  <c r="V6" i="4"/>
  <c r="J6" i="4"/>
  <c r="G6" i="4"/>
  <c r="E5" i="4"/>
  <c r="Z5" i="4"/>
  <c r="V5" i="4"/>
  <c r="R5" i="4"/>
  <c r="N5" i="4"/>
  <c r="J5" i="4"/>
  <c r="F5" i="4"/>
  <c r="AC5" i="4"/>
  <c r="Y5" i="4"/>
  <c r="U5" i="4"/>
  <c r="Q5" i="4"/>
  <c r="M5" i="4"/>
  <c r="I5" i="4"/>
  <c r="AA5" i="4"/>
  <c r="W5" i="4"/>
  <c r="S5" i="4"/>
  <c r="O5" i="4"/>
  <c r="K5" i="4"/>
  <c r="G5" i="4"/>
  <c r="AB5" i="4"/>
  <c r="X5" i="4"/>
  <c r="T5" i="4"/>
  <c r="P5" i="4"/>
  <c r="L5" i="4"/>
  <c r="H5" i="4"/>
  <c r="P3" i="4"/>
  <c r="L3" i="4"/>
  <c r="R3" i="4"/>
  <c r="AA3" i="4"/>
  <c r="V3" i="4"/>
  <c r="W3" i="4"/>
  <c r="X3" i="4"/>
  <c r="N3" i="4"/>
  <c r="AC3" i="4"/>
  <c r="E3" i="4"/>
  <c r="J3" i="4"/>
  <c r="Y3" i="4"/>
  <c r="O3" i="4"/>
  <c r="K3" i="4"/>
  <c r="T3" i="4"/>
  <c r="Z3" i="4"/>
  <c r="H3" i="4"/>
  <c r="F3" i="4"/>
  <c r="U3" i="4"/>
  <c r="S3" i="4"/>
  <c r="Q3" i="4"/>
  <c r="G3" i="4"/>
  <c r="M3" i="4"/>
  <c r="AB3" i="4"/>
  <c r="I3" i="4"/>
  <c r="H82" i="1" l="1"/>
  <c r="H92" i="1"/>
  <c r="H91" i="1"/>
  <c r="H89" i="1"/>
  <c r="H87" i="1"/>
  <c r="H86" i="1"/>
  <c r="H85" i="1"/>
  <c r="H84" i="1"/>
  <c r="H83" i="1"/>
  <c r="A89" i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H90" i="1"/>
  <c r="H93" i="1"/>
  <c r="H88" i="1"/>
  <c r="H81" i="1"/>
  <c r="A83" i="1"/>
  <c r="A84" i="1"/>
  <c r="A85" i="1"/>
  <c r="B83" i="1"/>
  <c r="B84" i="1"/>
  <c r="B85" i="1"/>
  <c r="C83" i="1"/>
  <c r="C84" i="1"/>
  <c r="C85" i="1"/>
  <c r="D83" i="1"/>
  <c r="D84" i="1"/>
  <c r="D85" i="1"/>
  <c r="O5" i="21" l="1" a="1"/>
  <c r="O5" i="21" s="1"/>
  <c r="O6" i="21" a="1"/>
  <c r="O6" i="21" s="1"/>
  <c r="O7" i="21" a="1"/>
  <c r="O7" i="21" s="1"/>
  <c r="O8" i="21" a="1"/>
  <c r="O8" i="21" s="1"/>
  <c r="O9" i="21" a="1"/>
  <c r="O9" i="21" s="1"/>
  <c r="O10" i="21" a="1"/>
  <c r="O10" i="21" s="1"/>
  <c r="O11" i="21" a="1"/>
  <c r="O11" i="21" s="1"/>
  <c r="O4" i="21" a="1"/>
  <c r="O4" i="21" s="1"/>
  <c r="N5" i="21" a="1"/>
  <c r="N5" i="21" s="1"/>
  <c r="N6" i="21" a="1"/>
  <c r="N6" i="21" s="1"/>
  <c r="N7" i="21" a="1"/>
  <c r="N7" i="21" s="1"/>
  <c r="N8" i="21" a="1"/>
  <c r="N8" i="21" s="1"/>
  <c r="N9" i="21" a="1"/>
  <c r="N9" i="21" s="1"/>
  <c r="N10" i="21" a="1"/>
  <c r="N10" i="21" s="1"/>
  <c r="N11" i="21" a="1"/>
  <c r="N11" i="21" s="1"/>
  <c r="N4" i="21" a="1"/>
  <c r="N4" i="21" s="1"/>
  <c r="M10" i="21" a="1"/>
  <c r="M10" i="21" s="1"/>
  <c r="M11" i="21" a="1"/>
  <c r="M11" i="21" s="1"/>
  <c r="L5" i="21" a="1"/>
  <c r="L5" i="21" s="1"/>
  <c r="L6" i="21" a="1"/>
  <c r="L6" i="21" s="1"/>
  <c r="L7" i="21" a="1"/>
  <c r="L7" i="21" s="1"/>
  <c r="L8" i="21" a="1"/>
  <c r="L8" i="21" s="1"/>
  <c r="L9" i="21" a="1"/>
  <c r="L9" i="21" s="1"/>
  <c r="L10" i="21" a="1"/>
  <c r="L10" i="21" s="1"/>
  <c r="L11" i="21" a="1"/>
  <c r="L11" i="21" s="1"/>
  <c r="L4" i="21" a="1"/>
  <c r="L4" i="21" s="1"/>
  <c r="K5" i="21" a="1"/>
  <c r="K5" i="21" s="1"/>
  <c r="K6" i="21" a="1"/>
  <c r="K6" i="21" s="1"/>
  <c r="K7" i="21" a="1"/>
  <c r="K7" i="21" s="1"/>
  <c r="K8" i="21" a="1"/>
  <c r="K8" i="21" s="1"/>
  <c r="K9" i="21" a="1"/>
  <c r="K9" i="21" s="1"/>
  <c r="K10" i="21" a="1"/>
  <c r="K10" i="21" s="1"/>
  <c r="K11" i="21" a="1"/>
  <c r="K11" i="21" s="1"/>
  <c r="K4" i="21" a="1"/>
  <c r="K4" i="21" s="1"/>
  <c r="H73" i="1"/>
  <c r="M9" i="21" s="1" a="1"/>
  <c r="M9" i="21" s="1"/>
  <c r="H9" i="1"/>
  <c r="M4" i="21" s="1" a="1"/>
  <c r="M4" i="21" s="1"/>
  <c r="H21" i="1"/>
  <c r="M5" i="21" s="1" a="1"/>
  <c r="M5" i="21" s="1"/>
  <c r="H30" i="1"/>
  <c r="M6" i="21" s="1" a="1"/>
  <c r="M6" i="21" s="1"/>
  <c r="H45" i="1"/>
  <c r="M7" i="21" s="1" a="1"/>
  <c r="M7" i="21" s="1"/>
  <c r="H57" i="1"/>
  <c r="M8" i="21" s="1" a="1"/>
  <c r="M8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5" i="21" a="1"/>
  <c r="F5" i="21" s="1"/>
  <c r="F6" i="21" a="1"/>
  <c r="F6" i="21" s="1"/>
  <c r="F7" i="21" a="1"/>
  <c r="F7" i="21" s="1"/>
  <c r="F8" i="21" a="1"/>
  <c r="F8" i="21" s="1"/>
  <c r="F9" i="21" a="1"/>
  <c r="F9" i="21" s="1"/>
  <c r="F10" i="21" a="1"/>
  <c r="F10" i="21" s="1"/>
  <c r="F11" i="21" a="1"/>
  <c r="F11" i="21" s="1"/>
  <c r="F4" i="21" a="1"/>
  <c r="F4" i="21" s="1"/>
  <c r="E11" i="21" a="1"/>
  <c r="E11" i="21" s="1"/>
  <c r="E5" i="21" a="1"/>
  <c r="E5" i="21" s="1"/>
  <c r="E6" i="21" a="1"/>
  <c r="E6" i="21" s="1"/>
  <c r="E7" i="21" a="1"/>
  <c r="E7" i="21" s="1"/>
  <c r="E8" i="21" a="1"/>
  <c r="E8" i="21" s="1"/>
  <c r="E9" i="21" a="1"/>
  <c r="E9" i="21" s="1"/>
  <c r="E10" i="21" a="1"/>
  <c r="E10" i="21" s="1"/>
  <c r="E4" i="21" a="1"/>
  <c r="E4" i="21" s="1"/>
  <c r="D11" i="21" a="1"/>
  <c r="D11" i="21" s="1"/>
  <c r="D10" i="21" a="1"/>
  <c r="D10" i="21" s="1"/>
  <c r="C5" i="21" a="1"/>
  <c r="C5" i="21" s="1"/>
  <c r="C6" i="21" a="1"/>
  <c r="C6" i="21" s="1"/>
  <c r="C7" i="21" a="1"/>
  <c r="C7" i="21" s="1"/>
  <c r="C8" i="21" a="1"/>
  <c r="C8" i="21" s="1"/>
  <c r="C9" i="21" a="1"/>
  <c r="C9" i="21" s="1"/>
  <c r="C10" i="21" a="1"/>
  <c r="C10" i="21" s="1"/>
  <c r="C11" i="21" a="1"/>
  <c r="C11" i="21" s="1"/>
  <c r="C4" i="21" a="1"/>
  <c r="C4" i="21" s="1"/>
  <c r="B5" i="21" a="1"/>
  <c r="B5" i="21" s="1"/>
  <c r="B6" i="21" a="1"/>
  <c r="B6" i="21" s="1"/>
  <c r="B7" i="21" a="1"/>
  <c r="B7" i="21" s="1"/>
  <c r="B8" i="21" a="1"/>
  <c r="B8" i="21" s="1"/>
  <c r="B9" i="21" a="1"/>
  <c r="B9" i="21" s="1"/>
  <c r="B10" i="21" a="1"/>
  <c r="B10" i="21" s="1"/>
  <c r="B11" i="21" a="1"/>
  <c r="B11" i="21" s="1"/>
  <c r="B4" i="21" a="1"/>
  <c r="B4" i="21" s="1"/>
  <c r="Q8" i="21" l="1"/>
  <c r="Q5" i="21"/>
  <c r="P5" i="21"/>
  <c r="P6" i="21" s="1"/>
  <c r="P7" i="21" s="1"/>
  <c r="P8" i="21" s="1"/>
  <c r="P9" i="21" s="1"/>
  <c r="P10" i="21" s="1"/>
  <c r="Q7" i="21"/>
  <c r="Q6" i="21"/>
  <c r="Q10" i="21"/>
  <c r="Q9" i="21"/>
  <c r="Q11" i="21"/>
  <c r="P11" i="21"/>
  <c r="H10" i="21"/>
  <c r="H9" i="21"/>
  <c r="H11" i="21"/>
  <c r="G11" i="21"/>
  <c r="H5" i="21"/>
  <c r="G5" i="21"/>
  <c r="G6" i="21" s="1"/>
  <c r="G7" i="21" s="1"/>
  <c r="G8" i="21" s="1"/>
  <c r="G9" i="21" s="1"/>
  <c r="G10" i="21" s="1"/>
  <c r="H7" i="21"/>
  <c r="H6" i="21"/>
  <c r="H8" i="21"/>
  <c r="H74" i="1"/>
  <c r="H65" i="1"/>
  <c r="A65" i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H66" i="1"/>
  <c r="H67" i="1"/>
  <c r="H76" i="1"/>
  <c r="H75" i="1"/>
  <c r="H68" i="1"/>
  <c r="F8" i="15" a="1"/>
  <c r="F8" i="15" s="1"/>
  <c r="H80" i="1"/>
  <c r="H79" i="1"/>
  <c r="H78" i="1"/>
  <c r="H77" i="1"/>
  <c r="H72" i="1"/>
  <c r="H70" i="1"/>
  <c r="H71" i="1"/>
  <c r="B9" i="14" a="1"/>
  <c r="B9" i="14" s="1"/>
  <c r="B10" i="14" a="1"/>
  <c r="B10" i="14" s="1"/>
  <c r="B8" i="14" a="1"/>
  <c r="B8" i="14" s="1"/>
  <c r="H69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H64" i="1"/>
  <c r="D9" i="21" l="1" a="1"/>
  <c r="D9" i="21" s="1"/>
  <c r="B4" i="20" a="1"/>
  <c r="B4" i="20" s="1"/>
  <c r="C4" i="20" a="1"/>
  <c r="C4" i="20" s="1"/>
  <c r="E4" i="20" a="1"/>
  <c r="E4" i="20" s="1"/>
  <c r="H4" i="20" s="1"/>
  <c r="F4" i="20" a="1"/>
  <c r="F4" i="20" s="1"/>
  <c r="B5" i="20" a="1"/>
  <c r="B5" i="20" s="1"/>
  <c r="C5" i="20" a="1"/>
  <c r="C5" i="20" s="1"/>
  <c r="E5" i="20" a="1"/>
  <c r="E5" i="20" s="1"/>
  <c r="F5" i="20" a="1"/>
  <c r="F5" i="20" s="1"/>
  <c r="B6" i="20" a="1"/>
  <c r="B6" i="20" s="1"/>
  <c r="C6" i="20" a="1"/>
  <c r="C6" i="20" s="1"/>
  <c r="E6" i="20" a="1"/>
  <c r="E6" i="20" s="1"/>
  <c r="F6" i="20" a="1"/>
  <c r="F6" i="20" s="1"/>
  <c r="B7" i="20" a="1"/>
  <c r="B7" i="20" s="1"/>
  <c r="C7" i="20" a="1"/>
  <c r="C7" i="20" s="1"/>
  <c r="E7" i="20" a="1"/>
  <c r="E7" i="20" s="1"/>
  <c r="F7" i="20" a="1"/>
  <c r="F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F3" i="20" a="1"/>
  <c r="F3" i="20" s="1"/>
  <c r="E3" i="20" a="1"/>
  <c r="E3" i="20" s="1"/>
  <c r="C3" i="20" a="1"/>
  <c r="C3" i="20" s="1"/>
  <c r="B3" i="20" a="1"/>
  <c r="B3" i="20" s="1"/>
  <c r="C4" i="16" a="1"/>
  <c r="C4" i="16" s="1"/>
  <c r="C5" i="16" a="1"/>
  <c r="C5" i="16" s="1"/>
  <c r="C6" i="16" a="1"/>
  <c r="C6" i="16" s="1"/>
  <c r="C7" i="16" a="1"/>
  <c r="C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C3" i="16" a="1"/>
  <c r="C3" i="16" s="1"/>
  <c r="C4" i="15" a="1"/>
  <c r="C4" i="15" s="1"/>
  <c r="C5" i="15" a="1"/>
  <c r="C5" i="15" s="1"/>
  <c r="C6" i="15" a="1"/>
  <c r="C6" i="15" s="1"/>
  <c r="C7" i="15" a="1"/>
  <c r="C7" i="15" s="1"/>
  <c r="C8" i="15" a="1"/>
  <c r="C8" i="15" s="1"/>
  <c r="D8" i="15" a="1"/>
  <c r="D8" i="15" s="1"/>
  <c r="C9" i="15" a="1"/>
  <c r="C9" i="15" s="1"/>
  <c r="D9" i="15" a="1"/>
  <c r="D9" i="15" s="1"/>
  <c r="C10" i="15" a="1"/>
  <c r="C10" i="15" s="1"/>
  <c r="D10" i="15" a="1"/>
  <c r="D10" i="15" s="1"/>
  <c r="C11" i="15" a="1"/>
  <c r="C11" i="15" s="1"/>
  <c r="D11" i="15" a="1"/>
  <c r="D11" i="15" s="1"/>
  <c r="C12" i="15" a="1"/>
  <c r="C12" i="15" s="1"/>
  <c r="D12" i="15" a="1"/>
  <c r="D12" i="15" s="1"/>
  <c r="C13" i="15" a="1"/>
  <c r="C13" i="15" s="1"/>
  <c r="D13" i="15" a="1"/>
  <c r="D13" i="15" s="1"/>
  <c r="C3" i="15" a="1"/>
  <c r="C3" i="15" s="1"/>
  <c r="D8" i="14" a="1"/>
  <c r="D8" i="14" s="1"/>
  <c r="D9" i="14" a="1"/>
  <c r="D9" i="14" s="1"/>
  <c r="D10" i="14" a="1"/>
  <c r="D10" i="14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3" i="14" a="1"/>
  <c r="C3" i="14" s="1"/>
  <c r="D8" i="19" a="1"/>
  <c r="D8" i="19" s="1"/>
  <c r="D9" i="19" a="1"/>
  <c r="D9" i="19" s="1"/>
  <c r="D10" i="19" a="1"/>
  <c r="D10" i="19" s="1"/>
  <c r="C10" i="19" a="1"/>
  <c r="C10" i="19" s="1"/>
  <c r="C4" i="19" a="1"/>
  <c r="C4" i="19" s="1"/>
  <c r="C5" i="19" a="1"/>
  <c r="C5" i="19" s="1"/>
  <c r="C6" i="19" a="1"/>
  <c r="C6" i="19" s="1"/>
  <c r="C7" i="19" a="1"/>
  <c r="C7" i="19" s="1"/>
  <c r="C8" i="19" a="1"/>
  <c r="C8" i="19" s="1"/>
  <c r="C9" i="19" a="1"/>
  <c r="C9" i="19" s="1"/>
  <c r="C3" i="19" a="1"/>
  <c r="C3" i="19" s="1"/>
  <c r="B4" i="19" a="1"/>
  <c r="B4" i="19" s="1"/>
  <c r="E4" i="19" a="1"/>
  <c r="E4" i="19" s="1"/>
  <c r="F4" i="19" a="1"/>
  <c r="F4" i="19" s="1"/>
  <c r="B5" i="19" a="1"/>
  <c r="B5" i="19" s="1"/>
  <c r="E5" i="19" a="1"/>
  <c r="E5" i="19" s="1"/>
  <c r="F5" i="19" a="1"/>
  <c r="F5" i="19" s="1"/>
  <c r="B6" i="19" a="1"/>
  <c r="B6" i="19" s="1"/>
  <c r="E6" i="19" a="1"/>
  <c r="E6" i="19" s="1"/>
  <c r="F6" i="19" a="1"/>
  <c r="F6" i="19" s="1"/>
  <c r="B7" i="19" a="1"/>
  <c r="B7" i="19" s="1"/>
  <c r="E7" i="19" a="1"/>
  <c r="E7" i="19" s="1"/>
  <c r="F7" i="19" a="1"/>
  <c r="F7" i="19" s="1"/>
  <c r="B8" i="19" a="1"/>
  <c r="B8" i="19" s="1"/>
  <c r="E8" i="19" a="1"/>
  <c r="E8" i="19" s="1"/>
  <c r="F8" i="19" a="1"/>
  <c r="F8" i="19" s="1"/>
  <c r="B9" i="19" a="1"/>
  <c r="B9" i="19" s="1"/>
  <c r="E9" i="19" a="1"/>
  <c r="E9" i="19" s="1"/>
  <c r="F9" i="19" a="1"/>
  <c r="F9" i="19" s="1"/>
  <c r="B10" i="19" a="1"/>
  <c r="B10" i="19" s="1"/>
  <c r="E10" i="19" a="1"/>
  <c r="E10" i="19" s="1"/>
  <c r="F10" i="19" a="1"/>
  <c r="F10" i="19" s="1"/>
  <c r="F3" i="19" a="1"/>
  <c r="F3" i="19" s="1"/>
  <c r="E3" i="19" a="1"/>
  <c r="E3" i="19" s="1"/>
  <c r="B3" i="19" a="1"/>
  <c r="B3" i="19" s="1"/>
  <c r="H8" i="19" l="1"/>
  <c r="G10" i="19"/>
  <c r="H10" i="19"/>
  <c r="H9" i="19"/>
  <c r="G4" i="20"/>
  <c r="H5" i="20"/>
  <c r="H7" i="20"/>
  <c r="H12" i="20"/>
  <c r="G12" i="20"/>
  <c r="H9" i="20"/>
  <c r="H6" i="20"/>
  <c r="H11" i="20"/>
  <c r="G11" i="20"/>
  <c r="H8" i="20"/>
  <c r="H13" i="20"/>
  <c r="G13" i="20"/>
  <c r="H10" i="20"/>
  <c r="G10" i="20"/>
  <c r="H6" i="19"/>
  <c r="H7" i="19"/>
  <c r="H5" i="19"/>
  <c r="G4" i="19"/>
  <c r="G5" i="19" s="1"/>
  <c r="G6" i="19" s="1"/>
  <c r="G7" i="19" s="1"/>
  <c r="G8" i="19" s="1"/>
  <c r="G9" i="19" s="1"/>
  <c r="H4" i="19"/>
  <c r="E8" i="14" a="1"/>
  <c r="E8" i="14" s="1"/>
  <c r="E9" i="14" a="1"/>
  <c r="E9" i="14" s="1"/>
  <c r="E10" i="14" a="1"/>
  <c r="E10" i="14" s="1"/>
  <c r="F8" i="14" a="1"/>
  <c r="F8" i="14" s="1"/>
  <c r="F9" i="14" a="1"/>
  <c r="F9" i="14" s="1"/>
  <c r="F10" i="14" a="1"/>
  <c r="F10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  <c r="H6" i="1"/>
  <c r="H5" i="1"/>
  <c r="D3" i="14" s="1" a="1"/>
  <c r="D3" i="14" s="1"/>
  <c r="H7" i="1"/>
  <c r="D3" i="19" s="1" a="1"/>
  <c r="D3" i="19" s="1"/>
  <c r="H8" i="1"/>
  <c r="H10" i="1"/>
  <c r="D3" i="15" s="1" a="1"/>
  <c r="D3" i="15" s="1"/>
  <c r="H11" i="1"/>
  <c r="D3" i="16" s="1" a="1"/>
  <c r="D3" i="16" s="1"/>
  <c r="H12" i="1"/>
  <c r="H13" i="1"/>
  <c r="D3" i="20" s="1" a="1"/>
  <c r="D3" i="20" s="1"/>
  <c r="H18" i="1"/>
  <c r="H17" i="1"/>
  <c r="D4" i="14" s="1" a="1"/>
  <c r="D4" i="14" s="1"/>
  <c r="H19" i="1"/>
  <c r="D4" i="19" s="1" a="1"/>
  <c r="D4" i="19" s="1"/>
  <c r="H20" i="1"/>
  <c r="H22" i="1"/>
  <c r="D4" i="15" s="1" a="1"/>
  <c r="D4" i="15" s="1"/>
  <c r="H23" i="1"/>
  <c r="D4" i="16" s="1" a="1"/>
  <c r="D4" i="16" s="1"/>
  <c r="H24" i="1"/>
  <c r="H25" i="1"/>
  <c r="D4" i="20" s="1" a="1"/>
  <c r="D4" i="20" s="1"/>
  <c r="H15" i="1"/>
  <c r="H16" i="1"/>
  <c r="H14" i="1"/>
  <c r="H26" i="1"/>
  <c r="D5" i="14" s="1" a="1"/>
  <c r="D5" i="14" s="1"/>
  <c r="H27" i="1"/>
  <c r="H28" i="1"/>
  <c r="D5" i="19" s="1" a="1"/>
  <c r="D5" i="19" s="1"/>
  <c r="H29" i="1"/>
  <c r="H31" i="1"/>
  <c r="H33" i="1"/>
  <c r="H32" i="1"/>
  <c r="H34" i="1"/>
  <c r="H35" i="1"/>
  <c r="H36" i="1"/>
  <c r="D5" i="15" s="1" a="1"/>
  <c r="D5" i="15" s="1"/>
  <c r="H37" i="1"/>
  <c r="D5" i="16" s="1" a="1"/>
  <c r="D5" i="16" s="1"/>
  <c r="H38" i="1"/>
  <c r="D5" i="20" s="1" a="1"/>
  <c r="D5" i="20" s="1"/>
  <c r="H39" i="1"/>
  <c r="H41" i="1"/>
  <c r="D6" i="14" s="1" a="1"/>
  <c r="D6" i="14" s="1"/>
  <c r="H42" i="1"/>
  <c r="H43" i="1"/>
  <c r="D6" i="19" s="1" a="1"/>
  <c r="D6" i="19" s="1"/>
  <c r="H44" i="1"/>
  <c r="H46" i="1"/>
  <c r="H47" i="1"/>
  <c r="D6" i="15" s="1" a="1"/>
  <c r="D6" i="15" s="1"/>
  <c r="H48" i="1"/>
  <c r="D6" i="16" s="1" a="1"/>
  <c r="D6" i="16" s="1"/>
  <c r="H49" i="1"/>
  <c r="D6" i="20" s="1" a="1"/>
  <c r="D6" i="20" s="1"/>
  <c r="H50" i="1"/>
  <c r="H40" i="1"/>
  <c r="H53" i="1"/>
  <c r="D7" i="14" s="1" a="1"/>
  <c r="D7" i="14" s="1"/>
  <c r="H54" i="1"/>
  <c r="H55" i="1"/>
  <c r="D7" i="19" s="1" a="1"/>
  <c r="D7" i="19" s="1"/>
  <c r="H56" i="1"/>
  <c r="H58" i="1"/>
  <c r="D7" i="15" s="1" a="1"/>
  <c r="D7" i="15" s="1"/>
  <c r="H59" i="1"/>
  <c r="D7" i="16" s="1" a="1"/>
  <c r="D7" i="16" s="1"/>
  <c r="H60" i="1"/>
  <c r="D7" i="20" s="1" a="1"/>
  <c r="D7" i="20" s="1"/>
  <c r="H61" i="1"/>
  <c r="H63" i="1"/>
  <c r="H62" i="1"/>
  <c r="H51" i="1"/>
  <c r="H52" i="1"/>
  <c r="D7" i="21" l="1" a="1"/>
  <c r="D7" i="21" s="1"/>
  <c r="D6" i="21" a="1"/>
  <c r="D6" i="21" s="1"/>
  <c r="D8" i="21" a="1"/>
  <c r="D8" i="21" s="1"/>
  <c r="D5" i="21" a="1"/>
  <c r="D5" i="21" s="1"/>
  <c r="D4" i="21" a="1"/>
  <c r="D4" i="21" s="1"/>
  <c r="G10" i="14"/>
  <c r="H10" i="14"/>
  <c r="H9" i="14"/>
  <c r="H8" i="14"/>
  <c r="F4" i="14" a="1"/>
  <c r="F4" i="14" s="1"/>
  <c r="F5" i="14" a="1"/>
  <c r="F5" i="14" s="1"/>
  <c r="F6" i="14" a="1"/>
  <c r="F6" i="14" s="1"/>
  <c r="F7" i="14" a="1"/>
  <c r="F7" i="14" s="1"/>
  <c r="F3" i="14" a="1"/>
  <c r="F3" i="14" s="1"/>
  <c r="E3" i="16" a="1"/>
  <c r="E3" i="16" s="1"/>
  <c r="F13" i="16" a="1"/>
  <c r="F13" i="16" s="1"/>
  <c r="F4" i="16" a="1"/>
  <c r="F4" i="16" s="1"/>
  <c r="F5" i="16" a="1"/>
  <c r="F5" i="16" s="1"/>
  <c r="F6" i="16" a="1"/>
  <c r="F6" i="16" s="1"/>
  <c r="F7" i="16" a="1"/>
  <c r="F7" i="16" s="1"/>
  <c r="F8" i="16" a="1"/>
  <c r="F8" i="16" s="1"/>
  <c r="F9" i="16" a="1"/>
  <c r="F9" i="16" s="1"/>
  <c r="F10" i="16" a="1"/>
  <c r="F10" i="16" s="1"/>
  <c r="F11" i="16" a="1"/>
  <c r="F11" i="16" s="1"/>
  <c r="F12" i="16" a="1"/>
  <c r="F12" i="16" s="1"/>
  <c r="F3" i="16" a="1"/>
  <c r="F3" i="16" s="1"/>
  <c r="E4" i="16" a="1"/>
  <c r="E4" i="16" s="1"/>
  <c r="E5" i="16" a="1"/>
  <c r="E5" i="16" s="1"/>
  <c r="E6" i="16" a="1"/>
  <c r="E6" i="16" s="1"/>
  <c r="H6" i="16" s="1"/>
  <c r="E7" i="16" a="1"/>
  <c r="E7" i="16" s="1"/>
  <c r="E8" i="16" a="1"/>
  <c r="E8" i="16" s="1"/>
  <c r="E9" i="16" a="1"/>
  <c r="E9" i="16" s="1"/>
  <c r="E10" i="16" a="1"/>
  <c r="E10" i="16" s="1"/>
  <c r="E11" i="16" a="1"/>
  <c r="E11" i="16" s="1"/>
  <c r="E12" i="16" a="1"/>
  <c r="E12" i="16" s="1"/>
  <c r="G12" i="16" s="1"/>
  <c r="E13" i="16" a="1"/>
  <c r="E13" i="16" s="1"/>
  <c r="B13" i="16" a="1"/>
  <c r="B1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3" i="16" a="1"/>
  <c r="B3" i="16" s="1"/>
  <c r="F4" i="15" a="1"/>
  <c r="F4" i="15" s="1"/>
  <c r="F5" i="15" a="1"/>
  <c r="F5" i="15" s="1"/>
  <c r="F6" i="15" a="1"/>
  <c r="F6" i="15" s="1"/>
  <c r="F7" i="15" a="1"/>
  <c r="F7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3" i="15" a="1"/>
  <c r="F3" i="15" s="1"/>
  <c r="E4" i="15" a="1"/>
  <c r="E4" i="15" s="1"/>
  <c r="H4" i="15" s="1"/>
  <c r="E5" i="15" a="1"/>
  <c r="E5" i="15" s="1"/>
  <c r="E6" i="15" a="1"/>
  <c r="E6" i="15" s="1"/>
  <c r="H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G12" i="15" s="1"/>
  <c r="E13" i="15" a="1"/>
  <c r="E13" i="15" s="1"/>
  <c r="E3" i="15" a="1"/>
  <c r="E3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E4" i="14" a="1"/>
  <c r="E4" i="14" s="1"/>
  <c r="H4" i="14" s="1"/>
  <c r="E5" i="14" a="1"/>
  <c r="E5" i="14" s="1"/>
  <c r="H5" i="14" s="1"/>
  <c r="E6" i="14" a="1"/>
  <c r="E6" i="14" s="1"/>
  <c r="H6" i="14" s="1"/>
  <c r="E7" i="14" a="1"/>
  <c r="E7" i="14" s="1"/>
  <c r="H7" i="14" s="1"/>
  <c r="E3" i="14" a="1"/>
  <c r="E3" i="14" s="1"/>
  <c r="B4" i="14" a="1"/>
  <c r="B4" i="14" s="1"/>
  <c r="B5" i="14" a="1"/>
  <c r="B5" i="14" s="1"/>
  <c r="B6" i="14" a="1"/>
  <c r="B6" i="14" s="1"/>
  <c r="B7" i="14" a="1"/>
  <c r="B7" i="14" s="1"/>
  <c r="B3" i="14" a="1"/>
  <c r="B3" i="14" s="1"/>
  <c r="H5" i="16" l="1"/>
  <c r="H10" i="16"/>
  <c r="G10" i="16"/>
  <c r="H11" i="16"/>
  <c r="G11" i="16"/>
  <c r="H13" i="16"/>
  <c r="G13" i="16"/>
  <c r="H7" i="16"/>
  <c r="H8" i="16"/>
  <c r="H9" i="16"/>
  <c r="H12" i="16"/>
  <c r="G5" i="16"/>
  <c r="G6" i="16" s="1"/>
  <c r="G7" i="16" s="1"/>
  <c r="G8" i="16" s="1"/>
  <c r="G9" i="16" s="1"/>
  <c r="H5" i="15"/>
  <c r="H7" i="15"/>
  <c r="H10" i="15"/>
  <c r="G10" i="15"/>
  <c r="H8" i="15"/>
  <c r="H11" i="15"/>
  <c r="G11" i="15"/>
  <c r="H13" i="15"/>
  <c r="G13" i="15"/>
  <c r="H9" i="15"/>
  <c r="G4" i="15"/>
  <c r="G5" i="15" s="1"/>
  <c r="G6" i="15" s="1"/>
  <c r="G7" i="15" s="1"/>
  <c r="G8" i="15" s="1"/>
  <c r="G9" i="15" s="1"/>
  <c r="H12" i="15"/>
  <c r="G4" i="14"/>
  <c r="G5" i="14" s="1"/>
  <c r="G6" i="14" s="1"/>
  <c r="G7" i="14" s="1"/>
  <c r="G8" i="14" s="1"/>
  <c r="G9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3" i="9"/>
  <c r="AQ4" i="9"/>
  <c r="AQ5" i="9"/>
  <c r="AP3" i="9"/>
  <c r="AP4" i="9"/>
  <c r="AP5" i="9"/>
  <c r="AO3" i="9"/>
  <c r="AO4" i="9"/>
  <c r="AO5" i="9"/>
  <c r="AN3" i="9"/>
  <c r="AN4" i="9"/>
  <c r="AN5" i="9"/>
  <c r="AM3" i="9"/>
  <c r="AM4" i="9"/>
  <c r="AM5" i="9"/>
  <c r="AL3" i="9"/>
  <c r="AL4" i="9"/>
  <c r="AL5" i="9"/>
  <c r="AG3" i="9"/>
  <c r="AI5" i="9" l="1"/>
  <c r="AJ5" i="9"/>
  <c r="AK5" i="9"/>
  <c r="AK4" i="9"/>
  <c r="AJ4" i="9"/>
  <c r="AI4" i="9"/>
  <c r="AK3" i="9"/>
  <c r="AJ3" i="9"/>
  <c r="AI3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5" i="20" l="1"/>
  <c r="G6" i="20" s="1"/>
  <c r="G7" i="20" s="1"/>
  <c r="G8" i="20" s="1"/>
  <c r="G9" i="20" s="1"/>
</calcChain>
</file>

<file path=xl/sharedStrings.xml><?xml version="1.0" encoding="utf-8"?>
<sst xmlns="http://schemas.openxmlformats.org/spreadsheetml/2006/main" count="568" uniqueCount="156">
  <si>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</si>
  <si>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</si>
  <si>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</si>
  <si>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</si>
  <si>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</si>
  <si>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</si>
  <si>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</si>
  <si>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</si>
  <si>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</si>
  <si>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</si>
  <si>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</si>
  <si>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</si>
  <si>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</si>
  <si>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</si>
  <si>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</si>
  <si>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</si>
  <si>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</si>
  <si>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</si>
  <si>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</si>
  <si>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</si>
  <si>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</si>
  <si>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</si>
  <si>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</si>
  <si>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</si>
  <si>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</si>
  <si>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</si>
  <si>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</si>
  <si>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</si>
  <si>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</si>
  <si>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</si>
  <si>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</si>
  <si>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</si>
  <si>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</si>
  <si>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</si>
  <si>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</si>
  <si>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</si>
  <si>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</si>
  <si>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</si>
  <si>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</si>
  <si>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</si>
  <si>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</si>
  <si>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</si>
  <si>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</si>
  <si>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</si>
  <si>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</si>
  <si>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</si>
  <si>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</si>
  <si>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</si>
  <si>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</si>
  <si>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</si>
  <si>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</si>
  <si>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</si>
  <si>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</si>
  <si>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</si>
  <si>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</si>
  <si>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</si>
  <si>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</si>
  <si>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</si>
  <si>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</si>
  <si>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</si>
  <si>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</si>
  <si>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</si>
  <si>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</si>
  <si>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</si>
  <si>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</si>
  <si>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</si>
  <si>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</si>
  <si>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</si>
  <si>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</si>
  <si>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</si>
  <si>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</si>
  <si>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</si>
  <si>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</si>
  <si>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</si>
  <si>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</si>
  <si>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</si>
  <si>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</si>
  <si>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</si>
  <si>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</si>
  <si>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</si>
  <si>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</si>
  <si>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</si>
  <si>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</si>
  <si>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</si>
  <si>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</si>
  <si>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</si>
  <si>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</si>
  <si>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</si>
  <si>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</si>
  <si>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</si>
  <si>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</si>
  <si>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</si>
  <si>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</si>
  <si>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</si>
  <si>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</si>
  <si>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</si>
  <si>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</si>
  <si>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</si>
  <si>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</si>
  <si>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</si>
  <si>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</si>
  <si>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</si>
  <si>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</si>
  <si>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</si>
  <si>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</si>
  <si>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</si>
  <si>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</si>
  <si>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</si>
  <si>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0时</t>
  </si>
  <si>
    <t>6时</t>
  </si>
  <si>
    <t>7时</t>
  </si>
  <si>
    <t>8时</t>
  </si>
  <si>
    <t>9时</t>
  </si>
  <si>
    <t>10时</t>
  </si>
  <si>
    <t>18时</t>
  </si>
  <si>
    <t>21时</t>
  </si>
  <si>
    <t>22时</t>
  </si>
  <si>
    <t>23时</t>
  </si>
  <si>
    <t>求和项:得分</t>
  </si>
  <si>
    <t>开始时</t>
  </si>
  <si>
    <t>开始分</t>
  </si>
  <si>
    <t>结束时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</si>
  <si>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</si>
  <si>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</si>
  <si>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</si>
  <si>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</si>
  <si>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</si>
  <si>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</si>
  <si>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</si>
  <si>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</si>
  <si>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</si>
  <si>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</si>
  <si>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</si>
  <si>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</si>
  <si>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</si>
  <si>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</si>
  <si>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</si>
  <si>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</si>
  <si>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</si>
  <si>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</si>
  <si>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</si>
  <si>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</si>
  <si>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</si>
  <si>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12时</t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</si>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</sst>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400]h:mm:ss\ AM/PM"/>
    <numFmt numFmtId="177" formatCode="0_);[Red]\(0\)"/>
    <numFmt numFmtId="178" formatCode="h:mm;@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6"/>
      <color rgb="FFFF0000"/>
      <name val="等线 (正文)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</cellXfs>
  <cellStyles count="1">
    <cellStyle name="常规" xfId="0" builtinId="0"/>
  </cellStyles>
  <dxfs count="224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26" Type="http://schemas.microsoft.com/office/2007/relationships/slicerCache" Target="slicerCaches/slicerCache11.xml"/><Relationship Id="rId3" Type="http://schemas.openxmlformats.org/officeDocument/2006/relationships/worksheet" Target="worksheets/sheet3.xml"/><Relationship Id="rId21" Type="http://schemas.microsoft.com/office/2007/relationships/slicerCache" Target="slicerCaches/slicerCache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microsoft.com/office/2007/relationships/slicerCache" Target="slicerCaches/slicerCache10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microsoft.com/office/2007/relationships/slicerCache" Target="slicerCaches/slicerCache5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9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microsoft.com/office/2007/relationships/slicerCache" Target="slicerCaches/slicerCache8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7.xml"/><Relationship Id="rId27" Type="http://schemas.microsoft.com/office/2007/relationships/slicerCache" Target="slicerCaches/slicerCache12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14</xdr:col>
      <xdr:colOff>304800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14</xdr:col>
      <xdr:colOff>304800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9531</xdr:rowOff>
    </xdr:from>
    <xdr:to>
      <xdr:col>2</xdr:col>
      <xdr:colOff>76200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开始时">
              <a:extLst>
                <a:ext uri="{FF2B5EF4-FFF2-40B4-BE49-F238E27FC236}">
                  <a16:creationId xmlns:a16="http://schemas.microsoft.com/office/drawing/2014/main" id="{9D7EEF06-CF2E-4742-88EF-08A88B896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14</xdr:row>
      <xdr:rowOff>0</xdr:rowOff>
    </xdr:from>
    <xdr:to>
      <xdr:col>8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结束时">
              <a:extLst>
                <a:ext uri="{FF2B5EF4-FFF2-40B4-BE49-F238E27FC236}">
                  <a16:creationId xmlns:a16="http://schemas.microsoft.com/office/drawing/2014/main" id="{E41B598D-4648-0B49-ACE1-06CAA9C53F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25400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91.007362962962" createdVersion="6" refreshedVersion="6" minRefreshableVersion="3" recordCount="90" xr:uid="{9C136832-FF93-3F47-9AFE-E34173B60C69}">
  <cacheSource type="worksheet">
    <worksheetSource name="records"/>
  </cacheSource>
  <cacheFields count="13">
    <cacheField name="年份" numFmtId="0">
      <sharedItems count="1">
        <s v="2020 年"/>
      </sharedItems>
    </cacheField>
    <cacheField name="季度" numFmtId="0">
      <sharedItems count="1">
        <s v="第 1 季度"/>
      </sharedItems>
    </cacheField>
    <cacheField name="月份" numFmtId="0">
      <sharedItems count="1">
        <s v="2 月"/>
      </sharedItems>
    </cacheField>
    <cacheField name="周次" numFmtId="0">
      <sharedItems count="2">
        <s v="第 8 周"/>
        <s v="第 9 周"/>
      </sharedItems>
    </cacheField>
    <cacheField name="日期" numFmtId="14">
      <sharedItems containsSemiMixedTypes="0" containsNonDate="0" containsDate="1" containsString="0" minDate="2020-02-23T00:00:00" maxDate="2020-03-01T00:00:00" count="7">
        <d v="2020-02-23T00:00:00"/>
        <d v="2020-02-24T00:00:00"/>
        <d v="2020-02-25T00:00:00"/>
        <d v="2020-02-26T00:00:00"/>
        <d v="2020-02-27T00:00:00"/>
        <d v="2020-02-28T00:00:00"/>
        <d v="2020-02-29T00:00:00"/>
      </sharedItems>
    </cacheField>
    <cacheField name="开始时刻" numFmtId="0">
      <sharedItems containsSemiMixedTypes="0" containsNonDate="0" containsDate="1" containsString="0" minDate="1899-12-30T00:00:00" maxDate="1899-12-30T23:59:00" count="17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</sharedItems>
      <fieldGroup par="11" base="5">
        <rangePr groupBy="minutes" startDate="1899-12-30T00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结束时刻" numFmtId="0">
      <sharedItems containsSemiMixedTypes="0" containsNonDate="0" containsDate="1" containsString="0" minDate="1899-12-30T06:00:00" maxDate="1899-12-30T23:59:00" count="2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</sharedItems>
      <fieldGroup par="12" base="6">
        <rangePr groupBy="minutes" startDate="1899-12-30T06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持续时间" numFmtId="20">
      <sharedItems containsSemiMixedTypes="0" containsNonDate="0" containsDate="1" containsString="0" minDate="1899-12-30T00:00:00" maxDate="1899-12-31T00:00:00" count="11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</sharedItems>
    </cacheField>
    <cacheField name="名称" numFmtId="0">
      <sharedItems count="35">
        <s v="早起"/>
        <s v="刷牙洗脸"/>
        <s v="阅读"/>
        <s v="做早餐"/>
        <s v="吃早餐"/>
        <s v="锻炼"/>
        <s v="洗澡"/>
        <s v="日报"/>
        <s v="明日日程安排"/>
        <s v="联系父母"/>
        <s v="明日买菜菜单"/>
        <s v="制作锻炼打卡Excel"/>
        <s v="整理菜单，看价格"/>
        <s v="倒垃圾、换垃圾袋"/>
        <s v="买菜"/>
        <s v="晾衣服、收拾衣服"/>
        <s v="将19/20年账本分出来并汇总"/>
        <s v="其他"/>
        <s v="计划中断情况的处理规则"/>
        <s v="总体日程完成度"/>
        <s v="制作洗澡打卡Excel"/>
        <s v="制作早起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制定明日计划" u="1"/>
        <s v="整体情况" u="1"/>
        <s v="明日计划" u="1"/>
      </sharedItems>
    </cacheField>
    <cacheField name="得分" numFmtId="0">
      <sharedItems containsSemiMixedTypes="0" containsString="0" containsNumber="1" minValue="-0.43" maxValue="0.9"/>
    </cacheField>
    <cacheField name="备注" numFmtId="0">
      <sharedItems containsBlank="1" containsMixedTypes="1" containsNumber="1" minValue="0.57369999999999999" maxValue="0.85880000000000001" count="18">
        <m/>
        <s v="爸妈主动联系我了，没能主动联系父母，得一半的分数+0.05"/>
        <s v="列出了清单，但没能将价格信息标明白。完成度40%"/>
        <s v="差了一张惩罚折线图，完成度90%"/>
        <s v="已连续3天，增加0.1"/>
        <s v="(90%)将Kindle上的书导入iBook"/>
        <s v="(80%)制作得分Excel"/>
        <s v="有了大概构思，根据被迫程度扣除相应罚金"/>
        <n v="0.57369999999999999"/>
        <s v="缺少图表汇总 -10%"/>
        <s v="还不够完善，慢慢丰富"/>
        <s v="未确定中断事件的被迫程度"/>
        <n v="0.85880000000000001"/>
        <s v="没按指定时间开始，扣除10%"/>
        <s v="已经拖了两天了，扣0.1"/>
        <n v="0.66790000000000005"/>
        <s v="完成度：100%，效率：70%"/>
        <s v="晚上才洗的，没洗午休枕，完成度：60%"/>
      </sharedItems>
    </cacheField>
    <cacheField name="小时" numFmtId="0" databaseField="0">
      <fieldGroup base="5">
        <rangePr groupBy="hours" startDate="1899-12-30T00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  <cacheField name="小时2" numFmtId="0" databaseField="0">
      <fieldGroup base="6">
        <rangePr groupBy="hours" startDate="1899-12-30T06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5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9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0.01"/>
    <x v="7"/>
  </r>
  <r>
    <x v="0"/>
    <x v="0"/>
    <x v="0"/>
    <x v="1"/>
    <x v="4"/>
    <x v="8"/>
    <x v="9"/>
    <x v="6"/>
    <x v="19"/>
    <n v="-0.43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0"/>
  </r>
  <r>
    <x v="0"/>
    <x v="0"/>
    <x v="0"/>
    <x v="1"/>
    <x v="5"/>
    <x v="8"/>
    <x v="9"/>
    <x v="6"/>
    <x v="24"/>
    <n v="0.6"/>
    <x v="11"/>
  </r>
  <r>
    <x v="0"/>
    <x v="0"/>
    <x v="0"/>
    <x v="1"/>
    <x v="5"/>
    <x v="8"/>
    <x v="9"/>
    <x v="6"/>
    <x v="18"/>
    <n v="0.6"/>
    <x v="0"/>
  </r>
  <r>
    <x v="0"/>
    <x v="0"/>
    <x v="0"/>
    <x v="1"/>
    <x v="5"/>
    <x v="8"/>
    <x v="9"/>
    <x v="6"/>
    <x v="19"/>
    <n v="-0.14000000000000001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28"/>
    <n v="-0.1"/>
    <x v="14"/>
  </r>
  <r>
    <x v="0"/>
    <x v="0"/>
    <x v="0"/>
    <x v="1"/>
    <x v="6"/>
    <x v="8"/>
    <x v="9"/>
    <x v="6"/>
    <x v="19"/>
    <n v="0.33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3"/>
    <x v="0"/>
  </r>
  <r>
    <x v="0"/>
    <x v="0"/>
    <x v="0"/>
    <x v="1"/>
    <x v="6"/>
    <x v="5"/>
    <x v="18"/>
    <x v="1"/>
    <x v="30"/>
    <n v="0.6"/>
    <x v="17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3"/>
    <x v="0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2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M40" firstHeaderRow="1" firstDataRow="5" firstDataCol="1"/>
  <pivotFields count="13"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numFmtId="14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name="开始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sd="0" x="60"/>
        <item x="61"/>
        <item t="default"/>
      </items>
    </pivotField>
    <pivotField name="结束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numFmtId="20" outline="0" showAll="0">
      <items count="12">
        <item x="0"/>
        <item x="8"/>
        <item x="1"/>
        <item x="4"/>
        <item x="10"/>
        <item x="3"/>
        <item x="5"/>
        <item x="2"/>
        <item x="7"/>
        <item x="9"/>
        <item x="6"/>
        <item t="default"/>
      </items>
    </pivotField>
    <pivotField compact="0" outline="0" showAll="0">
      <items count="36">
        <item x="24"/>
        <item x="25"/>
        <item x="29"/>
        <item x="4"/>
        <item x="13"/>
        <item x="5"/>
        <item x="28"/>
        <item x="18"/>
        <item x="16"/>
        <item x="9"/>
        <item x="15"/>
        <item x="14"/>
        <item m="1" x="34"/>
        <item x="10"/>
        <item x="8"/>
        <item x="17"/>
        <item x="7"/>
        <item x="23"/>
        <item x="1"/>
        <item x="31"/>
        <item x="30"/>
        <item x="6"/>
        <item x="22"/>
        <item x="2"/>
        <item x="0"/>
        <item x="12"/>
        <item m="1" x="33"/>
        <item m="1" x="32"/>
        <item x="11"/>
        <item x="27"/>
        <item x="20"/>
        <item x="26"/>
        <item x="21"/>
        <item x="19"/>
        <item x="3"/>
        <item t="default"/>
      </items>
    </pivotField>
    <pivotField dataField="1" compact="0" outline="0" showAll="0"/>
    <pivotField compact="0" outline="0" showAll="0">
      <items count="19">
        <item x="8"/>
        <item x="15"/>
        <item x="12"/>
        <item x="6"/>
        <item x="5"/>
        <item x="1"/>
        <item x="3"/>
        <item x="10"/>
        <item x="2"/>
        <item x="13"/>
        <item x="9"/>
        <item x="16"/>
        <item x="17"/>
        <item x="11"/>
        <item x="14"/>
        <item x="4"/>
        <item x="7"/>
        <item x="0"/>
        <item t="default"/>
      </items>
    </pivotField>
    <pivotField name="开始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name="结束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sd="0" x="25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4">
    <field x="11"/>
    <field x="5"/>
    <field x="12"/>
    <field x="6"/>
  </colFields>
  <colItems count="12">
    <i>
      <x v="1"/>
    </i>
    <i>
      <x v="7"/>
    </i>
    <i>
      <x v="8"/>
    </i>
    <i>
      <x v="9"/>
    </i>
    <i>
      <x v="10"/>
    </i>
    <i>
      <x v="11"/>
    </i>
    <i>
      <x v="13"/>
    </i>
    <i>
      <x v="19"/>
    </i>
    <i>
      <x v="22"/>
    </i>
    <i>
      <x v="23"/>
    </i>
    <i>
      <x v="24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11">
        <i x="0" s="1"/>
        <i x="8" s="1"/>
        <i x="1" s="1"/>
        <i x="4" s="1"/>
        <i x="10" s="1"/>
        <i x="3" s="1"/>
        <i x="5" s="1"/>
        <i x="2" s="1"/>
        <i x="7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7">
        <i x="0" s="1"/>
        <i x="1" s="1"/>
        <i x="2" s="1"/>
        <i x="3" s="1"/>
        <i x="4" s="1"/>
        <i x="5" s="1"/>
        <i x="6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2">
        <i x="0" s="1"/>
        <i x="61" s="1"/>
        <i x="1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" s="1"/>
        <i x="7" s="1"/>
        <i x="8" s="1"/>
        <i x="9" s="1"/>
        <i x="1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2">
        <i x="1" s="1"/>
        <i x="21" s="1"/>
        <i x="31" s="1"/>
        <i x="34" s="1"/>
        <i x="46" s="1"/>
        <i x="51" s="1"/>
        <i x="60" s="1"/>
        <i x="6" s="1"/>
        <i x="9" s="1"/>
        <i x="0" s="1" nd="1"/>
        <i x="61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" s="1" nd="1"/>
        <i x="32" s="1" nd="1"/>
        <i x="33" s="1" nd="1"/>
        <i x="35" s="1" nd="1"/>
        <i x="36" s="1" nd="1"/>
        <i x="37" s="1" nd="1"/>
        <i x="38" s="1" nd="1"/>
        <i x="39" s="1" nd="1"/>
        <i x="40" s="1" nd="1"/>
        <i x="4" s="1" nd="1"/>
        <i x="41" s="1" nd="1"/>
        <i x="42" s="1" nd="1"/>
        <i x="43" s="1" nd="1"/>
        <i x="44" s="1" nd="1"/>
        <i x="45" s="1" nd="1"/>
        <i x="47" s="1" nd="1"/>
        <i x="48" s="1" nd="1"/>
        <i x="49" s="1" nd="1"/>
        <i x="50" s="1" nd="1"/>
        <i x="5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7" s="1" nd="1"/>
        <i x="8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35">
        <i x="24" s="1"/>
        <i x="25" s="1"/>
        <i x="29" s="1"/>
        <i x="4" s="1"/>
        <i x="13" s="1"/>
        <i x="5" s="1"/>
        <i x="28" s="1"/>
        <i x="18" s="1"/>
        <i x="16" s="1"/>
        <i x="9" s="1"/>
        <i x="15" s="1"/>
        <i x="14" s="1"/>
        <i x="10" s="1"/>
        <i x="8" s="1"/>
        <i x="17" s="1"/>
        <i x="7" s="1"/>
        <i x="23" s="1"/>
        <i x="1" s="1"/>
        <i x="31" s="1"/>
        <i x="30" s="1"/>
        <i x="6" s="1"/>
        <i x="22" s="1"/>
        <i x="2" s="1"/>
        <i x="0" s="1"/>
        <i x="12" s="1"/>
        <i x="11" s="1"/>
        <i x="27" s="1"/>
        <i x="20" s="1"/>
        <i x="26" s="1"/>
        <i x="21" s="1"/>
        <i x="19" s="1"/>
        <i x="3" s="1"/>
        <i x="34" s="1" nd="1"/>
        <i x="33" s="1" nd="1"/>
        <i x="32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" xr10:uid="{557F0CA1-FF19-2648-80DC-3E38A1138EC4}" sourceName="小时">
  <pivotTables>
    <pivotTable tabId="18" name="数据透视表1"/>
  </pivotTables>
  <data>
    <tabular pivotCacheId="624362989">
      <items count="26">
        <i x="1" s="1"/>
        <i x="11" s="1"/>
        <i x="13" s="1"/>
        <i x="19" s="1"/>
        <i x="22" s="1"/>
        <i x="23" s="1"/>
        <i x="24" s="1"/>
        <i x="7" s="1"/>
        <i x="8" s="1"/>
        <i x="9" s="1"/>
        <i x="10" s="1"/>
        <i x="0" s="1" nd="1"/>
        <i x="25" s="1" nd="1"/>
        <i x="12" s="1" nd="1"/>
        <i x="14" s="1" nd="1"/>
        <i x="15" s="1" nd="1"/>
        <i x="16" s="1" nd="1"/>
        <i x="17" s="1" nd="1"/>
        <i x="18" s="1" nd="1"/>
        <i x="20" s="1" nd="1"/>
        <i x="2" s="1" nd="1"/>
        <i x="21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2" xr10:uid="{FC0285F8-37D7-8F41-8B19-091C526ABB6C}" sourceName="小时2">
  <pivotTables>
    <pivotTable tabId="18" name="数据透视表1"/>
  </pivotTables>
  <data>
    <tabular pivotCacheId="624362989">
      <items count="26">
        <i x="11" s="1"/>
        <i x="13" s="1"/>
        <i x="19" s="1"/>
        <i x="21" s="1"/>
        <i x="23" s="1"/>
        <i x="24" s="1"/>
        <i x="7" s="1"/>
        <i x="8" s="1"/>
        <i x="9" s="1"/>
        <i x="10" s="1"/>
        <i x="0" s="1" nd="1"/>
        <i x="25" s="1" nd="1"/>
        <i x="1" s="1" nd="1"/>
        <i x="12" s="1" nd="1"/>
        <i x="14" s="1" nd="1"/>
        <i x="15" s="1" nd="1"/>
        <i x="16" s="1" nd="1"/>
        <i x="17" s="1" nd="1"/>
        <i x="18" s="1" nd="1"/>
        <i x="20" s="1" nd="1"/>
        <i x="2" s="1" nd="1"/>
        <i x="22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18">
        <i x="8" s="1"/>
        <i x="15" s="1"/>
        <i x="12" s="1"/>
        <i x="6" s="1"/>
        <i x="5" s="1"/>
        <i x="1" s="1"/>
        <i x="3" s="1"/>
        <i x="10" s="1"/>
        <i x="2" s="1"/>
        <i x="13" s="1"/>
        <i x="9" s="1"/>
        <i x="16" s="1"/>
        <i x="17" s="1"/>
        <i x="11" s="1"/>
        <i x="14" s="1"/>
        <i x="4" s="1"/>
        <i x="7" s="1"/>
        <i x="0" s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54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开始时" xr10:uid="{E1C2F370-8BB9-7D40-95E7-67592862370E}" cache="切片器_小时" caption="开始时" rowHeight="230716"/>
  <slicer name="结束时" xr10:uid="{50F9731E-AE4C-794E-94EC-1CD282B7D5AF}" cache="切片器_小时2" caption="结束时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94" totalsRowShown="0" headerRowDxfId="223" dataDxfId="222">
  <autoFilter ref="A4:K94" xr:uid="{B97808FE-FDC5-9849-A57E-25C657A820BF}"/>
  <sortState xmlns:xlrd2="http://schemas.microsoft.com/office/spreadsheetml/2017/richdata2" ref="A5:K93">
    <sortCondition ref="E5:E58"/>
    <sortCondition ref="F5:F58"/>
    <sortCondition ref="G5:G58"/>
  </sortState>
  <tableColumns count="11">
    <tableColumn id="13" xr3:uid="{99F8998D-9D71-A14B-A52B-70A0AD1936C5}" name="年份" dataDxfId="221">
      <calculatedColumnFormula>YEAR(records[[#This Row],[日期]])&amp;" 年"</calculatedColumnFormula>
    </tableColumn>
    <tableColumn id="12" xr3:uid="{79048981-95B8-AE44-8023-F15E8B409D1D}" name="季度" dataDxfId="220">
      <calculatedColumnFormula>"第 "&amp;INT(MONTH(records[[#This Row],[日期]])/3+1)&amp;" 季度"</calculatedColumnFormula>
    </tableColumn>
    <tableColumn id="11" xr3:uid="{0991F159-92D8-3E4D-AC22-907FD5B3E742}" name="月份" dataDxfId="219">
      <calculatedColumnFormula>MONTH(records[[#This Row],[日期]])&amp;" 月"</calculatedColumnFormula>
    </tableColumn>
    <tableColumn id="8" xr3:uid="{D75138FC-9BDD-634B-A857-E796C90F6C02}" name="周次" dataDxfId="218">
      <calculatedColumnFormula>"第 "&amp;WEEKNUM(records[[#This Row],[日期]],2)&amp;" 周"</calculatedColumnFormula>
    </tableColumn>
    <tableColumn id="1" xr3:uid="{C122F2B9-2C27-CC49-95C8-A7AF9ECBEB4B}" name="日期" dataDxfId="217"/>
    <tableColumn id="5" xr3:uid="{C9D28CBA-D9EC-6743-A793-FFD0F93D5C41}" name="开始时刻" dataDxfId="216"/>
    <tableColumn id="6" xr3:uid="{607D6D23-94C7-C441-9805-FA4B15B54167}" name="结束时刻" dataDxfId="215"/>
    <tableColumn id="7" xr3:uid="{91709BBD-F72B-4441-AAD6-A9419A8B7AA7}" name="持续时间" dataDxfId="214">
      <calculatedColumnFormula>records[[#This Row],[结束时刻]]-records[[#This Row],[开始时刻]]</calculatedColumnFormula>
    </tableColumn>
    <tableColumn id="2" xr3:uid="{D411FE29-4477-0E4A-A7B5-60DC0ABFF15E}" name="名称" dataDxfId="213"/>
    <tableColumn id="3" xr3:uid="{9A7EEC2F-5772-324F-996D-33BE4AEDBF3E}" name="得分" dataDxfId="212"/>
    <tableColumn id="4" xr3:uid="{4FB1A93B-C8B6-6540-BFD1-25429D916D4B}" name="备注" dataDxfId="2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10">
  <autoFilter ref="A39:B46" xr:uid="{9DB4F5BB-7EEE-5C42-B898-F87F2AB355F2}"/>
  <tableColumns count="2">
    <tableColumn id="1" xr3:uid="{185C662B-51F4-1A4C-BF62-6B1DF39A5D32}" name="日期" dataDxfId="209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08">
  <autoFilter ref="D39:AC46" xr:uid="{7FF2F75D-3036-CF41-9C64-435805437521}"/>
  <tableColumns count="26">
    <tableColumn id="1" xr3:uid="{7CC3CC82-5118-D542-B8B3-2773A184C633}" name="日期" dataDxfId="207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06">
  <autoFilter ref="AE39:AK46" xr:uid="{32721A3C-D43B-B44A-A532-224E35D93488}"/>
  <tableColumns count="7">
    <tableColumn id="1" xr3:uid="{A65BE20C-9509-C345-9026-2A84C31AD05B}" name="日期" dataDxfId="205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04">
  <autoFilter ref="A2:B9" xr:uid="{C2B3B872-635D-5245-974F-2BA0C18A3391}"/>
  <tableColumns count="2">
    <tableColumn id="1" xr3:uid="{F3E2ECB0-C6E4-6B45-9E91-EC20B25E2978}" name="日期" dataDxfId="203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02">
  <tableColumns count="26">
    <tableColumn id="1" xr3:uid="{690E91D5-AFA5-7E48-B86D-73C56CE28AF9}" name="日期" dataDxfId="201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00">
  <autoFilter ref="AE2:AK9" xr:uid="{B8D1569D-3F70-C84F-A099-E5A649E4005E}"/>
  <tableColumns count="7">
    <tableColumn id="1" xr3:uid="{8723A9A0-EBFC-634A-9F67-3396A6EE73F5}" name="日期" dataDxfId="199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198">
  <autoFilter ref="A2:D5" xr:uid="{73C8ED0E-89DB-9C48-BDC7-129B7DD3B516}"/>
  <tableColumns count="4">
    <tableColumn id="4" xr3:uid="{E8F22F49-5255-7F45-9F64-BE13590E2197}" name="周次" dataDxfId="197"/>
    <tableColumn id="1" xr3:uid="{34C510A8-E5B7-0244-B5C8-12177BE8D48A}" name="开始日期" dataDxfId="196"/>
    <tableColumn id="2" xr3:uid="{AE448AF4-125B-334F-ADED-8C91C5932B41}" name="结束日期" dataDxfId="195">
      <calculatedColumnFormula>SUMIF(records[日期],表6_111720[[#This Row],[开始日期]],records[得分])</calculatedColumnFormula>
    </tableColumn>
    <tableColumn id="5" xr3:uid="{9107762F-F8CA-C546-9CBA-5ED57C2C1241}" name="总分" dataDxfId="19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193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192"/>
    <tableColumn id="5" xr3:uid="{7BAC07BB-C3E2-5E47-B336-0C2FA72578A8}" name="1:00" dataDxfId="191"/>
    <tableColumn id="6" xr3:uid="{C9D9CDE5-4165-814C-850C-021F7B720492}" name="2:00" dataDxfId="190"/>
    <tableColumn id="7" xr3:uid="{F521A9F1-FECB-A14C-86AB-E3C2C78448BE}" name="3:00" dataDxfId="189"/>
    <tableColumn id="8" xr3:uid="{2DF4E8ED-7EFF-9944-A177-822AF04AACFF}" name="4:00" dataDxfId="188"/>
    <tableColumn id="9" xr3:uid="{93E871DB-2F0E-FF4E-BCBF-116C9ECB4084}" name="5:00" dataDxfId="187"/>
    <tableColumn id="10" xr3:uid="{A9AB3E00-79F4-D141-A6B7-507ACE2C4465}" name="6:00" dataDxfId="186"/>
    <tableColumn id="11" xr3:uid="{F8D62F52-44B3-C143-86B6-80CFC3F0875F}" name="7:00" dataDxfId="185"/>
    <tableColumn id="12" xr3:uid="{C1E0D108-CB17-0D47-BFB7-BB628FBF7506}" name="8:00" dataDxfId="184"/>
    <tableColumn id="13" xr3:uid="{3572E0ED-A656-F743-A16B-45DA2A254A41}" name="9:00" dataDxfId="183"/>
    <tableColumn id="14" xr3:uid="{92CB3AA2-1BEA-B448-864F-6429591D84CB}" name="10:00" dataDxfId="182"/>
    <tableColumn id="15" xr3:uid="{FD913EA8-A20F-214D-9FC4-A52297C30824}" name="11:00" dataDxfId="181"/>
    <tableColumn id="16" xr3:uid="{6DFB7B2F-8426-854E-B1D3-D348E3053963}" name="12:00" dataDxfId="180"/>
    <tableColumn id="17" xr3:uid="{898CE44E-8451-2D4A-9C57-A6CB3594F535}" name="13:00" dataDxfId="179"/>
    <tableColumn id="18" xr3:uid="{D90C7617-FDB1-084A-8455-45126BB50E25}" name="14:00" dataDxfId="178"/>
    <tableColumn id="19" xr3:uid="{5308EEE5-A301-3742-8B50-875F70E10B90}" name="15:00" dataDxfId="177"/>
    <tableColumn id="20" xr3:uid="{D1D06A27-319D-B64A-A510-5901A1F6DC05}" name="16:00" dataDxfId="176"/>
    <tableColumn id="21" xr3:uid="{37A741B5-B95B-534B-A646-944675A25265}" name="17:00" dataDxfId="175"/>
    <tableColumn id="22" xr3:uid="{E04B67FA-631F-C141-B688-75F89ECCFBC4}" name="18:00" dataDxfId="174"/>
    <tableColumn id="23" xr3:uid="{2920D30B-BBE3-3947-BFA8-08EE5577B44B}" name="19:00" dataDxfId="173"/>
    <tableColumn id="24" xr3:uid="{C36A7B9B-3400-3944-B0C7-7061A6638255}" name="20:00" dataDxfId="172"/>
    <tableColumn id="25" xr3:uid="{F9C1834C-B4EE-9448-BD42-ABAC800EBB61}" name="21:00" dataDxfId="171"/>
    <tableColumn id="26" xr3:uid="{43E37A04-7A1D-2542-B71B-74086D3D27E9}" name="22:00" dataDxfId="170"/>
    <tableColumn id="27" xr3:uid="{14BAE480-B828-884C-94D1-B117BC2998A6}" name="23:00" dataDxfId="169"/>
    <tableColumn id="28" xr3:uid="{48670C2B-C1F7-BD43-BD80-09240B4FCE74}" name="23:59" dataDxfId="168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167">
  <autoFilter ref="AI2:AQ5" xr:uid="{8DD7BE02-7294-CA40-B85C-FF1E80721FF3}"/>
  <tableColumns count="9">
    <tableColumn id="9" xr3:uid="{FE6241AE-B048-4240-8C18-DE57F7ADD637}" name="周次" dataDxfId="166">
      <calculatedColumnFormula>A3</calculatedColumnFormula>
    </tableColumn>
    <tableColumn id="8" xr3:uid="{C8FC5F40-3670-AE46-AB5B-9092F51FC244}" name="开始日期" dataDxfId="165">
      <calculatedColumnFormula>B3</calculatedColumnFormula>
    </tableColumn>
    <tableColumn id="1" xr3:uid="{9DFB8416-3F04-A046-AF5E-CA4655DEE818}" name="结束日期" dataDxfId="164">
      <calculatedColumnFormula>C3</calculatedColumnFormula>
    </tableColumn>
    <tableColumn id="2" xr3:uid="{714559D9-0473-A647-847D-0A2C22189331}" name="早起" dataDxfId="163"/>
    <tableColumn id="3" xr3:uid="{99B141E0-A0A9-B04C-9E28-C807DF343B9D}" name="阅读" dataDxfId="162"/>
    <tableColumn id="4" xr3:uid="{A8598802-D79F-844C-A693-2D0113B05354}" name="早餐" dataDxfId="161"/>
    <tableColumn id="5" xr3:uid="{DCB0EE9C-C3C4-4247-B045-EA42474B9871}" name="锻炼" dataDxfId="160"/>
    <tableColumn id="6" xr3:uid="{7C1ECCF1-E4CA-9942-BCF5-D25DED6FB31E}" name="日报" dataDxfId="159"/>
    <tableColumn id="7" xr3:uid="{B480D3F6-B4C9-424F-848D-A620136A9A18}" name="明日日程安排" dataDxfId="158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157">
  <autoFilter ref="A34:D37" xr:uid="{E30CC314-9EDA-674C-8670-2C93823A3BB9}"/>
  <tableColumns count="4">
    <tableColumn id="4" xr3:uid="{E4B8FDBE-63DF-734C-AD0A-5B85FA0038C3}" name="周次" dataDxfId="156"/>
    <tableColumn id="3" xr3:uid="{02819495-7F74-864A-94DF-949ED94C5958}" name="开始日期" dataDxfId="155"/>
    <tableColumn id="1" xr3:uid="{695FD645-E011-E143-86EA-4380DB16A8C1}" name="结束日期" dataDxfId="154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53">
  <autoFilter ref="F34:AG37" xr:uid="{67744F99-0916-3944-925B-4E4F2F26C049}"/>
  <tableColumns count="28">
    <tableColumn id="28" xr3:uid="{83154229-4E8E-1940-83A0-E8F3B7189F4F}" name="周次" dataDxfId="152"/>
    <tableColumn id="27" xr3:uid="{1FF54441-0E71-4D42-8F04-A0C570DC414D}" name="开始日期" dataDxfId="151"/>
    <tableColumn id="1" xr3:uid="{E131BD07-27AC-6C4C-8128-EC18C5A2BB2A}" name="结束日期" dataDxfId="150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49">
  <autoFilter ref="AI34:AQ37" xr:uid="{E23A190F-74F2-9640-851D-0B0C26270E85}"/>
  <tableColumns count="9">
    <tableColumn id="9" xr3:uid="{BA5CF983-F8C7-7441-A189-F84DD40896A0}" name="周次" dataDxfId="148"/>
    <tableColumn id="8" xr3:uid="{9E033781-0ECB-CD49-92A8-1047C6DB5F7D}" name="开始日期" dataDxfId="147"/>
    <tableColumn id="1" xr3:uid="{80089117-FD64-1D48-BFDB-15C05C18BF76}" name="结束日期" dataDxfId="146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45">
  <autoFilter ref="A2:D5" xr:uid="{EFB21F1B-A9BB-AE4B-BE11-E3B1AF6AC445}"/>
  <tableColumns count="4">
    <tableColumn id="4" xr3:uid="{46657481-5D86-6943-8913-77B719BD4331}" name="月次" dataDxfId="144"/>
    <tableColumn id="1" xr3:uid="{90318115-0AF9-9F44-AEEC-5B7685555A06}" name="开始日期" dataDxfId="143"/>
    <tableColumn id="2" xr3:uid="{2B001BA7-68CA-224D-B80C-4282589B44F9}" name="结束日期" dataDxfId="142">
      <calculatedColumnFormula>SUMIF(records[日期],表6_1117206[[#This Row],[开始日期]],records[得分])</calculatedColumnFormula>
    </tableColumn>
    <tableColumn id="5" xr3:uid="{91B667EE-3416-9745-B2BA-7BED78B3D30E}" name="总分" dataDxfId="14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40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39"/>
    <tableColumn id="5" xr3:uid="{762D32D6-D532-F84D-AE0F-C5533FCB7D7B}" name="1:00" dataDxfId="138"/>
    <tableColumn id="6" xr3:uid="{C8E30361-2484-CA44-91DC-7D6B43C47B8B}" name="2:00" dataDxfId="137"/>
    <tableColumn id="7" xr3:uid="{7A2D307A-B93A-0A49-99CC-9182FA34D9BF}" name="3:00" dataDxfId="136"/>
    <tableColumn id="8" xr3:uid="{747EB82B-5BB5-124E-9972-49FB7177D7CC}" name="4:00" dataDxfId="135"/>
    <tableColumn id="9" xr3:uid="{0A04D06F-0382-4342-9424-A4766BBA81AA}" name="5:00" dataDxfId="134"/>
    <tableColumn id="10" xr3:uid="{FB395D22-0961-D045-8FEB-BB1AD2A81807}" name="6:00" dataDxfId="133"/>
    <tableColumn id="11" xr3:uid="{ED1DB384-BBB8-FC4E-AECD-E5CC57D36B01}" name="7:00" dataDxfId="132"/>
    <tableColumn id="12" xr3:uid="{C0EB7835-71FE-174D-8B48-4A61D112A80D}" name="8:00" dataDxfId="131"/>
    <tableColumn id="13" xr3:uid="{0A90C27E-BB9B-D448-914A-23239C5BB1F1}" name="9:00" dataDxfId="130"/>
    <tableColumn id="14" xr3:uid="{5C459079-F1CC-8649-A457-47A9BADC2181}" name="10:00" dataDxfId="129"/>
    <tableColumn id="15" xr3:uid="{37CA6891-FBFD-C343-9E84-A8FDED704763}" name="11:00" dataDxfId="128"/>
    <tableColumn id="16" xr3:uid="{6EBEA70B-3D46-6D41-A52A-D5D830F362E7}" name="12:00" dataDxfId="127"/>
    <tableColumn id="17" xr3:uid="{58539415-0FAF-DA45-8792-433CE5B53E30}" name="13:00" dataDxfId="126"/>
    <tableColumn id="18" xr3:uid="{DBD53A72-3ECA-A149-BAF4-B66D0222AE7E}" name="14:00" dataDxfId="125"/>
    <tableColumn id="19" xr3:uid="{154BD74A-25B6-8047-A61C-98EA9730F86D}" name="15:00" dataDxfId="124"/>
    <tableColumn id="20" xr3:uid="{38071110-4F9A-6F4E-9037-5DC0DB7DAD3F}" name="16:00" dataDxfId="123"/>
    <tableColumn id="21" xr3:uid="{A32B1682-FB6F-B14A-BA4C-71C664AACEA9}" name="17:00" dataDxfId="122"/>
    <tableColumn id="22" xr3:uid="{B4E7D504-231C-C74B-AA28-CD09715B61AD}" name="18:00" dataDxfId="121"/>
    <tableColumn id="23" xr3:uid="{06A127B5-9301-AF43-940B-DE4F0B6762D9}" name="19:00" dataDxfId="120"/>
    <tableColumn id="24" xr3:uid="{E9BDC65B-B9FE-3B4D-A900-344B63F65EEA}" name="20:00" dataDxfId="119"/>
    <tableColumn id="25" xr3:uid="{E93B1CD4-688E-E94F-AABD-BB49B3284BD6}" name="21:00" dataDxfId="118"/>
    <tableColumn id="26" xr3:uid="{95D8270A-1D70-8543-BB32-04A35207BB6F}" name="22:00" dataDxfId="117"/>
    <tableColumn id="27" xr3:uid="{F620EAED-6880-D74B-8193-D5DEC771D3AB}" name="23:00" dataDxfId="116"/>
    <tableColumn id="28" xr3:uid="{5E84164D-0BD8-034D-8608-D17EC6F40652}" name="23:59" dataDxfId="115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14">
  <autoFilter ref="AI2:AQ5" xr:uid="{87C2B797-2C24-D14B-89E9-63D46DFF8C4B}"/>
  <tableColumns count="9">
    <tableColumn id="9" xr3:uid="{600E17F0-6552-D24D-BCEF-CF8F3C24D0EA}" name="月次" dataDxfId="113">
      <calculatedColumnFormula>A3</calculatedColumnFormula>
    </tableColumn>
    <tableColumn id="8" xr3:uid="{33199E61-30F7-6F4B-B0FC-23523D44645B}" name="开始日期" dataDxfId="112">
      <calculatedColumnFormula>B3</calculatedColumnFormula>
    </tableColumn>
    <tableColumn id="1" xr3:uid="{793EEC46-8D6A-7144-9557-DB8E08E9E1D5}" name="结束日期" dataDxfId="111">
      <calculatedColumnFormula>C3</calculatedColumnFormula>
    </tableColumn>
    <tableColumn id="2" xr3:uid="{7EF578DF-8841-DB40-A1C4-37C1EA7968A3}" name="早起" dataDxfId="110"/>
    <tableColumn id="3" xr3:uid="{584A0028-60D9-AE45-9D61-2F91440769CF}" name="阅读" dataDxfId="109"/>
    <tableColumn id="4" xr3:uid="{C1A28D49-923F-9C42-BFBD-2E031300240B}" name="早餐" dataDxfId="108"/>
    <tableColumn id="5" xr3:uid="{2DEF26E8-6C8B-444B-BCC9-320F199BDA2F}" name="锻炼" dataDxfId="107"/>
    <tableColumn id="6" xr3:uid="{6768D313-D3C2-434D-A4E4-CF4732F684C0}" name="日报" dataDxfId="106"/>
    <tableColumn id="7" xr3:uid="{3C619649-3A4F-EB4D-AA44-5C5076ACDC1A}" name="明日日程安排" dataDxfId="105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04">
  <autoFilter ref="A34:D37" xr:uid="{5020670E-0A6E-A044-8955-09C1EF220D9D}"/>
  <tableColumns count="4">
    <tableColumn id="4" xr3:uid="{81573F1C-44D5-F84D-B86B-899104AA6221}" name="月次" dataDxfId="103"/>
    <tableColumn id="3" xr3:uid="{9F080DDD-4C8D-E24B-AE51-5733D40A7A78}" name="开始日期" dataDxfId="102"/>
    <tableColumn id="1" xr3:uid="{9F44C087-1E3E-CD46-8369-14F4503120D3}" name="结束日期" dataDxfId="101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00">
  <autoFilter ref="F34:AG37" xr:uid="{A3F921EE-F2E4-1841-BC12-D5F6AC8F0CB1}"/>
  <tableColumns count="28">
    <tableColumn id="28" xr3:uid="{F9E5BE51-0136-EC40-B802-673E70BE413A}" name="月次" dataDxfId="99"/>
    <tableColumn id="27" xr3:uid="{19C6B62B-6F98-0A4F-988F-0DDE37F5E9C5}" name="开始日期" dataDxfId="98"/>
    <tableColumn id="1" xr3:uid="{79ED134B-4CED-3749-A669-4F4DED386E99}" name="结束日期" dataDxfId="97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96">
  <autoFilter ref="AI34:AQ37" xr:uid="{D0BD7879-7081-0944-9C0F-835D18C873CB}"/>
  <tableColumns count="9">
    <tableColumn id="9" xr3:uid="{77F8825B-6AEB-3B4E-B9FE-2EEC1D386CF1}" name="月次" dataDxfId="95"/>
    <tableColumn id="8" xr3:uid="{3C278DDB-5531-4946-A068-28787D4502A2}" name="开始日期" dataDxfId="94"/>
    <tableColumn id="1" xr3:uid="{B80DD24E-AE1F-8740-8196-940F65D004DF}" name="结束日期" dataDxfId="93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92">
  <autoFilter ref="A2:D3" xr:uid="{43C1B49E-0DA0-D841-8E55-276A96035E33}"/>
  <tableColumns count="4">
    <tableColumn id="4" xr3:uid="{86BFD2FD-999A-B54C-8B1D-CA7F721B0C3B}" name="年" dataDxfId="91"/>
    <tableColumn id="1" xr3:uid="{2A9F4283-C7DB-7140-B028-D526782E5C2A}" name="开始日期" dataDxfId="90"/>
    <tableColumn id="2" xr3:uid="{C8405551-9194-4C4F-B1FE-2E522CF2FCB8}" name="结束日期" dataDxfId="89">
      <calculatedColumnFormula>EOMONTH(表6_111720618[[#This Row],[开始日期]],0)</calculatedColumnFormula>
    </tableColumn>
    <tableColumn id="5" xr3:uid="{FFE693FA-7D5D-E944-BEA3-0818DF9C3FCB}" name="总分" dataDxfId="88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87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86">
      <calculatedColumnFormula>SUMIFS(day!E40:E46,day!D40:D46,"&gt;=" &amp; month!B3,day!D40:D46,"&lt;=" &amp; month!C3)</calculatedColumnFormula>
    </tableColumn>
    <tableColumn id="5" xr3:uid="{004A2608-F441-C74C-8D63-C6EEFD5062A1}" name="1:00" dataDxfId="85">
      <calculatedColumnFormula>SUMIFS(day!F40:F46,day!D40:D46,"&gt;=" &amp; month!B3,day!D40:D46,"&lt;=" &amp; month!C3)</calculatedColumnFormula>
    </tableColumn>
    <tableColumn id="6" xr3:uid="{920CED35-CFF4-4E4F-B03C-2FE8F079F412}" name="2:00" dataDxfId="84">
      <calculatedColumnFormula>SUMIFS(day!G40:G46,day!D40:D46,"&gt;=" &amp; month!B3,day!D40:D46,"&lt;=" &amp; month!C3)</calculatedColumnFormula>
    </tableColumn>
    <tableColumn id="7" xr3:uid="{C623AFEE-3786-D743-9731-A06749124202}" name="3:00" dataDxfId="83">
      <calculatedColumnFormula>SUMIFS(day!H40:H46,day!D40:D46,"&gt;=" &amp; month!B3,day!D40:D46,"&lt;=" &amp; month!C3)</calculatedColumnFormula>
    </tableColumn>
    <tableColumn id="8" xr3:uid="{546DDDC7-56D5-B944-B5E5-D2BC085BA51A}" name="4:00" dataDxfId="82">
      <calculatedColumnFormula>SUMIFS(day!I40:I46,day!D40:D46,"&gt;=" &amp; month!B3,day!D40:D46,"&lt;=" &amp; month!C3)</calculatedColumnFormula>
    </tableColumn>
    <tableColumn id="9" xr3:uid="{0F2F2C41-9A34-3946-B9DC-9F2CC5E6FEBE}" name="5:00" dataDxfId="81">
      <calculatedColumnFormula>SUMIFS(day!J40:J46,day!D40:D46,"&gt;=" &amp; month!B3,day!D40:D46,"&lt;=" &amp; month!C3)</calculatedColumnFormula>
    </tableColumn>
    <tableColumn id="10" xr3:uid="{E26E2FF0-A643-3442-9DA4-6AB1FBFD421E}" name="6:00" dataDxfId="80">
      <calculatedColumnFormula>SUMIFS(day!K40:K46,day!D40:D46,"&gt;=" &amp; month!B3,day!D40:D46,"&lt;=" &amp; month!C3)</calculatedColumnFormula>
    </tableColumn>
    <tableColumn id="11" xr3:uid="{B7A9F1E8-0B21-B341-9814-28BBB207AFD3}" name="7:00" dataDxfId="79">
      <calculatedColumnFormula>SUMIFS(day!L40:L46,day!D40:D46,"&gt;=" &amp; month!B3,day!D40:D46,"&lt;=" &amp; month!C3)</calculatedColumnFormula>
    </tableColumn>
    <tableColumn id="12" xr3:uid="{0B3A5293-BECB-4746-B4DD-F2C6941E46F1}" name="8:00" dataDxfId="78">
      <calculatedColumnFormula>SUMIFS(day!M40:M46,day!D40:D46,"&gt;=" &amp; month!B3,day!D40:D46,"&lt;=" &amp; month!C3)</calculatedColumnFormula>
    </tableColumn>
    <tableColumn id="13" xr3:uid="{BA84FAE7-D868-9D47-A4D0-1DAA6DC0C242}" name="9:00" dataDxfId="77">
      <calculatedColumnFormula>SUMIFS(day!N40:N46,day!D40:D46,"&gt;=" &amp; month!B3,day!D40:D46,"&lt;=" &amp; month!C3)</calculatedColumnFormula>
    </tableColumn>
    <tableColumn id="14" xr3:uid="{75762DBF-95DD-D743-B349-69E88FD3880E}" name="10:00" dataDxfId="76">
      <calculatedColumnFormula>SUMIFS(day!O40:O46,day!D40:D46,"&gt;=" &amp; month!B3,day!D40:D46,"&lt;=" &amp; month!C3)</calculatedColumnFormula>
    </tableColumn>
    <tableColumn id="15" xr3:uid="{79BA31DD-64EA-7E42-9DEE-A6BDA046F678}" name="11:00" dataDxfId="75">
      <calculatedColumnFormula>SUMIFS(day!P40:P46,day!D40:D46,"&gt;=" &amp; month!B3,day!D40:D46,"&lt;=" &amp; month!C3)</calculatedColumnFormula>
    </tableColumn>
    <tableColumn id="16" xr3:uid="{91C7E3B0-C80B-CC49-BBDD-FD6467E6D7F9}" name="12:00" dataDxfId="74">
      <calculatedColumnFormula>SUMIFS(day!Q40:Q46,day!D40:D46,"&gt;=" &amp; month!B3,day!D40:D46,"&lt;=" &amp; month!C3)</calculatedColumnFormula>
    </tableColumn>
    <tableColumn id="17" xr3:uid="{858FCEAD-7224-574B-AC80-D8C675E48365}" name="13:00" dataDxfId="73">
      <calculatedColumnFormula>SUMIFS(day!R40:R46,day!D40:D46,"&gt;=" &amp; month!B3,day!D40:D46,"&lt;=" &amp; month!C3)</calculatedColumnFormula>
    </tableColumn>
    <tableColumn id="18" xr3:uid="{982A826C-E2CA-F14A-B762-8C6160E2346E}" name="14:00" dataDxfId="72">
      <calculatedColumnFormula>SUMIFS(day!S40:S46,day!D40:D46,"&gt;=" &amp; month!B3,day!D40:D46,"&lt;=" &amp; month!C3)</calculatedColumnFormula>
    </tableColumn>
    <tableColumn id="19" xr3:uid="{1F01865B-2143-0341-8A3E-53FFBA389CC1}" name="15:00" dataDxfId="71">
      <calculatedColumnFormula>SUMIFS(day!T40:T46,day!D40:D46,"&gt;=" &amp; month!B3,day!D40:D46,"&lt;=" &amp; month!C3)</calculatedColumnFormula>
    </tableColumn>
    <tableColumn id="20" xr3:uid="{B10C887D-FB58-2B4B-8A51-4ADF8D5D6B83}" name="16:00" dataDxfId="70">
      <calculatedColumnFormula>SUMIFS(day!U40:U46,day!D40:D46,"&gt;=" &amp; month!B3,day!D40:D46,"&lt;=" &amp; month!C3)</calculatedColumnFormula>
    </tableColumn>
    <tableColumn id="21" xr3:uid="{90DFA2E3-8A31-AB42-BE1F-632D9F650273}" name="17:00" dataDxfId="69">
      <calculatedColumnFormula>SUMIFS(day!V40:V46,day!D40:D46,"&gt;=" &amp; month!B3,day!D40:D46,"&lt;=" &amp; month!C3)</calculatedColumnFormula>
    </tableColumn>
    <tableColumn id="22" xr3:uid="{647E6212-69E4-2F4C-8518-5272C2C9D652}" name="18:00" dataDxfId="68">
      <calculatedColumnFormula>SUMIFS(day!W40:W46,day!D40:D46,"&gt;=" &amp; month!B3,day!D40:D46,"&lt;=" &amp; month!C3)</calculatedColumnFormula>
    </tableColumn>
    <tableColumn id="23" xr3:uid="{87DAB4A5-7F45-0D4B-B584-96357D2BB9EF}" name="19:00" dataDxfId="67">
      <calculatedColumnFormula>SUMIFS(day!X40:X46,day!D40:D46,"&gt;=" &amp; month!B3,day!D40:D46,"&lt;=" &amp; month!C3)</calculatedColumnFormula>
    </tableColumn>
    <tableColumn id="24" xr3:uid="{E2051823-E39E-FF46-B019-2D6558FF87F8}" name="20:00" dataDxfId="66">
      <calculatedColumnFormula>SUMIFS(day!Y40:Y46,day!D40:D46,"&gt;=" &amp; month!B3,day!D40:D46,"&lt;=" &amp; month!C3)</calculatedColumnFormula>
    </tableColumn>
    <tableColumn id="25" xr3:uid="{4F8EEDF9-F8AA-B64E-96AE-4E2AE2E6EDFD}" name="21:00" dataDxfId="65">
      <calculatedColumnFormula>SUMIFS(day!Z40:Z46,day!D40:D46,"&gt;=" &amp; month!B3,day!D40:D46,"&lt;=" &amp; month!C3)</calculatedColumnFormula>
    </tableColumn>
    <tableColumn id="26" xr3:uid="{56483C1C-A9BB-9F4C-88F7-3C902944A38B}" name="22:00" dataDxfId="64">
      <calculatedColumnFormula>SUMIFS(day!AA40:AA46,day!D40:D46,"&gt;=" &amp; week!B3,day!D40:D46,"&lt;=" &amp; week!C3)</calculatedColumnFormula>
    </tableColumn>
    <tableColumn id="27" xr3:uid="{D6706B71-E45D-A144-840D-2F82900440CB}" name="23:00" dataDxfId="63">
      <calculatedColumnFormula>SUMIFS(day!AB40:AB46,day!D40:D46,"&gt;=" &amp; week!B3,day!D40:D46,"&lt;=" &amp; week!C3)</calculatedColumnFormula>
    </tableColumn>
    <tableColumn id="28" xr3:uid="{0F6B6743-510A-7D4B-A108-156F535473A1}" name="23:59" dataDxfId="62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61">
  <autoFilter ref="AI2:AQ3" xr:uid="{E68A7614-2C4D-AA40-ACB9-68915A732768}"/>
  <tableColumns count="9">
    <tableColumn id="9" xr3:uid="{F90E13CC-DC34-E445-8533-E5261E8BD5CA}" name="年" dataDxfId="60">
      <calculatedColumnFormula>A3</calculatedColumnFormula>
    </tableColumn>
    <tableColumn id="8" xr3:uid="{6350A6AE-2423-DC4D-A68A-9695D230FA35}" name="开始日期" dataDxfId="59">
      <calculatedColumnFormula>B3</calculatedColumnFormula>
    </tableColumn>
    <tableColumn id="1" xr3:uid="{9567EDBE-B8C8-DC4F-9C02-A0159FA877E4}" name="结束日期" dataDxfId="58">
      <calculatedColumnFormula>C3</calculatedColumnFormula>
    </tableColumn>
    <tableColumn id="2" xr3:uid="{4E4CF3CD-EBF0-504D-A47C-37843C1197A9}" name="早起" dataDxfId="57">
      <calculatedColumnFormula>SUMIFS(day!AF40:AF46,day!D40:D46,"&gt;=" &amp; year!B3,day!D40:D46,"&lt;=" &amp; year!C3)</calculatedColumnFormula>
    </tableColumn>
    <tableColumn id="3" xr3:uid="{BEB7084C-5E50-FD43-8020-45BC1678773D}" name="阅读" dataDxfId="56">
      <calculatedColumnFormula>SUMIFS(day!AG40:AG46,day!D40:D46,"&gt;=" &amp; year!B3,day!D40:D46,"&lt;=" &amp; year!C3)</calculatedColumnFormula>
    </tableColumn>
    <tableColumn id="4" xr3:uid="{BD85B345-31CB-EA41-AE6F-5F68F48608BF}" name="早餐" dataDxfId="55">
      <calculatedColumnFormula>SUMIFS(day!AH40:AH46,day!D40:D46,"&gt;=" &amp; year!B3,day!D40:D46,"&lt;=" &amp; year!C3)</calculatedColumnFormula>
    </tableColumn>
    <tableColumn id="5" xr3:uid="{63576101-1B6B-2341-AB5A-20C22492B4D4}" name="锻炼" dataDxfId="54">
      <calculatedColumnFormula>SUMIFS(day!AI40:AI46,day!D40:D46,"&gt;=" &amp; year!B3,day!D40:D46,"&lt;=" &amp; year!C3)</calculatedColumnFormula>
    </tableColumn>
    <tableColumn id="6" xr3:uid="{CDC782FD-4478-6F40-9C54-B3EC18EC7885}" name="日报" dataDxfId="53">
      <calculatedColumnFormula>SUMIFS(day!AJ40:AJ46,day!D40:D46,"&gt;=" &amp; year!B3,day!D40:D46,"&lt;=" &amp; year!C3)</calculatedColumnFormula>
    </tableColumn>
    <tableColumn id="7" xr3:uid="{CF637469-E0A3-514B-980A-D1A528BA4796}" name="明日日程安排" dataDxfId="52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51">
  <autoFilter ref="A32:D33" xr:uid="{B9A54E26-6357-944F-BC30-EEDB9045E75D}"/>
  <tableColumns count="4">
    <tableColumn id="1" xr3:uid="{643E787A-C144-9542-B8CF-714F36F12C5D}" name="年" dataDxfId="50"/>
    <tableColumn id="2" xr3:uid="{79DFBD75-77EA-AE45-AD7C-D90947F16501}" name="开始日期" dataDxfId="49"/>
    <tableColumn id="3" xr3:uid="{8E35A570-EE31-1246-A1CF-CA8E75EA6276}" name="结束日期" dataDxfId="48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47">
  <autoFilter ref="F32:AG33" xr:uid="{28A7C99D-0396-7A42-9799-CC9C3DFC3EF2}"/>
  <tableColumns count="28">
    <tableColumn id="1" xr3:uid="{9925AE6C-512F-2643-B613-5A2E0B90C04C}" name="月次" dataDxfId="46"/>
    <tableColumn id="2" xr3:uid="{419E1E6D-5975-4A44-919C-C806B2B80DC3}" name="开始日期" dataDxfId="45"/>
    <tableColumn id="3" xr3:uid="{625A68D3-2705-A641-AFEB-E8577C71F26F}" name="结束日期" dataDxfId="44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43">
  <autoFilter ref="AI32:AQ33" xr:uid="{5EE71B0C-4DFD-CC41-954A-E991049C87E5}"/>
  <tableColumns count="9">
    <tableColumn id="1" xr3:uid="{20168868-D0F6-0749-A068-05616127312F}" name="年" dataDxfId="42"/>
    <tableColumn id="2" xr3:uid="{9E88FBE9-AFC8-554B-B10F-0ABACAB12064}" name="开始日期" dataDxfId="41"/>
    <tableColumn id="3" xr3:uid="{FBCFA564-4B2C-234F-B5D8-308A63F59BFD}" name="结束日期" dataDxfId="40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39">
  <autoFilter ref="A2:B3" xr:uid="{F2FF5C52-1F1E-6B4A-9E2E-658E7557B947}"/>
  <tableColumns count="2">
    <tableColumn id="1" xr3:uid="{330555E6-67AD-484E-A13F-C9144171AA0A}" name="日期" dataDxfId="38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37">
  <autoFilter ref="A6:C7" xr:uid="{DEA2AB48-79F6-9B4B-82C2-49CD93AB8880}"/>
  <tableColumns count="3">
    <tableColumn id="1" xr3:uid="{C126EB6B-DB9E-7942-860E-9290D2AE6483}" name="开始日期" dataDxfId="36"/>
    <tableColumn id="2" xr3:uid="{006E4A71-49A3-B647-A9DB-5337AA4469A0}" name="结束日期" dataDxfId="35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34">
  <autoFilter ref="A10:C11" xr:uid="{EA616C29-DC58-AD4B-ABD5-98C6AD2FC64C}"/>
  <tableColumns count="3">
    <tableColumn id="1" xr3:uid="{19552E0F-CFA1-3D42-ABE0-EE61CEECB21D}" name="开始时间" dataDxfId="33"/>
    <tableColumn id="3" xr3:uid="{4265D80D-CE0E-2C43-8B45-A52E7F440A92}" name="结束时间" dataDxfId="32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31">
  <autoFilter ref="A14:D15" xr:uid="{89F8C143-1F1B-E344-BDE8-F8A37A512A08}"/>
  <tableColumns count="4">
    <tableColumn id="1" xr3:uid="{F6BF0760-3023-BE4B-A5CA-DBE999A8E6F2}" name="日期" dataDxfId="30"/>
    <tableColumn id="2" xr3:uid="{3D0DB2C9-7E7F-EB4D-AAEC-CA4C70A8F91D}" name="开始时间" dataDxfId="29"/>
    <tableColumn id="3" xr3:uid="{CE0DC205-E114-194C-B601-D92C1D5A9787}" name="结束时间" dataDxfId="28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2:H10" totalsRowShown="0">
  <autoFilter ref="A2:H10" xr:uid="{1EFA4EEC-822A-7449-9A8A-23DC41ABE02C}"/>
  <tableColumns count="8">
    <tableColumn id="1" xr3:uid="{4E7CE900-22DD-714B-B734-45A4D027E774}" name="日期" dataDxfId="27"/>
    <tableColumn id="2" xr3:uid="{7A3991ED-B9BD-9843-8E68-4D51B39BE365}" name="开始时刻" dataDxfId="26"/>
    <tableColumn id="8" xr3:uid="{2C2C1B2B-89D6-D44B-A509-EE45B2D14642}" name="结束时刻" dataDxfId="25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24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3:H11" totalsRowShown="0">
  <autoFilter ref="A3:H11" xr:uid="{848BBEB5-DCCD-3F4F-91E3-D2E7646FEA92}"/>
  <tableColumns count="8">
    <tableColumn id="1" xr3:uid="{3F343841-4748-8D4D-A46F-B6C820F737BE}" name="日期" dataDxfId="23"/>
    <tableColumn id="2" xr3:uid="{029A3E6A-7D34-7446-8082-76E9CEF6555A}" name="开始时刻" dataDxfId="22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21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20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2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3:Q11" totalsRowShown="0">
  <autoFilter ref="J3:Q11" xr:uid="{EB3CB43A-2FEC-5A4C-8A58-585136EBE8C8}"/>
  <tableColumns count="8">
    <tableColumn id="1" xr3:uid="{8F4FD686-4CFB-E94D-A26A-8911EC02B20B}" name="日期" dataDxfId="19"/>
    <tableColumn id="2" xr3:uid="{48F65186-1E24-DB4E-86BF-56A24822844D}" name="开始时刻" dataDxfId="18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17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16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2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2:H10" totalsRowShown="0">
  <autoFilter ref="A2:H10" xr:uid="{6223C41C-E09C-5647-9085-4FB0A0D87DF6}"/>
  <tableColumns count="8">
    <tableColumn id="1" xr3:uid="{08DDE9E8-C3CA-564D-96B2-42423AC6ECAD}" name="日期" dataDxfId="15"/>
    <tableColumn id="2" xr3:uid="{0E12D098-272F-A34E-81B5-FD12721FBCCC}" name="开始时刻" dataDxfId="14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13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12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2:H13" totalsRowShown="0">
  <autoFilter ref="A2:H13" xr:uid="{02CB6C5F-CAC1-D347-893E-438E30C15643}"/>
  <tableColumns count="8">
    <tableColumn id="1" xr3:uid="{093C3A35-27EC-0247-8DB2-BE3564B083B5}" name="日期" dataDxfId="11"/>
    <tableColumn id="2" xr3:uid="{66D3BBCE-C0C5-154D-96FE-244EA2FEF793}" name="开始时刻" dataDxfId="10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9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8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A2:H13" totalsRowShown="0">
  <autoFilter ref="A2:H13" xr:uid="{640EBBDD-4252-F44C-87AC-0086FBD145B5}"/>
  <tableColumns count="8">
    <tableColumn id="1" xr3:uid="{8CD79330-2DA6-7C44-9E1C-DEABB7DCD8F0}" name="日期" dataDxfId="7"/>
    <tableColumn id="2" xr3:uid="{3183B1FE-B760-774A-960B-211746DC187A}" name="开始时刻" dataDxfId="6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5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4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2:H13" totalsRowShown="0">
  <autoFilter ref="A2:H13" xr:uid="{A31FA149-E606-664B-BEE7-36127220C4F1}"/>
  <tableColumns count="8">
    <tableColumn id="1" xr3:uid="{C21E1E3A-A537-8547-AC16-1F76DECA152A}" name="日期" dataDxfId="3"/>
    <tableColumn id="2" xr3:uid="{3FD9E703-F39C-9740-AFD3-01A08B26F74D}" name="开始时刻" dataDxfId="2">
      <calculatedColumnFormula array="1">IFERROR(INDEX(records[开始时刻],MATCH(表31_3435[[#This Row],[日期]]&amp;"明日日程安排",records[日期]&amp;records[名称],0)),"")</calculatedColumnFormula>
    </tableColumn>
    <tableColumn id="7" xr3:uid="{24CE002F-72DB-0B47-BA77-A182834FFAA8}" name="结束时刻" dataDxfId="1">
      <calculatedColumnFormula array="1">IFERROR(INDEX(records[结束时刻],MATCH(表31_3435[[#This Row],[日期]]&amp;"明日日程安排",records[日期]&amp;records[名称],0)),"")</calculatedColumnFormula>
    </tableColumn>
    <tableColumn id="8" xr3:uid="{FD7C5EF3-64B0-7E47-BE2E-74BED8CA853B}" name="持续时间" dataDxfId="0">
      <calculatedColumnFormula array="1">IFERROR(INDEX(records[持续时间],MATCH(表31_3435[[#This Row],[日期]]&amp;"明日日程安排",records[日期]&amp;records[名称],0)),"")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Row],[日期]]&amp;"明日日程安排",records[日期]&amp;records[名称],0)),"")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Row],[日期]]&amp;"明日日程安排",records[日期]&amp;records[名称],0))&amp;"","")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96"/>
  <sheetViews>
    <sheetView topLeftCell="A60" workbookViewId="0">
      <selection activeCell="J94" sqref="J94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9.1640625" bestFit="1" customWidth="1"/>
    <col min="11" max="11" width="60" bestFit="1" customWidth="1"/>
  </cols>
  <sheetData>
    <row r="1" spans="1:15" ht="16" customHeight="1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5" ht="23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5" ht="23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5" ht="18">
      <c r="A4" s="11" t="s">
        <v>124</v>
      </c>
      <c r="B4" s="11" t="s">
        <v>125</v>
      </c>
      <c r="C4" s="11" t="s">
        <v>126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10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10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10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147</v>
      </c>
      <c r="J9" s="2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10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10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10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19</v>
      </c>
      <c r="J14" s="10">
        <v>0.05</v>
      </c>
      <c r="K14" s="10" t="s">
        <v>14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10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17</v>
      </c>
      <c r="J16" s="10">
        <v>0.09</v>
      </c>
      <c r="K16" s="10" t="s">
        <v>18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10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10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10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147</v>
      </c>
      <c r="J21" s="2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10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10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10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10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10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147</v>
      </c>
      <c r="J30" s="2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24</v>
      </c>
      <c r="J32" s="2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22</v>
      </c>
      <c r="J33" s="2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10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147</v>
      </c>
      <c r="J45" s="2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8" t="s">
        <v>101</v>
      </c>
      <c r="J51" s="2">
        <v>0.01</v>
      </c>
      <c r="K51" s="10" t="s">
        <v>102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10" t="s">
        <v>142</v>
      </c>
      <c r="J52" s="2">
        <v>-0.43</v>
      </c>
      <c r="K52" s="24">
        <v>0.57369999999999999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147</v>
      </c>
      <c r="J57" s="2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100</v>
      </c>
      <c r="J62" s="2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98</v>
      </c>
      <c r="J63" s="2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8" t="s">
        <v>133</v>
      </c>
      <c r="J64" s="2">
        <v>0.1</v>
      </c>
      <c r="K64" s="10"/>
    </row>
    <row r="65" spans="1:11" ht="18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134</v>
      </c>
      <c r="J65" s="2">
        <v>0.4</v>
      </c>
      <c r="K65" s="21" t="s">
        <v>135</v>
      </c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136</v>
      </c>
      <c r="J66" s="2">
        <v>0.6</v>
      </c>
      <c r="K66" s="21" t="s">
        <v>137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138</v>
      </c>
      <c r="J67" s="2">
        <v>0.6</v>
      </c>
      <c r="K67" s="10"/>
    </row>
    <row r="68" spans="1:11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10" t="s">
        <v>142</v>
      </c>
      <c r="J68" s="2">
        <v>-0.14000000000000001</v>
      </c>
      <c r="K68" s="24">
        <v>0.85880000000000001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">
        <v>0.18</v>
      </c>
      <c r="K71" s="10" t="s">
        <v>132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147</v>
      </c>
      <c r="J73" s="2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139</v>
      </c>
      <c r="J74" s="2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141</v>
      </c>
      <c r="J75" s="2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140</v>
      </c>
      <c r="J76" s="2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153</v>
      </c>
      <c r="J81" s="2">
        <v>-0.1</v>
      </c>
      <c r="K81" s="10" t="s">
        <v>150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142</v>
      </c>
      <c r="J82" s="2">
        <v>0.33</v>
      </c>
      <c r="K82" s="24">
        <v>0.66790000000000005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147</v>
      </c>
      <c r="J87" s="2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152</v>
      </c>
      <c r="J88" s="2">
        <v>0.75</v>
      </c>
      <c r="K88" s="10" t="s">
        <v>149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">
        <v>0.3</v>
      </c>
      <c r="K89" s="10"/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148</v>
      </c>
      <c r="J90" s="2">
        <v>0.6</v>
      </c>
      <c r="K90" s="21" t="s">
        <v>155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154</v>
      </c>
      <c r="J92" s="2">
        <v>0.3</v>
      </c>
      <c r="K92" s="10"/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151</v>
      </c>
      <c r="J93" s="2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">
        <v>0.3</v>
      </c>
      <c r="K94" s="10"/>
    </row>
    <row r="95" spans="1:11">
      <c r="A95" s="10"/>
      <c r="B95" s="8"/>
      <c r="C95" s="8"/>
      <c r="D95" s="8"/>
      <c r="E95" s="8"/>
      <c r="F95" s="8"/>
      <c r="G95" s="9"/>
      <c r="H95" s="9"/>
      <c r="I95" s="14"/>
      <c r="J95" s="2"/>
      <c r="K95" s="10"/>
    </row>
    <row r="96" spans="1:11">
      <c r="A96" s="10"/>
      <c r="B96" s="8"/>
      <c r="C96" s="8"/>
      <c r="D96" s="8"/>
      <c r="E96" s="8"/>
      <c r="F96" s="8"/>
      <c r="G96" s="9"/>
      <c r="H96" s="9"/>
      <c r="I96" s="14"/>
      <c r="J96" s="2"/>
      <c r="K96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Q40"/>
  <sheetViews>
    <sheetView tabSelected="1" topLeftCell="A14" workbookViewId="0">
      <selection activeCell="G32" sqref="G32"/>
    </sheetView>
  </sheetViews>
  <sheetFormatPr baseColWidth="10" defaultRowHeight="16"/>
  <cols>
    <col min="1" max="1" width="12.5" bestFit="1" customWidth="1"/>
    <col min="2" max="12" width="10.5" bestFit="1" customWidth="1"/>
    <col min="13" max="13" width="7.83203125" bestFit="1" customWidth="1"/>
    <col min="14" max="14" width="8.33203125" bestFit="1" customWidth="1"/>
    <col min="15" max="15" width="7" bestFit="1" customWidth="1"/>
    <col min="16" max="16" width="20.83203125" bestFit="1" customWidth="1"/>
    <col min="17" max="17" width="23.6640625" bestFit="1" customWidth="1"/>
    <col min="18" max="18" width="11.83203125" bestFit="1" customWidth="1"/>
    <col min="19" max="19" width="10.5" bestFit="1" customWidth="1"/>
    <col min="20" max="21" width="12.1640625" bestFit="1" customWidth="1"/>
    <col min="22" max="22" width="14.6640625" bestFit="1" customWidth="1"/>
    <col min="23" max="23" width="16.33203125" bestFit="1" customWidth="1"/>
    <col min="24" max="24" width="19.1640625" bestFit="1" customWidth="1"/>
    <col min="25" max="25" width="11.83203125" bestFit="1" customWidth="1"/>
    <col min="26" max="26" width="10.5" bestFit="1" customWidth="1"/>
    <col min="27" max="31" width="11.83203125" bestFit="1" customWidth="1"/>
    <col min="32" max="32" width="10.5" bestFit="1" customWidth="1"/>
    <col min="33" max="37" width="12.1640625" bestFit="1" customWidth="1"/>
    <col min="38" max="38" width="14.6640625" bestFit="1" customWidth="1"/>
    <col min="39" max="43" width="11.83203125" bestFit="1" customWidth="1"/>
    <col min="44" max="44" width="10.5" bestFit="1" customWidth="1"/>
    <col min="45" max="49" width="11.83203125" bestFit="1" customWidth="1"/>
    <col min="50" max="50" width="10.5" bestFit="1" customWidth="1"/>
    <col min="51" max="55" width="11.83203125" bestFit="1" customWidth="1"/>
    <col min="56" max="56" width="10.5" bestFit="1" customWidth="1"/>
    <col min="57" max="57" width="20.83203125" bestFit="1" customWidth="1"/>
    <col min="58" max="58" width="23.6640625" bestFit="1" customWidth="1"/>
    <col min="59" max="59" width="12.1640625" bestFit="1" customWidth="1"/>
    <col min="60" max="60" width="14.6640625" bestFit="1" customWidth="1"/>
    <col min="61" max="63" width="16.33203125" bestFit="1" customWidth="1"/>
    <col min="64" max="64" width="19.1640625" bestFit="1" customWidth="1"/>
    <col min="65" max="65" width="21.33203125" bestFit="1" customWidth="1"/>
    <col min="66" max="66" width="24.33203125" bestFit="1" customWidth="1"/>
    <col min="67" max="67" width="21.33203125" bestFit="1" customWidth="1"/>
    <col min="68" max="68" width="24.33203125" bestFit="1" customWidth="1"/>
    <col min="69" max="69" width="21.33203125" bestFit="1" customWidth="1"/>
    <col min="70" max="70" width="24.33203125" bestFit="1" customWidth="1"/>
    <col min="71" max="75" width="11.83203125" bestFit="1" customWidth="1"/>
    <col min="76" max="76" width="12.5" bestFit="1" customWidth="1"/>
    <col min="77" max="77" width="6.6640625" bestFit="1" customWidth="1"/>
  </cols>
  <sheetData>
    <row r="1" spans="1:17" ht="16" customHeight="1">
      <c r="A1" s="26" t="s">
        <v>123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6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28" spans="1:13">
      <c r="A28" s="20" t="s">
        <v>118</v>
      </c>
      <c r="B28" s="20" t="s">
        <v>119</v>
      </c>
      <c r="C28" s="20" t="s">
        <v>120</v>
      </c>
      <c r="D28" s="20" t="s">
        <v>121</v>
      </c>
      <c r="E28" s="20" t="s">
        <v>122</v>
      </c>
    </row>
    <row r="29" spans="1:13"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143</v>
      </c>
      <c r="I29" t="s">
        <v>114</v>
      </c>
      <c r="J29" t="s">
        <v>115</v>
      </c>
      <c r="K29" t="s">
        <v>116</v>
      </c>
      <c r="L29" t="s">
        <v>117</v>
      </c>
      <c r="M29" t="s">
        <v>107</v>
      </c>
    </row>
    <row r="32" spans="1:13">
      <c r="A32" s="20" t="s">
        <v>27</v>
      </c>
    </row>
    <row r="33" spans="1:13">
      <c r="A33" s="6">
        <v>43884</v>
      </c>
      <c r="B33" s="19"/>
      <c r="C33" s="19">
        <v>-0.30000000000000004</v>
      </c>
      <c r="D33" s="19">
        <v>-0.2</v>
      </c>
      <c r="E33" s="19"/>
      <c r="F33" s="19"/>
      <c r="G33" s="19"/>
      <c r="H33" s="19"/>
      <c r="I33" s="19"/>
      <c r="J33" s="19">
        <v>0.1</v>
      </c>
      <c r="K33" s="19">
        <v>0.08</v>
      </c>
      <c r="L33" s="19"/>
      <c r="M33" s="19">
        <v>-0.32</v>
      </c>
    </row>
    <row r="34" spans="1:13">
      <c r="A34" s="6">
        <v>43885</v>
      </c>
      <c r="B34" s="19">
        <v>0.18</v>
      </c>
      <c r="C34" s="19">
        <v>-0.5</v>
      </c>
      <c r="D34" s="19">
        <v>-0.4</v>
      </c>
      <c r="E34" s="19"/>
      <c r="F34" s="19"/>
      <c r="G34" s="19"/>
      <c r="H34" s="19"/>
      <c r="I34" s="19"/>
      <c r="J34" s="19">
        <v>0.1</v>
      </c>
      <c r="K34" s="19">
        <v>0</v>
      </c>
      <c r="L34" s="19"/>
      <c r="M34" s="19">
        <v>-0.62</v>
      </c>
    </row>
    <row r="35" spans="1:13">
      <c r="A35" s="6">
        <v>43886</v>
      </c>
      <c r="B35" s="19"/>
      <c r="C35" s="19">
        <v>0.30000000000000004</v>
      </c>
      <c r="D35" s="19">
        <v>0.2</v>
      </c>
      <c r="E35" s="19">
        <v>0.1</v>
      </c>
      <c r="F35" s="19">
        <v>0.2</v>
      </c>
      <c r="G35" s="19">
        <v>0.1</v>
      </c>
      <c r="H35" s="19"/>
      <c r="I35" s="19">
        <v>0.1</v>
      </c>
      <c r="J35" s="19">
        <v>0.2</v>
      </c>
      <c r="K35" s="19">
        <v>0.5</v>
      </c>
      <c r="L35" s="19"/>
      <c r="M35" s="19">
        <v>1.7</v>
      </c>
    </row>
    <row r="36" spans="1:13">
      <c r="A36" s="6">
        <v>43887</v>
      </c>
      <c r="B36" s="19">
        <v>0.9</v>
      </c>
      <c r="C36" s="19">
        <v>0.30000000000000004</v>
      </c>
      <c r="D36" s="19">
        <v>0.2</v>
      </c>
      <c r="E36" s="19">
        <v>0.8</v>
      </c>
      <c r="F36" s="19"/>
      <c r="G36" s="19"/>
      <c r="H36" s="19"/>
      <c r="I36" s="19"/>
      <c r="J36" s="19">
        <v>0.2</v>
      </c>
      <c r="K36" s="19">
        <v>0.5</v>
      </c>
      <c r="L36" s="19"/>
      <c r="M36" s="19">
        <v>2.9000000000000004</v>
      </c>
    </row>
    <row r="37" spans="1:13">
      <c r="A37" s="6">
        <v>43888</v>
      </c>
      <c r="B37" s="19">
        <v>-0.42</v>
      </c>
      <c r="C37" s="19">
        <v>0.60000000000000009</v>
      </c>
      <c r="D37" s="19">
        <v>0.4</v>
      </c>
      <c r="E37" s="19"/>
      <c r="F37" s="19"/>
      <c r="G37" s="19"/>
      <c r="H37" s="19"/>
      <c r="I37" s="19"/>
      <c r="J37" s="19">
        <v>0.2</v>
      </c>
      <c r="K37" s="19">
        <v>0.60000000000000009</v>
      </c>
      <c r="L37" s="19">
        <v>0.18</v>
      </c>
      <c r="M37" s="19">
        <v>1.56</v>
      </c>
    </row>
    <row r="38" spans="1:13">
      <c r="A38" s="6">
        <v>43889</v>
      </c>
      <c r="B38" s="19">
        <v>1.56</v>
      </c>
      <c r="C38" s="19">
        <v>0.4</v>
      </c>
      <c r="D38" s="19">
        <v>0.58000000000000007</v>
      </c>
      <c r="E38" s="19">
        <v>0.1</v>
      </c>
      <c r="F38" s="19"/>
      <c r="G38" s="19"/>
      <c r="H38" s="19">
        <v>0.2</v>
      </c>
      <c r="I38" s="19"/>
      <c r="J38" s="19">
        <v>0.3</v>
      </c>
      <c r="K38" s="19">
        <v>0.8</v>
      </c>
      <c r="L38" s="19"/>
      <c r="M38" s="19">
        <v>3.9400000000000004</v>
      </c>
    </row>
    <row r="39" spans="1:13">
      <c r="A39" s="6">
        <v>43890</v>
      </c>
      <c r="B39" s="19">
        <v>0.23</v>
      </c>
      <c r="C39" s="19">
        <v>0.4</v>
      </c>
      <c r="D39" s="19">
        <v>0.60000000000000009</v>
      </c>
      <c r="E39" s="19"/>
      <c r="F39" s="19"/>
      <c r="G39" s="19">
        <v>0.75</v>
      </c>
      <c r="H39" s="19"/>
      <c r="I39" s="19"/>
      <c r="J39" s="19">
        <v>0.3</v>
      </c>
      <c r="K39" s="19">
        <v>1.2000000000000002</v>
      </c>
      <c r="L39" s="19">
        <v>0.3</v>
      </c>
      <c r="M39" s="19">
        <v>3.78</v>
      </c>
    </row>
    <row r="40" spans="1:13">
      <c r="A40" s="6" t="s">
        <v>107</v>
      </c>
      <c r="B40" s="19">
        <v>2.4500000000000002</v>
      </c>
      <c r="C40" s="19">
        <v>1.2000000000000002</v>
      </c>
      <c r="D40" s="19">
        <v>1.3800000000000001</v>
      </c>
      <c r="E40" s="19">
        <v>1</v>
      </c>
      <c r="F40" s="19">
        <v>0.2</v>
      </c>
      <c r="G40" s="19">
        <v>0.85</v>
      </c>
      <c r="H40" s="19">
        <v>0.2</v>
      </c>
      <c r="I40" s="19">
        <v>0.1</v>
      </c>
      <c r="J40" s="19">
        <v>1.4000000000000001</v>
      </c>
      <c r="K40" s="19">
        <v>3.6800000000000006</v>
      </c>
      <c r="L40" s="19">
        <v>0.48</v>
      </c>
      <c r="M40" s="19">
        <v>12.94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topLeftCell="A30" workbookViewId="0">
      <selection activeCell="E53" sqref="E53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29" t="s">
        <v>59</v>
      </c>
      <c r="B1" s="29"/>
      <c r="C1" s="12"/>
      <c r="D1" s="28" t="s">
        <v>106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E1" s="27" t="s">
        <v>60</v>
      </c>
      <c r="AF1" s="27"/>
      <c r="AG1" s="27"/>
      <c r="AH1" s="27"/>
      <c r="AI1" s="27"/>
      <c r="AJ1" s="27"/>
      <c r="AK1" s="27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43884</v>
      </c>
      <c r="B3">
        <f>SUMIF(records[日期],表6_11[[#This Row],[日期]],records[得分])</f>
        <v>-0.32</v>
      </c>
      <c r="D3" s="6">
        <f>A3</f>
        <v>43884</v>
      </c>
      <c r="E3">
        <f>SUMIFS('records'!J5:J94,'records'!E5:E94,day!D3, 'records'!F5:F94, "&gt;=" &amp; day!E2,'records'!F5:F94, "&lt;" &amp; day!F2)</f>
        <v>0</v>
      </c>
      <c r="F3">
        <f>SUMIFS('records'!J5:J94,'records'!E5:E94,day!D3, 'records'!F5:F94, "&gt;=" &amp; day!F2,'records'!F5:F94, "&lt;" &amp; day!G2)</f>
        <v>0</v>
      </c>
      <c r="G3">
        <f>SUMIFS('records'!J5:J94,'records'!E5:E94,day!D3, 'records'!F5:F94, "&gt;=" &amp; day!G2,'records'!F5:F94, "&lt;" &amp; day!H2)</f>
        <v>0</v>
      </c>
      <c r="H3">
        <f>SUMIFS('records'!J5:J94,'records'!E5:E94,day!D3, 'records'!F5:F94, "&gt;=" &amp; day!H2,'records'!F5:F94, "&lt;" &amp; day!I2)</f>
        <v>0</v>
      </c>
      <c r="I3">
        <f>SUMIFS('records'!J5:J94,'records'!E5:E94,day!D3, 'records'!F5:F94, "&gt;=" &amp; day!I2,'records'!F5:F94, "&lt;" &amp; day!J2)</f>
        <v>0</v>
      </c>
      <c r="J3">
        <f>SUMIFS('records'!J5:J94,'records'!E5:E94,day!D3, 'records'!F5:F94, "&gt;=" &amp; day!J2,'records'!F5:F94, "&lt;" &amp; day!K2)</f>
        <v>0</v>
      </c>
      <c r="K3">
        <f>SUMIFS('records'!J5:J94,'records'!E5:E94,day!D3, 'records'!F5:F94, "&gt;=" &amp; day!K2,'records'!F5:F94, "&lt;" &amp; day!L2)</f>
        <v>-0.30000000000000004</v>
      </c>
      <c r="L3">
        <f>SUMIFS('records'!J5:J94,'records'!E5:E94,day!D3, 'records'!F5:F94, "&gt;=" &amp; day!L2,'records'!F5:F94, "&lt;" &amp; day!M2)</f>
        <v>-0.2</v>
      </c>
      <c r="M3">
        <f>SUMIFS('records'!J5:J94,'records'!E5:E94,day!D3, 'records'!F5:F94, "&gt;=" &amp; day!M2,'records'!F5:F94, "&lt;" &amp; day!N2)</f>
        <v>0</v>
      </c>
      <c r="N3">
        <f>SUMIFS('records'!J5:J94,'records'!E5:E94,day!D3, 'records'!F5:F94, "&gt;=" &amp; day!N2,'records'!F5:F94, "&lt;" &amp; day!O2)</f>
        <v>0</v>
      </c>
      <c r="O3">
        <f>SUMIFS('records'!J5:J94,'records'!E5:E94,day!D3, 'records'!F5:F94, "&gt;=" &amp; day!O2,'records'!F5:F94, "&lt;" &amp; day!P2)</f>
        <v>0</v>
      </c>
      <c r="P3">
        <f>SUMIFS('records'!J5:J94,'records'!E5:E94,day!D3, 'records'!F5:F94, "&gt;=" &amp; day!P2,'records'!F5:F94, "&lt;" &amp; day!Q2)</f>
        <v>0</v>
      </c>
      <c r="Q3">
        <f>SUMIFS('records'!J5:J94,'records'!E5:E94,day!D3, 'records'!F5:F94, "&gt;=" &amp; day!Q2,'records'!F5:F94, "&lt;" &amp; day!R2)</f>
        <v>0</v>
      </c>
      <c r="R3">
        <f>SUMIFS('records'!J5:J94,'records'!E5:E94,day!D3, 'records'!F5:F94, "&gt;=" &amp; day!R2,'records'!F5:F94, "&lt;" &amp; day!S2)</f>
        <v>0</v>
      </c>
      <c r="S3">
        <f>SUMIFS('records'!J5:J94,'records'!E5:E94,day!D3, 'records'!F5:F94, "&gt;=" &amp; day!S2,'records'!F5:F94, "&lt;" &amp; day!T2)</f>
        <v>0</v>
      </c>
      <c r="T3">
        <f>SUMIFS('records'!J5:J94,'records'!E5:E94,day!D3, 'records'!F5:F94, "&gt;=" &amp; day!T2,'records'!F5:F94, "&lt;" &amp; day!U2)</f>
        <v>0</v>
      </c>
      <c r="U3">
        <f>SUMIFS('records'!J5:J94,'records'!E5:E94,day!D3, 'records'!F5:F94, "&gt;=" &amp; day!U2,'records'!F5:F94, "&lt;" &amp; day!V2)</f>
        <v>0</v>
      </c>
      <c r="V3">
        <f>SUMIFS('records'!J5:J94,'records'!E5:E94,day!D3, 'records'!F5:F94, "&gt;=" &amp; day!V2,'records'!F5:F94, "&lt;" &amp; day!W2)</f>
        <v>0</v>
      </c>
      <c r="W3">
        <f>SUMIFS('records'!J5:J94,'records'!E5:E94,day!D3, 'records'!F5:F94, "&gt;=" &amp; day!W2,'records'!F5:F94, "&lt;" &amp; day!X2)</f>
        <v>0</v>
      </c>
      <c r="X3">
        <f>SUMIFS('records'!J5:J94,'records'!E5:E94,day!D3, 'records'!F5:F94, "&gt;=" &amp; day!X2,'records'!F5:F94, "&lt;" &amp; day!Y2)</f>
        <v>0</v>
      </c>
      <c r="Y3">
        <f>SUMIFS('records'!J5:J94,'records'!E5:E94,day!D3, 'records'!F5:F94, "&gt;=" &amp; day!Y2,'records'!F5:F94, "&lt;" &amp; day!Z2)</f>
        <v>0</v>
      </c>
      <c r="Z3">
        <f>SUMIFS('records'!J5:J94,'records'!E5:E94,day!D3, 'records'!F5:F94, "&gt;=" &amp; day!Z2,'records'!F5:F94, "&lt;" &amp; day!AA2)</f>
        <v>0.1</v>
      </c>
      <c r="AA3">
        <f>SUMIFS('records'!J5:J94,'records'!E5:E94,day!D3, 'records'!F5:F94, "&gt;=" &amp; day!AA2,'records'!F5:F94, "&lt;" &amp; day!AB2)</f>
        <v>0.08</v>
      </c>
      <c r="AB3">
        <f>SUMIFS('records'!J5:J94,'records'!E5:E94,day!D3, 'records'!F5:F94, "&gt;=" &amp; day!AB2,'records'!F5:F94, "&lt;" &amp; day!AC2)</f>
        <v>0</v>
      </c>
      <c r="AC3">
        <f>SUMIFS('records'!J5:J94,'records'!E5:E94,day!D3, 'records'!F5:F94,day!AC2)</f>
        <v>0</v>
      </c>
      <c r="AE3" s="6">
        <v>43884</v>
      </c>
      <c r="AF3">
        <f>SUMIFS('records'!J5:J94,'records'!E5:E94,day!A3, 'records'!I5:I94, day!AF2)</f>
        <v>-0.1</v>
      </c>
      <c r="AG3">
        <f>SUMIFS('records'!J5:J94,'records'!E5:E94,day!A3, 'records'!I5:I94, day!AG2)</f>
        <v>-0.1</v>
      </c>
      <c r="AH3">
        <f>SUMIFS('records'!J5:J94,'records'!E5:E94,day!A3, 'records'!I5:I94, day!AH2)</f>
        <v>0</v>
      </c>
      <c r="AI3">
        <f>SUMIFS('records'!J5:J94,'records'!E5:E94,day!A3, 'records'!I5:I94, day!AI2)</f>
        <v>0.1</v>
      </c>
      <c r="AJ3">
        <f>SUMIFS('records'!J5:J94,'records'!E5:E94,day!A3, 'records'!I5:I94, day!AJ2)</f>
        <v>0.1</v>
      </c>
      <c r="AK3">
        <f>SUMIFS('records'!J5:J94,'records'!E5:E94,day!A3, 'records'!I5:I94, day!AK2)</f>
        <v>0.08</v>
      </c>
    </row>
    <row r="4" spans="1:37">
      <c r="A4" s="6">
        <v>43885</v>
      </c>
      <c r="B4">
        <f>SUMIF(records[日期],表6_11[[#This Row],[日期]],records[得分])</f>
        <v>-0.62000000000000011</v>
      </c>
      <c r="D4" s="6">
        <f t="shared" ref="D4:D9" si="0">A4</f>
        <v>43885</v>
      </c>
      <c r="E4">
        <f>SUMIFS('records'!J5:J94,'records'!E5:E94,day!D4, 'records'!F5:F94, "&gt;=" &amp; day!E2,'records'!F5:F94, "&lt;" &amp; day!F2)</f>
        <v>0.18</v>
      </c>
      <c r="F4">
        <f>SUMIFS('records'!J5:J94,'records'!E5:E94,day!D4, 'records'!F5:F94, "&gt;=" &amp; day!F2,'records'!F5:F94, "&lt;" &amp; day!G2)</f>
        <v>0</v>
      </c>
      <c r="G4">
        <f>SUMIFS('records'!J5:J94,'records'!E5:E94,day!D4, 'records'!F5:F94, "&gt;=" &amp; day!G2,'records'!F5:F94, "&lt;" &amp; day!H2)</f>
        <v>0</v>
      </c>
      <c r="H4">
        <f>SUMIFS('records'!J5:J94,'records'!E5:E94,day!D4, 'records'!F5:F94, "&gt;=" &amp; day!H2,'records'!F5:F94, "&lt;" &amp; day!I2)</f>
        <v>0</v>
      </c>
      <c r="I4">
        <f>SUMIFS('records'!J5:J94,'records'!E5:E94,day!D4, 'records'!F5:F94, "&gt;=" &amp; day!I2,'records'!F5:F94, "&lt;" &amp; day!J2)</f>
        <v>0</v>
      </c>
      <c r="J4">
        <f>SUMIFS('records'!J5:J94,'records'!E5:E94,day!D4, 'records'!F5:F94, "&gt;=" &amp; day!J2,'records'!F5:F94, "&lt;" &amp; day!K2)</f>
        <v>0</v>
      </c>
      <c r="K4">
        <f>SUMIFS('records'!J5:J94,'records'!E5:E94,day!D4, 'records'!F5:F94, "&gt;=" &amp; day!K2,'records'!F5:F94, "&lt;" &amp; day!L2)</f>
        <v>-0.5</v>
      </c>
      <c r="L4">
        <f>SUMIFS('records'!J5:J94,'records'!E5:E94,day!D4, 'records'!F5:F94, "&gt;=" &amp; day!L2,'records'!F5:F94, "&lt;" &amp; day!M2)</f>
        <v>-0.4</v>
      </c>
      <c r="M4">
        <f>SUMIFS('records'!J5:J94,'records'!E5:E94,day!D4, 'records'!F5:F94, "&gt;=" &amp; day!M2,'records'!F5:F94, "&lt;" &amp; day!N2)</f>
        <v>0</v>
      </c>
      <c r="N4">
        <f>SUMIFS('records'!J5:J94,'records'!E5:E94,day!D4, 'records'!F5:F94, "&gt;=" &amp; day!N2,'records'!F5:F94, "&lt;" &amp; day!O2)</f>
        <v>0</v>
      </c>
      <c r="O4">
        <f>SUMIFS('records'!J5:J94,'records'!E5:E94,day!D4, 'records'!F5:F94, "&gt;=" &amp; day!O2,'records'!F5:F94, "&lt;" &amp; day!P2)</f>
        <v>0</v>
      </c>
      <c r="P4">
        <f>SUMIFS('records'!J5:J94,'records'!E5:E94,day!D4, 'records'!F5:F94, "&gt;=" &amp; day!P2,'records'!F5:F94, "&lt;" &amp; day!Q2)</f>
        <v>0</v>
      </c>
      <c r="Q4">
        <f>SUMIFS('records'!J5:J94,'records'!E5:E94,day!D4, 'records'!F5:F94, "&gt;=" &amp; day!Q2,'records'!F5:F94, "&lt;" &amp; day!R2)</f>
        <v>0</v>
      </c>
      <c r="R4">
        <f>SUMIFS('records'!J5:J94,'records'!E5:E94,day!D4, 'records'!F5:F94, "&gt;=" &amp; day!R2,'records'!F5:F94, "&lt;" &amp; day!S2)</f>
        <v>0</v>
      </c>
      <c r="S4">
        <f>SUMIFS('records'!J5:J94,'records'!E5:E94,day!D4, 'records'!F5:F94, "&gt;=" &amp; day!S2,'records'!F5:F94, "&lt;" &amp; day!T2)</f>
        <v>0</v>
      </c>
      <c r="T4">
        <f>SUMIFS('records'!J5:J94,'records'!E5:E94,day!D4, 'records'!F5:F94, "&gt;=" &amp; day!T2,'records'!F5:F94, "&lt;" &amp; day!U2)</f>
        <v>0</v>
      </c>
      <c r="U4">
        <f>SUMIFS('records'!J5:J94,'records'!E5:E94,day!D4, 'records'!F5:F94, "&gt;=" &amp; day!U2,'records'!F5:F94, "&lt;" &amp; day!V2)</f>
        <v>0</v>
      </c>
      <c r="V4">
        <f>SUMIFS('records'!J5:J94,'records'!E5:E94,day!D4, 'records'!F5:F94, "&gt;=" &amp; day!V2,'records'!F5:F94, "&lt;" &amp; day!W2)</f>
        <v>0</v>
      </c>
      <c r="W4">
        <f>SUMIFS('records'!J5:J94,'records'!E5:E94,day!D4, 'records'!F5:F94, "&gt;=" &amp; day!W2,'records'!F5:F94, "&lt;" &amp; day!X2)</f>
        <v>0</v>
      </c>
      <c r="X4">
        <f>SUMIFS('records'!J5:J94,'records'!E5:E94,day!D4, 'records'!F5:F94, "&gt;=" &amp; day!X2,'records'!F5:F94, "&lt;" &amp; day!Y2)</f>
        <v>0</v>
      </c>
      <c r="Y4">
        <f>SUMIFS('records'!J5:J94,'records'!E5:E94,day!D4, 'records'!F5:F94, "&gt;=" &amp; day!Y2,'records'!F5:F94, "&lt;" &amp; day!Z2)</f>
        <v>0</v>
      </c>
      <c r="Z4">
        <f>SUMIFS('records'!J5:J94,'records'!E5:E94,day!D4, 'records'!F5:F94, "&gt;=" &amp; day!Z2,'records'!F5:F94, "&lt;" &amp; day!AA2)</f>
        <v>0.1</v>
      </c>
      <c r="AA4">
        <f>SUMIFS('records'!J5:J94,'records'!E5:E94,day!D4, 'records'!F5:F94, "&gt;=" &amp; day!AA2,'records'!F5:F94, "&lt;" &amp; day!AB2)</f>
        <v>0</v>
      </c>
      <c r="AB4">
        <f>SUMIFS('records'!J5:J94,'records'!E5:E94,day!D4, 'records'!F5:F94, "&gt;=" &amp; day!AB2,'records'!F5:F94, "&lt;" &amp; day!AC2)</f>
        <v>0</v>
      </c>
      <c r="AC4">
        <f>SUMIFS('records'!J5:J94,'records'!E5:E94,day!D4, 'records'!F5:F94,day!AC2)</f>
        <v>0</v>
      </c>
      <c r="AE4" s="6">
        <v>43885</v>
      </c>
      <c r="AF4">
        <f>SUMIFS('records'!J5:J94,'records'!E5:E94,day!A4, 'records'!I5:I94, day!AF2)</f>
        <v>-0.2</v>
      </c>
      <c r="AG4">
        <f>SUMIFS('records'!J5:J94,'records'!E5:E94,day!A4, 'records'!I5:I94, day!AG2)</f>
        <v>-0.2</v>
      </c>
      <c r="AH4">
        <f>SUMIFS('records'!J5:J94,'records'!E5:E94,day!A4, 'records'!I5:I94, day!AH2)</f>
        <v>0</v>
      </c>
      <c r="AI4">
        <f>SUMIFS('records'!J5:J94,'records'!E5:E94,day!A4, 'records'!I5:I94, day!AI2)</f>
        <v>0.1</v>
      </c>
      <c r="AJ4">
        <f>SUMIFS('records'!J5:J94,'records'!E5:E94,day!A4, 'records'!I5:I94, day!AJ2)</f>
        <v>0.1</v>
      </c>
      <c r="AK4">
        <f>SUMIFS('records'!J5:J94,'records'!E5:E94,day!A4, 'records'!I5:I94, day!AK2)</f>
        <v>0.1</v>
      </c>
    </row>
    <row r="5" spans="1:37">
      <c r="A5" s="6">
        <v>43886</v>
      </c>
      <c r="B5">
        <f>SUMIF(records[日期],表6_11[[#This Row],[日期]],records[得分])</f>
        <v>1.7</v>
      </c>
      <c r="D5" s="6">
        <f t="shared" si="0"/>
        <v>43886</v>
      </c>
      <c r="E5">
        <f>SUMIFS('records'!J5:J94,'records'!E5:E94,day!D5, 'records'!F5:F94, "&gt;=" &amp; day!E2,'records'!F5:F94, "&lt;" &amp; day!F2)</f>
        <v>0</v>
      </c>
      <c r="F5">
        <f>SUMIFS('records'!J5:J94,'records'!E5:E94,day!D5, 'records'!F5:F94, "&gt;=" &amp; day!F2,'records'!F5:F94, "&lt;" &amp; day!G2)</f>
        <v>0</v>
      </c>
      <c r="G5">
        <f>SUMIFS('records'!J5:J94,'records'!E5:E94,day!D5, 'records'!F5:F94, "&gt;=" &amp; day!G2,'records'!F5:F94, "&lt;" &amp; day!H2)</f>
        <v>0</v>
      </c>
      <c r="H5">
        <f>SUMIFS('records'!J5:J94,'records'!E5:E94,day!D5, 'records'!F5:F94, "&gt;=" &amp; day!H2,'records'!F5:F94, "&lt;" &amp; day!I2)</f>
        <v>0</v>
      </c>
      <c r="I5">
        <f>SUMIFS('records'!J5:J94,'records'!E5:E94,day!D5, 'records'!F5:F94, "&gt;=" &amp; day!I2,'records'!F5:F94, "&lt;" &amp; day!J2)</f>
        <v>0</v>
      </c>
      <c r="J5">
        <f>SUMIFS('records'!J5:J94,'records'!E5:E94,day!D5, 'records'!F5:F94, "&gt;=" &amp; day!J2,'records'!F5:F94, "&lt;" &amp; day!K2)</f>
        <v>0</v>
      </c>
      <c r="K5">
        <f>SUMIFS('records'!J5:J94,'records'!E5:E94,day!D5, 'records'!F5:F94, "&gt;=" &amp; day!K2,'records'!F5:F94, "&lt;" &amp; day!L2)</f>
        <v>0.30000000000000004</v>
      </c>
      <c r="L5">
        <f>SUMIFS('records'!J5:J94,'records'!E5:E94,day!D5, 'records'!F5:F94, "&gt;=" &amp; day!L2,'records'!F5:F94, "&lt;" &amp; day!M2)</f>
        <v>0.2</v>
      </c>
      <c r="M5">
        <f>SUMIFS('records'!J5:J94,'records'!E5:E94,day!D5, 'records'!F5:F94, "&gt;=" &amp; day!M2,'records'!F5:F94, "&lt;" &amp; day!N2)</f>
        <v>0.1</v>
      </c>
      <c r="N5">
        <f>SUMIFS('records'!J5:J94,'records'!E5:E94,day!D5, 'records'!F5:F94, "&gt;=" &amp; day!N2,'records'!F5:F94, "&lt;" &amp; day!O2)</f>
        <v>0.2</v>
      </c>
      <c r="O5">
        <f>SUMIFS('records'!J5:J94,'records'!E5:E94,day!D5, 'records'!F5:F94, "&gt;=" &amp; day!O2,'records'!F5:F94, "&lt;" &amp; day!P2)</f>
        <v>0.1</v>
      </c>
      <c r="P5">
        <f>SUMIFS('records'!J5:J94,'records'!E5:E94,day!D5, 'records'!F5:F94, "&gt;=" &amp; day!P2,'records'!F5:F94, "&lt;" &amp; day!Q2)</f>
        <v>0</v>
      </c>
      <c r="Q5">
        <f>SUMIFS('records'!J5:J94,'records'!E5:E94,day!D5, 'records'!F5:F94, "&gt;=" &amp; day!Q2,'records'!F5:F94, "&lt;" &amp; day!R2)</f>
        <v>0</v>
      </c>
      <c r="R5">
        <f>SUMIFS('records'!J5:J94,'records'!E5:E94,day!D5, 'records'!F5:F94, "&gt;=" &amp; day!R2,'records'!F5:F94, "&lt;" &amp; day!S2)</f>
        <v>0</v>
      </c>
      <c r="S5">
        <f>SUMIFS('records'!J5:J94,'records'!E5:E94,day!D5, 'records'!F5:F94, "&gt;=" &amp; day!S2,'records'!F5:F94, "&lt;" &amp; day!T2)</f>
        <v>0</v>
      </c>
      <c r="T5">
        <f>SUMIFS('records'!J5:J94,'records'!E5:E94,day!D5, 'records'!F5:F94, "&gt;=" &amp; day!T2,'records'!F5:F94, "&lt;" &amp; day!U2)</f>
        <v>0</v>
      </c>
      <c r="U5">
        <f>SUMIFS('records'!J5:J94,'records'!E5:E94,day!D5, 'records'!F5:F94, "&gt;=" &amp; day!U2,'records'!F5:F94, "&lt;" &amp; day!V2)</f>
        <v>0</v>
      </c>
      <c r="V5">
        <f>SUMIFS('records'!J5:J94,'records'!E5:E94,day!D5, 'records'!F5:F94, "&gt;=" &amp; day!V2,'records'!F5:F94, "&lt;" &amp; day!W2)</f>
        <v>0</v>
      </c>
      <c r="W5">
        <f>SUMIFS('records'!J5:J94,'records'!E5:E94,day!D5, 'records'!F5:F94, "&gt;=" &amp; day!W2,'records'!F5:F94, "&lt;" &amp; day!X2)</f>
        <v>0.1</v>
      </c>
      <c r="X5">
        <f>SUMIFS('records'!J5:J94,'records'!E5:E94,day!D5, 'records'!F5:F94, "&gt;=" &amp; day!X2,'records'!F5:F94, "&lt;" &amp; day!Y2)</f>
        <v>0</v>
      </c>
      <c r="Y5">
        <f>SUMIFS('records'!J5:J94,'records'!E5:E94,day!D5, 'records'!F5:F94, "&gt;=" &amp; day!Y2,'records'!F5:F94, "&lt;" &amp; day!Z2)</f>
        <v>0</v>
      </c>
      <c r="Z5">
        <f>SUMIFS('records'!J5:J94,'records'!E5:E94,day!D5, 'records'!F5:F94, "&gt;=" &amp; day!Z2,'records'!F5:F94, "&lt;" &amp; day!AA2)</f>
        <v>0.2</v>
      </c>
      <c r="AA5">
        <f>SUMIFS('records'!J5:J94,'records'!E5:E94,day!D5, 'records'!F5:F94, "&gt;=" &amp; day!AA2,'records'!F5:F94, "&lt;" &amp; day!AB2)</f>
        <v>0.5</v>
      </c>
      <c r="AB5">
        <f>SUMIFS('records'!J5:J94,'records'!E5:E94,day!D5, 'records'!F5:F94, "&gt;=" &amp; day!AB2,'records'!F5:F94, "&lt;" &amp; day!AC2)</f>
        <v>0</v>
      </c>
      <c r="AC5">
        <f>SUMIFS('records'!J5:J94,'records'!E5:E94,day!D5, 'records'!F5:F94,day!AC2)</f>
        <v>0</v>
      </c>
      <c r="AE5" s="6">
        <v>43886</v>
      </c>
      <c r="AF5">
        <f>SUMIFS('records'!J5:J94,'records'!E5:E94,day!A5, 'records'!I5:I94, day!AF2)</f>
        <v>0.1</v>
      </c>
      <c r="AG5">
        <f>SUMIFS('records'!J5:J94,'records'!E5:E94,day!A5, 'records'!I5:I94, day!AG2)</f>
        <v>0.1</v>
      </c>
      <c r="AH5">
        <f>SUMIFS('records'!J5:J94,'records'!E5:E94,day!A5, 'records'!I5:I94, day!AH2)</f>
        <v>0</v>
      </c>
      <c r="AI5">
        <f>SUMIFS('records'!J5:J94,'records'!E5:E94,day!A5, 'records'!I5:I94, day!AI2)</f>
        <v>0.2</v>
      </c>
      <c r="AJ5">
        <f>SUMIFS('records'!J5:J94,'records'!E5:E94,day!A5, 'records'!I5:I94, day!AJ2)</f>
        <v>0.2</v>
      </c>
      <c r="AK5">
        <f>SUMIFS('records'!J5:J94,'records'!E5:E94,day!A5, 'records'!I5:I94, day!AK2)</f>
        <v>0.2</v>
      </c>
    </row>
    <row r="6" spans="1:37">
      <c r="A6" s="6">
        <v>43887</v>
      </c>
      <c r="B6">
        <f>SUMIF(records[日期],表6_11[[#This Row],[日期]],records[得分])</f>
        <v>2.9000000000000008</v>
      </c>
      <c r="D6" s="6">
        <f t="shared" si="0"/>
        <v>43887</v>
      </c>
      <c r="E6">
        <f>SUMIFS('records'!J5:J94,'records'!E5:E94,day!D6, 'records'!F5:F94, "&gt;=" &amp; day!E2,'records'!F5:F94, "&lt;" &amp; day!F2)</f>
        <v>0.9</v>
      </c>
      <c r="F6">
        <f>SUMIFS('records'!J5:J94,'records'!E5:E94,day!D6, 'records'!F5:F94, "&gt;=" &amp; day!F2,'records'!F5:F94, "&lt;" &amp; day!G2)</f>
        <v>0</v>
      </c>
      <c r="G6">
        <f>SUMIFS('records'!J5:J94,'records'!E5:E94,day!D6, 'records'!F5:F94, "&gt;=" &amp; day!G2,'records'!F5:F94, "&lt;" &amp; day!H2)</f>
        <v>0</v>
      </c>
      <c r="H6">
        <f>SUMIFS('records'!J5:J94,'records'!E5:E94,day!D6, 'records'!F5:F94, "&gt;=" &amp; day!H2,'records'!F5:F94, "&lt;" &amp; day!I2)</f>
        <v>0</v>
      </c>
      <c r="I6">
        <f>SUMIFS('records'!J5:J94,'records'!E5:E94,day!D6, 'records'!F5:F94, "&gt;=" &amp; day!I2,'records'!F5:F94, "&lt;" &amp; day!J2)</f>
        <v>0</v>
      </c>
      <c r="J6">
        <f>SUMIFS('records'!J5:J94,'records'!E5:E94,day!D6, 'records'!F5:F94, "&gt;=" &amp; day!J2,'records'!F5:F94, "&lt;" &amp; day!K2)</f>
        <v>0</v>
      </c>
      <c r="K6">
        <f>SUMIFS('records'!J5:J94,'records'!E5:E94,day!D6, 'records'!F5:F94, "&gt;=" &amp; day!K2,'records'!F5:F94, "&lt;" &amp; day!L2)</f>
        <v>0.30000000000000004</v>
      </c>
      <c r="L6">
        <f>SUMIFS('records'!J5:J94,'records'!E5:E94,day!D6, 'records'!F5:F94, "&gt;=" &amp; day!L2,'records'!F5:F94, "&lt;" &amp; day!M2)</f>
        <v>0.2</v>
      </c>
      <c r="M6">
        <f>SUMIFS('records'!J5:J94,'records'!E5:E94,day!D6, 'records'!F5:F94, "&gt;=" &amp; day!M2,'records'!F5:F94, "&lt;" &amp; day!N2)</f>
        <v>0.8</v>
      </c>
      <c r="N6">
        <f>SUMIFS('records'!J5:J94,'records'!E5:E94,day!D6, 'records'!F5:F94, "&gt;=" &amp; day!N2,'records'!F5:F94, "&lt;" &amp; day!O2)</f>
        <v>0</v>
      </c>
      <c r="O6">
        <f>SUMIFS('records'!J5:J94,'records'!E5:E94,day!D6, 'records'!F5:F94, "&gt;=" &amp; day!O2,'records'!F5:F94, "&lt;" &amp; day!P2)</f>
        <v>0</v>
      </c>
      <c r="P6">
        <f>SUMIFS('records'!J5:J94,'records'!E5:E94,day!D6, 'records'!F5:F94, "&gt;=" &amp; day!P2,'records'!F5:F94, "&lt;" &amp; day!Q2)</f>
        <v>0</v>
      </c>
      <c r="Q6">
        <f>SUMIFS('records'!J5:J94,'records'!E5:E94,day!D6, 'records'!F5:F94, "&gt;=" &amp; day!Q2,'records'!F5:F94, "&lt;" &amp; day!R2)</f>
        <v>0</v>
      </c>
      <c r="R6">
        <f>SUMIFS('records'!J5:J94,'records'!E5:E94,day!D6, 'records'!F5:F94, "&gt;=" &amp; day!R2,'records'!F5:F94, "&lt;" &amp; day!S2)</f>
        <v>0</v>
      </c>
      <c r="S6">
        <f>SUMIFS('records'!J5:J94,'records'!E5:E94,day!D6, 'records'!F5:F94, "&gt;=" &amp; day!S2,'records'!F5:F94, "&lt;" &amp; day!T2)</f>
        <v>0</v>
      </c>
      <c r="T6">
        <f>SUMIFS('records'!J5:J94,'records'!E5:E94,day!D6, 'records'!F5:F94, "&gt;=" &amp; day!T2,'records'!F5:F94, "&lt;" &amp; day!U2)</f>
        <v>0</v>
      </c>
      <c r="U6">
        <f>SUMIFS('records'!J5:J94,'records'!E5:E94,day!D6, 'records'!F5:F94, "&gt;=" &amp; day!U2,'records'!F5:F94, "&lt;" &amp; day!V2)</f>
        <v>0</v>
      </c>
      <c r="V6">
        <f>SUMIFS('records'!J5:J94,'records'!E5:E94,day!D6, 'records'!F5:F94, "&gt;=" &amp; day!V2,'records'!F5:F94, "&lt;" &amp; day!W2)</f>
        <v>0</v>
      </c>
      <c r="W6">
        <f>SUMIFS('records'!J5:J94,'records'!E5:E94,day!D6, 'records'!F5:F94, "&gt;=" &amp; day!W2,'records'!F5:F94, "&lt;" &amp; day!X2)</f>
        <v>0</v>
      </c>
      <c r="X6">
        <f>SUMIFS('records'!J5:J94,'records'!E5:E94,day!D6, 'records'!F5:F94, "&gt;=" &amp; day!X2,'records'!F5:F94, "&lt;" &amp; day!Y2)</f>
        <v>0</v>
      </c>
      <c r="Y6">
        <f>SUMIFS('records'!J5:J94,'records'!E5:E94,day!D6, 'records'!F5:F94, "&gt;=" &amp; day!Y2,'records'!F5:F94, "&lt;" &amp; day!Z2)</f>
        <v>0</v>
      </c>
      <c r="Z6">
        <f>SUMIFS('records'!J5:J94,'records'!E5:E94,day!D6, 'records'!F5:F94, "&gt;=" &amp; day!Z2,'records'!F5:F94, "&lt;" &amp; day!AA2)</f>
        <v>0.2</v>
      </c>
      <c r="AA6">
        <f>SUMIFS('records'!J5:J94,'records'!E5:E94,day!D6, 'records'!F5:F94, "&gt;=" &amp; day!AA2,'records'!F5:F94, "&lt;" &amp; day!AB2)</f>
        <v>0.5</v>
      </c>
      <c r="AB6">
        <f>SUMIFS('records'!J5:J94,'records'!E5:E94,day!D6, 'records'!F5:F94, "&gt;=" &amp; day!AB2,'records'!F5:F94, "&lt;" &amp; day!AC2)</f>
        <v>0</v>
      </c>
      <c r="AC6">
        <f>SUMIFS('records'!J5:J94,'records'!E5:E94,day!D6, 'records'!F5:F94,day!AC2)</f>
        <v>0</v>
      </c>
      <c r="AE6" s="6">
        <v>43887</v>
      </c>
      <c r="AF6">
        <f>SUMIFS('records'!J5:J94,'records'!E5:E94,day!A6, 'records'!I5:I94, day!AF2)</f>
        <v>0.1</v>
      </c>
      <c r="AG6">
        <f>SUMIFS('records'!J5:J94,'records'!E5:E94,day!A6, 'records'!I5:I94, day!AG2)</f>
        <v>0.1</v>
      </c>
      <c r="AH6">
        <f>SUMIFS('records'!J5:J94,'records'!E5:E94,day!A6, 'records'!I5:I94, day!AH2)</f>
        <v>0</v>
      </c>
      <c r="AI6">
        <f>SUMIFS('records'!J5:J94,'records'!E5:E94,day!A6, 'records'!I5:I94, day!AI2)</f>
        <v>0.2</v>
      </c>
      <c r="AJ6">
        <f>SUMIFS('records'!J5:J94,'records'!E5:E94,day!A6, 'records'!I5:I94, day!AJ2)</f>
        <v>0.2</v>
      </c>
      <c r="AK6">
        <f>SUMIFS('records'!J5:J94,'records'!E5:E94,day!A6, 'records'!I5:I94, day!AK2)</f>
        <v>0.2</v>
      </c>
    </row>
    <row r="7" spans="1:37">
      <c r="A7" s="6">
        <v>43888</v>
      </c>
      <c r="B7">
        <f>SUMIF(records[日期],表6_11[[#This Row],[日期]],records[得分])</f>
        <v>1.56</v>
      </c>
      <c r="D7" s="6">
        <f t="shared" si="0"/>
        <v>43888</v>
      </c>
      <c r="E7">
        <f>SUMIFS('records'!J5:J94,'records'!E5:E94,day!D7, 'records'!F5:F94, "&gt;=" &amp; day!E2,'records'!F5:F94, "&lt;" &amp; day!F2)</f>
        <v>-0.42</v>
      </c>
      <c r="F7">
        <f>SUMIFS('records'!J5:J94,'records'!E5:E94,day!D7, 'records'!F5:F94, "&gt;=" &amp; day!F2,'records'!F5:F94, "&lt;" &amp; day!G2)</f>
        <v>0</v>
      </c>
      <c r="G7">
        <f>SUMIFS('records'!J5:J94,'records'!E5:E94,day!D7, 'records'!F5:F94, "&gt;=" &amp; day!G2,'records'!F5:F94, "&lt;" &amp; day!H2)</f>
        <v>0</v>
      </c>
      <c r="H7">
        <f>SUMIFS('records'!J5:J94,'records'!E5:E94,day!D7, 'records'!F5:F94, "&gt;=" &amp; day!H2,'records'!F5:F94, "&lt;" &amp; day!I2)</f>
        <v>0</v>
      </c>
      <c r="I7">
        <f>SUMIFS('records'!J5:J94,'records'!E5:E94,day!D7, 'records'!F5:F94, "&gt;=" &amp; day!I2,'records'!F5:F94, "&lt;" &amp; day!J2)</f>
        <v>0</v>
      </c>
      <c r="J7">
        <f>SUMIFS('records'!J5:J94,'records'!E5:E94,day!D7, 'records'!F5:F94, "&gt;=" &amp; day!J2,'records'!F5:F94, "&lt;" &amp; day!K2)</f>
        <v>0</v>
      </c>
      <c r="K7">
        <f>SUMIFS('records'!J5:J94,'records'!E5:E94,day!D7, 'records'!F5:F94, "&gt;=" &amp; day!K2,'records'!F5:F94, "&lt;" &amp; day!L2)</f>
        <v>0.60000000000000009</v>
      </c>
      <c r="L7">
        <f>SUMIFS('records'!J5:J94,'records'!E5:E94,day!D7, 'records'!F5:F94, "&gt;=" &amp; day!L2,'records'!F5:F94, "&lt;" &amp; day!M2)</f>
        <v>0.4</v>
      </c>
      <c r="M7">
        <f>SUMIFS('records'!J5:J94,'records'!E5:E94,day!D7, 'records'!F5:F94, "&gt;=" &amp; day!M2,'records'!F5:F94, "&lt;" &amp; day!N2)</f>
        <v>0</v>
      </c>
      <c r="N7">
        <f>SUMIFS('records'!J5:J94,'records'!E5:E94,day!D7, 'records'!F5:F94, "&gt;=" &amp; day!N2,'records'!F5:F94, "&lt;" &amp; day!O2)</f>
        <v>0</v>
      </c>
      <c r="O7">
        <f>SUMIFS('records'!J5:J94,'records'!E5:E94,day!D7, 'records'!F5:F94, "&gt;=" &amp; day!O2,'records'!F5:F94, "&lt;" &amp; day!P2)</f>
        <v>0</v>
      </c>
      <c r="P7">
        <f>SUMIFS('records'!J5:J94,'records'!E5:E94,day!D7, 'records'!F5:F94, "&gt;=" &amp; day!P2,'records'!F5:F94, "&lt;" &amp; day!Q2)</f>
        <v>0</v>
      </c>
      <c r="Q7">
        <f>SUMIFS('records'!J5:J94,'records'!E5:E94,day!D7, 'records'!F5:F94, "&gt;=" &amp; day!Q2,'records'!F5:F94, "&lt;" &amp; day!R2)</f>
        <v>0</v>
      </c>
      <c r="R7">
        <f>SUMIFS('records'!J5:J94,'records'!E5:E94,day!D7, 'records'!F5:F94, "&gt;=" &amp; day!R2,'records'!F5:F94, "&lt;" &amp; day!S2)</f>
        <v>0</v>
      </c>
      <c r="S7">
        <f>SUMIFS('records'!J5:J94,'records'!E5:E94,day!D7, 'records'!F5:F94, "&gt;=" &amp; day!S2,'records'!F5:F94, "&lt;" &amp; day!T2)</f>
        <v>0</v>
      </c>
      <c r="T7">
        <f>SUMIFS('records'!J5:J94,'records'!E5:E94,day!D7, 'records'!F5:F94, "&gt;=" &amp; day!T2,'records'!F5:F94, "&lt;" &amp; day!U2)</f>
        <v>0</v>
      </c>
      <c r="U7">
        <f>SUMIFS('records'!J5:J94,'records'!E5:E94,day!D7, 'records'!F5:F94, "&gt;=" &amp; day!U2,'records'!F5:F94, "&lt;" &amp; day!V2)</f>
        <v>0</v>
      </c>
      <c r="V7">
        <f>SUMIFS('records'!J5:J94,'records'!E5:E94,day!D7, 'records'!F5:F94, "&gt;=" &amp; day!V2,'records'!F5:F94, "&lt;" &amp; day!W2)</f>
        <v>0</v>
      </c>
      <c r="W7">
        <f>SUMIFS('records'!J5:J94,'records'!E5:E94,day!D7, 'records'!F5:F94, "&gt;=" &amp; day!W2,'records'!F5:F94, "&lt;" &amp; day!X2)</f>
        <v>0</v>
      </c>
      <c r="X7">
        <f>SUMIFS('records'!J5:J94,'records'!E5:E94,day!D7, 'records'!F5:F94, "&gt;=" &amp; day!X2,'records'!F5:F94, "&lt;" &amp; day!Y2)</f>
        <v>0</v>
      </c>
      <c r="Y7">
        <f>SUMIFS('records'!J5:J94,'records'!E5:E94,day!D7, 'records'!F5:F94, "&gt;=" &amp; day!Y2,'records'!F5:F94, "&lt;" &amp; day!Z2)</f>
        <v>0</v>
      </c>
      <c r="Z7">
        <f>SUMIFS('records'!J5:J94,'records'!E5:E94,day!D7, 'records'!F5:F94, "&gt;=" &amp; day!Z2,'records'!F5:F94, "&lt;" &amp; day!AA2)</f>
        <v>0.2</v>
      </c>
      <c r="AA7">
        <f>SUMIFS('records'!J5:J94,'records'!E5:E94,day!D7, 'records'!F5:F94, "&gt;=" &amp; day!AA2,'records'!F5:F94, "&lt;" &amp; day!AB2)</f>
        <v>0.60000000000000009</v>
      </c>
      <c r="AB7">
        <f>SUMIFS('records'!J5:J94,'records'!E5:E94,day!D7, 'records'!F5:F94, "&gt;=" &amp; day!AB2,'records'!F5:F94, "&lt;" &amp; day!AC2)</f>
        <v>0</v>
      </c>
      <c r="AC7">
        <f>SUMIFS('records'!J5:J94,'records'!E5:E94,day!D7, 'records'!F5:F94,day!AC2)</f>
        <v>0.18</v>
      </c>
      <c r="AE7" s="6">
        <v>43888</v>
      </c>
      <c r="AF7">
        <f>SUMIFS('records'!J5:J94,'records'!E5:E94,day!A7, 'records'!I5:I94, day!AF2)</f>
        <v>0.2</v>
      </c>
      <c r="AG7">
        <f>SUMIFS('records'!J5:J94,'records'!E5:E94,day!A7, 'records'!I5:I94, day!AG2)</f>
        <v>0.2</v>
      </c>
      <c r="AH7">
        <f>SUMIFS('records'!J5:J94,'records'!E5:E94,day!A7, 'records'!I5:I94, day!AH2)</f>
        <v>0</v>
      </c>
      <c r="AI7">
        <f>SUMIFS('records'!J5:J94,'records'!E5:E94,day!A7, 'records'!I5:I94, day!AI2)</f>
        <v>0.2</v>
      </c>
      <c r="AJ7">
        <f>SUMIFS('records'!J5:J94,'records'!E5:E94,day!A7, 'records'!I5:I94, day!AJ2)</f>
        <v>0.2</v>
      </c>
      <c r="AK7">
        <f>SUMIFS('records'!J5:J94,'records'!E5:E94,day!A7, 'records'!I5:I94, day!AK2)</f>
        <v>0.2</v>
      </c>
    </row>
    <row r="8" spans="1:37">
      <c r="A8" s="6">
        <v>43889</v>
      </c>
      <c r="B8">
        <f>SUMIF(records[日期],表6_11[[#This Row],[日期]],records[得分])</f>
        <v>3.9400000000000004</v>
      </c>
      <c r="D8" s="6">
        <f t="shared" si="0"/>
        <v>43889</v>
      </c>
      <c r="E8">
        <f>SUMIFS('records'!J5:J94,'records'!E5:E94,day!D8, 'records'!F5:F94, "&gt;=" &amp; day!E2,'records'!F5:F94, "&lt;" &amp; day!F2)</f>
        <v>1.56</v>
      </c>
      <c r="F8">
        <f>SUMIFS('records'!J5:J94,'records'!E5:E94,day!D8, 'records'!F5:F94, "&gt;=" &amp; day!F2,'records'!F5:F94, "&lt;" &amp; day!G2)</f>
        <v>0</v>
      </c>
      <c r="G8">
        <f>SUMIFS('records'!J5:J94,'records'!E5:E94,day!D8, 'records'!F5:F94, "&gt;=" &amp; day!G2,'records'!F5:F94, "&lt;" &amp; day!H2)</f>
        <v>0</v>
      </c>
      <c r="H8">
        <f>SUMIFS('records'!J5:J94,'records'!E5:E94,day!D8, 'records'!F5:F94, "&gt;=" &amp; day!H2,'records'!F5:F94, "&lt;" &amp; day!I2)</f>
        <v>0</v>
      </c>
      <c r="I8">
        <f>SUMIFS('records'!J5:J94,'records'!E5:E94,day!D8, 'records'!F5:F94, "&gt;=" &amp; day!I2,'records'!F5:F94, "&lt;" &amp; day!J2)</f>
        <v>0</v>
      </c>
      <c r="J8">
        <f>SUMIFS('records'!J5:J94,'records'!E5:E94,day!D8, 'records'!F5:F94, "&gt;=" &amp; day!J2,'records'!F5:F94, "&lt;" &amp; day!K2)</f>
        <v>0</v>
      </c>
      <c r="K8">
        <f>SUMIFS('records'!J5:J94,'records'!E5:E94,day!D8, 'records'!F5:F94, "&gt;=" &amp; day!K2,'records'!F5:F94, "&lt;" &amp; day!L2)</f>
        <v>0.4</v>
      </c>
      <c r="L8">
        <f>SUMIFS('records'!J5:J94,'records'!E5:E94,day!D8, 'records'!F5:F94, "&gt;=" &amp; day!L2,'records'!F5:F94, "&lt;" &amp; day!M2)</f>
        <v>0.58000000000000007</v>
      </c>
      <c r="M8">
        <f>SUMIFS('records'!J5:J94,'records'!E5:E94,day!D8, 'records'!F5:F94, "&gt;=" &amp; day!M2,'records'!F5:F94, "&lt;" &amp; day!N2)</f>
        <v>0.1</v>
      </c>
      <c r="N8">
        <f>SUMIFS('records'!J5:J94,'records'!E5:E94,day!D8, 'records'!F5:F94, "&gt;=" &amp; day!N2,'records'!F5:F94, "&lt;" &amp; day!O2)</f>
        <v>0</v>
      </c>
      <c r="O8">
        <f>SUMIFS('records'!J5:J94,'records'!E5:E94,day!D8, 'records'!F5:F94, "&gt;=" &amp; day!O2,'records'!F5:F94, "&lt;" &amp; day!P2)</f>
        <v>0</v>
      </c>
      <c r="P8">
        <f>SUMIFS('records'!J5:J94,'records'!E5:E94,day!D8, 'records'!F5:F94, "&gt;=" &amp; day!P2,'records'!F5:F94, "&lt;" &amp; day!Q2)</f>
        <v>0</v>
      </c>
      <c r="Q8">
        <f>SUMIFS('records'!J5:J94,'records'!E5:E94,day!D8, 'records'!F5:F94, "&gt;=" &amp; day!Q2,'records'!F5:F94, "&lt;" &amp; day!R2)</f>
        <v>0.2</v>
      </c>
      <c r="R8">
        <f>SUMIFS('records'!J5:J94,'records'!E5:E94,day!D8, 'records'!F5:F94, "&gt;=" &amp; day!R2,'records'!F5:F94, "&lt;" &amp; day!S2)</f>
        <v>0</v>
      </c>
      <c r="S8">
        <f>SUMIFS('records'!J5:J94,'records'!E5:E94,day!D8, 'records'!F5:F94, "&gt;=" &amp; day!S2,'records'!F5:F94, "&lt;" &amp; day!T2)</f>
        <v>0</v>
      </c>
      <c r="T8">
        <f>SUMIFS('records'!J5:J94,'records'!E5:E94,day!D8, 'records'!F5:F94, "&gt;=" &amp; day!T2,'records'!F5:F94, "&lt;" &amp; day!U2)</f>
        <v>0</v>
      </c>
      <c r="U8">
        <f>SUMIFS('records'!J5:J94,'records'!E5:E94,day!D8, 'records'!F5:F94, "&gt;=" &amp; day!U2,'records'!F5:F94, "&lt;" &amp; day!V2)</f>
        <v>0</v>
      </c>
      <c r="V8">
        <f>SUMIFS('records'!J5:J94,'records'!E5:E94,day!D8, 'records'!F5:F94, "&gt;=" &amp; day!V2,'records'!F5:F94, "&lt;" &amp; day!W2)</f>
        <v>0</v>
      </c>
      <c r="W8">
        <f>SUMIFS('records'!J5:J94,'records'!E5:E94,day!D8, 'records'!F5:F94, "&gt;=" &amp; day!W2,'records'!F5:F94, "&lt;" &amp; day!X2)</f>
        <v>0</v>
      </c>
      <c r="X8">
        <f>SUMIFS('records'!J5:J94,'records'!E5:E94,day!D8, 'records'!F5:F94, "&gt;=" &amp; day!X2,'records'!F5:F94, "&lt;" &amp; day!Y2)</f>
        <v>0</v>
      </c>
      <c r="Y8">
        <f>SUMIFS('records'!J5:J94,'records'!E5:E94,day!D8, 'records'!F5:F94, "&gt;=" &amp; day!Y2,'records'!F5:F94, "&lt;" &amp; day!Z2)</f>
        <v>0</v>
      </c>
      <c r="Z8">
        <f>SUMIFS('records'!J5:J94,'records'!E5:E94,day!D8, 'records'!F5:F94, "&gt;=" &amp; day!Z2,'records'!F5:F94, "&lt;" &amp; day!AA2)</f>
        <v>0.3</v>
      </c>
      <c r="AA8">
        <f>SUMIFS('records'!J5:J94,'records'!E5:E94,day!D8, 'records'!F5:F94, "&gt;=" &amp; day!AA2,'records'!F5:F94, "&lt;" &amp; day!AB2)</f>
        <v>0.8</v>
      </c>
      <c r="AB8">
        <f>SUMIFS('records'!J5:J94,'records'!E5:E94,day!D8, 'records'!F5:F94, "&gt;=" &amp; day!AB2,'records'!F5:F94, "&lt;" &amp; day!AC2)</f>
        <v>0</v>
      </c>
      <c r="AC8">
        <f>SUMIFS('records'!J5:J94,'records'!E5:E94,day!D8, 'records'!F5:F94,day!AC2)</f>
        <v>0</v>
      </c>
      <c r="AE8" s="6">
        <v>43889</v>
      </c>
      <c r="AF8">
        <f>SUMIFS('records'!J5:J94,'records'!E5:E94,day!A8, 'records'!I5:I94, day!AF2)</f>
        <v>0.2</v>
      </c>
      <c r="AG8">
        <f>SUMIFS('records'!J5:J94,'records'!E5:E94,day!A8, 'records'!I5:I94, day!AG2)</f>
        <v>0.2</v>
      </c>
      <c r="AH8">
        <f>SUMIFS('records'!J5:J94,'records'!E5:E94,day!A8, 'records'!I5:I94, day!AH2)</f>
        <v>0</v>
      </c>
      <c r="AI8">
        <f>SUMIFS('records'!J5:J94,'records'!E5:E94,day!A8, 'records'!I5:I94, day!AI2)</f>
        <v>0.3</v>
      </c>
      <c r="AJ8">
        <f>SUMIFS('records'!J5:J94,'records'!E5:E94,day!A8, 'records'!I5:I94, day!AJ2)</f>
        <v>0.3</v>
      </c>
      <c r="AK8">
        <f>SUMIFS('records'!J5:J94,'records'!E5:E94,day!A8, 'records'!I5:I94, day!AK2)</f>
        <v>0.3</v>
      </c>
    </row>
    <row r="9" spans="1:37">
      <c r="A9" s="6">
        <v>43890</v>
      </c>
      <c r="B9">
        <f>SUMIF(records[日期],表6_11[[#This Row],[日期]],records[得分])</f>
        <v>3.78</v>
      </c>
      <c r="D9" s="6">
        <f t="shared" si="0"/>
        <v>43890</v>
      </c>
      <c r="E9">
        <f>SUMIFS('records'!J5:J94,'records'!E5:E94,day!D9, 'records'!F5:F94, "&gt;=" &amp; day!E2,'records'!F5:F94, "&lt;" &amp; day!F2)</f>
        <v>0.23</v>
      </c>
      <c r="F9">
        <f>SUMIFS('records'!J5:J94,'records'!E5:E94,day!D9, 'records'!F5:F94, "&gt;=" &amp; day!F2,'records'!F5:F94, "&lt;" &amp; day!G2)</f>
        <v>0</v>
      </c>
      <c r="G9">
        <f>SUMIFS('records'!J5:J94,'records'!E5:E94,day!D9, 'records'!F5:F94, "&gt;=" &amp; day!G2,'records'!F5:F94, "&lt;" &amp; day!H2)</f>
        <v>0</v>
      </c>
      <c r="H9">
        <f>SUMIFS('records'!J5:J94,'records'!E5:E94,day!D9, 'records'!F5:F94, "&gt;=" &amp; day!H2,'records'!F5:F94, "&lt;" &amp; day!I2)</f>
        <v>0</v>
      </c>
      <c r="I9">
        <f>SUMIFS('records'!J5:J94,'records'!E5:E94,day!D9, 'records'!F5:F94, "&gt;=" &amp; day!I2,'records'!F5:F94, "&lt;" &amp; day!J2)</f>
        <v>0</v>
      </c>
      <c r="J9">
        <f>SUMIFS('records'!J5:J94,'records'!E5:E94,day!D9, 'records'!F5:F94, "&gt;=" &amp; day!J2,'records'!F5:F94, "&lt;" &amp; day!K2)</f>
        <v>0</v>
      </c>
      <c r="K9">
        <f>SUMIFS('records'!J5:J94,'records'!E5:E94,day!D9, 'records'!F5:F94, "&gt;=" &amp; day!K2,'records'!F5:F94, "&lt;" &amp; day!L2)</f>
        <v>0.4</v>
      </c>
      <c r="L9">
        <f>SUMIFS('records'!J5:J94,'records'!E5:E94,day!D9, 'records'!F5:F94, "&gt;=" &amp; day!L2,'records'!F5:F94, "&lt;" &amp; day!M2)</f>
        <v>0.60000000000000009</v>
      </c>
      <c r="M9">
        <f>SUMIFS('records'!J5:J94,'records'!E5:E94,day!D9, 'records'!F5:F94, "&gt;=" &amp; day!M2,'records'!F5:F94, "&lt;" &amp; day!N2)</f>
        <v>0</v>
      </c>
      <c r="N9">
        <f>SUMIFS('records'!J5:J94,'records'!E5:E94,day!D9, 'records'!F5:F94, "&gt;=" &amp; day!N2,'records'!F5:F94, "&lt;" &amp; day!O2)</f>
        <v>0</v>
      </c>
      <c r="O9">
        <f>SUMIFS('records'!J5:J94,'records'!E5:E94,day!D9, 'records'!F5:F94, "&gt;=" &amp; day!O2,'records'!F5:F94, "&lt;" &amp; day!P2)</f>
        <v>0.75</v>
      </c>
      <c r="P9">
        <f>SUMIFS('records'!J5:J94,'records'!E5:E94,day!D9, 'records'!F5:F94, "&gt;=" &amp; day!P2,'records'!F5:F94, "&lt;" &amp; day!Q2)</f>
        <v>0</v>
      </c>
      <c r="Q9">
        <f>SUMIFS('records'!J5:J94,'records'!E5:E94,day!D9, 'records'!F5:F94, "&gt;=" &amp; day!Q2,'records'!F5:F94, "&lt;" &amp; day!R2)</f>
        <v>0</v>
      </c>
      <c r="R9">
        <f>SUMIFS('records'!J5:J94,'records'!E5:E94,day!D9, 'records'!F5:F94, "&gt;=" &amp; day!R2,'records'!F5:F94, "&lt;" &amp; day!S2)</f>
        <v>0</v>
      </c>
      <c r="S9">
        <f>SUMIFS('records'!J5:J94,'records'!E5:E94,day!D9, 'records'!F5:F94, "&gt;=" &amp; day!S2,'records'!F5:F94, "&lt;" &amp; day!T2)</f>
        <v>0</v>
      </c>
      <c r="T9">
        <f>SUMIFS('records'!J5:J94,'records'!E5:E94,day!D9, 'records'!F5:F94, "&gt;=" &amp; day!T2,'records'!F5:F94, "&lt;" &amp; day!U2)</f>
        <v>0</v>
      </c>
      <c r="U9">
        <f>SUMIFS('records'!J5:J94,'records'!E5:E94,day!D9, 'records'!F5:F94, "&gt;=" &amp; day!U2,'records'!F5:F94, "&lt;" &amp; day!V2)</f>
        <v>0</v>
      </c>
      <c r="V9">
        <f>SUMIFS('records'!J5:J94,'records'!E5:E94,day!D9, 'records'!F5:F94, "&gt;=" &amp; day!V2,'records'!F5:F94, "&lt;" &amp; day!W2)</f>
        <v>0</v>
      </c>
      <c r="W9">
        <f>SUMIFS('records'!J5:J94,'records'!E5:E94,day!D9, 'records'!F5:F94, "&gt;=" &amp; day!W2,'records'!F5:F94, "&lt;" &amp; day!X2)</f>
        <v>0</v>
      </c>
      <c r="X9">
        <f>SUMIFS('records'!J5:J94,'records'!E5:E94,day!D9, 'records'!F5:F94, "&gt;=" &amp; day!X2,'records'!F5:F94, "&lt;" &amp; day!Y2)</f>
        <v>0</v>
      </c>
      <c r="Y9">
        <f>SUMIFS('records'!J5:J94,'records'!E5:E94,day!D9, 'records'!F5:F94, "&gt;=" &amp; day!Y2,'records'!F5:F94, "&lt;" &amp; day!Z2)</f>
        <v>0</v>
      </c>
      <c r="Z9">
        <f>SUMIFS('records'!J5:J94,'records'!E5:E94,day!D9, 'records'!F5:F94, "&gt;=" &amp; day!Z2,'records'!F5:F94, "&lt;" &amp; day!AA2)</f>
        <v>0.3</v>
      </c>
      <c r="AA9">
        <f>SUMIFS('records'!J5:J94,'records'!E5:E94,day!D9, 'records'!F5:F94, "&gt;=" &amp; day!AA2,'records'!F5:F94, "&lt;" &amp; day!AB2)</f>
        <v>1.2000000000000002</v>
      </c>
      <c r="AB9">
        <f>SUMIFS('records'!J5:J94,'records'!E5:E94,day!D9, 'records'!F5:F94, "&gt;=" &amp; day!AB2,'records'!F5:F94, "&lt;" &amp; day!AC2)</f>
        <v>0.3</v>
      </c>
      <c r="AC9">
        <f>SUMIFS('records'!J5:J94,'records'!E5:E94,day!D9, 'records'!F5:F94,day!AC2)</f>
        <v>0</v>
      </c>
      <c r="AE9" s="6">
        <v>43890</v>
      </c>
      <c r="AF9">
        <f>SUMIFS('records'!J5:J94,'records'!E5:E94,day!A9, 'records'!I5:I94, day!AF2)</f>
        <v>0.2</v>
      </c>
      <c r="AG9">
        <f>SUMIFS('records'!J5:J94,'records'!E5:E94,day!A9, 'records'!I5:I94, day!AG2)</f>
        <v>0.2</v>
      </c>
      <c r="AH9">
        <f>SUMIFS('records'!J5:J94,'records'!E5:E94,day!A9, 'records'!I5:I94, day!AH2)</f>
        <v>0</v>
      </c>
      <c r="AI9">
        <f>SUMIFS('records'!J5:J94,'records'!E5:E94,day!A9, 'records'!I5:I94, day!AI2)</f>
        <v>0.3</v>
      </c>
      <c r="AJ9">
        <f>SUMIFS('records'!J5:J94,'records'!E5:E94,day!A9, 'records'!I5:I94, day!AJ2)</f>
        <v>0.3</v>
      </c>
      <c r="AK9">
        <f>SUMIFS('records'!J5:J94,'records'!E5:E94,day!A9, 'records'!I5:I94, day!AK2)</f>
        <v>0.3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29" t="s">
        <v>56</v>
      </c>
      <c r="B38" s="29"/>
      <c r="D38" s="28" t="s">
        <v>57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E38" s="27" t="s">
        <v>58</v>
      </c>
      <c r="AF38" s="27"/>
      <c r="AG38" s="27"/>
      <c r="AH38" s="27"/>
      <c r="AI38" s="27"/>
      <c r="AJ38" s="27"/>
      <c r="AK38" s="27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Q41"/>
  <sheetViews>
    <sheetView topLeftCell="A29" zoomScaleNormal="100" workbookViewId="0">
      <selection activeCell="AI33" sqref="AI33:AQ3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29" t="s">
        <v>61</v>
      </c>
      <c r="B1" s="29"/>
      <c r="C1" s="29"/>
      <c r="D1" s="29"/>
      <c r="F1" s="28" t="s">
        <v>68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I1" s="27" t="s">
        <v>69</v>
      </c>
      <c r="AJ1" s="27"/>
      <c r="AK1" s="27"/>
      <c r="AL1" s="27"/>
      <c r="AM1" s="27"/>
      <c r="AN1" s="27"/>
      <c r="AO1" s="27"/>
      <c r="AP1" s="27"/>
      <c r="AQ1" s="27"/>
    </row>
    <row r="2" spans="1:43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</row>
    <row r="4" spans="1:43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43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43">
      <c r="A6" s="13"/>
      <c r="B6" s="6"/>
      <c r="C6" s="6"/>
      <c r="AI6" s="6"/>
      <c r="AJ6" s="6"/>
      <c r="AK6" s="6"/>
    </row>
    <row r="7" spans="1:43">
      <c r="A7" s="13"/>
      <c r="B7" s="6"/>
      <c r="C7" s="6"/>
      <c r="AI7" s="6"/>
      <c r="AJ7" s="6"/>
      <c r="AK7" s="6"/>
    </row>
    <row r="8" spans="1:43">
      <c r="A8" s="13"/>
      <c r="B8" s="6"/>
      <c r="C8" s="6"/>
      <c r="AI8" s="6"/>
      <c r="AJ8" s="6"/>
      <c r="AK8" s="6"/>
    </row>
    <row r="9" spans="1:43">
      <c r="A9" s="13"/>
      <c r="B9" s="6"/>
      <c r="C9" s="6"/>
      <c r="AI9" s="6"/>
      <c r="AJ9" s="6"/>
      <c r="AK9" s="6"/>
    </row>
    <row r="33" spans="1:43" ht="21">
      <c r="A33" s="29" t="s">
        <v>74</v>
      </c>
      <c r="B33" s="29"/>
      <c r="C33" s="29"/>
      <c r="D33" s="29"/>
      <c r="F33" s="28" t="s">
        <v>68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I33" s="27" t="s">
        <v>69</v>
      </c>
      <c r="AJ33" s="27"/>
      <c r="AK33" s="27"/>
      <c r="AL33" s="27"/>
      <c r="AM33" s="27"/>
      <c r="AN33" s="27"/>
      <c r="AO33" s="27"/>
      <c r="AP33" s="27"/>
      <c r="AQ33" s="27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29" t="s">
        <v>76</v>
      </c>
      <c r="B1" s="29"/>
      <c r="C1" s="29"/>
      <c r="D1" s="29"/>
      <c r="F1" s="28" t="s">
        <v>79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I1" s="27" t="s">
        <v>80</v>
      </c>
      <c r="AJ1" s="27"/>
      <c r="AK1" s="27"/>
      <c r="AL1" s="27"/>
      <c r="AM1" s="27"/>
      <c r="AN1" s="27"/>
      <c r="AO1" s="27"/>
      <c r="AP1" s="27"/>
      <c r="AQ1" s="27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29" t="s">
        <v>81</v>
      </c>
      <c r="B33" s="29"/>
      <c r="C33" s="29"/>
      <c r="D33" s="29"/>
      <c r="F33" s="28" t="s">
        <v>79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I33" s="27" t="s">
        <v>80</v>
      </c>
      <c r="AJ33" s="27"/>
      <c r="AK33" s="27"/>
      <c r="AL33" s="27"/>
      <c r="AM33" s="27"/>
      <c r="AN33" s="27"/>
      <c r="AO33" s="27"/>
      <c r="AP33" s="27"/>
      <c r="AQ33" s="27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29" t="s">
        <v>75</v>
      </c>
      <c r="B1" s="29"/>
      <c r="C1" s="29"/>
      <c r="D1" s="29"/>
      <c r="F1" s="28" t="s">
        <v>84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I1" s="27" t="s">
        <v>85</v>
      </c>
      <c r="AJ1" s="27"/>
      <c r="AK1" s="27"/>
      <c r="AL1" s="27"/>
      <c r="AM1" s="27"/>
      <c r="AN1" s="27"/>
      <c r="AO1" s="27"/>
      <c r="AP1" s="27"/>
      <c r="AQ1" s="27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29" t="s">
        <v>86</v>
      </c>
      <c r="B31" s="29"/>
      <c r="C31" s="29"/>
      <c r="D31" s="29"/>
      <c r="F31" s="28" t="s">
        <v>84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I31" s="27" t="s">
        <v>85</v>
      </c>
      <c r="AJ31" s="27"/>
      <c r="AK31" s="27"/>
      <c r="AL31" s="27"/>
      <c r="AM31" s="27"/>
      <c r="AN31" s="27"/>
      <c r="AO31" s="27"/>
      <c r="AP31" s="27"/>
      <c r="AQ31" s="27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30" t="s">
        <v>90</v>
      </c>
      <c r="B1" s="30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31" t="s">
        <v>91</v>
      </c>
      <c r="B5" s="31"/>
      <c r="C5" s="31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32" t="s">
        <v>92</v>
      </c>
      <c r="B9" s="32"/>
      <c r="C9" s="32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33" t="s">
        <v>93</v>
      </c>
      <c r="B13" s="33"/>
      <c r="C13" s="33"/>
      <c r="D13" s="33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38"/>
  <sheetViews>
    <sheetView workbookViewId="0">
      <selection activeCell="E8" sqref="E8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19" ht="26">
      <c r="A1" s="34" t="s">
        <v>127</v>
      </c>
      <c r="B1" s="34"/>
      <c r="C1" s="34"/>
      <c r="D1" s="34"/>
      <c r="E1" s="34"/>
      <c r="F1" s="34"/>
      <c r="G1" s="34"/>
      <c r="H1" s="34"/>
    </row>
    <row r="2" spans="1:19" ht="1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  <c r="O2" s="11"/>
      <c r="P2" s="11"/>
      <c r="Q2" s="11"/>
      <c r="R2" s="11"/>
      <c r="S2" s="11"/>
    </row>
    <row r="3" spans="1:19">
      <c r="A3" s="6">
        <v>43884</v>
      </c>
      <c r="B3" s="18">
        <f t="array" ref="B3">IFERROR(INDEX(records[开始时刻],MATCH(表31[[#This Row],[日期]]&amp;"早起",records[日期]&amp;records[名称],0)),"")</f>
        <v>0.25</v>
      </c>
      <c r="C3" s="18">
        <f t="array" ref="C3">IFERROR(INDEX(records[结束时刻],MATCH(表31[[#This Row],[日期]]&amp;"早起",records[日期]&amp;records[名称],0)),"")</f>
        <v>0.25</v>
      </c>
      <c r="D3" s="18">
        <f t="array" ref="D3">IFERROR(INDEX(records[持续时间],MATCH(表31[[#This Row],[日期]]&amp;"早起",records[日期]&amp;records[名称],0)),"")</f>
        <v>0</v>
      </c>
      <c r="E3">
        <f t="array" ref="E3">IFERROR(INDEX(records[得分],MATCH(表31[[#This Row],[日期]]&amp;"早起",records[日期]&amp;records[名称],0)),"")</f>
        <v>-0.1</v>
      </c>
      <c r="F3" t="str">
        <f t="array" ref="F3">IFERROR(INDEX(records[备注],MATCH(表31[[#This Row],[日期]]&amp;"早起",records[日期]&amp;records[名称],0))&amp;"","")</f>
        <v/>
      </c>
      <c r="G3">
        <v>0</v>
      </c>
      <c r="H3">
        <v>1</v>
      </c>
      <c r="O3" s="8"/>
      <c r="P3" s="9"/>
      <c r="Q3" s="8"/>
      <c r="R3" s="10"/>
      <c r="S3" s="10"/>
    </row>
    <row r="4" spans="1:19">
      <c r="A4" s="6">
        <v>43885</v>
      </c>
      <c r="B4" s="18">
        <f t="array" ref="B4">IFERROR(INDEX(records[开始时刻],MATCH(表31[[#This Row],[日期]]&amp;"早起",records[日期]&amp;records[名称],0)),"")</f>
        <v>0.25</v>
      </c>
      <c r="C4" s="18">
        <f t="array" ref="C4">IFERROR(INDEX(records[结束时刻],MATCH(表31[[#This Row],[日期]]&amp;"早起",records[日期]&amp;records[名称],0)),"")</f>
        <v>0.25</v>
      </c>
      <c r="D4" s="18">
        <f t="array" ref="D4">IFERROR(INDEX(records[持续时间],MATCH(表31[[#This Row],[日期]]&amp;"早起",records[日期]&amp;records[名称],0)),"")</f>
        <v>0</v>
      </c>
      <c r="E4">
        <f t="array" ref="E4">IFERROR(INDEX(records[得分],MATCH(表31[[#This Row],[日期]]&amp;"早起",records[日期]&amp;records[名称],0)),"")</f>
        <v>-0.2</v>
      </c>
      <c r="F4" t="str">
        <f t="array" ref="F4">IFERROR(INDEX(records[备注],MATCH(表31[[#This Row],[日期]]&amp;"早起",records[日期]&amp;records[名称],0))&amp;"","")</f>
        <v/>
      </c>
      <c r="G4">
        <f>IF(表31[[#This Row],[得分]]="","",IF(表31[[#This Row],[得分]]&gt;0,G3+1,0))</f>
        <v>0</v>
      </c>
      <c r="H4">
        <f>IF(表31[[#This Row],[得分]]="","",IF(表31[[#This Row],[得分]]&lt;0,H3+1,0))</f>
        <v>2</v>
      </c>
      <c r="O4" s="8"/>
      <c r="P4" s="9"/>
      <c r="Q4" s="8"/>
      <c r="R4" s="10"/>
      <c r="S4" s="10"/>
    </row>
    <row r="5" spans="1:19">
      <c r="A5" s="6">
        <v>43886</v>
      </c>
      <c r="B5" s="18">
        <f t="array" ref="B5">IFERROR(INDEX(records[开始时刻],MATCH(表31[[#This Row],[日期]]&amp;"早起",records[日期]&amp;records[名称],0)),"")</f>
        <v>0.25</v>
      </c>
      <c r="C5" s="18">
        <f t="array" ref="C5">IFERROR(INDEX(records[结束时刻],MATCH(表31[[#This Row],[日期]]&amp;"早起",records[日期]&amp;records[名称],0)),"")</f>
        <v>0.25</v>
      </c>
      <c r="D5" s="18">
        <f t="array" ref="D5">IFERROR(INDEX(records[持续时间],MATCH(表31[[#This Row],[日期]]&amp;"早起",records[日期]&amp;records[名称],0)),"")</f>
        <v>0</v>
      </c>
      <c r="E5">
        <f t="array" ref="E5">IFERROR(INDEX(records[得分],MATCH(表31[[#This Row],[日期]]&amp;"早起",records[日期]&amp;records[名称],0)),"")</f>
        <v>0.1</v>
      </c>
      <c r="F5" t="str">
        <f t="array" ref="F5">IFERROR(INDEX(records[备注],MATCH(表31[[#This Row],[日期]]&amp;"早起",records[日期]&amp;records[名称],0))&amp;"","")</f>
        <v/>
      </c>
      <c r="G5">
        <f>IF(表31[[#This Row],[得分]]="","",IF(表31[[#This Row],[得分]]&gt;0,G4+1,0))</f>
        <v>1</v>
      </c>
      <c r="H5">
        <f>IF(表31[[#This Row],[得分]]="","",IF(表31[[#This Row],[得分]]&lt;0,H4+1,0))</f>
        <v>0</v>
      </c>
      <c r="O5" s="8"/>
      <c r="P5" s="9"/>
      <c r="Q5" s="8"/>
      <c r="R5" s="10"/>
      <c r="S5" s="10"/>
    </row>
    <row r="6" spans="1:19">
      <c r="A6" s="6">
        <v>43887</v>
      </c>
      <c r="B6" s="18">
        <f t="array" ref="B6">IFERROR(INDEX(records[开始时刻],MATCH(表31[[#This Row],[日期]]&amp;"早起",records[日期]&amp;records[名称],0)),"")</f>
        <v>0.25</v>
      </c>
      <c r="C6" s="18">
        <f t="array" ref="C6">IFERROR(INDEX(records[结束时刻],MATCH(表31[[#This Row],[日期]]&amp;"早起",records[日期]&amp;records[名称],0)),"")</f>
        <v>0.25</v>
      </c>
      <c r="D6" s="18">
        <f t="array" ref="D6">IFERROR(INDEX(records[持续时间],MATCH(表31[[#This Row],[日期]]&amp;"早起",records[日期]&amp;records[名称],0)),"")</f>
        <v>0</v>
      </c>
      <c r="E6">
        <f t="array" ref="E6">IFERROR(INDEX(records[得分],MATCH(表31[[#This Row],[日期]]&amp;"早起",records[日期]&amp;records[名称],0)),"")</f>
        <v>0.1</v>
      </c>
      <c r="F6" t="str">
        <f t="array" ref="F6">IFERROR(INDEX(records[备注],MATCH(表31[[#This Row],[日期]]&amp;"早起",records[日期]&amp;records[名称],0))&amp;"","")</f>
        <v/>
      </c>
      <c r="G6">
        <f>IF(表31[[#This Row],[得分]]="","",IF(表31[[#This Row],[得分]]&gt;0,G5+1,0))</f>
        <v>2</v>
      </c>
      <c r="H6">
        <f>IF(表31[[#This Row],[得分]]="","",IF(表31[[#This Row],[得分]]&lt;0,H5+1,0))</f>
        <v>0</v>
      </c>
      <c r="O6" s="8"/>
      <c r="P6" s="9"/>
      <c r="Q6" s="8"/>
      <c r="R6" s="10"/>
      <c r="S6" s="10"/>
    </row>
    <row r="7" spans="1:19">
      <c r="A7" s="6">
        <v>43888</v>
      </c>
      <c r="B7" s="18">
        <f t="array" ref="B7">IFERROR(INDEX(records[开始时刻],MATCH(表31[[#This Row],[日期]]&amp;"早起",records[日期]&amp;records[名称],0)),"")</f>
        <v>0.25</v>
      </c>
      <c r="C7" s="18">
        <f t="array" ref="C7">IFERROR(INDEX(records[结束时刻],MATCH(表31[[#This Row],[日期]]&amp;"早起",records[日期]&amp;records[名称],0)),"")</f>
        <v>0.25</v>
      </c>
      <c r="D7" s="18">
        <f t="array" ref="D7">IFERROR(INDEX(records[持续时间],MATCH(表31[[#This Row],[日期]]&amp;"早起",records[日期]&amp;records[名称],0)),"")</f>
        <v>0</v>
      </c>
      <c r="E7">
        <f t="array" ref="E7">IFERROR(INDEX(records[得分],MATCH(表31[[#This Row],[日期]]&amp;"早起",records[日期]&amp;records[名称],0)),"")</f>
        <v>0.2</v>
      </c>
      <c r="F7" t="str">
        <f t="array" ref="F7">IFERROR(INDEX(records[备注],MATCH(表31[[#This Row],[日期]]&amp;"早起",records[日期]&amp;records[名称],0))&amp;"","")</f>
        <v>已连续3天，增加0.1</v>
      </c>
      <c r="G7">
        <f>IF(表31[[#This Row],[得分]]="","",IF(表31[[#This Row],[得分]]&gt;0,G6+1,0))</f>
        <v>3</v>
      </c>
      <c r="H7">
        <f>IF(表31[[#This Row],[得分]]="","",IF(表31[[#This Row],[得分]]&lt;0,H6+1,0))</f>
        <v>0</v>
      </c>
      <c r="O7" s="8"/>
      <c r="P7" s="9"/>
      <c r="Q7" s="8"/>
      <c r="R7" s="10"/>
      <c r="S7" s="10"/>
    </row>
    <row r="8" spans="1:19">
      <c r="A8" s="6">
        <v>43889</v>
      </c>
      <c r="B8" s="18">
        <f t="array" ref="B8">IFERROR(INDEX(records[开始时刻],MATCH(表31[[#This Row],[日期]]&amp;"早起",records[日期]&amp;records[名称],0)),"")</f>
        <v>0.25</v>
      </c>
      <c r="C8" s="18">
        <f t="array" ref="C8">IFERROR(INDEX(records[结束时刻],MATCH(表31[[#This Row],[日期]]&amp;"早起",records[日期]&amp;records[名称],0)),"")</f>
        <v>0.25</v>
      </c>
      <c r="D8" s="18">
        <f t="array" ref="D8">IFERROR(INDEX(records[持续时间],MATCH(表31[[#This Row],[日期]]&amp;"早起",records[日期]&amp;records[名称],0)),"")</f>
        <v>0</v>
      </c>
      <c r="E8">
        <f t="array" ref="E8">IFERROR(INDEX(records[得分],MATCH(表31[[#This Row],[日期]]&amp;"早起",records[日期]&amp;records[名称],0)),"")</f>
        <v>0.2</v>
      </c>
      <c r="F8" t="str">
        <f t="array" ref="F8">IFERROR(INDEX(records[备注],MATCH(表31[[#This Row],[日期]]&amp;"早起",records[日期]&amp;records[名称],0))&amp;"","")</f>
        <v/>
      </c>
      <c r="G8">
        <f>IF(表31[[#This Row],[得分]]="","",IF(表31[[#This Row],[得分]]&gt;0,G7+1,0))</f>
        <v>4</v>
      </c>
      <c r="H8">
        <f>IF(表31[[#This Row],[得分]]="","",IF(表31[[#This Row],[得分]]&lt;0,H7+1,0))</f>
        <v>0</v>
      </c>
      <c r="O8" s="8"/>
      <c r="P8" s="9"/>
      <c r="Q8" s="8"/>
      <c r="R8" s="10"/>
      <c r="S8" s="10"/>
    </row>
    <row r="9" spans="1:19">
      <c r="A9" s="6">
        <v>43890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0.2</v>
      </c>
      <c r="F9" t="str">
        <f t="array" ref="F9">IFERROR(INDEX(records[备注],MATCH(表31[[#This Row],[日期]]&amp;"早起",records[日期]&amp;records[名称],0))&amp;"","")</f>
        <v/>
      </c>
      <c r="G9">
        <f>IF(表31[[#This Row],[得分]]="","",IF(表31[[#This Row],[得分]]&gt;0,G8+1,0))</f>
        <v>5</v>
      </c>
      <c r="H9">
        <f>IF(表31[[#This Row],[得分]]="","",IF(表31[[#This Row],[得分]]&lt;0,H8+1,0))</f>
        <v>0</v>
      </c>
      <c r="O9" s="8"/>
      <c r="P9" s="9"/>
      <c r="Q9" s="8"/>
      <c r="R9" s="10"/>
      <c r="S9" s="10"/>
    </row>
    <row r="10" spans="1:19">
      <c r="A10" s="6">
        <v>43891</v>
      </c>
      <c r="B10" s="18" t="str">
        <f t="array" ref="B10">IFERROR(INDEX(records[开始时刻],MATCH(表31[[#This Row],[日期]]&amp;"早起",records[日期]&amp;records[名称],0)),"")</f>
        <v/>
      </c>
      <c r="C10" s="18" t="str">
        <f t="array" ref="C10">IFERROR(INDEX(records[结束时刻],MATCH(表31[[#This Row],[日期]]&amp;"早起",records[日期]&amp;records[名称],0)),"")</f>
        <v/>
      </c>
      <c r="D10" s="18" t="str">
        <f t="array" ref="D10">IFERROR(INDEX(records[持续时间],MATCH(表31[[#This Row],[日期]]&amp;"早起",records[日期]&amp;records[名称],0)),"")</f>
        <v/>
      </c>
      <c r="E10" t="str">
        <f t="array" ref="E10">IFERROR(INDEX(records[得分],MATCH(表31[[#This Row],[日期]]&amp;"早起",records[日期]&amp;records[名称],0)),"")</f>
        <v/>
      </c>
      <c r="F10" t="str">
        <f t="array" ref="F10">IFERROR(INDEX(records[备注],MATCH(表31[[#This Row],[日期]]&amp;"早起",records[日期]&amp;records[名称],0))&amp;"","")</f>
        <v/>
      </c>
      <c r="G10" t="str">
        <f>IF(表31[[#This Row],[得分]]="","",IF(表31[[#This Row],[得分]]&gt;0,G9+1,0))</f>
        <v/>
      </c>
      <c r="H10" t="str">
        <f>IF(表31[[#This Row],[得分]]="","",IF(表31[[#This Row],[得分]]&lt;0,H9+1,0))</f>
        <v/>
      </c>
      <c r="O10" s="8"/>
      <c r="P10" s="9"/>
      <c r="Q10" s="8"/>
      <c r="R10" s="10"/>
      <c r="S10" s="10"/>
    </row>
    <row r="11" spans="1:19">
      <c r="A11" s="6"/>
      <c r="B11" s="18"/>
      <c r="M11" s="8"/>
      <c r="N11" s="9"/>
      <c r="O11" s="8"/>
      <c r="P11" s="10"/>
      <c r="Q11" s="10"/>
    </row>
    <row r="12" spans="1:19">
      <c r="A12" s="6"/>
      <c r="B12" s="18"/>
      <c r="M12" s="8"/>
      <c r="N12" s="9"/>
      <c r="O12" s="8"/>
      <c r="P12" s="10"/>
      <c r="Q12" s="10"/>
    </row>
    <row r="13" spans="1:19">
      <c r="A13" s="6"/>
      <c r="B13" s="18"/>
      <c r="M13" s="8"/>
      <c r="N13" s="9"/>
      <c r="O13" s="8"/>
      <c r="P13" s="10"/>
      <c r="Q13" s="10"/>
    </row>
    <row r="14" spans="1:19">
      <c r="M14" s="8"/>
      <c r="N14" s="9"/>
      <c r="O14" s="8"/>
      <c r="P14" s="10"/>
      <c r="Q14" s="10"/>
    </row>
    <row r="15" spans="1:19">
      <c r="M15" s="8"/>
      <c r="N15" s="9"/>
      <c r="O15" s="8"/>
      <c r="P15" s="10"/>
      <c r="Q15" s="10"/>
    </row>
    <row r="16" spans="1:19">
      <c r="M16" s="8"/>
      <c r="N16" s="9"/>
      <c r="O16" s="8"/>
      <c r="P16" s="10"/>
      <c r="Q16" s="10"/>
    </row>
    <row r="17" spans="13:17">
      <c r="M17" s="8"/>
      <c r="N17" s="9"/>
      <c r="O17" s="8"/>
      <c r="P17" s="10"/>
      <c r="Q17" s="10"/>
    </row>
    <row r="18" spans="13:17">
      <c r="M18" s="8"/>
      <c r="N18" s="9"/>
      <c r="O18" s="8"/>
      <c r="P18" s="10"/>
      <c r="Q18" s="10"/>
    </row>
    <row r="19" spans="13:17">
      <c r="M19" s="8"/>
      <c r="N19" s="9"/>
      <c r="O19" s="8"/>
      <c r="P19" s="10"/>
      <c r="Q19" s="10"/>
    </row>
    <row r="20" spans="13:17">
      <c r="M20" s="8"/>
      <c r="N20" s="9"/>
      <c r="O20" s="8"/>
      <c r="P20" s="2"/>
      <c r="Q20" s="10"/>
    </row>
    <row r="21" spans="13:17">
      <c r="M21" s="8"/>
      <c r="N21" s="9"/>
      <c r="O21" s="8"/>
      <c r="P21" s="2"/>
      <c r="Q21" s="10"/>
    </row>
    <row r="22" spans="13:17">
      <c r="M22" s="8"/>
      <c r="N22" s="9"/>
      <c r="O22" s="8"/>
      <c r="P22" s="2"/>
      <c r="Q22" s="10"/>
    </row>
    <row r="23" spans="13:17">
      <c r="M23" s="8"/>
      <c r="N23" s="9"/>
      <c r="O23" s="8"/>
      <c r="P23" s="2"/>
      <c r="Q23" s="10"/>
    </row>
    <row r="24" spans="13:17">
      <c r="M24" s="8"/>
      <c r="N24" s="9"/>
      <c r="O24" s="8"/>
      <c r="P24" s="2"/>
      <c r="Q24" s="10"/>
    </row>
    <row r="25" spans="13:17">
      <c r="M25" s="8"/>
      <c r="N25" s="9"/>
      <c r="O25" s="8"/>
      <c r="P25" s="10"/>
      <c r="Q25" s="10"/>
    </row>
    <row r="26" spans="13:17">
      <c r="M26" s="8"/>
      <c r="N26" s="9"/>
      <c r="O26" s="8"/>
      <c r="P26" s="2"/>
      <c r="Q26" s="10"/>
    </row>
    <row r="27" spans="13:17">
      <c r="M27" s="8"/>
      <c r="N27" s="9"/>
      <c r="O27" s="8"/>
      <c r="P27" s="2"/>
      <c r="Q27" s="10"/>
    </row>
    <row r="28" spans="13:17">
      <c r="M28" s="8"/>
      <c r="N28" s="9"/>
      <c r="O28" s="8"/>
      <c r="P28" s="2"/>
      <c r="Q28" s="10"/>
    </row>
    <row r="29" spans="13:17">
      <c r="M29" s="8"/>
      <c r="N29" s="9"/>
      <c r="O29" s="8"/>
      <c r="P29" s="2"/>
      <c r="Q29" s="10"/>
    </row>
    <row r="30" spans="13:17">
      <c r="M30" s="8"/>
      <c r="N30" s="9"/>
      <c r="O30" s="8"/>
      <c r="P30" s="2"/>
      <c r="Q30" s="10"/>
    </row>
    <row r="31" spans="13:17">
      <c r="M31" s="8"/>
      <c r="N31" s="9"/>
      <c r="O31" s="8"/>
      <c r="P31" s="2"/>
      <c r="Q31" s="10"/>
    </row>
    <row r="32" spans="13:17">
      <c r="M32" s="8"/>
      <c r="N32" s="9"/>
      <c r="O32" s="8"/>
      <c r="P32" s="2"/>
      <c r="Q32" s="10"/>
    </row>
    <row r="33" spans="13:17">
      <c r="M33" s="8"/>
      <c r="N33" s="9"/>
      <c r="O33" s="14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14"/>
      <c r="P38" s="2"/>
      <c r="Q38" s="10"/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11"/>
  <sheetViews>
    <sheetView workbookViewId="0">
      <selection activeCell="L18" sqref="L18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6">
      <c r="A1" s="34" t="s">
        <v>144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26">
      <c r="A2" s="34" t="s">
        <v>145</v>
      </c>
      <c r="B2" s="34"/>
      <c r="C2" s="34"/>
      <c r="D2" s="34"/>
      <c r="E2" s="34"/>
      <c r="F2" s="34"/>
      <c r="G2" s="34"/>
      <c r="H2" s="34"/>
      <c r="J2" s="34" t="s">
        <v>146</v>
      </c>
      <c r="K2" s="34"/>
      <c r="L2" s="34"/>
      <c r="M2" s="34"/>
      <c r="N2" s="34"/>
      <c r="O2" s="34"/>
      <c r="P2" s="34"/>
      <c r="Q2" s="34"/>
    </row>
    <row r="3" spans="1:17">
      <c r="A3" t="s">
        <v>0</v>
      </c>
      <c r="B3" t="s">
        <v>105</v>
      </c>
      <c r="C3" t="s">
        <v>104</v>
      </c>
      <c r="D3" t="s">
        <v>103</v>
      </c>
      <c r="E3" t="s">
        <v>1</v>
      </c>
      <c r="F3" t="s">
        <v>95</v>
      </c>
      <c r="G3" t="s">
        <v>96</v>
      </c>
      <c r="H3" t="s">
        <v>94</v>
      </c>
      <c r="J3" t="s">
        <v>0</v>
      </c>
      <c r="K3" t="s">
        <v>105</v>
      </c>
      <c r="L3" t="s">
        <v>104</v>
      </c>
      <c r="M3" t="s">
        <v>103</v>
      </c>
      <c r="N3" t="s">
        <v>1</v>
      </c>
      <c r="O3" t="s">
        <v>95</v>
      </c>
      <c r="P3" t="s">
        <v>96</v>
      </c>
      <c r="Q3" t="s">
        <v>94</v>
      </c>
    </row>
    <row r="4" spans="1:17">
      <c r="A4" s="6">
        <v>43884</v>
      </c>
      <c r="B4" s="18">
        <f t="array" ref="B4">IFERROR(INDEX(records[开始时刻],MATCH(表31_36[[#This Row],[日期]]&amp;"做早餐",records[日期]&amp;records[名称],0)),"")</f>
        <v>0.30208333333333331</v>
      </c>
      <c r="C4" s="18">
        <f t="array" ref="C4">IFERROR(INDEX(records[结束时刻],MATCH(表31_36[[#This Row],[日期]]&amp;"做早餐",records[日期]&amp;records[名称],0)),"")</f>
        <v>0.32291666666666669</v>
      </c>
      <c r="D4" s="18">
        <f t="array" ref="D4">IFERROR(INDEX(records[持续时间],MATCH(表31_36[[#This Row],[日期]]&amp;"做早餐",records[日期]&amp;records[名称],0)),"")</f>
        <v>2.083333333333337E-2</v>
      </c>
      <c r="E4">
        <f t="array" ref="E4">IFERROR(INDEX(records[得分],MATCH(表31_36[[#This Row],[日期]]&amp;"做早餐",records[日期]&amp;records[名称],0)),"")</f>
        <v>-0.1</v>
      </c>
      <c r="F4" t="str">
        <f t="array" ref="F4">IFERROR(INDEX(records[备注],MATCH(表31_36[[#This Row],[日期]]&amp;"做早餐",records[日期]&amp;records[名称],0))&amp;"","")</f>
        <v/>
      </c>
      <c r="G4">
        <v>0</v>
      </c>
      <c r="H4">
        <v>1</v>
      </c>
      <c r="J4" s="6">
        <v>43884</v>
      </c>
      <c r="K4" s="18">
        <f t="array" ref="K4">IFERROR(INDEX(records[开始时刻],MATCH(表31_3637[[#This Row],[日期]]&amp;"吃早餐",records[日期]&amp;records[名称],0)),"")</f>
        <v>0.32291666666666669</v>
      </c>
      <c r="L4" s="18">
        <f t="array" ref="L4">IFERROR(INDEX(records[结束时刻],MATCH(表31_3637[[#This Row],[日期]]&amp;"吃早餐",records[日期]&amp;records[名称],0)),"")</f>
        <v>0.33333333333333331</v>
      </c>
      <c r="M4" s="18">
        <f t="array" ref="M4">IFERROR(INDEX(records[持续时间],MATCH(表31_3637[[#This Row],[日期]]&amp;"吃早餐",records[日期]&amp;records[名称],0)),"")</f>
        <v>1.041666666666663E-2</v>
      </c>
      <c r="N4">
        <f t="array" ref="N4">IFERROR(INDEX(records[得分],MATCH(表31_3637[[#This Row],[日期]]&amp;"吃早餐",records[日期]&amp;records[名称],0)),"")</f>
        <v>-0.1</v>
      </c>
      <c r="O4" t="str">
        <f t="array" ref="O4">IFERROR(INDEX(records[备注],MATCH(表31_3637[[#This Row],[日期]]&amp;"吃早餐",records[日期]&amp;records[名称],0))&amp;"","")</f>
        <v/>
      </c>
      <c r="P4">
        <v>0</v>
      </c>
      <c r="Q4">
        <v>1</v>
      </c>
    </row>
    <row r="5" spans="1:17">
      <c r="A5" s="6">
        <v>43885</v>
      </c>
      <c r="B5" s="18">
        <f t="array" ref="B5">IFERROR(INDEX(records[开始时刻],MATCH(表31_36[[#This Row],[日期]]&amp;"做早餐",records[日期]&amp;records[名称],0)),"")</f>
        <v>0.30208333333333331</v>
      </c>
      <c r="C5" s="18">
        <f t="array" ref="C5">IFERROR(INDEX(records[结束时刻],MATCH(表31_36[[#This Row],[日期]]&amp;"做早餐",records[日期]&amp;records[名称],0)),"")</f>
        <v>0.32291666666666669</v>
      </c>
      <c r="D5" s="18">
        <f t="array" ref="D5">IFERROR(INDEX(records[持续时间],MATCH(表31_36[[#This Row],[日期]]&amp;"做早餐",records[日期]&amp;records[名称],0)),"")</f>
        <v>2.083333333333337E-2</v>
      </c>
      <c r="E5">
        <f t="array" ref="E5">IFERROR(INDEX(records[得分],MATCH(表31_36[[#This Row],[日期]]&amp;"做早餐",records[日期]&amp;records[名称],0)),"")</f>
        <v>-0.2</v>
      </c>
      <c r="F5" t="str">
        <f t="array" ref="F5">IFERROR(INDEX(records[备注],MATCH(表31_36[[#This Row],[日期]]&amp;"做早餐",records[日期]&amp;records[名称],0))&amp;"","")</f>
        <v/>
      </c>
      <c r="G5">
        <f>IF(表31_36[[#This Row],[得分]]="","",IF(表31_36[[#This Row],[得分]]&gt;0,G4+1,0))</f>
        <v>0</v>
      </c>
      <c r="H5">
        <f>IF(表31_36[[#This Row],[得分]]="","",IF(表31_36[[#This Row],[得分]]&lt;0,H4+1,0))</f>
        <v>2</v>
      </c>
      <c r="J5" s="6">
        <v>43885</v>
      </c>
      <c r="K5" s="18">
        <f t="array" ref="K5">IFERROR(INDEX(records[开始时刻],MATCH(表31_3637[[#This Row],[日期]]&amp;"吃早餐",records[日期]&amp;records[名称],0)),"")</f>
        <v>0.32291666666666669</v>
      </c>
      <c r="L5" s="18">
        <f t="array" ref="L5">IFERROR(INDEX(records[结束时刻],MATCH(表31_3637[[#This Row],[日期]]&amp;"吃早餐",records[日期]&amp;records[名称],0)),"")</f>
        <v>0.33333333333333331</v>
      </c>
      <c r="M5" s="18">
        <f t="array" ref="M5">IFERROR(INDEX(records[持续时间],MATCH(表31_3637[[#This Row],[日期]]&amp;"吃早餐",records[日期]&amp;records[名称],0)),"")</f>
        <v>1.041666666666663E-2</v>
      </c>
      <c r="N5">
        <f t="array" ref="N5">IFERROR(INDEX(records[得分],MATCH(表31_3637[[#This Row],[日期]]&amp;"吃早餐",records[日期]&amp;records[名称],0)),"")</f>
        <v>-0.2</v>
      </c>
      <c r="O5" t="str">
        <f t="array" ref="O5">IFERROR(INDEX(records[备注],MATCH(表31_3637[[#This Row],[日期]]&amp;"吃早餐",records[日期]&amp;records[名称],0))&amp;"","")</f>
        <v/>
      </c>
      <c r="P5">
        <f>IF(表31_3637[[#This Row],[得分]]="","",IF(表31_3637[[#This Row],[得分]]&gt;0,P4+1,0))</f>
        <v>0</v>
      </c>
      <c r="Q5">
        <f>IF(表31_3637[[#This Row],[得分]]="","",IF(表31_3637[[#This Row],[得分]]&lt;0,Q4+1,0))</f>
        <v>2</v>
      </c>
    </row>
    <row r="6" spans="1:17">
      <c r="A6" s="6">
        <v>43886</v>
      </c>
      <c r="B6" s="18">
        <f t="array" ref="B6">IFERROR(INDEX(records[开始时刻],MATCH(表31_36[[#This Row],[日期]]&amp;"做早餐",records[日期]&amp;records[名称],0)),"")</f>
        <v>0.30208333333333331</v>
      </c>
      <c r="C6" s="18">
        <f t="array" ref="C6">IFERROR(INDEX(records[结束时刻],MATCH(表31_36[[#This Row],[日期]]&amp;"做早餐",records[日期]&amp;records[名称],0)),"")</f>
        <v>0.32291666666666669</v>
      </c>
      <c r="D6" s="18">
        <f t="array" ref="D6">IFERROR(INDEX(records[持续时间],MATCH(表31_36[[#This Row],[日期]]&amp;"做早餐",records[日期]&amp;records[名称],0)),"")</f>
        <v>2.083333333333337E-2</v>
      </c>
      <c r="E6">
        <f t="array" ref="E6">IFERROR(INDEX(records[得分],MATCH(表31_36[[#This Row],[日期]]&amp;"做早餐",records[日期]&amp;records[名称],0)),"")</f>
        <v>0.1</v>
      </c>
      <c r="F6" t="str">
        <f t="array" ref="F6">IFERROR(INDEX(records[备注],MATCH(表31_36[[#This Row],[日期]]&amp;"做早餐",records[日期]&amp;records[名称],0))&amp;"","")</f>
        <v/>
      </c>
      <c r="G6">
        <f>IF(表31_36[[#This Row],[得分]]="","",IF(表31_36[[#This Row],[得分]]&gt;0,G5+1,0))</f>
        <v>1</v>
      </c>
      <c r="H6">
        <f>IF(表31_36[[#This Row],[得分]]="","",IF(表31_36[[#This Row],[得分]]&lt;0,H5+1,0))</f>
        <v>0</v>
      </c>
      <c r="J6" s="6">
        <v>43886</v>
      </c>
      <c r="K6" s="18">
        <f t="array" ref="K6">IFERROR(INDEX(records[开始时刻],MATCH(表31_3637[[#This Row],[日期]]&amp;"吃早餐",records[日期]&amp;records[名称],0)),"")</f>
        <v>0.32291666666666669</v>
      </c>
      <c r="L6" s="18">
        <f t="array" ref="L6">IFERROR(INDEX(records[结束时刻],MATCH(表31_3637[[#This Row],[日期]]&amp;"吃早餐",records[日期]&amp;records[名称],0)),"")</f>
        <v>0.33333333333333331</v>
      </c>
      <c r="M6" s="18">
        <f t="array" ref="M6">IFERROR(INDEX(records[持续时间],MATCH(表31_3637[[#This Row],[日期]]&amp;"吃早餐",records[日期]&amp;records[名称],0)),"")</f>
        <v>1.041666666666663E-2</v>
      </c>
      <c r="N6">
        <f t="array" ref="N6">IFERROR(INDEX(records[得分],MATCH(表31_3637[[#This Row],[日期]]&amp;"吃早餐",records[日期]&amp;records[名称],0)),"")</f>
        <v>0.1</v>
      </c>
      <c r="O6" t="str">
        <f t="array" ref="O6">IFERROR(INDEX(records[备注],MATCH(表31_3637[[#This Row],[日期]]&amp;"吃早餐",records[日期]&amp;records[名称],0))&amp;"","")</f>
        <v/>
      </c>
      <c r="P6">
        <f>IF(表31_3637[[#This Row],[得分]]="","",IF(表31_3637[[#This Row],[得分]]&gt;0,P5+1,0))</f>
        <v>1</v>
      </c>
      <c r="Q6">
        <f>IF(表31_3637[[#This Row],[得分]]="","",IF(表31_3637[[#This Row],[得分]]&lt;0,Q5+1,0))</f>
        <v>0</v>
      </c>
    </row>
    <row r="7" spans="1:17">
      <c r="A7" s="6">
        <v>43887</v>
      </c>
      <c r="B7" s="18">
        <f t="array" ref="B7">IFERROR(INDEX(records[开始时刻],MATCH(表31_36[[#This Row],[日期]]&amp;"做早餐",records[日期]&amp;records[名称],0)),"")</f>
        <v>0.30208333333333331</v>
      </c>
      <c r="C7" s="18">
        <f t="array" ref="C7">IFERROR(INDEX(records[结束时刻],MATCH(表31_36[[#This Row],[日期]]&amp;"做早餐",records[日期]&amp;records[名称],0)),"")</f>
        <v>0.32291666666666669</v>
      </c>
      <c r="D7" s="18">
        <f t="array" ref="D7">IFERROR(INDEX(records[持续时间],MATCH(表31_36[[#This Row],[日期]]&amp;"做早餐",records[日期]&amp;records[名称],0)),"")</f>
        <v>2.083333333333337E-2</v>
      </c>
      <c r="E7">
        <f t="array" ref="E7">IFERROR(INDEX(records[得分],MATCH(表31_36[[#This Row],[日期]]&amp;"做早餐",records[日期]&amp;records[名称],0)),"")</f>
        <v>0.1</v>
      </c>
      <c r="F7" t="str">
        <f t="array" ref="F7">IFERROR(INDEX(records[备注],MATCH(表31_36[[#This Row],[日期]]&amp;"做早餐",records[日期]&amp;records[名称],0))&amp;"","")</f>
        <v/>
      </c>
      <c r="G7">
        <f>IF(表31_36[[#This Row],[得分]]="","",IF(表31_36[[#This Row],[得分]]&gt;0,G6+1,0))</f>
        <v>2</v>
      </c>
      <c r="H7">
        <f>IF(表31_36[[#This Row],[得分]]="","",IF(表31_36[[#This Row],[得分]]&lt;0,H6+1,0))</f>
        <v>0</v>
      </c>
      <c r="J7" s="6">
        <v>43887</v>
      </c>
      <c r="K7" s="18">
        <f t="array" ref="K7">IFERROR(INDEX(records[开始时刻],MATCH(表31_3637[[#This Row],[日期]]&amp;"吃早餐",records[日期]&amp;records[名称],0)),"")</f>
        <v>0.32291666666666669</v>
      </c>
      <c r="L7" s="18">
        <f t="array" ref="L7">IFERROR(INDEX(records[结束时刻],MATCH(表31_3637[[#This Row],[日期]]&amp;"吃早餐",records[日期]&amp;records[名称],0)),"")</f>
        <v>0.33333333333333331</v>
      </c>
      <c r="M7" s="18">
        <f t="array" ref="M7">IFERROR(INDEX(records[持续时间],MATCH(表31_3637[[#This Row],[日期]]&amp;"吃早餐",records[日期]&amp;records[名称],0)),"")</f>
        <v>1.041666666666663E-2</v>
      </c>
      <c r="N7">
        <f t="array" ref="N7">IFERROR(INDEX(records[得分],MATCH(表31_3637[[#This Row],[日期]]&amp;"吃早餐",records[日期]&amp;records[名称],0)),"")</f>
        <v>0.1</v>
      </c>
      <c r="O7" t="str">
        <f t="array" ref="O7">IFERROR(INDEX(records[备注],MATCH(表31_3637[[#This Row],[日期]]&amp;"吃早餐",records[日期]&amp;records[名称],0))&amp;"","")</f>
        <v/>
      </c>
      <c r="P7">
        <f>IF(表31_3637[[#This Row],[得分]]="","",IF(表31_3637[[#This Row],[得分]]&gt;0,P6+1,0))</f>
        <v>2</v>
      </c>
      <c r="Q7">
        <f>IF(表31_3637[[#This Row],[得分]]="","",IF(表31_3637[[#This Row],[得分]]&lt;0,Q6+1,0))</f>
        <v>0</v>
      </c>
    </row>
    <row r="8" spans="1:17">
      <c r="A8" s="6">
        <v>43888</v>
      </c>
      <c r="B8" s="18">
        <f t="array" ref="B8">IFERROR(INDEX(records[开始时刻],MATCH(表31_36[[#This Row],[日期]]&amp;"做早餐",records[日期]&amp;records[名称],0)),"")</f>
        <v>0.30208333333333331</v>
      </c>
      <c r="C8" s="18">
        <f t="array" ref="C8">IFERROR(INDEX(records[结束时刻],MATCH(表31_36[[#This Row],[日期]]&amp;"做早餐",records[日期]&amp;records[名称],0)),"")</f>
        <v>0.32291666666666669</v>
      </c>
      <c r="D8" s="18">
        <f t="array" ref="D8">IFERROR(INDEX(records[持续时间],MATCH(表31_36[[#This Row],[日期]]&amp;"做早餐",records[日期]&amp;records[名称],0)),"")</f>
        <v>2.083333333333337E-2</v>
      </c>
      <c r="E8">
        <f t="array" ref="E8">IFERROR(INDEX(records[得分],MATCH(表31_36[[#This Row],[日期]]&amp;"做早餐",records[日期]&amp;records[名称],0)),"")</f>
        <v>0.2</v>
      </c>
      <c r="F8" t="str">
        <f t="array" ref="F8">IFERROR(INDEX(records[备注],MATCH(表31_36[[#This Row],[日期]]&amp;"做早餐",records[日期]&amp;records[名称],0))&amp;"","")</f>
        <v>已连续3天，增加0.1</v>
      </c>
      <c r="G8">
        <f>IF(表31_36[[#This Row],[得分]]="","",IF(表31_36[[#This Row],[得分]]&gt;0,G7+1,0))</f>
        <v>3</v>
      </c>
      <c r="H8">
        <f>IF(表31_36[[#This Row],[得分]]="","",IF(表31_36[[#This Row],[得分]]&lt;0,H7+1,0))</f>
        <v>0</v>
      </c>
      <c r="J8" s="6">
        <v>43888</v>
      </c>
      <c r="K8" s="18">
        <f t="array" ref="K8">IFERROR(INDEX(records[开始时刻],MATCH(表31_3637[[#This Row],[日期]]&amp;"吃早餐",records[日期]&amp;records[名称],0)),"")</f>
        <v>0.32291666666666669</v>
      </c>
      <c r="L8" s="18">
        <f t="array" ref="L8">IFERROR(INDEX(records[结束时刻],MATCH(表31_3637[[#This Row],[日期]]&amp;"吃早餐",records[日期]&amp;records[名称],0)),"")</f>
        <v>0.33333333333333331</v>
      </c>
      <c r="M8" s="18">
        <f t="array" ref="M8">IFERROR(INDEX(records[持续时间],MATCH(表31_3637[[#This Row],[日期]]&amp;"吃早餐",records[日期]&amp;records[名称],0)),"")</f>
        <v>1.041666666666663E-2</v>
      </c>
      <c r="N8">
        <f t="array" ref="N8">IFERROR(INDEX(records[得分],MATCH(表31_3637[[#This Row],[日期]]&amp;"吃早餐",records[日期]&amp;records[名称],0)),"")</f>
        <v>0.2</v>
      </c>
      <c r="O8" t="str">
        <f t="array" ref="O8">IFERROR(INDEX(records[备注],MATCH(表31_3637[[#This Row],[日期]]&amp;"吃早餐",records[日期]&amp;records[名称],0))&amp;"","")</f>
        <v>已连续3天，增加0.1</v>
      </c>
      <c r="P8">
        <f>IF(表31_3637[[#This Row],[得分]]="","",IF(表31_3637[[#This Row],[得分]]&gt;0,P7+1,0))</f>
        <v>3</v>
      </c>
      <c r="Q8">
        <f>IF(表31_3637[[#This Row],[得分]]="","",IF(表31_3637[[#This Row],[得分]]&lt;0,Q7+1,0))</f>
        <v>0</v>
      </c>
    </row>
    <row r="9" spans="1:17">
      <c r="A9" s="6">
        <v>43889</v>
      </c>
      <c r="B9" s="18">
        <f t="array" ref="B9">IFERROR(INDEX(records[开始时刻],MATCH(表31_36[[#This Row],[日期]]&amp;"做早餐",records[日期]&amp;records[名称],0)),"")</f>
        <v>0.30208333333333331</v>
      </c>
      <c r="C9" s="18">
        <f t="array" ref="C9">IFERROR(INDEX(records[结束时刻],MATCH(表31_36[[#This Row],[日期]]&amp;"做早餐",records[日期]&amp;records[名称],0)),"")</f>
        <v>0.32291666666666669</v>
      </c>
      <c r="D9" s="18">
        <f t="array" ref="D9">IFERROR(INDEX(records[持续时间],MATCH(表31_36[[#This Row],[日期]]&amp;"做早餐",records[日期]&amp;records[名称],0)),"")</f>
        <v>2.083333333333337E-2</v>
      </c>
      <c r="E9">
        <f t="array" ref="E9">IFERROR(INDEX(records[得分],MATCH(表31_36[[#This Row],[日期]]&amp;"做早餐",records[日期]&amp;records[名称],0)),"")</f>
        <v>0.2</v>
      </c>
      <c r="F9" t="str">
        <f t="array" ref="F9">IFERROR(INDEX(records[备注],MATCH(表31_36[[#This Row],[日期]]&amp;"做早餐",records[日期]&amp;records[名称],0))&amp;"","")</f>
        <v/>
      </c>
      <c r="G9">
        <f>IF(表31_36[[#This Row],[得分]]="","",IF(表31_36[[#This Row],[得分]]&gt;0,G8+1,0))</f>
        <v>4</v>
      </c>
      <c r="H9">
        <f>IF(表31_36[[#This Row],[得分]]="","",IF(表31_36[[#This Row],[得分]]&lt;0,H8+1,0))</f>
        <v>0</v>
      </c>
      <c r="J9" s="6">
        <v>43889</v>
      </c>
      <c r="K9" s="18">
        <f t="array" ref="K9">IFERROR(INDEX(records[开始时刻],MATCH(表31_3637[[#This Row],[日期]]&amp;"吃早餐",records[日期]&amp;records[名称],0)),"")</f>
        <v>0.32291666666666669</v>
      </c>
      <c r="L9" s="18">
        <f t="array" ref="L9">IFERROR(INDEX(records[结束时刻],MATCH(表31_3637[[#This Row],[日期]]&amp;"吃早餐",records[日期]&amp;records[名称],0)),"")</f>
        <v>0.33333333333333331</v>
      </c>
      <c r="M9" s="18">
        <f t="array" ref="M9">IFERROR(INDEX(records[持续时间],MATCH(表31_3637[[#This Row],[日期]]&amp;"吃早餐",records[日期]&amp;records[名称],0)),"")</f>
        <v>1.041666666666663E-2</v>
      </c>
      <c r="N9">
        <f t="array" ref="N9">IFERROR(INDEX(records[得分],MATCH(表31_3637[[#This Row],[日期]]&amp;"吃早餐",records[日期]&amp;records[名称],0)),"")</f>
        <v>0.2</v>
      </c>
      <c r="O9" t="str">
        <f t="array" ref="O9">IFERROR(INDEX(records[备注],MATCH(表31_3637[[#This Row],[日期]]&amp;"吃早餐",records[日期]&amp;records[名称],0))&amp;"","")</f>
        <v/>
      </c>
      <c r="P9">
        <f>IF(表31_3637[[#This Row],[得分]]="","",IF(表31_3637[[#This Row],[得分]]&gt;0,P8+1,0))</f>
        <v>4</v>
      </c>
      <c r="Q9">
        <f>IF(表31_3637[[#This Row],[得分]]="","",IF(表31_3637[[#This Row],[得分]]&lt;0,Q8+1,0))</f>
        <v>0</v>
      </c>
    </row>
    <row r="10" spans="1:17">
      <c r="A10" s="6">
        <v>43890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0.2</v>
      </c>
      <c r="F10" t="str">
        <f t="array" ref="F10">IFERROR(INDEX(records[备注],MATCH(表31_36[[#This Row],[日期]]&amp;"做早餐",records[日期]&amp;records[名称],0))&amp;"","")</f>
        <v/>
      </c>
      <c r="G10">
        <f>IF(表31_36[[#This Row],[得分]]="","",IF(表31_36[[#This Row],[得分]]&gt;0,G9+1,0))</f>
        <v>5</v>
      </c>
      <c r="H10">
        <f>IF(表31_36[[#This Row],[得分]]="","",IF(表31_36[[#This Row],[得分]]&lt;0,H9+1,0))</f>
        <v>0</v>
      </c>
      <c r="J10" s="6">
        <v>43890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0.2</v>
      </c>
      <c r="O10" t="str">
        <f t="array" ref="O10">IFERROR(INDEX(records[备注],MATCH(表31_3637[[#This Row],[日期]]&amp;"吃早餐",records[日期]&amp;records[名称],0))&amp;"","")</f>
        <v/>
      </c>
      <c r="P10">
        <f>IF(表31_3637[[#This Row],[得分]]="","",IF(表31_3637[[#This Row],[得分]]&gt;0,P9+1,0))</f>
        <v>5</v>
      </c>
      <c r="Q10">
        <f>IF(表31_3637[[#This Row],[得分]]="","",IF(表31_3637[[#This Row],[得分]]&lt;0,Q9+1,0))</f>
        <v>0</v>
      </c>
    </row>
    <row r="11" spans="1:17">
      <c r="A11" s="6">
        <v>43891</v>
      </c>
      <c r="B11" s="18" t="str">
        <f t="array" ref="B11">IFERROR(INDEX(records[开始时刻],MATCH(表31_36[[#This Row],[日期]]&amp;"做早餐",records[日期]&amp;records[名称],0)),"")</f>
        <v/>
      </c>
      <c r="C11" s="18" t="str">
        <f t="array" ref="C11">IFERROR(INDEX(records[结束时刻],MATCH(表31_36[[#This Row],[日期]]&amp;"做早餐",records[日期]&amp;records[名称],0)),"")</f>
        <v/>
      </c>
      <c r="D11" s="18" t="str">
        <f t="array" ref="D11">IFERROR(INDEX(records[持续时间],MATCH(表31_36[[#This Row],[日期]]&amp;"做早餐",records[日期]&amp;records[名称],0)),"")</f>
        <v/>
      </c>
      <c r="E11" t="str">
        <f t="array" ref="E11">IFERROR(INDEX(records[得分],MATCH(表31_36[[#This Row],[日期]]&amp;"做早餐",records[日期]&amp;records[名称],0)),"")</f>
        <v/>
      </c>
      <c r="F11" t="str">
        <f t="array" ref="F11">IFERROR(INDEX(records[备注],MATCH(表31_36[[#This Row],[日期]]&amp;"做早餐",records[日期]&amp;records[名称],0))&amp;"","")</f>
        <v/>
      </c>
      <c r="G11" t="str">
        <f>IF(表31_36[[#This Row],[得分]]="","",IF(表31_36[[#This Row],[得分]]&gt;0,G10+1,0))</f>
        <v/>
      </c>
      <c r="H11" t="str">
        <f>IF(表31_36[[#This Row],[得分]]="","",IF(表31_36[[#This Row],[得分]]&lt;0,H10+1,0))</f>
        <v/>
      </c>
      <c r="J11" s="6">
        <v>43891</v>
      </c>
      <c r="K11" s="18" t="str">
        <f t="array" ref="K11">IFERROR(INDEX(records[开始时刻],MATCH(表31_3637[[#This Row],[日期]]&amp;"吃早餐",records[日期]&amp;records[名称],0)),"")</f>
        <v/>
      </c>
      <c r="L11" s="18" t="str">
        <f t="array" ref="L11">IFERROR(INDEX(records[结束时刻],MATCH(表31_3637[[#This Row],[日期]]&amp;"吃早餐",records[日期]&amp;records[名称],0)),"")</f>
        <v/>
      </c>
      <c r="M11" s="18" t="str">
        <f t="array" ref="M11">IFERROR(INDEX(records[持续时间],MATCH(表31_3637[[#This Row],[日期]]&amp;"吃早餐",records[日期]&amp;records[名称],0)),"")</f>
        <v/>
      </c>
      <c r="N11" t="str">
        <f t="array" ref="N11">IFERROR(INDEX(records[得分],MATCH(表31_3637[[#This Row],[日期]]&amp;"吃早餐",records[日期]&amp;records[名称],0)),"")</f>
        <v/>
      </c>
      <c r="O11" t="str">
        <f t="array" ref="O11">IFERROR(INDEX(records[备注],MATCH(表31_3637[[#This Row],[日期]]&amp;"吃早餐",records[日期]&amp;records[名称],0))&amp;"","")</f>
        <v/>
      </c>
      <c r="P11" t="str">
        <f>IF(表31_3637[[#This Row],[得分]]="","",IF(表31_3637[[#This Row],[得分]]&gt;0,P10+1,0))</f>
        <v/>
      </c>
      <c r="Q11" t="str">
        <f>IF(表31_3637[[#This Row],[得分]]="","",IF(表31_3637[[#This Row],[得分]]&lt;0,Q10+1,0))</f>
        <v/>
      </c>
    </row>
  </sheetData>
  <mergeCells count="3">
    <mergeCell ref="A2:H2"/>
    <mergeCell ref="J2:Q2"/>
    <mergeCell ref="A1:Q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10"/>
  <sheetViews>
    <sheetView workbookViewId="0">
      <selection activeCell="I25" sqref="I2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4" t="s">
        <v>130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IFERROR(INDEX(records[开始时刻],MATCH(表31_24[[#This Row],[日期]]&amp;"阅读",records[日期]&amp;records[名称],0)),"")</f>
        <v>0.25347222222222221</v>
      </c>
      <c r="C3" s="18">
        <f t="array" ref="C3">IFERROR(INDEX(records[结束时刻],MATCH(表31_24[[#This Row],[日期]]&amp;"阅读",records[日期]&amp;records[名称],0)),"")</f>
        <v>0.29722222222222222</v>
      </c>
      <c r="D3" s="18">
        <f t="array" ref="D3">IFERROR(INDEX(records[持续时间],MATCH(表31_24[[#This Row],[日期]]&amp;"阅读",records[日期]&amp;records[名称],0)),"")</f>
        <v>4.3750000000000011E-2</v>
      </c>
      <c r="E3">
        <f t="array" ref="E3">IFERROR(INDEX(records[得分],MATCH(表31_24[[#This Row],[日期]]&amp;"阅读",records[日期]&amp;records[名称],0)),"")</f>
        <v>-0.1</v>
      </c>
      <c r="F3" t="str">
        <f t="array" ref="F3">IFERROR(INDEX(records[备注],MATCH(表31_24[[#This Row],[日期]]&amp;"阅读",records[日期]&amp;records[名称],0))&amp;"","")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IFERROR(INDEX(records[开始时刻],MATCH(表31_24[[#This Row],[日期]]&amp;"阅读",records[日期]&amp;records[名称],0)),"")</f>
        <v>0.25347222222222221</v>
      </c>
      <c r="C4" s="18">
        <f t="array" ref="C4">IFERROR(INDEX(records[结束时刻],MATCH(表31_24[[#This Row],[日期]]&amp;"阅读",records[日期]&amp;records[名称],0)),"")</f>
        <v>0.29722222222222222</v>
      </c>
      <c r="D4" s="18">
        <f t="array" ref="D4">IFERROR(INDEX(records[持续时间],MATCH(表31_24[[#This Row],[日期]]&amp;"阅读",records[日期]&amp;records[名称],0)),"")</f>
        <v>4.3750000000000011E-2</v>
      </c>
      <c r="E4">
        <f t="array" ref="E4">IFERROR(INDEX(records[得分],MATCH(表31_24[[#This Row],[日期]]&amp;"阅读",records[日期]&amp;records[名称],0)),"")</f>
        <v>-0.2</v>
      </c>
      <c r="F4" t="str">
        <f t="array" ref="F4">IFERROR(INDEX(records[备注],MATCH(表31_24[[#This Row],[日期]]&amp;"阅读",records[日期]&amp;records[名称],0))&amp;"","")</f>
        <v/>
      </c>
      <c r="G4">
        <f>IF(表31_24[[#This Row],[得分]]="","",IF(表31_24[[#This Row],[得分]]&gt;0,G3+1,0))</f>
        <v>0</v>
      </c>
      <c r="H4">
        <f>IF(表31_24[[#This Row],[得分]]="","",IF(表31_24[[#This Row],[得分]]&lt;0,H3+1,0))</f>
        <v>2</v>
      </c>
    </row>
    <row r="5" spans="1:8">
      <c r="A5" s="6">
        <v>43886</v>
      </c>
      <c r="B5" s="18">
        <f t="array" ref="B5">IFERROR(INDEX(records[开始时刻],MATCH(表31_24[[#This Row],[日期]]&amp;"阅读",records[日期]&amp;records[名称],0)),"")</f>
        <v>0.25347222222222221</v>
      </c>
      <c r="C5" s="18">
        <f t="array" ref="C5">IFERROR(INDEX(records[结束时刻],MATCH(表31_24[[#This Row],[日期]]&amp;"阅读",records[日期]&amp;records[名称],0)),"")</f>
        <v>0.29722222222222222</v>
      </c>
      <c r="D5" s="18">
        <f t="array" ref="D5">IFERROR(INDEX(records[持续时间],MATCH(表31_24[[#This Row],[日期]]&amp;"阅读",records[日期]&amp;records[名称],0)),"")</f>
        <v>4.3750000000000011E-2</v>
      </c>
      <c r="E5">
        <f t="array" ref="E5">IFERROR(INDEX(records[得分],MATCH(表31_24[[#This Row],[日期]]&amp;"阅读",records[日期]&amp;records[名称],0)),"")</f>
        <v>0.1</v>
      </c>
      <c r="F5" t="str">
        <f t="array" ref="F5">IFERROR(INDEX(records[备注],MATCH(表31_24[[#This Row],[日期]]&amp;"阅读",records[日期]&amp;records[名称],0))&amp;"","")</f>
        <v/>
      </c>
      <c r="G5">
        <f>IF(表31_24[[#This Row],[得分]]="","",IF(表31_24[[#This Row],[得分]]&gt;0,G4+1,0))</f>
        <v>1</v>
      </c>
      <c r="H5">
        <f>IF(表31_24[[#This Row],[得分]]="","",IF(表31_24[[#This Row],[得分]]&lt;0,H4+1,0))</f>
        <v>0</v>
      </c>
    </row>
    <row r="6" spans="1:8">
      <c r="A6" s="6">
        <v>43887</v>
      </c>
      <c r="B6" s="18">
        <f t="array" ref="B6">IFERROR(INDEX(records[开始时刻],MATCH(表31_24[[#This Row],[日期]]&amp;"阅读",records[日期]&amp;records[名称],0)),"")</f>
        <v>0.25347222222222221</v>
      </c>
      <c r="C6" s="18">
        <f t="array" ref="C6">IFERROR(INDEX(records[结束时刻],MATCH(表31_24[[#This Row],[日期]]&amp;"阅读",records[日期]&amp;records[名称],0)),"")</f>
        <v>0.29722222222222222</v>
      </c>
      <c r="D6" s="18">
        <f t="array" ref="D6">IFERROR(INDEX(records[持续时间],MATCH(表31_24[[#This Row],[日期]]&amp;"阅读",records[日期]&amp;records[名称],0)),"")</f>
        <v>4.3750000000000011E-2</v>
      </c>
      <c r="E6">
        <f t="array" ref="E6">IFERROR(INDEX(records[得分],MATCH(表31_24[[#This Row],[日期]]&amp;"阅读",records[日期]&amp;records[名称],0)),"")</f>
        <v>0.1</v>
      </c>
      <c r="F6" t="str">
        <f t="array" ref="F6">IFERROR(INDEX(records[备注],MATCH(表31_24[[#This Row],[日期]]&amp;"阅读",records[日期]&amp;records[名称],0))&amp;"","")</f>
        <v/>
      </c>
      <c r="G6">
        <f>IF(表31_24[[#This Row],[得分]]="","",IF(表31_24[[#This Row],[得分]]&gt;0,G5+1,0))</f>
        <v>2</v>
      </c>
      <c r="H6">
        <f>IF(表31_24[[#This Row],[得分]]="","",IF(表31_24[[#This Row],[得分]]&lt;0,H5+1,0))</f>
        <v>0</v>
      </c>
    </row>
    <row r="7" spans="1:8">
      <c r="A7" s="6">
        <v>43888</v>
      </c>
      <c r="B7" s="18">
        <f t="array" ref="B7">IFERROR(INDEX(records[开始时刻],MATCH(表31_24[[#This Row],[日期]]&amp;"阅读",records[日期]&amp;records[名称],0)),"")</f>
        <v>0.25347222222222221</v>
      </c>
      <c r="C7" s="18">
        <f t="array" ref="C7">IFERROR(INDEX(records[结束时刻],MATCH(表31_24[[#This Row],[日期]]&amp;"阅读",records[日期]&amp;records[名称],0)),"")</f>
        <v>0.29722222222222222</v>
      </c>
      <c r="D7" s="18">
        <f t="array" ref="D7">IFERROR(INDEX(records[持续时间],MATCH(表31_24[[#This Row],[日期]]&amp;"阅读",records[日期]&amp;records[名称],0)),"")</f>
        <v>4.3750000000000011E-2</v>
      </c>
      <c r="E7">
        <f t="array" ref="E7">IFERROR(INDEX(records[得分],MATCH(表31_24[[#This Row],[日期]]&amp;"阅读",records[日期]&amp;records[名称],0)),"")</f>
        <v>0.2</v>
      </c>
      <c r="F7" t="str">
        <f t="array" ref="F7">IFERROR(INDEX(records[备注],MATCH(表31_24[[#This Row],[日期]]&amp;"阅读",records[日期]&amp;records[名称],0))&amp;"","")</f>
        <v>已连续3天，增加0.1</v>
      </c>
      <c r="G7">
        <f>IF(表31_24[[#This Row],[得分]]="","",IF(表31_24[[#This Row],[得分]]&gt;0,G6+1,0))</f>
        <v>3</v>
      </c>
      <c r="H7">
        <f>IF(表31_24[[#This Row],[得分]]="","",IF(表31_24[[#This Row],[得分]]&lt;0,H6+1,0))</f>
        <v>0</v>
      </c>
    </row>
    <row r="8" spans="1:8">
      <c r="A8" s="6">
        <v>43889</v>
      </c>
      <c r="B8" s="18">
        <f t="array" ref="B8">IFERROR(INDEX(records[开始时刻],MATCH(表31_24[[#This Row],[日期]]&amp;"阅读",records[日期]&amp;records[名称],0)),"")</f>
        <v>0.25347222222222221</v>
      </c>
      <c r="C8" s="18">
        <f t="array" ref="C8">IFERROR(INDEX(records[结束时刻],MATCH(表31_24[[#This Row],[日期]]&amp;"阅读",records[日期]&amp;records[名称],0)),"")</f>
        <v>0.29722222222222222</v>
      </c>
      <c r="D8" s="18">
        <f t="array" ref="D8">IFERROR(INDEX(records[持续时间],MATCH(表31_24[[#This Row],[日期]]&amp;"阅读",records[日期]&amp;records[名称],0)),"")</f>
        <v>4.3750000000000011E-2</v>
      </c>
      <c r="E8">
        <f t="array" ref="E8">IFERROR(INDEX(records[得分],MATCH(表31_24[[#This Row],[日期]]&amp;"阅读",records[日期]&amp;records[名称],0)),"")</f>
        <v>0.2</v>
      </c>
      <c r="F8" t="str">
        <f t="array" ref="F8">IFERROR(INDEX(records[备注],MATCH(表31_24[[#This Row],[日期]]&amp;"阅读",records[日期]&amp;records[名称],0))&amp;"","")</f>
        <v/>
      </c>
      <c r="G8">
        <f>IF(表31_24[[#This Row],[得分]]="","",IF(表31_24[[#This Row],[得分]]&gt;0,G7+1,0))</f>
        <v>4</v>
      </c>
      <c r="H8">
        <f>IF(表31_24[[#This Row],[得分]]="","",IF(表31_24[[#This Row],[得分]]&lt;0,H7+1,0))</f>
        <v>0</v>
      </c>
    </row>
    <row r="9" spans="1:8">
      <c r="A9" s="6">
        <v>43890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0.2</v>
      </c>
      <c r="F9" t="str">
        <f t="array" ref="F9">IFERROR(INDEX(records[备注],MATCH(表31_24[[#This Row],[日期]]&amp;"阅读",records[日期]&amp;records[名称],0))&amp;"","")</f>
        <v/>
      </c>
      <c r="G9">
        <f>IF(表31_24[[#This Row],[得分]]="","",IF(表31_24[[#This Row],[得分]]&gt;0,G8+1,0))</f>
        <v>5</v>
      </c>
      <c r="H9">
        <f>IF(表31_24[[#This Row],[得分]]="","",IF(表31_24[[#This Row],[得分]]&lt;0,H8+1,0))</f>
        <v>0</v>
      </c>
    </row>
    <row r="10" spans="1:8">
      <c r="A10" s="6">
        <v>43891</v>
      </c>
      <c r="B10" s="18" t="str">
        <f t="array" ref="B10">IFERROR(INDEX(records[开始时刻],MATCH(表31_24[[#This Row],[日期]]&amp;"阅读",records[日期]&amp;records[名称],0)),"")</f>
        <v/>
      </c>
      <c r="C10" s="18" t="str">
        <f t="array" ref="C10">IFERROR(INDEX(records[结束时刻],MATCH(表31_24[[#This Row],[日期]]&amp;"阅读",records[日期]&amp;records[名称],0)),"")</f>
        <v/>
      </c>
      <c r="D10" s="18" t="str">
        <f t="array" ref="D10">IFERROR(INDEX(records[持续时间],MATCH(表31_24[[#This Row],[日期]]&amp;"阅读",records[日期]&amp;records[名称],0)),"")</f>
        <v/>
      </c>
      <c r="E10" t="str">
        <f t="array" ref="E10">IFERROR(INDEX(records[得分],MATCH(表31_24[[#This Row],[日期]]&amp;"阅读",records[日期]&amp;records[名称],0)),"")</f>
        <v/>
      </c>
      <c r="F10" t="str">
        <f t="array" ref="F10">IFERROR(INDEX(records[备注],MATCH(表31_24[[#This Row],[日期]]&amp;"阅读",records[日期]&amp;records[名称],0))&amp;"","")</f>
        <v/>
      </c>
      <c r="G10" t="str">
        <f>IF(表31_24[[#This Row],[得分]]="","",IF(表31_24[[#This Row],[得分]]&gt;0,G9+1,0))</f>
        <v/>
      </c>
      <c r="H10" t="str">
        <f>IF(表31_24[[#This Row],[得分]]="","",IF(表31_24[[#This Row],[得分]]&lt;0,H9+1,0))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H13"/>
  <sheetViews>
    <sheetView workbookViewId="0">
      <selection activeCell="H20" sqref="H2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4" t="s">
        <v>128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IFERROR(INDEX(records[开始时刻],MATCH(表31_33[[#This Row],[日期]]&amp;"锻炼",records[日期]&amp;records[名称],0)),"")</f>
        <v>0.875</v>
      </c>
      <c r="C3" s="18">
        <f t="array" ref="C3">IFERROR(INDEX(records[结束时刻],MATCH(表31_33[[#This Row],[日期]]&amp;"锻炼",records[日期]&amp;records[名称],0)),"")</f>
        <v>0.91666666666666663</v>
      </c>
      <c r="D3" s="18">
        <f t="array" ref="D3">IFERROR(INDEX(records[持续时间],MATCH(表31_33[[#This Row],[日期]]&amp;"锻炼",records[日期]&amp;records[名称],0)),"")</f>
        <v>4.166666666666663E-2</v>
      </c>
      <c r="E3">
        <f t="array" ref="E3">IFERROR(INDEX(records[得分],MATCH(表31_33[[#This Row],[日期]]&amp;"锻炼",records[日期]&amp;records[名称],0)),"")</f>
        <v>0.1</v>
      </c>
      <c r="F3" t="str">
        <f t="array" ref="F3">IFERROR(INDEX(records[备注],MATCH(表31_33[[#This Row],[日期]]&amp;"锻炼",records[日期]&amp;records[名称],0))&amp;"","")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IFERROR(INDEX(records[开始时刻],MATCH(表31_33[[#This Row],[日期]]&amp;"锻炼",records[日期]&amp;records[名称],0)),"")</f>
        <v>0.875</v>
      </c>
      <c r="C4" s="18">
        <f t="array" ref="C4">IFERROR(INDEX(records[结束时刻],MATCH(表31_33[[#This Row],[日期]]&amp;"锻炼",records[日期]&amp;records[名称],0)),"")</f>
        <v>0.91666666666666663</v>
      </c>
      <c r="D4" s="18">
        <f t="array" ref="D4">IFERROR(INDEX(records[持续时间],MATCH(表31_33[[#This Row],[日期]]&amp;"锻炼",records[日期]&amp;records[名称],0)),"")</f>
        <v>4.166666666666663E-2</v>
      </c>
      <c r="E4">
        <f t="array" ref="E4">IFERROR(INDEX(records[得分],MATCH(表31_33[[#This Row],[日期]]&amp;"锻炼",records[日期]&amp;records[名称],0)),"")</f>
        <v>0.1</v>
      </c>
      <c r="F4" t="str">
        <f t="array" ref="F4">IFERROR(INDEX(records[备注],MATCH(表31_33[[#This Row],[日期]]&amp;"锻炼",records[日期]&amp;records[名称],0))&amp;"","")</f>
        <v/>
      </c>
      <c r="G4">
        <f>IF(表31_33[[#This Row],[得分]]="","",IF(表31_33[[#This Row],[得分]]&gt;0,G3+1,0))</f>
        <v>2</v>
      </c>
      <c r="H4">
        <f>IF(表31_33[[#This Row],[得分]]="","",IF(表31_33[[#This Row],[得分]]&lt;0,H3+1,0))</f>
        <v>0</v>
      </c>
    </row>
    <row r="5" spans="1:8">
      <c r="A5" s="6">
        <v>43886</v>
      </c>
      <c r="B5" s="18">
        <f t="array" ref="B5">IFERROR(INDEX(records[开始时刻],MATCH(表31_33[[#This Row],[日期]]&amp;"锻炼",records[日期]&amp;records[名称],0)),"")</f>
        <v>0.875</v>
      </c>
      <c r="C5" s="18">
        <f t="array" ref="C5">IFERROR(INDEX(records[结束时刻],MATCH(表31_33[[#This Row],[日期]]&amp;"锻炼",records[日期]&amp;records[名称],0)),"")</f>
        <v>0.91666666666666663</v>
      </c>
      <c r="D5" s="18">
        <f t="array" ref="D5">IFERROR(INDEX(records[持续时间],MATCH(表31_33[[#This Row],[日期]]&amp;"锻炼",records[日期]&amp;records[名称],0)),"")</f>
        <v>4.166666666666663E-2</v>
      </c>
      <c r="E5">
        <f t="array" ref="E5">IFERROR(INDEX(records[得分],MATCH(表31_33[[#This Row],[日期]]&amp;"锻炼",records[日期]&amp;records[名称],0)),"")</f>
        <v>0.2</v>
      </c>
      <c r="F5" t="str">
        <f t="array" ref="F5">IFERROR(INDEX(records[备注],MATCH(表31_33[[#This Row],[日期]]&amp;"锻炼",records[日期]&amp;records[名称],0))&amp;"","")</f>
        <v>已连续3天，增加0.1</v>
      </c>
      <c r="G5">
        <f>IF(表31_33[[#This Row],[得分]]="","",IF(表31_33[[#This Row],[得分]]&gt;0,G4+1,0))</f>
        <v>3</v>
      </c>
      <c r="H5">
        <f>IF(表31_33[[#This Row],[得分]]="","",IF(表31_33[[#This Row],[得分]]&lt;0,H4+1,0))</f>
        <v>0</v>
      </c>
    </row>
    <row r="6" spans="1:8">
      <c r="A6" s="6">
        <v>43887</v>
      </c>
      <c r="B6" s="18">
        <f t="array" ref="B6">IFERROR(INDEX(records[开始时刻],MATCH(表31_33[[#This Row],[日期]]&amp;"锻炼",records[日期]&amp;records[名称],0)),"")</f>
        <v>0.875</v>
      </c>
      <c r="C6" s="18">
        <f t="array" ref="C6">IFERROR(INDEX(records[结束时刻],MATCH(表31_33[[#This Row],[日期]]&amp;"锻炼",records[日期]&amp;records[名称],0)),"")</f>
        <v>0.91666666666666663</v>
      </c>
      <c r="D6" s="18">
        <f t="array" ref="D6">IFERROR(INDEX(records[持续时间],MATCH(表31_33[[#This Row],[日期]]&amp;"锻炼",records[日期]&amp;records[名称],0)),"")</f>
        <v>4.166666666666663E-2</v>
      </c>
      <c r="E6">
        <f t="array" ref="E6">IFERROR(INDEX(records[得分],MATCH(表31_33[[#This Row],[日期]]&amp;"锻炼",records[日期]&amp;records[名称],0)),"")</f>
        <v>0.2</v>
      </c>
      <c r="F6" t="str">
        <f t="array" ref="F6">IFERROR(INDEX(records[备注],MATCH(表31_33[[#This Row],[日期]]&amp;"锻炼",records[日期]&amp;records[名称],0))&amp;"","")</f>
        <v/>
      </c>
      <c r="G6">
        <f>IF(表31_33[[#This Row],[得分]]="","",IF(表31_33[[#This Row],[得分]]&gt;0,G5+1,0))</f>
        <v>4</v>
      </c>
      <c r="H6">
        <f>IF(表31_33[[#This Row],[得分]]="","",IF(表31_33[[#This Row],[得分]]&lt;0,H5+1,0))</f>
        <v>0</v>
      </c>
    </row>
    <row r="7" spans="1:8">
      <c r="A7" s="6">
        <v>43888</v>
      </c>
      <c r="B7" s="18">
        <f t="array" ref="B7">IFERROR(INDEX(records[开始时刻],MATCH(表31_33[[#This Row],[日期]]&amp;"锻炼",records[日期]&amp;records[名称],0)),"")</f>
        <v>0.875</v>
      </c>
      <c r="C7" s="18">
        <f t="array" ref="C7">IFERROR(INDEX(records[结束时刻],MATCH(表31_33[[#This Row],[日期]]&amp;"锻炼",records[日期]&amp;records[名称],0)),"")</f>
        <v>0.91666666666666663</v>
      </c>
      <c r="D7" s="18">
        <f t="array" ref="D7">IFERROR(INDEX(records[持续时间],MATCH(表31_33[[#This Row],[日期]]&amp;"锻炼",records[日期]&amp;records[名称],0)),"")</f>
        <v>4.166666666666663E-2</v>
      </c>
      <c r="E7">
        <f t="array" ref="E7">IFERROR(INDEX(records[得分],MATCH(表31_33[[#This Row],[日期]]&amp;"锻炼",records[日期]&amp;records[名称],0)),"")</f>
        <v>0.2</v>
      </c>
      <c r="F7" t="str">
        <f t="array" ref="F7">IFERROR(INDEX(records[备注],MATCH(表31_33[[#This Row],[日期]]&amp;"锻炼",records[日期]&amp;records[名称],0))&amp;"","")</f>
        <v/>
      </c>
      <c r="G7">
        <f>IF(表31_33[[#This Row],[得分]]="","",IF(表31_33[[#This Row],[得分]]&gt;0,G6+1,0))</f>
        <v>5</v>
      </c>
      <c r="H7">
        <f>IF(表31_33[[#This Row],[得分]]="","",IF(表31_33[[#This Row],[得分]]&lt;0,H6+1,0))</f>
        <v>0</v>
      </c>
    </row>
    <row r="8" spans="1:8">
      <c r="A8" s="6">
        <v>43889</v>
      </c>
      <c r="B8" s="18">
        <f t="array" ref="B8">IFERROR(INDEX(records[开始时刻],MATCH(表31_33[[#This Row],[日期]]&amp;"锻炼",records[日期]&amp;records[名称],0)),"")</f>
        <v>0.875</v>
      </c>
      <c r="C8" s="18">
        <f t="array" ref="C8">IFERROR(INDEX(records[结束时刻],MATCH(表31_33[[#This Row],[日期]]&amp;"锻炼",records[日期]&amp;records[名称],0)),"")</f>
        <v>0.91666666666666663</v>
      </c>
      <c r="D8" s="18">
        <f t="array" ref="D8">IFERROR(INDEX(records[持续时间],MATCH(表31_33[[#This Row],[日期]]&amp;"锻炼",records[日期]&amp;records[名称],0)),"")</f>
        <v>4.166666666666663E-2</v>
      </c>
      <c r="E8">
        <f t="array" ref="E8">IFERROR(INDEX(records[得分],MATCH(表31_33[[#This Row],[日期]]&amp;"锻炼",records[日期]&amp;records[名称],0)),"")</f>
        <v>0.3</v>
      </c>
      <c r="F8" t="str">
        <f t="array" ref="F8">IFERROR(INDEX(records[备注],MATCH(表31_33[[#This Row],[日期]]&amp;"锻炼",records[日期]&amp;records[名称],0))&amp;"","")</f>
        <v>已连续3天，增加0.1</v>
      </c>
      <c r="G8">
        <f>IF(表31_33[[#This Row],[得分]]="","",IF(表31_33[[#This Row],[得分]]&gt;0,G7+1,0))</f>
        <v>6</v>
      </c>
      <c r="H8">
        <f>IF(表31_33[[#This Row],[得分]]="","",IF(表31_33[[#This Row],[得分]]&lt;0,H7+1,0))</f>
        <v>0</v>
      </c>
    </row>
    <row r="9" spans="1:8">
      <c r="A9" s="6">
        <v>43890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0.3</v>
      </c>
      <c r="F9" t="str">
        <f t="array" ref="F9">IFERROR(INDEX(records[备注],MATCH(表31_33[[#This Row],[日期]]&amp;"锻炼",records[日期]&amp;records[名称],0))&amp;"","")</f>
        <v/>
      </c>
      <c r="G9">
        <f>IF(表31_33[[#This Row],[得分]]="","",IF(表31_33[[#This Row],[得分]]&gt;0,G8+1,0))</f>
        <v>7</v>
      </c>
      <c r="H9">
        <f>IF(表31_33[[#This Row],[得分]]="","",IF(表31_33[[#This Row],[得分]]&lt;0,H8+1,0))</f>
        <v>0</v>
      </c>
    </row>
    <row r="10" spans="1:8">
      <c r="A10" s="6">
        <v>43891</v>
      </c>
      <c r="B10" s="18" t="str">
        <f t="array" ref="B10">IFERROR(INDEX(records[开始时刻],MATCH(表31_33[[#This Row],[日期]]&amp;"锻炼",records[日期]&amp;records[名称],0)),"")</f>
        <v/>
      </c>
      <c r="C10" s="18" t="str">
        <f t="array" ref="C10">IFERROR(INDEX(records[结束时刻],MATCH(表31_33[[#This Row],[日期]]&amp;"锻炼",records[日期]&amp;records[名称],0)),"")</f>
        <v/>
      </c>
      <c r="D10" s="18" t="str">
        <f t="array" ref="D10">IFERROR(INDEX(records[持续时间],MATCH(表31_33[[#This Row],[日期]]&amp;"锻炼",records[日期]&amp;records[名称],0)),"")</f>
        <v/>
      </c>
      <c r="E10" t="str">
        <f t="array" ref="E10">IFERROR(INDEX(records[得分],MATCH(表31_33[[#This Row],[日期]]&amp;"锻炼",records[日期]&amp;records[名称],0)),"")</f>
        <v/>
      </c>
      <c r="F10" t="str">
        <f t="array" ref="F10">IFERROR(INDEX(records[备注],MATCH(表31_33[[#This Row],[日期]]&amp;"锻炼",records[日期]&amp;records[名称],0))&amp;"","")</f>
        <v/>
      </c>
      <c r="G10" t="str">
        <f>IF(表31_33[[#This Row],[得分]]="","",IF(表31_33[[#This Row],[得分]]&gt;0,G9+1,0))</f>
        <v/>
      </c>
      <c r="H10" t="str">
        <f>IF(表31_33[[#This Row],[得分]]="","",IF(表31_33[[#This Row],[得分]]&lt;0,H9+1,0))</f>
        <v/>
      </c>
    </row>
    <row r="11" spans="1:8">
      <c r="A11" s="6">
        <v>43892</v>
      </c>
      <c r="B11" s="18" t="str">
        <f t="array" ref="B11">IFERROR(INDEX(records[开始时刻],MATCH(表31_33[[#This Row],[日期]]&amp;"锻炼",records[日期]&amp;records[名称],0)),"")</f>
        <v/>
      </c>
      <c r="C11" s="18" t="str">
        <f t="array" ref="C11">IFERROR(INDEX(records[结束时刻],MATCH(表31_33[[#This Row],[日期]]&amp;"锻炼",records[日期]&amp;records[名称],0)),"")</f>
        <v/>
      </c>
      <c r="D11" s="18" t="str">
        <f t="array" ref="D11">IFERROR(INDEX(records[持续时间],MATCH(表31_33[[#This Row],[日期]]&amp;"锻炼",records[日期]&amp;records[名称],0)),"")</f>
        <v/>
      </c>
      <c r="E11" t="str">
        <f t="array" ref="E11">IFERROR(INDEX(records[得分],MATCH(表31_33[[#This Row],[日期]]&amp;"锻炼",records[日期]&amp;records[名称],0)),"")</f>
        <v/>
      </c>
      <c r="F11" t="str">
        <f t="array" ref="F11">IFERROR(INDEX(records[备注],MATCH(表31_33[[#This Row],[日期]]&amp;"锻炼",records[日期]&amp;records[名称],0))&amp;"","")</f>
        <v/>
      </c>
      <c r="G11" t="str">
        <f>IF(表31_33[[#This Row],[得分]]="","",IF(表31_33[[#This Row],[得分]]&gt;0,G10+1,0))</f>
        <v/>
      </c>
      <c r="H11" t="str">
        <f>IF(表31_33[[#This Row],[得分]]="","",IF(表31_33[[#This Row],[得分]]&lt;0,H10+1,0))</f>
        <v/>
      </c>
    </row>
    <row r="12" spans="1:8">
      <c r="A12" s="6">
        <v>43893</v>
      </c>
      <c r="B12" s="18" t="str">
        <f t="array" ref="B12">IFERROR(INDEX(records[开始时刻],MATCH(表31_33[[#This Row],[日期]]&amp;"锻炼",records[日期]&amp;records[名称],0)),"")</f>
        <v/>
      </c>
      <c r="C12" s="18" t="str">
        <f t="array" ref="C12">IFERROR(INDEX(records[结束时刻],MATCH(表31_33[[#This Row],[日期]]&amp;"锻炼",records[日期]&amp;records[名称],0)),"")</f>
        <v/>
      </c>
      <c r="D12" s="18" t="str">
        <f t="array" ref="D12">IFERROR(INDEX(records[持续时间],MATCH(表31_33[[#This Row],[日期]]&amp;"锻炼",records[日期]&amp;records[名称],0)),"")</f>
        <v/>
      </c>
      <c r="E12" t="str">
        <f t="array" ref="E12">IFERROR(INDEX(records[得分],MATCH(表31_33[[#This Row],[日期]]&amp;"锻炼",records[日期]&amp;records[名称],0)),"")</f>
        <v/>
      </c>
      <c r="F12" t="str">
        <f t="array" ref="F12">IFERROR(INDEX(records[备注],MATCH(表31_33[[#This Row],[日期]]&amp;"锻炼",records[日期]&amp;records[名称],0))&amp;"","")</f>
        <v/>
      </c>
      <c r="G12" t="str">
        <f>IF(表31_33[[#This Row],[得分]]="","",IF(表31_33[[#This Row],[得分]]&gt;0,G11+1,0))</f>
        <v/>
      </c>
      <c r="H12" t="str">
        <f>IF(表31_33[[#This Row],[得分]]="","",IF(表31_33[[#This Row],[得分]]&lt;0,H11+1,0))</f>
        <v/>
      </c>
    </row>
    <row r="13" spans="1:8">
      <c r="A13" s="6">
        <v>43894</v>
      </c>
      <c r="B13" s="18" t="str">
        <f t="array" ref="B13">IFERROR(INDEX(records[开始时刻],MATCH(表31_33[[#This Row],[日期]]&amp;"锻炼",records[日期]&amp;records[名称],0)),"")</f>
        <v/>
      </c>
      <c r="C13" s="18" t="str">
        <f t="array" ref="C13">IFERROR(INDEX(records[结束时刻],MATCH(表31_33[[#This Row],[日期]]&amp;"锻炼",records[日期]&amp;records[名称],0)),"")</f>
        <v/>
      </c>
      <c r="D13" s="18" t="str">
        <f t="array" ref="D13">IFERROR(INDEX(records[持续时间],MATCH(表31_33[[#This Row],[日期]]&amp;"锻炼",records[日期]&amp;records[名称],0)),"")</f>
        <v/>
      </c>
      <c r="E13" t="str">
        <f t="array" ref="E13">IFERROR(INDEX(records[得分],MATCH(表31_33[[#This Row],[日期]]&amp;"锻炼",records[日期]&amp;records[名称],0)),"")</f>
        <v/>
      </c>
      <c r="F13" t="str">
        <f t="array" ref="F13">IFERROR(INDEX(records[备注],MATCH(表31_33[[#This Row],[日期]]&amp;"锻炼",records[日期]&amp;records[名称],0))&amp;"","")</f>
        <v/>
      </c>
      <c r="G13" t="str">
        <f>IF(表31_33[[#This Row],[得分]]="","",IF(表31_33[[#This Row],[得分]]&gt;0,G12+1,0))</f>
        <v/>
      </c>
      <c r="H13" t="str">
        <f>IF(表31_33[[#This Row],[得分]]="","",IF(表31_33[[#This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68BF-30AF-464E-9308-F3FB1157973F}">
  <dimension ref="A1:H13"/>
  <sheetViews>
    <sheetView workbookViewId="0">
      <selection activeCell="F8" sqref="F8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4" t="s">
        <v>129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IFERROR(INDEX(records[开始时刻],MATCH(表31_34[[#This Row],[日期]]&amp;"洗澡",records[日期]&amp;records[名称],0)),"")</f>
        <v>0.91666666666666663</v>
      </c>
      <c r="C3" s="18">
        <f t="array" ref="C3">IFERROR(INDEX(records[结束时刻],MATCH(表31_34[[#This Row],[日期]]&amp;"洗澡",records[日期]&amp;records[名称],0)),"")</f>
        <v>0.9375</v>
      </c>
      <c r="D3" s="18">
        <f t="array" ref="D3">IFERROR(INDEX(records[持续时间],MATCH(表31_34[[#This Row],[日期]]&amp;"洗澡",records[日期]&amp;records[名称],0)),"")</f>
        <v>2.083333333333337E-2</v>
      </c>
      <c r="E3">
        <f t="array" ref="E3">IFERROR(INDEX(records[得分],MATCH(表31_34[[#This Row],[日期]]&amp;"洗澡",records[日期]&amp;records[名称],0)),"")</f>
        <v>-0.1</v>
      </c>
      <c r="F3" t="str">
        <f t="array" ref="F3">IFERROR(INDEX(records[备注],MATCH(表31_34[[#This Row],[日期]]&amp;"洗澡",records[日期]&amp;records[名称],0))&amp;"","")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IFERROR(INDEX(records[开始时刻],MATCH(表31_34[[#This Row],[日期]]&amp;"洗澡",records[日期]&amp;records[名称],0)),"")</f>
        <v>0.91666666666666663</v>
      </c>
      <c r="C4" s="18">
        <f t="array" ref="C4">IFERROR(INDEX(records[结束时刻],MATCH(表31_34[[#This Row],[日期]]&amp;"洗澡",records[日期]&amp;records[名称],0)),"")</f>
        <v>0.9375</v>
      </c>
      <c r="D4" s="18">
        <f t="array" ref="D4">IFERROR(INDEX(records[持续时间],MATCH(表31_34[[#This Row],[日期]]&amp;"洗澡",records[日期]&amp;records[名称],0)),"")</f>
        <v>2.083333333333337E-2</v>
      </c>
      <c r="E4">
        <f t="array" ref="E4">IFERROR(INDEX(records[得分],MATCH(表31_34[[#This Row],[日期]]&amp;"洗澡",records[日期]&amp;records[名称],0)),"")</f>
        <v>-0.2</v>
      </c>
      <c r="F4" t="str">
        <f t="array" ref="F4">IFERROR(INDEX(records[备注],MATCH(表31_34[[#This Row],[日期]]&amp;"洗澡",records[日期]&amp;records[名称],0))&amp;"","")</f>
        <v/>
      </c>
      <c r="G4">
        <v>0</v>
      </c>
      <c r="H4">
        <v>2</v>
      </c>
    </row>
    <row r="5" spans="1:8">
      <c r="A5" s="6">
        <v>43886</v>
      </c>
      <c r="B5" s="18">
        <f t="array" ref="B5">IFERROR(INDEX(records[开始时刻],MATCH(表31_34[[#This Row],[日期]]&amp;"洗澡",records[日期]&amp;records[名称],0)),"")</f>
        <v>0.91666666666666663</v>
      </c>
      <c r="C5" s="18">
        <f t="array" ref="C5">IFERROR(INDEX(records[结束时刻],MATCH(表31_34[[#This Row],[日期]]&amp;"洗澡",records[日期]&amp;records[名称],0)),"")</f>
        <v>0.9375</v>
      </c>
      <c r="D5" s="18">
        <f t="array" ref="D5">IFERROR(INDEX(records[持续时间],MATCH(表31_34[[#This Row],[日期]]&amp;"洗澡",records[日期]&amp;records[名称],0)),"")</f>
        <v>2.083333333333337E-2</v>
      </c>
      <c r="E5">
        <f t="array" ref="E5">IFERROR(INDEX(records[得分],MATCH(表31_34[[#This Row],[日期]]&amp;"洗澡",records[日期]&amp;records[名称],0)),"")</f>
        <v>0.1</v>
      </c>
      <c r="F5" t="str">
        <f t="array" ref="F5">IFERROR(INDEX(records[备注],MATCH(表31_34[[#This Row],[日期]]&amp;"洗澡",records[日期]&amp;records[名称],0))&amp;"","")</f>
        <v/>
      </c>
      <c r="G5">
        <f>IF(表31_34[[#This Row],[得分]]="","",IF(表31_34[[#This Row],[得分]]&gt;0,G4+1,0))</f>
        <v>1</v>
      </c>
      <c r="H5">
        <f>IF(表31_34[[#This Row],[得分]]="","",IF(表31_34[[#This Row],[得分]]&lt;0,H4+1,0))</f>
        <v>0</v>
      </c>
    </row>
    <row r="6" spans="1:8">
      <c r="A6" s="6">
        <v>43887</v>
      </c>
      <c r="B6" s="18">
        <f t="array" ref="B6">IFERROR(INDEX(records[开始时刻],MATCH(表31_34[[#This Row],[日期]]&amp;"洗澡",records[日期]&amp;records[名称],0)),"")</f>
        <v>0.91666666666666663</v>
      </c>
      <c r="C6" s="18">
        <f t="array" ref="C6">IFERROR(INDEX(records[结束时刻],MATCH(表31_34[[#This Row],[日期]]&amp;"洗澡",records[日期]&amp;records[名称],0)),"")</f>
        <v>0.9375</v>
      </c>
      <c r="D6" s="18">
        <f t="array" ref="D6">IFERROR(INDEX(records[持续时间],MATCH(表31_34[[#This Row],[日期]]&amp;"洗澡",records[日期]&amp;records[名称],0)),"")</f>
        <v>2.083333333333337E-2</v>
      </c>
      <c r="E6">
        <f t="array" ref="E6">IFERROR(INDEX(records[得分],MATCH(表31_34[[#This Row],[日期]]&amp;"洗澡",records[日期]&amp;records[名称],0)),"")</f>
        <v>0.1</v>
      </c>
      <c r="F6" t="str">
        <f t="array" ref="F6">IFERROR(INDEX(records[备注],MATCH(表31_34[[#This Row],[日期]]&amp;"洗澡",records[日期]&amp;records[名称],0))&amp;"","")</f>
        <v/>
      </c>
      <c r="G6">
        <f>IF(表31_34[[#This Row],[得分]]="","",IF(表31_34[[#This Row],[得分]]&gt;0,G5+1,0))</f>
        <v>2</v>
      </c>
      <c r="H6">
        <f>IF(表31_34[[#This Row],[得分]]="","",IF(表31_34[[#This Row],[得分]]&lt;0,H5+1,0))</f>
        <v>0</v>
      </c>
    </row>
    <row r="7" spans="1:8">
      <c r="A7" s="6">
        <v>43888</v>
      </c>
      <c r="B7" s="18">
        <f t="array" ref="B7">IFERROR(INDEX(records[开始时刻],MATCH(表31_34[[#This Row],[日期]]&amp;"洗澡",records[日期]&amp;records[名称],0)),"")</f>
        <v>0.91666666666666663</v>
      </c>
      <c r="C7" s="18">
        <f t="array" ref="C7">IFERROR(INDEX(records[结束时刻],MATCH(表31_34[[#This Row],[日期]]&amp;"洗澡",records[日期]&amp;records[名称],0)),"")</f>
        <v>0.9375</v>
      </c>
      <c r="D7" s="18">
        <f t="array" ref="D7">IFERROR(INDEX(records[持续时间],MATCH(表31_34[[#This Row],[日期]]&amp;"洗澡",records[日期]&amp;records[名称],0)),"")</f>
        <v>2.083333333333337E-2</v>
      </c>
      <c r="E7">
        <f t="array" ref="E7">IFERROR(INDEX(records[得分],MATCH(表31_34[[#This Row],[日期]]&amp;"洗澡",records[日期]&amp;records[名称],0)),"")</f>
        <v>0.2</v>
      </c>
      <c r="F7" t="str">
        <f t="array" ref="F7">IFERROR(INDEX(records[备注],MATCH(表31_34[[#This Row],[日期]]&amp;"洗澡",records[日期]&amp;records[名称],0))&amp;"","")</f>
        <v>已连续3天，增加0.1</v>
      </c>
      <c r="G7">
        <f>IF(表31_34[[#This Row],[得分]]="","",IF(表31_34[[#This Row],[得分]]&gt;0,G6+1,0))</f>
        <v>3</v>
      </c>
      <c r="H7">
        <f>IF(表31_34[[#This Row],[得分]]="","",IF(表31_34[[#This Row],[得分]]&lt;0,H6+1,0))</f>
        <v>0</v>
      </c>
    </row>
    <row r="8" spans="1:8">
      <c r="A8" s="6">
        <v>43889</v>
      </c>
      <c r="B8" s="18">
        <f t="array" ref="B8">IFERROR(INDEX(records[开始时刻],MATCH(表31_34[[#This Row],[日期]]&amp;"洗澡",records[日期]&amp;records[名称],0)),"")</f>
        <v>0.91666666666666663</v>
      </c>
      <c r="C8" s="18">
        <f t="array" ref="C8">IFERROR(INDEX(records[结束时刻],MATCH(表31_34[[#This Row],[日期]]&amp;"洗澡",records[日期]&amp;records[名称],0)),"")</f>
        <v>0.9375</v>
      </c>
      <c r="D8" s="18">
        <f t="array" ref="D8">IFERROR(INDEX(records[持续时间],MATCH(表31_34[[#This Row],[日期]]&amp;"洗澡",records[日期]&amp;records[名称],0)),"")</f>
        <v>2.083333333333337E-2</v>
      </c>
      <c r="E8">
        <f t="array" ref="E8">IFERROR(INDEX(records[得分],MATCH(表31_34[[#This Row],[日期]]&amp;"洗澡",records[日期]&amp;records[名称],0)),"")</f>
        <v>0.2</v>
      </c>
      <c r="F8" t="str">
        <f t="array" ref="F8">IFERROR(INDEX(records[备注],MATCH(表31_34[[#This Row],[日期]]&amp;"洗澡",records[日期]&amp;records[名称],0))&amp;"","")</f>
        <v/>
      </c>
      <c r="G8">
        <f>IF(表31_34[[#This Row],[得分]]="","",IF(表31_34[[#This Row],[得分]]&gt;0,G7+1,0))</f>
        <v>4</v>
      </c>
      <c r="H8">
        <f>IF(表31_34[[#This Row],[得分]]="","",IF(表31_34[[#This Row],[得分]]&lt;0,H7+1,0))</f>
        <v>0</v>
      </c>
    </row>
    <row r="9" spans="1:8">
      <c r="A9" s="6">
        <v>43890</v>
      </c>
      <c r="B9" s="18">
        <f t="array" ref="B9">IFERROR(INDEX(records[开始时刻],MATCH(表31_34[[#This Row],[日期]]&amp;"洗澡",records[日期]&amp;records[名称],0)),"")</f>
        <v>0.91666666666666663</v>
      </c>
      <c r="C9" s="18">
        <f t="array" ref="C9">IFERROR(INDEX(records[结束时刻],MATCH(表31_34[[#This Row],[日期]]&amp;"洗澡",records[日期]&amp;records[名称],0)),"")</f>
        <v>0.9375</v>
      </c>
      <c r="D9" s="18">
        <f t="array" ref="D9">IFERROR(INDEX(records[持续时间],MATCH(表31_34[[#This Row],[日期]]&amp;"洗澡",records[日期]&amp;records[名称],0)),"")</f>
        <v>2.083333333333337E-2</v>
      </c>
      <c r="E9">
        <f t="array" ref="E9">IFERROR(INDEX(records[得分],MATCH(表31_34[[#This Row],[日期]]&amp;"洗澡",records[日期]&amp;records[名称],0)),"")</f>
        <v>0.2</v>
      </c>
      <c r="F9" t="str">
        <f t="array" ref="F9">IFERROR(INDEX(records[备注],MATCH(表31_34[[#This Row],[日期]]&amp;"洗澡",records[日期]&amp;records[名称],0))&amp;"","")</f>
        <v/>
      </c>
      <c r="G9">
        <f>IF(表31_34[[#This Row],[得分]]="","",IF(表31_34[[#This Row],[得分]]&gt;0,G8+1,0))</f>
        <v>5</v>
      </c>
      <c r="H9">
        <f>IF(表31_34[[#This Row],[得分]]="","",IF(表31_34[[#This Row],[得分]]&lt;0,H8+1,0))</f>
        <v>0</v>
      </c>
    </row>
    <row r="10" spans="1:8">
      <c r="A10" s="6">
        <v>43891</v>
      </c>
      <c r="B10" s="18" t="str">
        <f t="array" ref="B10">IFERROR(INDEX(records[开始时刻],MATCH(表31_34[[#This Row],[日期]]&amp;"洗澡",records[日期]&amp;records[名称],0)),"")</f>
        <v/>
      </c>
      <c r="C10" s="18" t="str">
        <f t="array" ref="C10">IFERROR(INDEX(records[结束时刻],MATCH(表31_34[[#This Row],[日期]]&amp;"洗澡",records[日期]&amp;records[名称],0)),"")</f>
        <v/>
      </c>
      <c r="D10" s="18" t="str">
        <f t="array" ref="D10">IFERROR(INDEX(records[持续时间],MATCH(表31_34[[#This Row],[日期]]&amp;"洗澡",records[日期]&amp;records[名称],0)),"")</f>
        <v/>
      </c>
      <c r="E10" t="str">
        <f t="array" ref="E10">IFERROR(INDEX(records[得分],MATCH(表31_34[[#This Row],[日期]]&amp;"洗澡",records[日期]&amp;records[名称],0)),"")</f>
        <v/>
      </c>
      <c r="F10" t="str">
        <f t="array" ref="F10">IFERROR(INDEX(records[备注],MATCH(表31_34[[#This Row],[日期]]&amp;"洗澡",records[日期]&amp;records[名称],0))&amp;"","")</f>
        <v/>
      </c>
      <c r="G10" t="str">
        <f>IF(表31_34[[#This Row],[得分]]="","",IF(表31_34[[#This Row],[得分]]&gt;0,G9+1,0))</f>
        <v/>
      </c>
      <c r="H10" t="str">
        <f>IF(表31_34[[#This Row],[得分]]="","",IF(表31_34[[#This Row],[得分]]&lt;0,H9+1,0))</f>
        <v/>
      </c>
    </row>
    <row r="11" spans="1:8">
      <c r="A11" s="6">
        <v>43892</v>
      </c>
      <c r="B11" s="18" t="str">
        <f t="array" ref="B11">IFERROR(INDEX(records[开始时刻],MATCH(表31_34[[#This Row],[日期]]&amp;"洗澡",records[日期]&amp;records[名称],0)),"")</f>
        <v/>
      </c>
      <c r="C11" s="18" t="str">
        <f t="array" ref="C11">IFERROR(INDEX(records[结束时刻],MATCH(表31_34[[#This Row],[日期]]&amp;"洗澡",records[日期]&amp;records[名称],0)),"")</f>
        <v/>
      </c>
      <c r="D11" s="18" t="str">
        <f t="array" ref="D11">IFERROR(INDEX(records[持续时间],MATCH(表31_34[[#This Row],[日期]]&amp;"洗澡",records[日期]&amp;records[名称],0)),"")</f>
        <v/>
      </c>
      <c r="E11" t="str">
        <f t="array" ref="E11">IFERROR(INDEX(records[得分],MATCH(表31_34[[#This Row],[日期]]&amp;"洗澡",records[日期]&amp;records[名称],0)),"")</f>
        <v/>
      </c>
      <c r="F11" t="str">
        <f t="array" ref="F11">IFERROR(INDEX(records[备注],MATCH(表31_34[[#This Row],[日期]]&amp;"洗澡",records[日期]&amp;records[名称],0))&amp;"","")</f>
        <v/>
      </c>
      <c r="G11" t="str">
        <f>IF(表31_34[[#This Row],[得分]]="","",IF(表31_34[[#This Row],[得分]]&gt;0,G10+1,0))</f>
        <v/>
      </c>
      <c r="H11" t="str">
        <f>IF(表31_34[[#This Row],[得分]]="","",IF(表31_34[[#This Row],[得分]]&lt;0,H10+1,0))</f>
        <v/>
      </c>
    </row>
    <row r="12" spans="1:8">
      <c r="A12" s="6">
        <v>43893</v>
      </c>
      <c r="B12" s="18" t="str">
        <f t="array" ref="B12">IFERROR(INDEX(records[开始时刻],MATCH(表31_34[[#This Row],[日期]]&amp;"洗澡",records[日期]&amp;records[名称],0)),"")</f>
        <v/>
      </c>
      <c r="C12" s="18" t="str">
        <f t="array" ref="C12">IFERROR(INDEX(records[结束时刻],MATCH(表31_34[[#This Row],[日期]]&amp;"洗澡",records[日期]&amp;records[名称],0)),"")</f>
        <v/>
      </c>
      <c r="D12" s="18" t="str">
        <f t="array" ref="D12">IFERROR(INDEX(records[持续时间],MATCH(表31_34[[#This Row],[日期]]&amp;"洗澡",records[日期]&amp;records[名称],0)),"")</f>
        <v/>
      </c>
      <c r="E12" t="str">
        <f t="array" ref="E12">IFERROR(INDEX(records[得分],MATCH(表31_34[[#This Row],[日期]]&amp;"洗澡",records[日期]&amp;records[名称],0)),"")</f>
        <v/>
      </c>
      <c r="F12" t="str">
        <f t="array" ref="F12">IFERROR(INDEX(records[备注],MATCH(表31_34[[#This Row],[日期]]&amp;"洗澡",records[日期]&amp;records[名称],0))&amp;"","")</f>
        <v/>
      </c>
      <c r="G12" t="str">
        <f>IF(表31_34[[#This Row],[得分]]="","",IF(表31_34[[#This Row],[得分]]&gt;0,G11+1,0))</f>
        <v/>
      </c>
      <c r="H12" t="str">
        <f>IF(表31_34[[#This Row],[得分]]="","",IF(表31_34[[#This Row],[得分]]&lt;0,H11+1,0))</f>
        <v/>
      </c>
    </row>
    <row r="13" spans="1:8">
      <c r="A13" s="6">
        <v>43894</v>
      </c>
      <c r="B13" s="18" t="str">
        <f t="array" ref="B13">IFERROR(INDEX(records[开始时刻],MATCH(表31_34[[#This Row],[日期]]&amp;"洗澡",records[日期]&amp;records[名称],0)),"")</f>
        <v/>
      </c>
      <c r="C13" s="18" t="str">
        <f t="array" ref="C13">IFERROR(INDEX(records[结束时刻],MATCH(表31_34[[#This Row],[日期]]&amp;"洗澡",records[日期]&amp;records[名称],0)),"")</f>
        <v/>
      </c>
      <c r="D13" s="18" t="str">
        <f t="array" ref="D13">IFERROR(INDEX(records[持续时间],MATCH(表31_34[[#This Row],[日期]]&amp;"洗澡",records[日期]&amp;records[名称],0)),"")</f>
        <v/>
      </c>
      <c r="E13" t="str">
        <f t="array" ref="E13">IFERROR(INDEX(records[得分],MATCH(表31_34[[#This Row],[日期]]&amp;"洗澡",records[日期]&amp;records[名称],0)),"")</f>
        <v/>
      </c>
      <c r="F13" t="str">
        <f t="array" ref="F13">IFERROR(INDEX(records[备注],MATCH(表31_34[[#This Row],[日期]]&amp;"洗澡",records[日期]&amp;records[名称],0))&amp;"","")</f>
        <v/>
      </c>
      <c r="G13" t="str">
        <f>IF(表31_34[[#This Row],[得分]]="","",IF(表31_34[[#This Row],[得分]]&gt;0,G12+1,0))</f>
        <v/>
      </c>
      <c r="H13" t="str">
        <f>IF(表31_34[[#This Row],[得分]]="","",IF(表31_34[[#This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H13"/>
  <sheetViews>
    <sheetView workbookViewId="0">
      <selection activeCell="F5" sqref="F5"/>
    </sheetView>
  </sheetViews>
  <sheetFormatPr baseColWidth="10" defaultRowHeight="16"/>
  <sheetData>
    <row r="1" spans="1:8" ht="26">
      <c r="A1" s="34" t="s">
        <v>131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IFERROR(INDEX(records[开始时刻],MATCH(表31_3435[[#This Row],[日期]]&amp;"明日日程安排",records[日期]&amp;records[名称],0)),"")</f>
        <v>0.94791666666666663</v>
      </c>
      <c r="C3" s="18">
        <f t="array" ref="C3">IFERROR(INDEX(records[结束时刻],MATCH(表31_3435[[#This Row],[日期]]&amp;"明日日程安排",records[日期]&amp;records[名称],0)),"")</f>
        <v>0.95833333333333337</v>
      </c>
      <c r="D3" s="18">
        <f t="array" ref="D3">IFERROR(INDEX(records[持续时间],MATCH(表31_3435[[#This Row],[日期]]&amp;"明日日程安排",records[日期]&amp;records[名称],0)),"")</f>
        <v>1.0416666666666741E-2</v>
      </c>
      <c r="E3">
        <f t="array" ref="E3">IFERROR(INDEX(records[得分],MATCH(表31_3435[[#This Row],[日期]]&amp;"明日日程安排",records[日期]&amp;records[名称],0)),"")</f>
        <v>0.08</v>
      </c>
      <c r="F3" t="str">
        <f t="array" ref="F3">IFERROR(INDEX(records[备注],MATCH(表31_3435[[#This Row],[日期]]&amp;"明日日程安排",records[日期]&amp;records[名称],0))&amp;"","")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IFERROR(INDEX(records[开始时刻],MATCH(表31_3435[[#This Row],[日期]]&amp;"明日日程安排",records[日期]&amp;records[名称],0)),"")</f>
        <v>0.94791666666666663</v>
      </c>
      <c r="C4" s="18">
        <f t="array" ref="C4">IFERROR(INDEX(records[结束时刻],MATCH(表31_3435[[#This Row],[日期]]&amp;"明日日程安排",records[日期]&amp;records[名称],0)),"")</f>
        <v>0.95833333333333337</v>
      </c>
      <c r="D4" s="18">
        <f t="array" ref="D4">IFERROR(INDEX(records[持续时间],MATCH(表31_3435[[#This Row],[日期]]&amp;"明日日程安排",records[日期]&amp;records[名称],0)),"")</f>
        <v>1.0416666666666741E-2</v>
      </c>
      <c r="E4">
        <f t="array" ref="E4">IFERROR(INDEX(records[得分],MATCH(表31_3435[[#This Row],[日期]]&amp;"明日日程安排",records[日期]&amp;records[名称],0)),"")</f>
        <v>0.1</v>
      </c>
      <c r="F4" t="str">
        <f t="array" ref="F4">IFERROR(INDEX(records[备注],MATCH(表31_3435[[#This Row],[日期]]&amp;"明日日程安排",records[日期]&amp;records[名称],0))&amp;"","")</f>
        <v/>
      </c>
      <c r="G4">
        <f>IF(表31_3435[[#This Row],[得分]]="","",IF(表31_3435[[#This Row],[得分]]&gt;0,G3+1,0))</f>
        <v>2</v>
      </c>
      <c r="H4">
        <f>IF(表31_3435[[#This Row],[得分]]="","",IF(表31_3435[[#This Row],[得分]]&lt;0,H3+1,0))</f>
        <v>0</v>
      </c>
    </row>
    <row r="5" spans="1:8">
      <c r="A5" s="6">
        <v>43886</v>
      </c>
      <c r="B5" s="18">
        <f t="array" ref="B5">IFERROR(INDEX(records[开始时刻],MATCH(表31_3435[[#This Row],[日期]]&amp;"明日日程安排",records[日期]&amp;records[名称],0)),"")</f>
        <v>0.9375</v>
      </c>
      <c r="C5" s="18">
        <f t="array" ref="C5">IFERROR(INDEX(records[结束时刻],MATCH(表31_3435[[#This Row],[日期]]&amp;"明日日程安排",records[日期]&amp;records[名称],0)),"")</f>
        <v>0.94791666666666663</v>
      </c>
      <c r="D5" s="18">
        <f t="array" ref="D5">IFERROR(INDEX(records[持续时间],MATCH(表31_3435[[#This Row],[日期]]&amp;"明日日程安排",records[日期]&amp;records[名称],0)),"")</f>
        <v>1.041666666666663E-2</v>
      </c>
      <c r="E5">
        <f t="array" ref="E5">IFERROR(INDEX(records[得分],MATCH(表31_3435[[#This Row],[日期]]&amp;"明日日程安排",records[日期]&amp;records[名称],0)),"")</f>
        <v>0.2</v>
      </c>
      <c r="F5" t="str">
        <f t="array" ref="F5">IFERROR(INDEX(records[备注],MATCH(表31_3435[[#This Row],[日期]]&amp;"明日日程安排",records[日期]&amp;records[名称],0))&amp;"","")</f>
        <v>已连续3天，增加0.1</v>
      </c>
      <c r="G5">
        <f>IF(表31_3435[[#This Row],[得分]]="","",IF(表31_3435[[#This Row],[得分]]&gt;0,G4+1,0))</f>
        <v>3</v>
      </c>
      <c r="H5">
        <f>IF(表31_3435[[#This Row],[得分]]="","",IF(表31_3435[[#This Row],[得分]]&lt;0,H4+1,0))</f>
        <v>0</v>
      </c>
    </row>
    <row r="6" spans="1:8">
      <c r="A6" s="6">
        <v>43887</v>
      </c>
      <c r="B6" s="18">
        <f t="array" ref="B6">IFERROR(INDEX(records[开始时刻],MATCH(表31_3435[[#This Row],[日期]]&amp;"明日日程安排",records[日期]&amp;records[名称],0)),"")</f>
        <v>0.9375</v>
      </c>
      <c r="C6" s="18">
        <f t="array" ref="C6">IFERROR(INDEX(records[结束时刻],MATCH(表31_3435[[#This Row],[日期]]&amp;"明日日程安排",records[日期]&amp;records[名称],0)),"")</f>
        <v>0.94791666666666663</v>
      </c>
      <c r="D6" s="18">
        <f t="array" ref="D6">IFERROR(INDEX(records[持续时间],MATCH(表31_3435[[#This Row],[日期]]&amp;"明日日程安排",records[日期]&amp;records[名称],0)),"")</f>
        <v>1.041666666666663E-2</v>
      </c>
      <c r="E6">
        <f t="array" ref="E6">IFERROR(INDEX(records[得分],MATCH(表31_3435[[#This Row],[日期]]&amp;"明日日程安排",records[日期]&amp;records[名称],0)),"")</f>
        <v>0.2</v>
      </c>
      <c r="F6" t="str">
        <f t="array" ref="F6">IFERROR(INDEX(records[备注],MATCH(表31_3435[[#This Row],[日期]]&amp;"明日日程安排",records[日期]&amp;records[名称],0))&amp;"","")</f>
        <v/>
      </c>
      <c r="G6">
        <f>IF(表31_3435[[#This Row],[得分]]="","",IF(表31_3435[[#This Row],[得分]]&gt;0,G5+1,0))</f>
        <v>4</v>
      </c>
      <c r="H6">
        <f>IF(表31_3435[[#This Row],[得分]]="","",IF(表31_3435[[#This Row],[得分]]&lt;0,H5+1,0))</f>
        <v>0</v>
      </c>
    </row>
    <row r="7" spans="1:8">
      <c r="A7" s="6">
        <v>43888</v>
      </c>
      <c r="B7" s="18">
        <f t="array" ref="B7">IFERROR(INDEX(records[开始时刻],MATCH(表31_3435[[#This Row],[日期]]&amp;"明日日程安排",records[日期]&amp;records[名称],0)),"")</f>
        <v>0.9375</v>
      </c>
      <c r="C7" s="18">
        <f t="array" ref="C7">IFERROR(INDEX(records[结束时刻],MATCH(表31_3435[[#This Row],[日期]]&amp;"明日日程安排",records[日期]&amp;records[名称],0)),"")</f>
        <v>0.94791666666666663</v>
      </c>
      <c r="D7" s="18">
        <f t="array" ref="D7">IFERROR(INDEX(records[持续时间],MATCH(表31_3435[[#This Row],[日期]]&amp;"明日日程安排",records[日期]&amp;records[名称],0)),"")</f>
        <v>1.041666666666663E-2</v>
      </c>
      <c r="E7">
        <f t="array" ref="E7">IFERROR(INDEX(records[得分],MATCH(表31_3435[[#This Row],[日期]]&amp;"明日日程安排",records[日期]&amp;records[名称],0)),"")</f>
        <v>0.2</v>
      </c>
      <c r="F7" t="str">
        <f t="array" ref="F7">IFERROR(INDEX(records[备注],MATCH(表31_3435[[#This Row],[日期]]&amp;"明日日程安排",records[日期]&amp;records[名称],0))&amp;"","")</f>
        <v/>
      </c>
      <c r="G7">
        <f>IF(表31_3435[[#This Row],[得分]]="","",IF(表31_3435[[#This Row],[得分]]&gt;0,G6+1,0))</f>
        <v>5</v>
      </c>
      <c r="H7">
        <f>IF(表31_3435[[#This Row],[得分]]="","",IF(表31_3435[[#This Row],[得分]]&lt;0,H6+1,0))</f>
        <v>0</v>
      </c>
    </row>
    <row r="8" spans="1:8">
      <c r="A8" s="6">
        <v>43889</v>
      </c>
      <c r="B8" s="18">
        <f t="array" ref="B8">IFERROR(INDEX(records[开始时刻],MATCH(表31_3435[[#This Row],[日期]]&amp;"明日日程安排",records[日期]&amp;records[名称],0)),"")</f>
        <v>0.9375</v>
      </c>
      <c r="C8" s="18">
        <f t="array" ref="C8">IFERROR(INDEX(records[结束时刻],MATCH(表31_3435[[#This Row],[日期]]&amp;"明日日程安排",records[日期]&amp;records[名称],0)),"")</f>
        <v>0.94791666666666663</v>
      </c>
      <c r="D8" s="18">
        <f t="array" ref="D8">IFERROR(INDEX(records[持续时间],MATCH(表31_3435[[#This Row],[日期]]&amp;"明日日程安排",records[日期]&amp;records[名称],0)),"")</f>
        <v>1.041666666666663E-2</v>
      </c>
      <c r="E8">
        <f t="array" ref="E8">IFERROR(INDEX(records[得分],MATCH(表31_3435[[#This Row],[日期]]&amp;"明日日程安排",records[日期]&amp;records[名称],0)),"")</f>
        <v>0.3</v>
      </c>
      <c r="F8" t="str">
        <f t="array" ref="F8">IFERROR(INDEX(records[备注],MATCH(表31_3435[[#This Row],[日期]]&amp;"明日日程安排",records[日期]&amp;records[名称],0))&amp;"","")</f>
        <v>已连续3天，增加0.1</v>
      </c>
      <c r="G8">
        <f>IF(表31_3435[[#This Row],[得分]]="","",IF(表31_3435[[#This Row],[得分]]&gt;0,G7+1,0))</f>
        <v>6</v>
      </c>
      <c r="H8">
        <f>IF(表31_3435[[#This Row],[得分]]="","",IF(表31_3435[[#This Row],[得分]]&lt;0,H7+1,0))</f>
        <v>0</v>
      </c>
    </row>
    <row r="9" spans="1:8">
      <c r="A9" s="6">
        <v>43890</v>
      </c>
      <c r="B9" s="18">
        <f t="array" ref="B9">IFERROR(INDEX(records[开始时刻],MATCH(表31_3435[[#This Row],[日期]]&amp;"明日日程安排",records[日期]&amp;records[名称],0)),"")</f>
        <v>0.9375</v>
      </c>
      <c r="C9" s="18">
        <f t="array" ref="C9">IFERROR(INDEX(records[结束时刻],MATCH(表31_3435[[#This Row],[日期]]&amp;"明日日程安排",records[日期]&amp;records[名称],0)),"")</f>
        <v>0.94791666666666663</v>
      </c>
      <c r="D9" s="18">
        <f t="array" ref="D9">IFERROR(INDEX(records[持续时间],MATCH(表31_3435[[#This Row],[日期]]&amp;"明日日程安排",records[日期]&amp;records[名称],0)),"")</f>
        <v>1.041666666666663E-2</v>
      </c>
      <c r="E9">
        <f t="array" ref="E9">IFERROR(INDEX(records[得分],MATCH(表31_3435[[#This Row],[日期]]&amp;"明日日程安排",records[日期]&amp;records[名称],0)),"")</f>
        <v>0.3</v>
      </c>
      <c r="F9" t="str">
        <f t="array" ref="F9">IFERROR(INDEX(records[备注],MATCH(表31_3435[[#This Row],[日期]]&amp;"明日日程安排",records[日期]&amp;records[名称],0))&amp;"","")</f>
        <v/>
      </c>
      <c r="G9">
        <f>IF(表31_3435[[#This Row],[得分]]="","",IF(表31_3435[[#This Row],[得分]]&gt;0,G8+1,0))</f>
        <v>7</v>
      </c>
      <c r="H9">
        <f>IF(表31_3435[[#This Row],[得分]]="","",IF(表31_3435[[#This Row],[得分]]&lt;0,H8+1,0))</f>
        <v>0</v>
      </c>
    </row>
    <row r="10" spans="1:8">
      <c r="A10" s="6">
        <v>43891</v>
      </c>
      <c r="B10" s="18" t="str">
        <f t="array" ref="B10">IFERROR(INDEX(records[开始时刻],MATCH(表31_3435[[#This Row],[日期]]&amp;"明日日程安排",records[日期]&amp;records[名称],0)),"")</f>
        <v/>
      </c>
      <c r="C10" s="18" t="str">
        <f t="array" ref="C10">IFERROR(INDEX(records[结束时刻],MATCH(表31_3435[[#This Row],[日期]]&amp;"明日日程安排",records[日期]&amp;records[名称],0)),"")</f>
        <v/>
      </c>
      <c r="D10" s="18" t="str">
        <f t="array" ref="D10">IFERROR(INDEX(records[持续时间],MATCH(表31_3435[[#This Row],[日期]]&amp;"明日日程安排",records[日期]&amp;records[名称],0)),"")</f>
        <v/>
      </c>
      <c r="E10" t="str">
        <f t="array" ref="E10">IFERROR(INDEX(records[得分],MATCH(表31_3435[[#This Row],[日期]]&amp;"明日日程安排",records[日期]&amp;records[名称],0)),"")</f>
        <v/>
      </c>
      <c r="F10" t="str">
        <f t="array" ref="F10">IFERROR(INDEX(records[备注],MATCH(表31_3435[[#This Row],[日期]]&amp;"明日日程安排",records[日期]&amp;records[名称],0))&amp;"","")</f>
        <v/>
      </c>
      <c r="G10" t="str">
        <f>IF(表31_3435[[#This Row],[得分]]="","",IF(表31_3435[[#This Row],[得分]]&gt;0,G9+1,0))</f>
        <v/>
      </c>
      <c r="H10" t="str">
        <f>IF(表31_3435[[#This Row],[得分]]="","",IF(表31_3435[[#This Row],[得分]]&lt;0,H9+1,0))</f>
        <v/>
      </c>
    </row>
    <row r="11" spans="1:8">
      <c r="A11" s="6">
        <v>43892</v>
      </c>
      <c r="B11" s="18" t="str">
        <f t="array" ref="B11">IFERROR(INDEX(records[开始时刻],MATCH(表31_3435[[#This Row],[日期]]&amp;"明日日程安排",records[日期]&amp;records[名称],0)),"")</f>
        <v/>
      </c>
      <c r="C11" s="18" t="str">
        <f t="array" ref="C11">IFERROR(INDEX(records[结束时刻],MATCH(表31_3435[[#This Row],[日期]]&amp;"明日日程安排",records[日期]&amp;records[名称],0)),"")</f>
        <v/>
      </c>
      <c r="D11" s="18" t="str">
        <f t="array" ref="D11">IFERROR(INDEX(records[持续时间],MATCH(表31_3435[[#This Row],[日期]]&amp;"明日日程安排",records[日期]&amp;records[名称],0)),"")</f>
        <v/>
      </c>
      <c r="E11" t="str">
        <f t="array" ref="E11">IFERROR(INDEX(records[得分],MATCH(表31_3435[[#This Row],[日期]]&amp;"明日日程安排",records[日期]&amp;records[名称],0)),"")</f>
        <v/>
      </c>
      <c r="F11" t="str">
        <f t="array" ref="F11">IFERROR(INDEX(records[备注],MATCH(表31_3435[[#This Row],[日期]]&amp;"明日日程安排",records[日期]&amp;records[名称],0))&amp;"","")</f>
        <v/>
      </c>
      <c r="G11" t="str">
        <f>IF(表31_3435[[#This Row],[得分]]="","",IF(表31_3435[[#This Row],[得分]]&gt;0,G10+1,0))</f>
        <v/>
      </c>
      <c r="H11" t="str">
        <f>IF(表31_3435[[#This Row],[得分]]="","",IF(表31_3435[[#This Row],[得分]]&lt;0,H10+1,0))</f>
        <v/>
      </c>
    </row>
    <row r="12" spans="1:8">
      <c r="A12" s="6">
        <v>43893</v>
      </c>
      <c r="B12" s="18" t="str">
        <f t="array" ref="B12">IFERROR(INDEX(records[开始时刻],MATCH(表31_3435[[#This Row],[日期]]&amp;"明日日程安排",records[日期]&amp;records[名称],0)),"")</f>
        <v/>
      </c>
      <c r="C12" s="18" t="str">
        <f t="array" ref="C12">IFERROR(INDEX(records[结束时刻],MATCH(表31_3435[[#This Row],[日期]]&amp;"明日日程安排",records[日期]&amp;records[名称],0)),"")</f>
        <v/>
      </c>
      <c r="D12" s="18" t="str">
        <f t="array" ref="D12">IFERROR(INDEX(records[持续时间],MATCH(表31_3435[[#This Row],[日期]]&amp;"明日日程安排",records[日期]&amp;records[名称],0)),"")</f>
        <v/>
      </c>
      <c r="E12" t="str">
        <f t="array" ref="E12">IFERROR(INDEX(records[得分],MATCH(表31_3435[[#This Row],[日期]]&amp;"明日日程安排",records[日期]&amp;records[名称],0)),"")</f>
        <v/>
      </c>
      <c r="F12" t="str">
        <f t="array" ref="F12">IFERROR(INDEX(records[备注],MATCH(表31_3435[[#This Row],[日期]]&amp;"明日日程安排",records[日期]&amp;records[名称],0))&amp;"","")</f>
        <v/>
      </c>
      <c r="G12" t="str">
        <f>IF(表31_3435[[#This Row],[得分]]="","",IF(表31_3435[[#This Row],[得分]]&gt;0,G11+1,0))</f>
        <v/>
      </c>
      <c r="H12" t="str">
        <f>IF(表31_3435[[#This Row],[得分]]="","",IF(表31_3435[[#This Row],[得分]]&lt;0,H11+1,0))</f>
        <v/>
      </c>
    </row>
    <row r="13" spans="1:8">
      <c r="A13" s="6">
        <v>43894</v>
      </c>
      <c r="B13" s="18" t="str">
        <f t="array" ref="B13">IFERROR(INDEX(records[开始时刻],MATCH(表31_3435[[#This Row],[日期]]&amp;"明日日程安排",records[日期]&amp;records[名称],0)),"")</f>
        <v/>
      </c>
      <c r="C13" s="18" t="str">
        <f t="array" ref="C13">IFERROR(INDEX(records[结束时刻],MATCH(表31_3435[[#This Row],[日期]]&amp;"明日日程安排",records[日期]&amp;records[名称],0)),"")</f>
        <v/>
      </c>
      <c r="D13" s="18" t="str">
        <f t="array" ref="D13">IFERROR(INDEX(records[持续时间],MATCH(表31_3435[[#This Row],[日期]]&amp;"明日日程安排",records[日期]&amp;records[名称],0)),"")</f>
        <v/>
      </c>
      <c r="E13" t="str">
        <f t="array" ref="E13">IFERROR(INDEX(records[得分],MATCH(表31_3435[[#This Row],[日期]]&amp;"明日日程安排",records[日期]&amp;records[名称],0)),"")</f>
        <v/>
      </c>
      <c r="F13" t="str">
        <f t="array" ref="F13">IFERROR(INDEX(records[备注],MATCH(表31_3435[[#This Row],[日期]]&amp;"明日日程安排",records[日期]&amp;records[名称],0))&amp;"","")</f>
        <v/>
      </c>
      <c r="G13" t="str">
        <f>IF(表31_3435[[#This Row],[得分]]="","",IF(表31_3435[[#This Row],[得分]]&gt;0,G12+1,0))</f>
        <v/>
      </c>
      <c r="H13" t="str">
        <f>IF(表31_3435[[#This Row],[得分]]="","",IF(表31_3435[[#This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breakfast</vt:lpstr>
      <vt:lpstr>reading</vt:lpstr>
      <vt:lpstr>exercise</vt:lpstr>
      <vt:lpstr>bath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2020-02-29T16:10:37Z</dcterms:modified>
</cp:coreProperties>
</file>