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422B1169-E582-BE48-B28A-6A88337A5C9B}" xr6:coauthVersionLast="45" xr6:coauthVersionMax="45" xr10:uidLastSave="{00000000-0000-0000-0000-000000000000}"/>
  <bookViews>
    <workbookView xWindow="0" yWindow="11760" windowWidth="27280" windowHeight="11280" activeTab="8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76" i="1" l="1"/>
  <c r="H775" i="1"/>
  <c r="H774" i="1"/>
  <c r="H773" i="1"/>
  <c r="H772" i="1"/>
  <c r="H771" i="1"/>
  <c r="H777" i="1"/>
  <c r="H770" i="1"/>
  <c r="H769" i="1"/>
  <c r="H768" i="1"/>
  <c r="H766" i="1"/>
  <c r="H765" i="1"/>
  <c r="H763" i="1"/>
  <c r="H762" i="1"/>
  <c r="H764" i="1"/>
  <c r="H761" i="1"/>
  <c r="A780" i="1"/>
  <c r="A781" i="1"/>
  <c r="A782" i="1"/>
  <c r="A783" i="1"/>
  <c r="A784" i="1"/>
  <c r="A785" i="1"/>
  <c r="A786" i="1"/>
  <c r="A787" i="1"/>
  <c r="A788" i="1"/>
  <c r="A789" i="1"/>
  <c r="A790" i="1"/>
  <c r="B780" i="1"/>
  <c r="B781" i="1"/>
  <c r="B782" i="1"/>
  <c r="B783" i="1"/>
  <c r="B784" i="1"/>
  <c r="B785" i="1"/>
  <c r="B786" i="1"/>
  <c r="B787" i="1"/>
  <c r="B788" i="1"/>
  <c r="B789" i="1"/>
  <c r="B790" i="1"/>
  <c r="C780" i="1"/>
  <c r="C781" i="1"/>
  <c r="C782" i="1"/>
  <c r="C783" i="1"/>
  <c r="C784" i="1"/>
  <c r="C785" i="1"/>
  <c r="C786" i="1"/>
  <c r="C787" i="1"/>
  <c r="C788" i="1"/>
  <c r="C789" i="1"/>
  <c r="C790" i="1"/>
  <c r="D780" i="1"/>
  <c r="D781" i="1"/>
  <c r="D782" i="1"/>
  <c r="D783" i="1"/>
  <c r="D784" i="1"/>
  <c r="D785" i="1"/>
  <c r="D786" i="1"/>
  <c r="D787" i="1"/>
  <c r="D788" i="1"/>
  <c r="D789" i="1"/>
  <c r="D790" i="1"/>
  <c r="H780" i="1"/>
  <c r="H781" i="1"/>
  <c r="H782" i="1"/>
  <c r="H783" i="1"/>
  <c r="H784" i="1"/>
  <c r="H785" i="1"/>
  <c r="H786" i="1"/>
  <c r="H787" i="1"/>
  <c r="H788" i="1"/>
  <c r="H789" i="1"/>
  <c r="H790" i="1"/>
  <c r="AK3" i="4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8" i="1"/>
  <c r="A779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8" i="1"/>
  <c r="B779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8" i="1"/>
  <c r="C779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8" i="1"/>
  <c r="D779" i="1"/>
  <c r="H767" i="1"/>
  <c r="H778" i="1"/>
  <c r="H779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G47" i="14"/>
  <c r="H47" i="14"/>
  <c r="G45" i="14"/>
  <c r="H45" i="14"/>
  <c r="G46" i="14"/>
  <c r="H46" i="14"/>
  <c r="G48" i="14"/>
  <c r="H48" i="14"/>
  <c r="G44" i="14"/>
  <c r="H44" i="14"/>
  <c r="P48" i="14"/>
  <c r="Q48" i="14"/>
  <c r="Q43" i="14"/>
  <c r="P45" i="14"/>
  <c r="Q45" i="14"/>
  <c r="P46" i="14"/>
  <c r="Q46" i="14"/>
  <c r="P47" i="14"/>
  <c r="Q47" i="14"/>
  <c r="P44" i="14"/>
  <c r="Q44" i="14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H46" i="15"/>
  <c r="G38" i="15"/>
  <c r="G41" i="15"/>
  <c r="H33" i="15"/>
  <c r="H34" i="15" s="1"/>
  <c r="H35" i="15"/>
  <c r="G44" i="15"/>
  <c r="H44" i="15"/>
  <c r="H36" i="15"/>
  <c r="H37" i="15" s="1"/>
  <c r="H38" i="15" s="1"/>
  <c r="G37" i="15"/>
  <c r="G47" i="15"/>
  <c r="H47" i="15"/>
  <c r="G39" i="15"/>
  <c r="H39" i="15"/>
  <c r="H40" i="15" s="1"/>
  <c r="H41" i="15" s="1"/>
  <c r="H42" i="15" s="1"/>
  <c r="G45" i="15"/>
  <c r="H45" i="15"/>
  <c r="G40" i="15"/>
  <c r="G43" i="15"/>
  <c r="H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P34" i="15"/>
  <c r="P35" i="15" s="1"/>
  <c r="P36" i="15" s="1"/>
  <c r="P45" i="15"/>
  <c r="Q45" i="15"/>
  <c r="P37" i="15"/>
  <c r="P43" i="15"/>
  <c r="Q35" i="15"/>
  <c r="P46" i="15"/>
  <c r="Q46" i="15"/>
  <c r="P44" i="15"/>
  <c r="Q44" i="15"/>
  <c r="Q36" i="15"/>
  <c r="Q37" i="15" s="1"/>
  <c r="Q38" i="15" s="1"/>
  <c r="P47" i="15"/>
  <c r="Q47" i="15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H44" i="19"/>
  <c r="H36" i="19"/>
  <c r="G43" i="19"/>
  <c r="H35" i="19"/>
  <c r="H49" i="19"/>
  <c r="G49" i="19"/>
  <c r="H33" i="19"/>
  <c r="G48" i="19"/>
  <c r="H48" i="19"/>
  <c r="H40" i="19"/>
  <c r="H41" i="19" s="1"/>
  <c r="H42" i="19" s="1"/>
  <c r="H43" i="19" s="1"/>
  <c r="G47" i="19"/>
  <c r="H47" i="19"/>
  <c r="G46" i="19"/>
  <c r="H46" i="19"/>
  <c r="G50" i="19"/>
  <c r="H50" i="19"/>
  <c r="H45" i="19"/>
  <c r="G45" i="19"/>
  <c r="H37" i="19"/>
  <c r="H38" i="19" s="1"/>
  <c r="H39" i="19" s="1"/>
  <c r="H526" i="1"/>
  <c r="H525" i="1"/>
  <c r="H524" i="1"/>
  <c r="H523" i="1"/>
  <c r="H522" i="1"/>
  <c r="H520" i="1"/>
  <c r="H519" i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G44" i="23"/>
  <c r="H43" i="20"/>
  <c r="G33" i="20"/>
  <c r="P40" i="20"/>
  <c r="Y33" i="20"/>
  <c r="Z34" i="20"/>
  <c r="Z35" i="20" s="1"/>
  <c r="H34" i="20"/>
  <c r="H35" i="20" s="1"/>
  <c r="Q42" i="20"/>
  <c r="Q43" i="20" s="1"/>
  <c r="Y41" i="20"/>
  <c r="Z44" i="20"/>
  <c r="Z36" i="20"/>
  <c r="Z37" i="20" s="1"/>
  <c r="Z38" i="20" s="1"/>
  <c r="Z39" i="20" s="1"/>
  <c r="Z40" i="20" s="1"/>
  <c r="Z41" i="20" s="1"/>
  <c r="Z42" i="20" s="1"/>
  <c r="Z43" i="20" s="1"/>
  <c r="Z29" i="20"/>
  <c r="Z30" i="20" s="1"/>
  <c r="Z31" i="20"/>
  <c r="Z32" i="20" s="1"/>
  <c r="Q44" i="20"/>
  <c r="P43" i="20"/>
  <c r="Q29" i="20"/>
  <c r="Q30" i="20" s="1"/>
  <c r="Q31" i="20"/>
  <c r="Q32" i="20" s="1"/>
  <c r="H44" i="20"/>
  <c r="H36" i="20"/>
  <c r="H37" i="20" s="1"/>
  <c r="H38" i="20" s="1"/>
  <c r="H29" i="20"/>
  <c r="H30" i="20" s="1"/>
  <c r="H39" i="20"/>
  <c r="H40" i="20" s="1"/>
  <c r="H41" i="20" s="1"/>
  <c r="H42" i="20" s="1"/>
  <c r="H31" i="20"/>
  <c r="H32" i="20" s="1"/>
  <c r="Q32" i="23"/>
  <c r="Q33" i="23" s="1"/>
  <c r="Q36" i="23"/>
  <c r="Q37" i="23"/>
  <c r="H45" i="23"/>
  <c r="P44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40" i="22" s="1"/>
  <c r="Q31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50" i="21" a="1"/>
  <c r="H50" i="21" s="1"/>
  <c r="G48" i="21"/>
  <c r="Q44" i="21"/>
  <c r="G38" i="21"/>
  <c r="G47" i="21"/>
  <c r="H47" i="21" a="1"/>
  <c r="H47" i="21" s="1"/>
  <c r="G37" i="21"/>
  <c r="H45" i="21" a="1"/>
  <c r="H45" i="21" s="1"/>
  <c r="H46" i="21" a="1"/>
  <c r="H46" i="21" s="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<sst xmlns="http://schemas.openxmlformats.org/spreadsheetml/2006/main" count="1720" uniqueCount="326">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</sst>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18.496057638891" createdVersion="6" refreshedVersion="6" minRefreshableVersion="3" recordCount="75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7">
        <s v="第 8 周"/>
        <s v="第 9 周"/>
        <s v="第 10 周"/>
        <s v="第 11 周"/>
        <s v="第 12 周"/>
        <s v="第 13 周"/>
        <m u="1"/>
      </sharedItems>
    </cacheField>
    <cacheField name="日期" numFmtId="14">
      <sharedItems containsSemiMixedTypes="0" containsNonDate="0" containsDate="1" containsString="0" minDate="2020-02-23T00:00:00" maxDate="2020-03-28T00:00:00" count="34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</sharedItems>
    </cacheField>
    <cacheField name="开始时刻" numFmtId="0">
      <sharedItems containsSemiMixedTypes="0" containsNonDate="0" containsDate="1" containsString="0" minDate="1899-12-30T00:00:00" maxDate="1899-12-30T23:59:00" count="69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</sharedItems>
    </cacheField>
    <cacheField name="结束时刻" numFmtId="0">
      <sharedItems containsSemiMixedTypes="0" containsNonDate="0" containsDate="1" containsString="0" minDate="1899-12-30T06:00:00" maxDate="1899-12-30T23:59:00" count="79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8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9"/>
    </cacheField>
    <cacheField name="备注" numFmtId="0">
      <sharedItems containsBlank="1" containsMixedTypes="1" containsNumber="1" minValue="0.57369999999999999" maxValue="0.85880000000000001" count="70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S65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8">
        <item x="2"/>
        <item x="3"/>
        <item x="4"/>
        <item x="5"/>
        <item x="0"/>
        <item x="1"/>
        <item m="1" x="6"/>
        <item t="default"/>
      </items>
    </pivotField>
    <pivotField axis="axisRow" compact="0" numFmtId="14" outline="0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开始分" axis="axisCol" compact="0" numFmtId="20" outline="0" showAll="0">
      <items count="7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t="default" sd="0"/>
      </items>
    </pivotField>
    <pivotField name="结束分" axis="axisCol" compact="0" numFmtId="20" outline="0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39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29"/>
        <item x="35"/>
        <item m="1" x="130"/>
        <item m="1" x="128"/>
        <item m="1" x="134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m="1" x="132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5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1"/>
        <item x="98"/>
        <item x="59"/>
        <item m="1" x="133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7"/>
        <item x="34"/>
        <item m="1" x="136"/>
        <item x="3"/>
        <item m="1" x="127"/>
        <item t="default"/>
      </items>
    </pivotField>
    <pivotField dataField="1" compact="0" outline="0" showAll="0"/>
    <pivotField compact="0" outline="0" showAll="0">
      <items count="71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65"/>
        <item x="69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5"/>
    <field x="6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7">
        <i x="2" s="1"/>
        <i x="3" s="1"/>
        <i x="4" s="1"/>
        <i x="5" s="1"/>
        <i x="0" s="1"/>
        <i x="1" s="1"/>
        <i x="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4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9">
        <i x="8" s="1"/>
        <i x="0" s="1"/>
        <i x="1" s="1"/>
        <i x="40" s="1"/>
        <i x="65" s="1"/>
        <i x="55" s="1"/>
        <i x="63" s="1"/>
        <i x="53" s="1"/>
        <i x="28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9">
        <i x="0" s="1"/>
        <i x="1" s="1"/>
        <i x="45" s="1"/>
        <i x="62" s="1"/>
        <i x="77" s="1"/>
        <i x="65" s="1"/>
        <i x="76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8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29" s="1" nd="1"/>
        <i x="130" s="1" nd="1"/>
        <i x="128" s="1" nd="1"/>
        <i x="134" s="1" nd="1"/>
        <i x="132" s="1" nd="1"/>
        <i x="135" s="1" nd="1"/>
        <i x="131" s="1" nd="1"/>
        <i x="133" s="1" nd="1"/>
        <i x="137" s="1" nd="1"/>
        <i x="136" s="1" nd="1"/>
        <i x="12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0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65" s="1"/>
        <i x="69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790" totalsRowShown="0" headerRowDxfId="267" dataDxfId="266">
  <autoFilter ref="A4:K790" xr:uid="{B97808FE-FDC5-9849-A57E-25C657A820BF}"/>
  <sortState xmlns:xlrd2="http://schemas.microsoft.com/office/spreadsheetml/2017/richdata2" ref="A5:K790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8" totalsRowShown="0">
  <autoFilter ref="A8:H48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8" totalsRowShown="0">
  <autoFilter ref="J8:Q48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790"/>
  <sheetViews>
    <sheetView topLeftCell="F759" zoomScale="101" workbookViewId="0">
      <selection activeCell="J767" sqref="J767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/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/>
      <c r="K763" s="9" t="s">
        <v>289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/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/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/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/>
      <c r="K768" s="9" t="s">
        <v>324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/>
      <c r="K770" s="9" t="s">
        <v>324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/>
      <c r="K771" s="9" t="s">
        <v>324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/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/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/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/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/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43918</v>
      </c>
      <c r="F777" s="8"/>
      <c r="G777" s="8"/>
      <c r="H777" s="8">
        <f>records[[#This Row],[结束时刻]]-records[[#This Row],[开始时刻]]</f>
        <v>0</v>
      </c>
      <c r="I777" s="13"/>
      <c r="J777" s="24"/>
      <c r="K777" s="9"/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43918</v>
      </c>
      <c r="F778" s="7"/>
      <c r="G778" s="8"/>
      <c r="H778" s="8">
        <f>records[[#This Row],[结束时刻]]-records[[#This Row],[开始时刻]]</f>
        <v>0</v>
      </c>
      <c r="I778" s="13"/>
      <c r="J778" s="24"/>
      <c r="K778" s="9"/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43918</v>
      </c>
      <c r="F779" s="7"/>
      <c r="G779" s="8"/>
      <c r="H779" s="8">
        <f>records[[#This Row],[结束时刻]]-records[[#This Row],[开始时刻]]</f>
        <v>0</v>
      </c>
      <c r="I779" s="13"/>
      <c r="J779" s="24"/>
      <c r="K779" s="9"/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43918</v>
      </c>
      <c r="F780" s="7"/>
      <c r="G780" s="8"/>
      <c r="H780" s="8">
        <f>records[[#This Row],[结束时刻]]-records[[#This Row],[开始时刻]]</f>
        <v>0</v>
      </c>
      <c r="I780" s="13"/>
      <c r="J780" s="24"/>
      <c r="K780" s="9"/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43918</v>
      </c>
      <c r="F781" s="7"/>
      <c r="G781" s="8"/>
      <c r="H781" s="8">
        <f>records[[#This Row],[结束时刻]]-records[[#This Row],[开始时刻]]</f>
        <v>0</v>
      </c>
      <c r="I781" s="13"/>
      <c r="J781" s="24"/>
      <c r="K781" s="9"/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43918</v>
      </c>
      <c r="F782" s="7"/>
      <c r="G782" s="8"/>
      <c r="H782" s="8">
        <f>records[[#This Row],[结束时刻]]-records[[#This Row],[开始时刻]]</f>
        <v>0</v>
      </c>
      <c r="I782" s="13"/>
      <c r="J782" s="24"/>
      <c r="K782" s="9"/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43918</v>
      </c>
      <c r="F783" s="7"/>
      <c r="G783" s="8"/>
      <c r="H783" s="8">
        <f>records[[#This Row],[结束时刻]]-records[[#This Row],[开始时刻]]</f>
        <v>0</v>
      </c>
      <c r="I783" s="13"/>
      <c r="J783" s="24"/>
      <c r="K783" s="9"/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43918</v>
      </c>
      <c r="F784" s="7"/>
      <c r="G784" s="8"/>
      <c r="H784" s="8">
        <f>records[[#This Row],[结束时刻]]-records[[#This Row],[开始时刻]]</f>
        <v>0</v>
      </c>
      <c r="I784" s="13"/>
      <c r="J784" s="24"/>
      <c r="K784" s="9"/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43918</v>
      </c>
      <c r="F785" s="7"/>
      <c r="G785" s="8"/>
      <c r="H785" s="8">
        <f>records[[#This Row],[结束时刻]]-records[[#This Row],[开始时刻]]</f>
        <v>0</v>
      </c>
      <c r="I785" s="13"/>
      <c r="J785" s="24"/>
      <c r="K785" s="9"/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43918</v>
      </c>
      <c r="F786" s="7"/>
      <c r="G786" s="8"/>
      <c r="H786" s="8">
        <f>records[[#This Row],[结束时刻]]-records[[#This Row],[开始时刻]]</f>
        <v>0</v>
      </c>
      <c r="I786" s="13"/>
      <c r="J786" s="24"/>
      <c r="K786" s="9"/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43918</v>
      </c>
      <c r="F787" s="7"/>
      <c r="G787" s="8"/>
      <c r="H787" s="8">
        <f>records[[#This Row],[结束时刻]]-records[[#This Row],[开始时刻]]</f>
        <v>0</v>
      </c>
      <c r="I787" s="13"/>
      <c r="J787" s="24"/>
      <c r="K787" s="9"/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43918</v>
      </c>
      <c r="F788" s="7"/>
      <c r="G788" s="8"/>
      <c r="H788" s="8">
        <f>records[[#This Row],[结束时刻]]-records[[#This Row],[开始时刻]]</f>
        <v>0</v>
      </c>
      <c r="I788" s="13"/>
      <c r="J788" s="24"/>
      <c r="K788" s="9"/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43918</v>
      </c>
      <c r="F789" s="7"/>
      <c r="G789" s="8"/>
      <c r="H789" s="8">
        <f>records[[#This Row],[结束时刻]]-records[[#This Row],[开始时刻]]</f>
        <v>0</v>
      </c>
      <c r="I789" s="13"/>
      <c r="J789" s="24"/>
      <c r="K789" s="9"/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43918</v>
      </c>
      <c r="F790" s="7"/>
      <c r="G790" s="8"/>
      <c r="H790" s="8">
        <f>records[[#This Row],[结束时刻]]-records[[#This Row],[开始时刻]]</f>
        <v>0</v>
      </c>
      <c r="I790" s="13"/>
      <c r="J790" s="24"/>
      <c r="K790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S65"/>
  <sheetViews>
    <sheetView topLeftCell="A27" workbookViewId="0">
      <selection activeCell="BQ29" sqref="BQ29"/>
    </sheetView>
  </sheetViews>
  <sheetFormatPr baseColWidth="10" defaultRowHeight="16"/>
  <cols>
    <col min="1" max="1" width="12.5" bestFit="1" customWidth="1"/>
    <col min="2" max="71" width="15" bestFit="1" customWidth="1"/>
    <col min="72" max="72" width="9.33203125" bestFit="1" customWidth="1"/>
    <col min="73" max="74" width="1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1">
      <c r="A28" s="19" t="s">
        <v>108</v>
      </c>
      <c r="B28" s="19" t="s">
        <v>109</v>
      </c>
      <c r="C28" s="19" t="s">
        <v>110</v>
      </c>
    </row>
    <row r="29" spans="1:71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 t="s">
        <v>107</v>
      </c>
    </row>
    <row r="30" spans="1:71">
      <c r="A30" s="19" t="s">
        <v>27</v>
      </c>
    </row>
    <row r="31" spans="1:71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>
        <v>-0.32</v>
      </c>
    </row>
    <row r="32" spans="1:71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>
        <v>-0.62000000000000011</v>
      </c>
    </row>
    <row r="33" spans="1:71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>
        <v>1.7000000000000002</v>
      </c>
    </row>
    <row r="34" spans="1:71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>
        <v>2.9000000000000004</v>
      </c>
    </row>
    <row r="35" spans="1:71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>
        <v>1.5599999999999998</v>
      </c>
    </row>
    <row r="36" spans="1:71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>
        <v>3.9400000000000004</v>
      </c>
    </row>
    <row r="37" spans="1:71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>
        <v>4.18</v>
      </c>
    </row>
    <row r="38" spans="1:71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>
        <v>4.4879999999999987</v>
      </c>
    </row>
    <row r="39" spans="1:71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>
        <v>5.7049999999999983</v>
      </c>
    </row>
    <row r="40" spans="1:71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>
        <v>4.42</v>
      </c>
    </row>
    <row r="41" spans="1:71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>
        <v>6.2539999999999978</v>
      </c>
    </row>
    <row r="42" spans="1:71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>
        <v>5.8919999999999977</v>
      </c>
    </row>
    <row r="43" spans="1:71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>
        <v>5.8219999999999992</v>
      </c>
    </row>
    <row r="44" spans="1:71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>
        <v>4.6269999999999998</v>
      </c>
    </row>
    <row r="45" spans="1:71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>
        <v>6.4422999999999995</v>
      </c>
    </row>
    <row r="46" spans="1:71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>
        <v>8.2419999999999973</v>
      </c>
    </row>
    <row r="47" spans="1:71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>
        <v>-1.7782999999999993</v>
      </c>
    </row>
    <row r="48" spans="1:71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>
        <v>-2.5957000000000017</v>
      </c>
    </row>
    <row r="49" spans="1:71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>
        <v>0.7430000000000001</v>
      </c>
    </row>
    <row r="50" spans="1:71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>
        <v>-2.7220000000000004</v>
      </c>
    </row>
    <row r="51" spans="1:71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>
        <v>7.8644999999999978</v>
      </c>
    </row>
    <row r="52" spans="1:71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>
        <v>2.8165999999999993</v>
      </c>
    </row>
    <row r="53" spans="1:71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>
        <v>8.568699999999998</v>
      </c>
    </row>
    <row r="54" spans="1:71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>
        <v>-1.8985999999999994</v>
      </c>
    </row>
    <row r="55" spans="1:71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>
        <v>10.353499999999997</v>
      </c>
    </row>
    <row r="56" spans="1:71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>
        <v>3.1502499999999998</v>
      </c>
    </row>
    <row r="57" spans="1:71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>
        <v>6.7864749999999976</v>
      </c>
    </row>
    <row r="58" spans="1:71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>
        <v>12.202187499999997</v>
      </c>
    </row>
    <row r="59" spans="1:71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>
        <v>4.7606250000000001</v>
      </c>
    </row>
    <row r="60" spans="1:71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>
        <v>-0.20093749999999955</v>
      </c>
    </row>
    <row r="61" spans="1:71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>
        <v>1.9353125000000002</v>
      </c>
    </row>
    <row r="62" spans="1:71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>
        <v>0.26726222826000068</v>
      </c>
    </row>
    <row r="63" spans="1:71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>
        <v>5.5563478260899988</v>
      </c>
    </row>
    <row r="64" spans="1:71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>
        <v>-2.0479999999999996</v>
      </c>
    </row>
    <row r="65" spans="1:71">
      <c r="A65" s="5" t="s">
        <v>107</v>
      </c>
      <c r="B65" s="18">
        <v>2.8000000000000012</v>
      </c>
      <c r="C65" s="18">
        <v>0.8</v>
      </c>
      <c r="D65" s="18">
        <v>4.68</v>
      </c>
      <c r="E65" s="18">
        <v>3.9651562500000006</v>
      </c>
      <c r="F65" s="18">
        <v>-4.3000000000000007</v>
      </c>
      <c r="G65" s="18">
        <v>-4.1999999999999993</v>
      </c>
      <c r="H65" s="18">
        <v>-5.9</v>
      </c>
      <c r="I65" s="18">
        <v>1.2800000000000002</v>
      </c>
      <c r="J65" s="18">
        <v>4.1823663043500003</v>
      </c>
      <c r="K65" s="18">
        <v>4.504999999999999</v>
      </c>
      <c r="L65" s="18">
        <v>1.4100000000000004</v>
      </c>
      <c r="M65" s="18">
        <v>0.98</v>
      </c>
      <c r="N65" s="18">
        <v>1.3150000000000002</v>
      </c>
      <c r="O65" s="18">
        <v>0.18</v>
      </c>
      <c r="P65" s="18">
        <v>0.6</v>
      </c>
      <c r="Q65" s="18">
        <v>3.7</v>
      </c>
      <c r="R65" s="18">
        <v>0.3</v>
      </c>
      <c r="S65" s="18">
        <v>0.745</v>
      </c>
      <c r="T65" s="18">
        <v>24.000000000000004</v>
      </c>
      <c r="U65" s="18">
        <v>0.2</v>
      </c>
      <c r="V65" s="18">
        <v>23.549999999999997</v>
      </c>
      <c r="W65" s="18">
        <v>0.1</v>
      </c>
      <c r="X65" s="18">
        <v>1.22</v>
      </c>
      <c r="Y65" s="18">
        <v>1.17</v>
      </c>
      <c r="Z65" s="18">
        <v>0.90999999999999992</v>
      </c>
      <c r="AA65" s="18">
        <v>18.7</v>
      </c>
      <c r="AB65" s="18">
        <v>19.799999999999997</v>
      </c>
      <c r="AC65" s="18">
        <v>-0.59899999999999998</v>
      </c>
      <c r="AD65" s="18">
        <v>1</v>
      </c>
      <c r="AE65" s="18">
        <v>3.2000000000000006</v>
      </c>
      <c r="AF65" s="18">
        <v>0.67999999999999994</v>
      </c>
      <c r="AG65" s="18">
        <v>0.1</v>
      </c>
      <c r="AH65" s="18">
        <v>0.1</v>
      </c>
      <c r="AI65" s="18">
        <v>0.79999999999999993</v>
      </c>
      <c r="AJ65" s="18">
        <v>0.5</v>
      </c>
      <c r="AK65" s="18">
        <v>0.4</v>
      </c>
      <c r="AL65" s="18">
        <v>0.04</v>
      </c>
      <c r="AM65" s="18">
        <v>0.30000000000000004</v>
      </c>
      <c r="AN65" s="18">
        <v>-8.6000000000000014</v>
      </c>
      <c r="AO65" s="18">
        <v>-8.6000000000000014</v>
      </c>
      <c r="AP65" s="18">
        <v>0.40000000000000047</v>
      </c>
      <c r="AQ65" s="18">
        <v>4.0750000000000002</v>
      </c>
      <c r="AR65" s="18">
        <v>0.1</v>
      </c>
      <c r="AS65" s="18">
        <v>0.1</v>
      </c>
      <c r="AT65" s="18">
        <v>0.1</v>
      </c>
      <c r="AU65" s="18">
        <v>0.2</v>
      </c>
      <c r="AV65" s="18">
        <v>1.8</v>
      </c>
      <c r="AW65" s="18">
        <v>1</v>
      </c>
      <c r="AX65" s="18">
        <v>0.99999999999999989</v>
      </c>
      <c r="AY65" s="18">
        <v>0.14000000000000001</v>
      </c>
      <c r="AZ65" s="18">
        <v>0.1</v>
      </c>
      <c r="BA65" s="18">
        <v>0.1</v>
      </c>
      <c r="BB65" s="18">
        <v>0.1</v>
      </c>
      <c r="BC65" s="18">
        <v>1.375</v>
      </c>
      <c r="BD65" s="18">
        <v>1.3</v>
      </c>
      <c r="BE65" s="18">
        <v>1.7999999999999998</v>
      </c>
      <c r="BF65" s="18">
        <v>0.11</v>
      </c>
      <c r="BG65" s="18">
        <v>0.30000000000000004</v>
      </c>
      <c r="BH65" s="18">
        <v>0.30000000000000004</v>
      </c>
      <c r="BI65" s="18">
        <v>0.08</v>
      </c>
      <c r="BJ65" s="18">
        <v>0</v>
      </c>
      <c r="BK65" s="18">
        <v>0.7</v>
      </c>
      <c r="BL65" s="18">
        <v>0.7</v>
      </c>
      <c r="BM65" s="18">
        <v>1</v>
      </c>
      <c r="BN65" s="18">
        <v>0.1</v>
      </c>
      <c r="BO65" s="18">
        <v>3.9</v>
      </c>
      <c r="BP65" s="18">
        <v>0</v>
      </c>
      <c r="BQ65" s="18">
        <v>0.60000000000000009</v>
      </c>
      <c r="BR65" s="18">
        <v>1.5</v>
      </c>
      <c r="BS65" s="18">
        <v>118.99352255434995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SUMIFS(records!J5:J790,records!E5:E790,day!D3, records!F5:F790, "&gt;=" &amp; day!E2,records!F5:F790, "&lt;" &amp; day!F2)</f>
        <v>0.18</v>
      </c>
      <c r="F3">
        <f>SUMIFS(records!J5:J790,records!E5:E790,day!D3, records!F5:F790, "&gt;=" &amp; day!F2,records!F5:F790, "&lt;" &amp; day!G2)</f>
        <v>0</v>
      </c>
      <c r="G3">
        <f>SUMIFS(records!J5:J790,records!E5:E790,day!D3, records!F5:F790, "&gt;=" &amp; day!G2,records!F5:F790, "&lt;" &amp; day!H2)</f>
        <v>0</v>
      </c>
      <c r="H3">
        <f>SUMIFS(records!J5:J790,records!E5:E790,day!D3, records!F5:F790, "&gt;=" &amp; day!H2,records!F5:F790, "&lt;" &amp; day!I2)</f>
        <v>0</v>
      </c>
      <c r="I3">
        <f>SUMIFS(records!J5:J790,records!E5:E790,day!D3, records!F5:F790, "&gt;=" &amp; day!I2,records!F5:F790, "&lt;" &amp; day!J2)</f>
        <v>0</v>
      </c>
      <c r="J3">
        <f>SUMIFS(records!J5:J790,records!E5:E790,day!D3, records!F5:F790, "&gt;=" &amp; day!J2,records!F5:F790, "&lt;" &amp; day!K2)</f>
        <v>0</v>
      </c>
      <c r="K3">
        <f>SUMIFS(records!J5:J790,records!E5:E790,day!D3, records!F5:F790, "&gt;=" &amp; day!K2,records!F5:F790, "&lt;" &amp; day!L2)</f>
        <v>-0.5</v>
      </c>
      <c r="L3">
        <f>SUMIFS(records!J5:J790,records!E5:E790,day!D3, records!F5:F790, "&gt;=" &amp; day!L2,records!F5:F790, "&lt;" &amp; day!M2)</f>
        <v>-0.4</v>
      </c>
      <c r="M3">
        <f>SUMIFS(records!J5:J790,records!E5:E790,day!D3, records!F5:F790, "&gt;=" &amp; day!M2,records!F5:F790, "&lt;" &amp; day!N2)</f>
        <v>0</v>
      </c>
      <c r="N3">
        <f>SUMIFS(records!J5:J790,records!E5:E790,day!D3, records!F5:F790, "&gt;=" &amp; day!N2,records!F5:F790, "&lt;" &amp; day!O2)</f>
        <v>0</v>
      </c>
      <c r="O3">
        <f>SUMIFS(records!J5:J790,records!E5:E790,day!D3, records!F5:F790, "&gt;=" &amp; day!O2,records!F5:F790, "&lt;" &amp; day!P2)</f>
        <v>0</v>
      </c>
      <c r="P3">
        <f>SUMIFS(records!J5:J790,records!E5:E790,day!D3, records!F5:F790, "&gt;=" &amp; day!P2,records!F5:F790, "&lt;" &amp; day!Q2)</f>
        <v>0</v>
      </c>
      <c r="Q3">
        <f>SUMIFS(records!J5:J790,records!E5:E790,day!D3, records!F5:F790, "&gt;=" &amp; day!Q2,records!F5:F790, "&lt;" &amp; day!R2)</f>
        <v>0</v>
      </c>
      <c r="R3">
        <f>SUMIFS(records!J5:J790,records!E5:E790,day!D3, records!F5:F790, "&gt;=" &amp; day!R2,records!F5:F790, "&lt;" &amp; day!S2)</f>
        <v>0</v>
      </c>
      <c r="S3">
        <f>SUMIFS(records!J5:J790,records!E5:E790,day!D3, records!F5:F790, "&gt;=" &amp; day!S2,records!F5:F790, "&lt;" &amp; day!T2)</f>
        <v>0</v>
      </c>
      <c r="T3">
        <f>SUMIFS(records!J5:J790,records!E5:E790,day!D3, records!F5:F790, "&gt;=" &amp; day!T2,records!F5:F790, "&lt;" &amp; day!U2)</f>
        <v>0</v>
      </c>
      <c r="U3">
        <f>SUMIFS(records!J5:J790,records!E5:E790,day!D3, records!F5:F790, "&gt;=" &amp; day!U2,records!F5:F790, "&lt;" &amp; day!V2)</f>
        <v>0</v>
      </c>
      <c r="V3">
        <f>SUMIFS(records!J5:J790,records!E5:E790,day!D3, records!F5:F790, "&gt;=" &amp; day!V2,records!F5:F790, "&lt;" &amp; day!W2)</f>
        <v>0</v>
      </c>
      <c r="W3">
        <f>SUMIFS(records!J5:J790,records!E5:E790,day!D3, records!F5:F790, "&gt;=" &amp; day!W2,records!F5:F790, "&lt;" &amp; day!X2)</f>
        <v>0</v>
      </c>
      <c r="X3">
        <f>SUMIFS(records!J5:J790,records!E5:E790,day!D3, records!F5:F790, "&gt;=" &amp; day!X2,records!F5:F790, "&lt;" &amp; day!Y2)</f>
        <v>0</v>
      </c>
      <c r="Y3">
        <f>SUMIFS(records!J5:J790,records!E5:E790,day!D3, records!F5:F790, "&gt;=" &amp; day!Y2,records!F5:F790, "&lt;" &amp; day!Z2)</f>
        <v>0</v>
      </c>
      <c r="Z3">
        <f>SUMIFS(records!J5:J790,records!E5:E790,day!D3, records!F5:F790, "&gt;=" &amp; day!Z2,records!F5:F790, "&lt;" &amp; day!AA2)</f>
        <v>0.1</v>
      </c>
      <c r="AA3">
        <f>SUMIFS(records!J5:J790,records!E5:E790,day!D3, records!F5:F790, "&gt;=" &amp; day!AA2,records!F5:F790, "&lt;" &amp; day!AB2)</f>
        <v>0</v>
      </c>
      <c r="AB3">
        <f>SUMIFS(records!J5:J790,records!E5:E790,day!D3, records!F5:F790, "&gt;=" &amp; day!AB2,records!F5:F790, "&lt;" &amp; day!AC2)</f>
        <v>0</v>
      </c>
      <c r="AC3">
        <f>SUMIFS(records!J5:J790,records!E5:E790,day!D3, records!F5:F790,day!AC2)</f>
        <v>0</v>
      </c>
      <c r="AE3" s="5">
        <v>43884</v>
      </c>
      <c r="AF3">
        <f>SUMIFS(records!J5:J790,records!E5:E790,day!A3, records!I5:I790, day!AF2)</f>
        <v>-0.2</v>
      </c>
      <c r="AG3">
        <f>SUMIFS(records!J5:J790,records!E5:E790,day!A3, records!I5:I790, day!AG2)</f>
        <v>-0.2</v>
      </c>
      <c r="AH3">
        <f>SUMIFS(records!J5:J790,records!E5:E790,day!A3, records!I5:I790, day!AH2)</f>
        <v>0</v>
      </c>
      <c r="AI3">
        <f>SUMIFS(records!J5:J790,records!E5:E790,day!A3, records!I5:I790, day!AI2)</f>
        <v>0.1</v>
      </c>
      <c r="AJ3">
        <f>SUMIFS(records!J5:J790,records!E5:E790,day!A3, records!I5:I790, day!AJ2)</f>
        <v>0.1</v>
      </c>
      <c r="AK3">
        <f>SUMIFS(records!J5:J790,records!E5:E790,day!A3, records!I5:I790,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SUMIFS(records!J5:J790,records!E5:E790,day!D4, records!F5:F790, "&gt;=" &amp; day!E2,records!F5:F790, "&lt;" &amp; day!F2)</f>
        <v>0</v>
      </c>
      <c r="F4">
        <f>SUMIFS(records!J5:J790,records!E5:E790,day!D4, records!F5:F790, "&gt;=" &amp; day!F2,records!F5:F790, "&lt;" &amp; day!G2)</f>
        <v>0</v>
      </c>
      <c r="G4">
        <f>SUMIFS(records!J5:J790,records!E5:E790,day!D4, records!F5:F790, "&gt;=" &amp; day!G2,records!F5:F790, "&lt;" &amp; day!H2)</f>
        <v>0</v>
      </c>
      <c r="H4">
        <f>SUMIFS(records!J5:J790,records!E5:E790,day!D4, records!F5:F790, "&gt;=" &amp; day!H2,records!F5:F790, "&lt;" &amp; day!I2)</f>
        <v>0</v>
      </c>
      <c r="I4">
        <f>SUMIFS(records!J5:J790,records!E5:E790,day!D4, records!F5:F790, "&gt;=" &amp; day!I2,records!F5:F790, "&lt;" &amp; day!J2)</f>
        <v>0</v>
      </c>
      <c r="J4">
        <f>SUMIFS(records!J5:J790,records!E5:E790,day!D4, records!F5:F790, "&gt;=" &amp; day!J2,records!F5:F790, "&lt;" &amp; day!K2)</f>
        <v>0</v>
      </c>
      <c r="K4">
        <f>SUMIFS(records!J5:J790,records!E5:E790,day!D4, records!F5:F790, "&gt;=" &amp; day!K2,records!F5:F790, "&lt;" &amp; day!L2)</f>
        <v>0.30000000000000004</v>
      </c>
      <c r="L4">
        <f>SUMIFS(records!J5:J790,records!E5:E790,day!D4, records!F5:F790, "&gt;=" &amp; day!L2,records!F5:F790, "&lt;" &amp; day!M2)</f>
        <v>0.2</v>
      </c>
      <c r="M4">
        <f>SUMIFS(records!J5:J790,records!E5:E790,day!D4, records!F5:F790, "&gt;=" &amp; day!M2,records!F5:F790, "&lt;" &amp; day!N2)</f>
        <v>0.1</v>
      </c>
      <c r="N4">
        <f>SUMIFS(records!J5:J790,records!E5:E790,day!D4, records!F5:F790, "&gt;=" &amp; day!N2,records!F5:F790, "&lt;" &amp; day!O2)</f>
        <v>0.2</v>
      </c>
      <c r="O4">
        <f>SUMIFS(records!J5:J790,records!E5:E790,day!D4, records!F5:F790, "&gt;=" &amp; day!O2,records!F5:F790, "&lt;" &amp; day!P2)</f>
        <v>0.1</v>
      </c>
      <c r="P4">
        <f>SUMIFS(records!J5:J790,records!E5:E790,day!D4, records!F5:F790, "&gt;=" &amp; day!P2,records!F5:F790, "&lt;" &amp; day!Q2)</f>
        <v>0</v>
      </c>
      <c r="Q4">
        <f>SUMIFS(records!J5:J790,records!E5:E790,day!D4, records!F5:F790, "&gt;=" &amp; day!Q2,records!F5:F790, "&lt;" &amp; day!R2)</f>
        <v>0</v>
      </c>
      <c r="R4">
        <f>SUMIFS(records!J5:J790,records!E5:E790,day!D4, records!F5:F790, "&gt;=" &amp; day!R2,records!F5:F790, "&lt;" &amp; day!S2)</f>
        <v>0</v>
      </c>
      <c r="S4">
        <f>SUMIFS(records!J5:J790,records!E5:E790,day!D4, records!F5:F790, "&gt;=" &amp; day!S2,records!F5:F790, "&lt;" &amp; day!T2)</f>
        <v>0</v>
      </c>
      <c r="T4">
        <f>SUMIFS(records!J5:J790,records!E5:E790,day!D4, records!F5:F790, "&gt;=" &amp; day!T2,records!F5:F790, "&lt;" &amp; day!U2)</f>
        <v>0</v>
      </c>
      <c r="U4">
        <f>SUMIFS(records!J5:J790,records!E5:E790,day!D4, records!F5:F790, "&gt;=" &amp; day!U2,records!F5:F790, "&lt;" &amp; day!V2)</f>
        <v>0</v>
      </c>
      <c r="V4">
        <f>SUMIFS(records!J5:J790,records!E5:E790,day!D4, records!F5:F790, "&gt;=" &amp; day!V2,records!F5:F790, "&lt;" &amp; day!W2)</f>
        <v>0</v>
      </c>
      <c r="W4">
        <f>SUMIFS(records!J5:J790,records!E5:E790,day!D4, records!F5:F790, "&gt;=" &amp; day!W2,records!F5:F790, "&lt;" &amp; day!X2)</f>
        <v>0.1</v>
      </c>
      <c r="X4">
        <f>SUMIFS(records!J5:J790,records!E5:E790,day!D4, records!F5:F790, "&gt;=" &amp; day!X2,records!F5:F790, "&lt;" &amp; day!Y2)</f>
        <v>0</v>
      </c>
      <c r="Y4">
        <f>SUMIFS(records!J5:J790,records!E5:E790,day!D4, records!F5:F790, "&gt;=" &amp; day!Y2,records!F5:F790, "&lt;" &amp; day!Z2)</f>
        <v>0</v>
      </c>
      <c r="Z4">
        <f>SUMIFS(records!J5:J790,records!E5:E790,day!D4, records!F5:F790, "&gt;=" &amp; day!Z2,records!F5:F790, "&lt;" &amp; day!AA2)</f>
        <v>0.2</v>
      </c>
      <c r="AA4">
        <f>SUMIFS(records!J5:J790,records!E5:E790,day!D4, records!F5:F790, "&gt;=" &amp; day!AA2,records!F5:F790, "&lt;" &amp; day!AB2)</f>
        <v>0.5</v>
      </c>
      <c r="AB4">
        <f>SUMIFS(records!J5:J790,records!E5:E790,day!D4, records!F5:F790, "&gt;=" &amp; day!AB2,records!F5:F790, "&lt;" &amp; day!AC2)</f>
        <v>0</v>
      </c>
      <c r="AC4">
        <f>SUMIFS(records!J5:J790,records!E5:E790,day!D4, records!F5:F790,day!AC2)</f>
        <v>0</v>
      </c>
      <c r="AE4" s="5">
        <v>43885</v>
      </c>
      <c r="AF4">
        <f>SUMIFS(records!J5:J790,records!E5:E790,day!A4, records!I5:I790, day!AF2)</f>
        <v>0.1</v>
      </c>
      <c r="AG4">
        <f>SUMIFS(records!J5:J790,records!E5:E790,day!A4, records!I5:I790, day!AG2)</f>
        <v>0.1</v>
      </c>
      <c r="AH4">
        <f>SUMIFS(records!J5:J790,records!E5:E790,day!A4, records!I5:I790, day!AH2)</f>
        <v>0</v>
      </c>
      <c r="AI4">
        <f>SUMIFS(records!J5:J790,records!E5:E790,day!A4, records!I5:I790, day!AI2)</f>
        <v>0.2</v>
      </c>
      <c r="AJ4">
        <f>SUMIFS(records!J5:J790,records!E5:E790,day!A4, records!I5:I790, day!AJ2)</f>
        <v>0.2</v>
      </c>
      <c r="AK4">
        <f>SUMIFS(records!J5:J790,records!E5:E790,day!A4, records!I5:I790,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SUMIFS(records!J5:J790,records!E5:E790,day!D5, records!F5:F790, "&gt;=" &amp; day!E2,records!F5:F790, "&lt;" &amp; day!F2)</f>
        <v>0.9</v>
      </c>
      <c r="F5">
        <f>SUMIFS(records!J5:J790,records!E5:E790,day!D5, records!F5:F790, "&gt;=" &amp; day!F2,records!F5:F790, "&lt;" &amp; day!G2)</f>
        <v>0</v>
      </c>
      <c r="G5">
        <f>SUMIFS(records!J5:J790,records!E5:E790,day!D5, records!F5:F790, "&gt;=" &amp; day!G2,records!F5:F790, "&lt;" &amp; day!H2)</f>
        <v>0</v>
      </c>
      <c r="H5">
        <f>SUMIFS(records!J5:J790,records!E5:E790,day!D5, records!F5:F790, "&gt;=" &amp; day!H2,records!F5:F790, "&lt;" &amp; day!I2)</f>
        <v>0</v>
      </c>
      <c r="I5">
        <f>SUMIFS(records!J5:J790,records!E5:E790,day!D5, records!F5:F790, "&gt;=" &amp; day!I2,records!F5:F790, "&lt;" &amp; day!J2)</f>
        <v>0</v>
      </c>
      <c r="J5">
        <f>SUMIFS(records!J5:J790,records!E5:E790,day!D5, records!F5:F790, "&gt;=" &amp; day!J2,records!F5:F790, "&lt;" &amp; day!K2)</f>
        <v>0</v>
      </c>
      <c r="K5">
        <f>SUMIFS(records!J5:J790,records!E5:E790,day!D5, records!F5:F790, "&gt;=" &amp; day!K2,records!F5:F790, "&lt;" &amp; day!L2)</f>
        <v>0.30000000000000004</v>
      </c>
      <c r="L5">
        <f>SUMIFS(records!J5:J790,records!E5:E790,day!D5, records!F5:F790, "&gt;=" &amp; day!L2,records!F5:F790, "&lt;" &amp; day!M2)</f>
        <v>0.2</v>
      </c>
      <c r="M5">
        <f>SUMIFS(records!J5:J790,records!E5:E790,day!D5, records!F5:F790, "&gt;=" &amp; day!M2,records!F5:F790, "&lt;" &amp; day!N2)</f>
        <v>0.8</v>
      </c>
      <c r="N5">
        <f>SUMIFS(records!J5:J790,records!E5:E790,day!D5, records!F5:F790, "&gt;=" &amp; day!N2,records!F5:F790, "&lt;" &amp; day!O2)</f>
        <v>0</v>
      </c>
      <c r="O5">
        <f>SUMIFS(records!J5:J790,records!E5:E790,day!D5, records!F5:F790, "&gt;=" &amp; day!O2,records!F5:F790, "&lt;" &amp; day!P2)</f>
        <v>0</v>
      </c>
      <c r="P5">
        <f>SUMIFS(records!J5:J790,records!E5:E790,day!D5, records!F5:F790, "&gt;=" &amp; day!P2,records!F5:F790, "&lt;" &amp; day!Q2)</f>
        <v>0</v>
      </c>
      <c r="Q5">
        <f>SUMIFS(records!J5:J790,records!E5:E790,day!D5, records!F5:F790, "&gt;=" &amp; day!Q2,records!F5:F790, "&lt;" &amp; day!R2)</f>
        <v>0</v>
      </c>
      <c r="R5">
        <f>SUMIFS(records!J5:J790,records!E5:E790,day!D5, records!F5:F790, "&gt;=" &amp; day!R2,records!F5:F790, "&lt;" &amp; day!S2)</f>
        <v>0</v>
      </c>
      <c r="S5">
        <f>SUMIFS(records!J5:J790,records!E5:E790,day!D5, records!F5:F790, "&gt;=" &amp; day!S2,records!F5:F790, "&lt;" &amp; day!T2)</f>
        <v>0</v>
      </c>
      <c r="T5">
        <f>SUMIFS(records!J5:J790,records!E5:E790,day!D5, records!F5:F790, "&gt;=" &amp; day!T2,records!F5:F790, "&lt;" &amp; day!U2)</f>
        <v>0</v>
      </c>
      <c r="U5">
        <f>SUMIFS(records!J5:J790,records!E5:E790,day!D5, records!F5:F790, "&gt;=" &amp; day!U2,records!F5:F790, "&lt;" &amp; day!V2)</f>
        <v>0</v>
      </c>
      <c r="V5">
        <f>SUMIFS(records!J5:J790,records!E5:E790,day!D5, records!F5:F790, "&gt;=" &amp; day!V2,records!F5:F790, "&lt;" &amp; day!W2)</f>
        <v>0</v>
      </c>
      <c r="W5">
        <f>SUMIFS(records!J5:J790,records!E5:E790,day!D5, records!F5:F790, "&gt;=" &amp; day!W2,records!F5:F790, "&lt;" &amp; day!X2)</f>
        <v>0</v>
      </c>
      <c r="X5">
        <f>SUMIFS(records!J5:J790,records!E5:E790,day!D5, records!F5:F790, "&gt;=" &amp; day!X2,records!F5:F790, "&lt;" &amp; day!Y2)</f>
        <v>0</v>
      </c>
      <c r="Y5">
        <f>SUMIFS(records!J5:J790,records!E5:E790,day!D5, records!F5:F790, "&gt;=" &amp; day!Y2,records!F5:F790, "&lt;" &amp; day!Z2)</f>
        <v>0</v>
      </c>
      <c r="Z5">
        <f>SUMIFS(records!J5:J790,records!E5:E790,day!D5, records!F5:F790, "&gt;=" &amp; day!Z2,records!F5:F790, "&lt;" &amp; day!AA2)</f>
        <v>0.2</v>
      </c>
      <c r="AA5">
        <f>SUMIFS(records!J5:J790,records!E5:E790,day!D5, records!F5:F790, "&gt;=" &amp; day!AA2,records!F5:F790, "&lt;" &amp; day!AB2)</f>
        <v>0.5</v>
      </c>
      <c r="AB5">
        <f>SUMIFS(records!J5:J790,records!E5:E790,day!D5, records!F5:F790, "&gt;=" &amp; day!AB2,records!F5:F790, "&lt;" &amp; day!AC2)</f>
        <v>0</v>
      </c>
      <c r="AC5">
        <f>SUMIFS(records!J5:J790,records!E5:E790,day!D5, records!F5:F790,day!AC2)</f>
        <v>0</v>
      </c>
      <c r="AE5" s="5">
        <v>43886</v>
      </c>
      <c r="AF5">
        <f>SUMIFS(records!J5:J790,records!E5:E790,day!A5, records!I5:I790, day!AF2)</f>
        <v>0.1</v>
      </c>
      <c r="AG5">
        <f>SUMIFS(records!J5:J790,records!E5:E790,day!A5, records!I5:I790, day!AG2)</f>
        <v>0.1</v>
      </c>
      <c r="AH5">
        <f>SUMIFS(records!J5:J790,records!E5:E790,day!A5, records!I5:I790, day!AH2)</f>
        <v>0</v>
      </c>
      <c r="AI5">
        <f>SUMIFS(records!J5:J790,records!E5:E790,day!A5, records!I5:I790, day!AI2)</f>
        <v>0.2</v>
      </c>
      <c r="AJ5">
        <f>SUMIFS(records!J5:J790,records!E5:E790,day!A5, records!I5:I790, day!AJ2)</f>
        <v>0.2</v>
      </c>
      <c r="AK5">
        <f>SUMIFS(records!J5:J790,records!E5:E790,day!A5, records!I5:I790,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SUMIFS(records!J5:J790,records!E5:E790,day!D6, records!F5:F790, "&gt;=" &amp; day!E2,records!F5:F790, "&lt;" &amp; day!F2)</f>
        <v>-0.42</v>
      </c>
      <c r="F6">
        <f>SUMIFS(records!J5:J790,records!E5:E790,day!D6, records!F5:F790, "&gt;=" &amp; day!F2,records!F5:F790, "&lt;" &amp; day!G2)</f>
        <v>0</v>
      </c>
      <c r="G6">
        <f>SUMIFS(records!J5:J790,records!E5:E790,day!D6, records!F5:F790, "&gt;=" &amp; day!G2,records!F5:F790, "&lt;" &amp; day!H2)</f>
        <v>0</v>
      </c>
      <c r="H6">
        <f>SUMIFS(records!J5:J790,records!E5:E790,day!D6, records!F5:F790, "&gt;=" &amp; day!H2,records!F5:F790, "&lt;" &amp; day!I2)</f>
        <v>0</v>
      </c>
      <c r="I6">
        <f>SUMIFS(records!J5:J790,records!E5:E790,day!D6, records!F5:F790, "&gt;=" &amp; day!I2,records!F5:F790, "&lt;" &amp; day!J2)</f>
        <v>0</v>
      </c>
      <c r="J6">
        <f>SUMIFS(records!J5:J790,records!E5:E790,day!D6, records!F5:F790, "&gt;=" &amp; day!J2,records!F5:F790, "&lt;" &amp; day!K2)</f>
        <v>0</v>
      </c>
      <c r="K6">
        <f>SUMIFS(records!J5:J790,records!E5:E790,day!D6, records!F5:F790, "&gt;=" &amp; day!K2,records!F5:F790, "&lt;" &amp; day!L2)</f>
        <v>0.60000000000000009</v>
      </c>
      <c r="L6">
        <f>SUMIFS(records!J5:J790,records!E5:E790,day!D6, records!F5:F790, "&gt;=" &amp; day!L2,records!F5:F790, "&lt;" &amp; day!M2)</f>
        <v>0.4</v>
      </c>
      <c r="M6">
        <f>SUMIFS(records!J5:J790,records!E5:E790,day!D6, records!F5:F790, "&gt;=" &amp; day!M2,records!F5:F790, "&lt;" &amp; day!N2)</f>
        <v>0</v>
      </c>
      <c r="N6">
        <f>SUMIFS(records!J5:J790,records!E5:E790,day!D6, records!F5:F790, "&gt;=" &amp; day!N2,records!F5:F790, "&lt;" &amp; day!O2)</f>
        <v>0</v>
      </c>
      <c r="O6">
        <f>SUMIFS(records!J5:J790,records!E5:E790,day!D6, records!F5:F790, "&gt;=" &amp; day!O2,records!F5:F790, "&lt;" &amp; day!P2)</f>
        <v>0</v>
      </c>
      <c r="P6">
        <f>SUMIFS(records!J5:J790,records!E5:E790,day!D6, records!F5:F790, "&gt;=" &amp; day!P2,records!F5:F790, "&lt;" &amp; day!Q2)</f>
        <v>0</v>
      </c>
      <c r="Q6">
        <f>SUMIFS(records!J5:J790,records!E5:E790,day!D6, records!F5:F790, "&gt;=" &amp; day!Q2,records!F5:F790, "&lt;" &amp; day!R2)</f>
        <v>0</v>
      </c>
      <c r="R6">
        <f>SUMIFS(records!J5:J790,records!E5:E790,day!D6, records!F5:F790, "&gt;=" &amp; day!R2,records!F5:F790, "&lt;" &amp; day!S2)</f>
        <v>0</v>
      </c>
      <c r="S6">
        <f>SUMIFS(records!J5:J790,records!E5:E790,day!D6, records!F5:F790, "&gt;=" &amp; day!S2,records!F5:F790, "&lt;" &amp; day!T2)</f>
        <v>0</v>
      </c>
      <c r="T6">
        <f>SUMIFS(records!J5:J790,records!E5:E790,day!D6, records!F5:F790, "&gt;=" &amp; day!T2,records!F5:F790, "&lt;" &amp; day!U2)</f>
        <v>0</v>
      </c>
      <c r="U6">
        <f>SUMIFS(records!J5:J790,records!E5:E790,day!D6, records!F5:F790, "&gt;=" &amp; day!U2,records!F5:F790, "&lt;" &amp; day!V2)</f>
        <v>0</v>
      </c>
      <c r="V6">
        <f>SUMIFS(records!J5:J790,records!E5:E790,day!D6, records!F5:F790, "&gt;=" &amp; day!V2,records!F5:F790, "&lt;" &amp; day!W2)</f>
        <v>0</v>
      </c>
      <c r="W6">
        <f>SUMIFS(records!J5:J790,records!E5:E790,day!D6, records!F5:F790, "&gt;=" &amp; day!W2,records!F5:F790, "&lt;" &amp; day!X2)</f>
        <v>0</v>
      </c>
      <c r="X6">
        <f>SUMIFS(records!J5:J790,records!E5:E790,day!D6, records!F5:F790, "&gt;=" &amp; day!X2,records!F5:F790, "&lt;" &amp; day!Y2)</f>
        <v>0</v>
      </c>
      <c r="Y6">
        <f>SUMIFS(records!J5:J790,records!E5:E790,day!D6, records!F5:F790, "&gt;=" &amp; day!Y2,records!F5:F790, "&lt;" &amp; day!Z2)</f>
        <v>0</v>
      </c>
      <c r="Z6">
        <f>SUMIFS(records!J5:J790,records!E5:E790,day!D6, records!F5:F790, "&gt;=" &amp; day!Z2,records!F5:F790, "&lt;" &amp; day!AA2)</f>
        <v>0.2</v>
      </c>
      <c r="AA6">
        <f>SUMIFS(records!J5:J790,records!E5:E790,day!D6, records!F5:F790, "&gt;=" &amp; day!AA2,records!F5:F790, "&lt;" &amp; day!AB2)</f>
        <v>0.60000000000000009</v>
      </c>
      <c r="AB6">
        <f>SUMIFS(records!J5:J790,records!E5:E790,day!D6, records!F5:F790, "&gt;=" &amp; day!AB2,records!F5:F790, "&lt;" &amp; day!AC2)</f>
        <v>0</v>
      </c>
      <c r="AC6">
        <f>SUMIFS(records!J5:J790,records!E5:E790,day!D6, records!F5:F790,day!AC2)</f>
        <v>0.18</v>
      </c>
      <c r="AE6" s="5">
        <v>43887</v>
      </c>
      <c r="AF6">
        <f>SUMIFS(records!J5:J790,records!E5:E790,day!A6, records!I5:I790, day!AF2)</f>
        <v>0.2</v>
      </c>
      <c r="AG6">
        <f>SUMIFS(records!J5:J790,records!E5:E790,day!A6, records!I5:I790, day!AG2)</f>
        <v>0.2</v>
      </c>
      <c r="AH6">
        <f>SUMIFS(records!J5:J790,records!E5:E790,day!A6, records!I5:I790, day!AH2)</f>
        <v>0</v>
      </c>
      <c r="AI6">
        <f>SUMIFS(records!J5:J790,records!E5:E790,day!A6, records!I5:I790, day!AI2)</f>
        <v>0.2</v>
      </c>
      <c r="AJ6">
        <f>SUMIFS(records!J5:J790,records!E5:E790,day!A6, records!I5:I790, day!AJ2)</f>
        <v>0.2</v>
      </c>
      <c r="AK6">
        <f>SUMIFS(records!J5:J790,records!E5:E790,day!A6, records!I5:I790,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SUMIFS(records!J5:J790,records!E5:E790,day!D7, records!F5:F790, "&gt;=" &amp; day!E2,records!F5:F790, "&lt;" &amp; day!F2)</f>
        <v>1.56</v>
      </c>
      <c r="F7">
        <f>SUMIFS(records!J5:J790,records!E5:E790,day!D7, records!F5:F790, "&gt;=" &amp; day!F2,records!F5:F790, "&lt;" &amp; day!G2)</f>
        <v>0</v>
      </c>
      <c r="G7">
        <f>SUMIFS(records!J5:J790,records!E5:E790,day!D7, records!F5:F790, "&gt;=" &amp; day!G2,records!F5:F790, "&lt;" &amp; day!H2)</f>
        <v>0</v>
      </c>
      <c r="H7">
        <f>SUMIFS(records!J5:J790,records!E5:E790,day!D7, records!F5:F790, "&gt;=" &amp; day!H2,records!F5:F790, "&lt;" &amp; day!I2)</f>
        <v>0</v>
      </c>
      <c r="I7">
        <f>SUMIFS(records!J5:J790,records!E5:E790,day!D7, records!F5:F790, "&gt;=" &amp; day!I2,records!F5:F790, "&lt;" &amp; day!J2)</f>
        <v>0</v>
      </c>
      <c r="J7">
        <f>SUMIFS(records!J5:J790,records!E5:E790,day!D7, records!F5:F790, "&gt;=" &amp; day!J2,records!F5:F790, "&lt;" &amp; day!K2)</f>
        <v>0</v>
      </c>
      <c r="K7">
        <f>SUMIFS(records!J5:J790,records!E5:E790,day!D7, records!F5:F790, "&gt;=" &amp; day!K2,records!F5:F790, "&lt;" &amp; day!L2)</f>
        <v>0.4</v>
      </c>
      <c r="L7">
        <f>SUMIFS(records!J5:J790,records!E5:E790,day!D7, records!F5:F790, "&gt;=" &amp; day!L2,records!F5:F790, "&lt;" &amp; day!M2)</f>
        <v>0.58000000000000007</v>
      </c>
      <c r="M7">
        <f>SUMIFS(records!J5:J790,records!E5:E790,day!D7, records!F5:F790, "&gt;=" &amp; day!M2,records!F5:F790, "&lt;" &amp; day!N2)</f>
        <v>0.1</v>
      </c>
      <c r="N7">
        <f>SUMIFS(records!J5:J790,records!E5:E790,day!D7, records!F5:F790, "&gt;=" &amp; day!N2,records!F5:F790, "&lt;" &amp; day!O2)</f>
        <v>0</v>
      </c>
      <c r="O7">
        <f>SUMIFS(records!J5:J790,records!E5:E790,day!D7, records!F5:F790, "&gt;=" &amp; day!O2,records!F5:F790, "&lt;" &amp; day!P2)</f>
        <v>0</v>
      </c>
      <c r="P7">
        <f>SUMIFS(records!J5:J790,records!E5:E790,day!D7, records!F5:F790, "&gt;=" &amp; day!P2,records!F5:F790, "&lt;" &amp; day!Q2)</f>
        <v>0</v>
      </c>
      <c r="Q7">
        <f>SUMIFS(records!J5:J790,records!E5:E790,day!D7, records!F5:F790, "&gt;=" &amp; day!Q2,records!F5:F790, "&lt;" &amp; day!R2)</f>
        <v>0.2</v>
      </c>
      <c r="R7">
        <f>SUMIFS(records!J5:J790,records!E5:E790,day!D7, records!F5:F790, "&gt;=" &amp; day!R2,records!F5:F790, "&lt;" &amp; day!S2)</f>
        <v>0</v>
      </c>
      <c r="S7">
        <f>SUMIFS(records!J5:J790,records!E5:E790,day!D7, records!F5:F790, "&gt;=" &amp; day!S2,records!F5:F790, "&lt;" &amp; day!T2)</f>
        <v>0</v>
      </c>
      <c r="T7">
        <f>SUMIFS(records!J5:J790,records!E5:E790,day!D7, records!F5:F790, "&gt;=" &amp; day!T2,records!F5:F790, "&lt;" &amp; day!U2)</f>
        <v>0</v>
      </c>
      <c r="U7">
        <f>SUMIFS(records!J5:J790,records!E5:E790,day!D7, records!F5:F790, "&gt;=" &amp; day!U2,records!F5:F790, "&lt;" &amp; day!V2)</f>
        <v>0</v>
      </c>
      <c r="V7">
        <f>SUMIFS(records!J5:J790,records!E5:E790,day!D7, records!F5:F790, "&gt;=" &amp; day!V2,records!F5:F790, "&lt;" &amp; day!W2)</f>
        <v>0</v>
      </c>
      <c r="W7">
        <f>SUMIFS(records!J5:J790,records!E5:E790,day!D7, records!F5:F790, "&gt;=" &amp; day!W2,records!F5:F790, "&lt;" &amp; day!X2)</f>
        <v>0</v>
      </c>
      <c r="X7">
        <f>SUMIFS(records!J5:J790,records!E5:E790,day!D7, records!F5:F790, "&gt;=" &amp; day!X2,records!F5:F790, "&lt;" &amp; day!Y2)</f>
        <v>0</v>
      </c>
      <c r="Y7">
        <f>SUMIFS(records!J5:J790,records!E5:E790,day!D7, records!F5:F790, "&gt;=" &amp; day!Y2,records!F5:F790, "&lt;" &amp; day!Z2)</f>
        <v>0</v>
      </c>
      <c r="Z7">
        <f>SUMIFS(records!J5:J790,records!E5:E790,day!D7, records!F5:F790, "&gt;=" &amp; day!Z2,records!F5:F790, "&lt;" &amp; day!AA2)</f>
        <v>0.3</v>
      </c>
      <c r="AA7">
        <f>SUMIFS(records!J5:J790,records!E5:E790,day!D7, records!F5:F790, "&gt;=" &amp; day!AA2,records!F5:F790, "&lt;" &amp; day!AB2)</f>
        <v>0.8</v>
      </c>
      <c r="AB7">
        <f>SUMIFS(records!J5:J790,records!E5:E790,day!D7, records!F5:F790, "&gt;=" &amp; day!AB2,records!F5:F790, "&lt;" &amp; day!AC2)</f>
        <v>0</v>
      </c>
      <c r="AC7">
        <f>SUMIFS(records!J5:J790,records!E5:E790,day!D7, records!F5:F790,day!AC2)</f>
        <v>0</v>
      </c>
      <c r="AE7" s="5">
        <v>43888</v>
      </c>
      <c r="AF7">
        <f>SUMIFS(records!J5:J790,records!E5:E790,day!A7, records!I5:I790, day!AF2)</f>
        <v>0.2</v>
      </c>
      <c r="AG7">
        <f>SUMIFS(records!J5:J790,records!E5:E790,day!A7, records!I5:I790, day!AG2)</f>
        <v>0.2</v>
      </c>
      <c r="AH7">
        <f>SUMIFS(records!J5:J790,records!E5:E790,day!A7, records!I5:I790, day!AH2)</f>
        <v>0</v>
      </c>
      <c r="AI7">
        <f>SUMIFS(records!J5:J790,records!E5:E790,day!A7, records!I5:I790, day!AI2)</f>
        <v>0.3</v>
      </c>
      <c r="AJ7">
        <f>SUMIFS(records!J5:J790,records!E5:E790,day!A7, records!I5:I790, day!AJ2)</f>
        <v>0.3</v>
      </c>
      <c r="AK7">
        <f>SUMIFS(records!J5:J790,records!E5:E790,day!A7, records!I5:I790,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SUMIFS(records!J5:J790,records!E5:E790,day!D8, records!F5:F790, "&gt;=" &amp; day!E2,records!F5:F790, "&lt;" &amp; day!F2)</f>
        <v>0.23</v>
      </c>
      <c r="F8">
        <f>SUMIFS(records!J5:J790,records!E5:E790,day!D8, records!F5:F790, "&gt;=" &amp; day!F2,records!F5:F790, "&lt;" &amp; day!G2)</f>
        <v>0</v>
      </c>
      <c r="G8">
        <f>SUMIFS(records!J5:J790,records!E5:E790,day!D8, records!F5:F790, "&gt;=" &amp; day!G2,records!F5:F790, "&lt;" &amp; day!H2)</f>
        <v>0</v>
      </c>
      <c r="H8">
        <f>SUMIFS(records!J5:J790,records!E5:E790,day!D8, records!F5:F790, "&gt;=" &amp; day!H2,records!F5:F790, "&lt;" &amp; day!I2)</f>
        <v>0</v>
      </c>
      <c r="I8">
        <f>SUMIFS(records!J5:J790,records!E5:E790,day!D8, records!F5:F790, "&gt;=" &amp; day!I2,records!F5:F790, "&lt;" &amp; day!J2)</f>
        <v>0</v>
      </c>
      <c r="J8">
        <f>SUMIFS(records!J5:J790,records!E5:E790,day!D8, records!F5:F790, "&gt;=" &amp; day!J2,records!F5:F790, "&lt;" &amp; day!K2)</f>
        <v>0</v>
      </c>
      <c r="K8">
        <f>SUMIFS(records!J5:J790,records!E5:E790,day!D8, records!F5:F790, "&gt;=" &amp; day!K2,records!F5:F790, "&lt;" &amp; day!L2)</f>
        <v>0.4</v>
      </c>
      <c r="L8">
        <f>SUMIFS(records!J5:J790,records!E5:E790,day!D8, records!F5:F790, "&gt;=" &amp; day!L2,records!F5:F790, "&lt;" &amp; day!M2)</f>
        <v>0.60000000000000009</v>
      </c>
      <c r="M8">
        <f>SUMIFS(records!J5:J790,records!E5:E790,day!D8, records!F5:F790, "&gt;=" &amp; day!M2,records!F5:F790, "&lt;" &amp; day!N2)</f>
        <v>0</v>
      </c>
      <c r="N8">
        <f>SUMIFS(records!J5:J790,records!E5:E790,day!D8, records!F5:F790, "&gt;=" &amp; day!N2,records!F5:F790, "&lt;" &amp; day!O2)</f>
        <v>0</v>
      </c>
      <c r="O8">
        <f>SUMIFS(records!J5:J790,records!E5:E790,day!D8, records!F5:F790, "&gt;=" &amp; day!O2,records!F5:F790, "&lt;" &amp; day!P2)</f>
        <v>0.75</v>
      </c>
      <c r="P8">
        <f>SUMIFS(records!J5:J790,records!E5:E790,day!D8, records!F5:F790, "&gt;=" &amp; day!P2,records!F5:F790, "&lt;" &amp; day!Q2)</f>
        <v>0</v>
      </c>
      <c r="Q8">
        <f>SUMIFS(records!J5:J790,records!E5:E790,day!D8, records!F5:F790, "&gt;=" &amp; day!Q2,records!F5:F790, "&lt;" &amp; day!R2)</f>
        <v>0</v>
      </c>
      <c r="R8">
        <f>SUMIFS(records!J5:J790,records!E5:E790,day!D8, records!F5:F790, "&gt;=" &amp; day!R2,records!F5:F790, "&lt;" &amp; day!S2)</f>
        <v>0</v>
      </c>
      <c r="S8">
        <f>SUMIFS(records!J5:J790,records!E5:E790,day!D8, records!F5:F790, "&gt;=" &amp; day!S2,records!F5:F790, "&lt;" &amp; day!T2)</f>
        <v>0</v>
      </c>
      <c r="T8">
        <f>SUMIFS(records!J5:J790,records!E5:E790,day!D8, records!F5:F790, "&gt;=" &amp; day!T2,records!F5:F790, "&lt;" &amp; day!U2)</f>
        <v>0</v>
      </c>
      <c r="U8">
        <f>SUMIFS(records!J5:J790,records!E5:E790,day!D8, records!F5:F790, "&gt;=" &amp; day!U2,records!F5:F790, "&lt;" &amp; day!V2)</f>
        <v>0</v>
      </c>
      <c r="V8">
        <f>SUMIFS(records!J5:J790,records!E5:E790,day!D8, records!F5:F790, "&gt;=" &amp; day!V2,records!F5:F790, "&lt;" &amp; day!W2)</f>
        <v>0</v>
      </c>
      <c r="W8">
        <f>SUMIFS(records!J5:J790,records!E5:E790,day!D8, records!F5:F790, "&gt;=" &amp; day!W2,records!F5:F790, "&lt;" &amp; day!X2)</f>
        <v>0</v>
      </c>
      <c r="X8">
        <f>SUMIFS(records!J5:J790,records!E5:E790,day!D8, records!F5:F790, "&gt;=" &amp; day!X2,records!F5:F790, "&lt;" &amp; day!Y2)</f>
        <v>0</v>
      </c>
      <c r="Y8">
        <f>SUMIFS(records!J5:J790,records!E5:E790,day!D8, records!F5:F790, "&gt;=" &amp; day!Y2,records!F5:F790, "&lt;" &amp; day!Z2)</f>
        <v>0</v>
      </c>
      <c r="Z8">
        <f>SUMIFS(records!J5:J790,records!E5:E790,day!D8, records!F5:F790, "&gt;=" &amp; day!Z2,records!F5:F790, "&lt;" &amp; day!AA2)</f>
        <v>0.5</v>
      </c>
      <c r="AA8">
        <f>SUMIFS(records!J5:J790,records!E5:E790,day!D8, records!F5:F790, "&gt;=" &amp; day!AA2,records!F5:F790, "&lt;" &amp; day!AB2)</f>
        <v>1.4000000000000001</v>
      </c>
      <c r="AB8">
        <f>SUMIFS(records!J5:J790,records!E5:E790,day!D8, records!F5:F790, "&gt;=" &amp; day!AB2,records!F5:F790, "&lt;" &amp; day!AC2)</f>
        <v>0.3</v>
      </c>
      <c r="AC8">
        <f>SUMIFS(records!J5:J790,records!E5:E790,day!D8, records!F5:F790,day!AC2)</f>
        <v>0</v>
      </c>
      <c r="AE8" s="5">
        <v>43889</v>
      </c>
      <c r="AF8">
        <f>SUMIFS(records!J5:J790,records!E5:E790,day!A8, records!I5:I790, day!AF2)</f>
        <v>0.2</v>
      </c>
      <c r="AG8">
        <f>SUMIFS(records!J5:J790,records!E5:E790,day!A8, records!I5:I790, day!AG2)</f>
        <v>0.2</v>
      </c>
      <c r="AH8">
        <f>SUMIFS(records!J5:J790,records!E5:E790,day!A8, records!I5:I790, day!AH2)</f>
        <v>0</v>
      </c>
      <c r="AI8">
        <f>SUMIFS(records!J5:J790,records!E5:E790,day!A8, records!I5:I790, day!AI2)</f>
        <v>0.5</v>
      </c>
      <c r="AJ8">
        <f>SUMIFS(records!J5:J790,records!E5:E790,day!A8, records!I5:I790, day!AJ2)</f>
        <v>0.3</v>
      </c>
      <c r="AK8">
        <f>SUMIFS(records!J5:J790,records!E5:E790,day!A8, records!I5:I790,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SUMIFS(records!J5:J790,records!E5:E790,day!D9, records!F5:F790, "&gt;=" &amp; day!E2,records!F5:F790, "&lt;" &amp; day!F2)</f>
        <v>8.1000000000000003E-2</v>
      </c>
      <c r="F9">
        <f>SUMIFS(records!J5:J790,records!E5:E790,day!D9, records!F5:F790, "&gt;=" &amp; day!F2,records!F5:F790, "&lt;" &amp; day!G2)</f>
        <v>0</v>
      </c>
      <c r="G9">
        <f>SUMIFS(records!J5:J790,records!E5:E790,day!D9, records!F5:F790, "&gt;=" &amp; day!G2,records!F5:F790, "&lt;" &amp; day!H2)</f>
        <v>0</v>
      </c>
      <c r="H9">
        <f>SUMIFS(records!J5:J790,records!E5:E790,day!D9, records!F5:F790, "&gt;=" &amp; day!H2,records!F5:F790, "&lt;" &amp; day!I2)</f>
        <v>0</v>
      </c>
      <c r="I9">
        <f>SUMIFS(records!J5:J790,records!E5:E790,day!D9, records!F5:F790, "&gt;=" &amp; day!I2,records!F5:F790, "&lt;" &amp; day!J2)</f>
        <v>0</v>
      </c>
      <c r="J9">
        <f>SUMIFS(records!J5:J790,records!E5:E790,day!D9, records!F5:F790, "&gt;=" &amp; day!J2,records!F5:F790, "&lt;" &amp; day!K2)</f>
        <v>0</v>
      </c>
      <c r="K9">
        <f>SUMIFS(records!J5:J790,records!E5:E790,day!D9, records!F5:F790, "&gt;=" &amp; day!K2,records!F5:F790, "&lt;" &amp; day!L2)</f>
        <v>0.6</v>
      </c>
      <c r="L9">
        <f>SUMIFS(records!J5:J790,records!E5:E790,day!D9, records!F5:F790, "&gt;=" &amp; day!L2,records!F5:F790, "&lt;" &amp; day!M2)</f>
        <v>0.89999999999999991</v>
      </c>
      <c r="M9">
        <f>SUMIFS(records!J5:J790,records!E5:E790,day!D9, records!F5:F790, "&gt;=" &amp; day!M2,records!F5:F790, "&lt;" &amp; day!N2)</f>
        <v>6.4000000000000001E-2</v>
      </c>
      <c r="N9">
        <f>SUMIFS(records!J5:J790,records!E5:E790,day!D9, records!F5:F790, "&gt;=" &amp; day!N2,records!F5:F790, "&lt;" &amp; day!O2)</f>
        <v>0</v>
      </c>
      <c r="O9">
        <f>SUMIFS(records!J5:J790,records!E5:E790,day!D9, records!F5:F790, "&gt;=" &amp; day!O2,records!F5:F790, "&lt;" &amp; day!P2)</f>
        <v>4.2999999999999997E-2</v>
      </c>
      <c r="P9">
        <f>SUMIFS(records!J5:J790,records!E5:E790,day!D9, records!F5:F790, "&gt;=" &amp; day!P2,records!F5:F790, "&lt;" &amp; day!Q2)</f>
        <v>0.2</v>
      </c>
      <c r="Q9">
        <f>SUMIFS(records!J5:J790,records!E5:E790,day!D9, records!F5:F790, "&gt;=" &amp; day!Q2,records!F5:F790, "&lt;" &amp; day!R2)</f>
        <v>0.4</v>
      </c>
      <c r="R9">
        <f>SUMIFS(records!J5:J790,records!E5:E790,day!D9, records!F5:F790, "&gt;=" &amp; day!R2,records!F5:F790, "&lt;" &amp; day!S2)</f>
        <v>0.1</v>
      </c>
      <c r="S9">
        <f>SUMIFS(records!J5:J790,records!E5:E790,day!D9, records!F5:F790, "&gt;=" &amp; day!S2,records!F5:F790, "&lt;" &amp; day!T2)</f>
        <v>0.1</v>
      </c>
      <c r="T9">
        <f>SUMIFS(records!J5:J790,records!E5:E790,day!D9, records!F5:F790, "&gt;=" &amp; day!T2,records!F5:F790, "&lt;" &amp; day!U2)</f>
        <v>0.1</v>
      </c>
      <c r="U9">
        <f>SUMIFS(records!J5:J790,records!E5:E790,day!D9, records!F5:F790, "&gt;=" &amp; day!U2,records!F5:F790, "&lt;" &amp; day!V2)</f>
        <v>0.1</v>
      </c>
      <c r="V9">
        <f>SUMIFS(records!J5:J790,records!E5:E790,day!D9, records!F5:F790, "&gt;=" &amp; day!V2,records!F5:F790, "&lt;" &amp; day!W2)</f>
        <v>0.1</v>
      </c>
      <c r="W9">
        <f>SUMIFS(records!J5:J790,records!E5:E790,day!D9, records!F5:F790, "&gt;=" &amp; day!W2,records!F5:F790, "&lt;" &amp; day!X2)</f>
        <v>0.2</v>
      </c>
      <c r="X9">
        <f>SUMIFS(records!J5:J790,records!E5:E790,day!D9, records!F5:F790, "&gt;=" &amp; day!X2,records!F5:F790, "&lt;" &amp; day!Y2)</f>
        <v>0</v>
      </c>
      <c r="Y9">
        <f>SUMIFS(records!J5:J790,records!E5:E790,day!D9, records!F5:F790, "&gt;=" &amp; day!Y2,records!F5:F790, "&lt;" &amp; day!Z2)</f>
        <v>0.1</v>
      </c>
      <c r="Z9">
        <f>SUMIFS(records!J5:J790,records!E5:E790,day!D9, records!F5:F790, "&gt;=" &amp; day!Z2,records!F5:F790, "&lt;" &amp; day!AA2)</f>
        <v>0.5</v>
      </c>
      <c r="AA9">
        <f>SUMIFS(records!J5:J790,records!E5:E790,day!D9, records!F5:F790, "&gt;=" &amp; day!AA2,records!F5:F790, "&lt;" &amp; day!AB2)</f>
        <v>0.9</v>
      </c>
      <c r="AB9">
        <f>SUMIFS(records!J5:J790,records!E5:E790,day!D9, records!F5:F790, "&gt;=" &amp; day!AB2,records!F5:F790, "&lt;" &amp; day!AC2)</f>
        <v>0</v>
      </c>
      <c r="AC9">
        <f>SUMIFS(records!J5:J790,records!E5:E790,day!D9, records!F5:F790,day!AC2)</f>
        <v>0</v>
      </c>
      <c r="AE9" s="5">
        <v>43890</v>
      </c>
      <c r="AF9">
        <f>SUMIFS(records!J5:J790,records!E5:E790,day!A9, records!I5:I790, day!AF2)</f>
        <v>0.3</v>
      </c>
      <c r="AG9">
        <f>SUMIFS(records!J5:J790,records!E5:E790,day!A9, records!I5:I790, day!AG2)</f>
        <v>0.4</v>
      </c>
      <c r="AH9">
        <f>SUMIFS(records!J5:J790,records!E5:E790,day!A9, records!I5:I790, day!AH2)</f>
        <v>0</v>
      </c>
      <c r="AI9">
        <f>SUMIFS(records!J5:J790,records!E5:E790,day!A9, records!I5:I790, day!AI2)</f>
        <v>0.5</v>
      </c>
      <c r="AJ9">
        <f>SUMIFS(records!J5:J790,records!E5:E790,day!A9, records!I5:I790, day!AJ2)</f>
        <v>0</v>
      </c>
      <c r="AK9">
        <f>SUMIFS(records!J5:J790,records!E5:E790,day!A9, records!I5:I790,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8"/>
  <sheetViews>
    <sheetView tabSelected="1" topLeftCell="A33" workbookViewId="0">
      <selection activeCell="G47" sqref="G4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0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0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0</v>
      </c>
      <c r="O43" t="str">
        <f t="array" ref="O43">IFERROR(INDEX(records[备注],MATCH(表31_38[[#This Row],[日期]]&amp;"刷牙洗脸",records[日期]&amp;records[名称],0))&amp;"","")</f>
        <v>完成度：100%</v>
      </c>
      <c r="P43">
        <f>IF(表31_38[[#This Row],[得分]]="","",IF(表31_38[[#This Row],[得分]]&gt;0,P42+1,0))</f>
        <v>0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 t="str">
        <f t="array" ref="B44">IFERROR(INDEX(records[开始时刻],MATCH(表31[[#This Row],[日期]]&amp;"早起",records[日期]&amp;records[名称],0)),"")</f>
        <v/>
      </c>
      <c r="C44" s="17" t="str">
        <f t="array" ref="C44">IFERROR(INDEX(records[结束时刻],MATCH(表31[[#This Row],[日期]]&amp;"早起",records[日期]&amp;records[名称],0)),"")</f>
        <v/>
      </c>
      <c r="D44" s="17" t="str">
        <f t="array" ref="D44">IFERROR(INDEX(records[持续时间],MATCH(表31[[#This Row],[日期]]&amp;"早起",records[日期]&amp;records[名称],0)),"")</f>
        <v/>
      </c>
      <c r="E44" t="str">
        <f t="array" ref="E44">IFERROR(INDEX(records[得分],MATCH(表31[[#This Row],[日期]]&amp;"早起",records[日期]&amp;records[名称],0)),"")</f>
        <v/>
      </c>
      <c r="F44" t="str">
        <f t="array" ref="F44">IFERROR(INDEX(records[备注],MATCH(表31[[#This Row],[日期]]&amp;"早起",records[日期]&amp;records[名称],0))&amp;"","")</f>
        <v/>
      </c>
      <c r="G44" t="str">
        <f>IF(表31[[#This Row],[得分]]="","",IF(表31[[#This Row],[得分]]&gt;0,G43+1,0))</f>
        <v/>
      </c>
      <c r="H44" t="str">
        <f>IF(表31[[#This Row],[得分]]="","",IF(表31[[#This Row],[得分]]&lt;0,H43+1,0))</f>
        <v/>
      </c>
      <c r="J44" s="5">
        <v>43919</v>
      </c>
      <c r="K44" s="17" t="str">
        <f t="array" ref="K44">IFERROR(INDEX(records[开始时刻],MATCH(表31_38[[#This Row],[日期]]&amp;"刷牙洗脸",records[日期]&amp;records[名称],0)),"")</f>
        <v/>
      </c>
      <c r="L44" s="17" t="str">
        <f t="array" ref="L44">IFERROR(INDEX(records[结束时刻],MATCH(表31_38[[#This Row],[日期]]&amp;"刷牙洗脸",records[日期]&amp;records[名称],0)),"")</f>
        <v/>
      </c>
      <c r="M44" s="17" t="str">
        <f t="array" ref="M44">IFERROR(INDEX(records[持续时间],MATCH(表31_38[[#This Row],[日期]]&amp;"刷牙洗脸",records[日期]&amp;records[名称],0)),"")</f>
        <v/>
      </c>
      <c r="N44" t="str">
        <f t="array" ref="N44">IFERROR(INDEX(records[得分],MATCH(表31_38[[#This Row],[日期]]&amp;"刷牙洗脸",records[日期]&amp;records[名称],0)),"")</f>
        <v/>
      </c>
      <c r="O44" t="str">
        <f t="array" ref="O44">IFERROR(INDEX(records[备注],MATCH(表31_38[[#This Row],[日期]]&amp;"刷牙洗脸",records[日期]&amp;records[名称],0))&amp;"","")</f>
        <v/>
      </c>
      <c r="P44" t="str">
        <f>IF(表31_38[[#This Row],[得分]]="","",IF(表31_38[[#This Row],[得分]]&gt;0,P43+1,0))</f>
        <v/>
      </c>
      <c r="Q44" t="str">
        <f>IF(表31_38[[#This Row],[得分]]="","",IF(表31_38[[#This Row],[得分]]&lt;0,Q43+1,0))</f>
        <v/>
      </c>
    </row>
    <row r="45" spans="1:17">
      <c r="A45" s="5">
        <v>43920</v>
      </c>
      <c r="B45" s="17" t="str">
        <f t="array" ref="B45">IFERROR(INDEX(records[开始时刻],MATCH(表31[[#This Row],[日期]]&amp;"早起",records[日期]&amp;records[名称],0)),"")</f>
        <v/>
      </c>
      <c r="C45" s="17" t="str">
        <f t="array" ref="C45">IFERROR(INDEX(records[结束时刻],MATCH(表31[[#This Row],[日期]]&amp;"早起",records[日期]&amp;records[名称],0)),"")</f>
        <v/>
      </c>
      <c r="D45" s="17" t="str">
        <f t="array" ref="D45">IFERROR(INDEX(records[持续时间],MATCH(表31[[#This Row],[日期]]&amp;"早起",records[日期]&amp;records[名称],0)),"")</f>
        <v/>
      </c>
      <c r="E45" t="str">
        <f t="array" ref="E45">IFERROR(INDEX(records[得分],MATCH(表31[[#This Row],[日期]]&amp;"早起",records[日期]&amp;records[名称],0)),"")</f>
        <v/>
      </c>
      <c r="F45" t="str">
        <f t="array" ref="F45">IFERROR(INDEX(records[备注],MATCH(表31[[#This Row],[日期]]&amp;"早起",records[日期]&amp;records[名称],0))&amp;"","")</f>
        <v/>
      </c>
      <c r="G45" t="str">
        <f>IF(表31[[#This Row],[得分]]="","",IF(表31[[#This Row],[得分]]&gt;0,G44+1,0))</f>
        <v/>
      </c>
      <c r="H45" t="str">
        <f>IF(表31[[#This Row],[得分]]="","",IF(表31[[#This Row],[得分]]&lt;0,H44+1,0))</f>
        <v/>
      </c>
      <c r="J45" s="5">
        <v>43920</v>
      </c>
      <c r="K45" s="17" t="str">
        <f t="array" ref="K45">IFERROR(INDEX(records[开始时刻],MATCH(表31_38[[#This Row],[日期]]&amp;"刷牙洗脸",records[日期]&amp;records[名称],0)),"")</f>
        <v/>
      </c>
      <c r="L45" s="17" t="str">
        <f t="array" ref="L45">IFERROR(INDEX(records[结束时刻],MATCH(表31_38[[#This Row],[日期]]&amp;"刷牙洗脸",records[日期]&amp;records[名称],0)),"")</f>
        <v/>
      </c>
      <c r="M45" s="17" t="str">
        <f t="array" ref="M45">IFERROR(INDEX(records[持续时间],MATCH(表31_38[[#This Row],[日期]]&amp;"刷牙洗脸",records[日期]&amp;records[名称],0)),"")</f>
        <v/>
      </c>
      <c r="N45" t="str">
        <f t="array" ref="N45">IFERROR(INDEX(records[得分],MATCH(表31_38[[#This Row],[日期]]&amp;"刷牙洗脸",records[日期]&amp;records[名称],0)),"")</f>
        <v/>
      </c>
      <c r="O45" t="str">
        <f t="array" ref="O45">IFERROR(INDEX(records[备注],MATCH(表31_38[[#This Row],[日期]]&amp;"刷牙洗脸",records[日期]&amp;records[名称],0))&amp;"","")</f>
        <v/>
      </c>
      <c r="P45" t="str">
        <f>IF(表31_38[[#This Row],[得分]]="","",IF(表31_38[[#This Row],[得分]]&gt;0,P44+1,0))</f>
        <v/>
      </c>
      <c r="Q45" t="str">
        <f>IF(表31_38[[#This Row],[得分]]="","",IF(表31_38[[#This Row],[得分]]&lt;0,Q44+1,0))</f>
        <v/>
      </c>
    </row>
    <row r="46" spans="1:17">
      <c r="A46" s="5">
        <v>43921</v>
      </c>
      <c r="B46" s="17" t="str">
        <f t="array" ref="B46">IFERROR(INDEX(records[开始时刻],MATCH(表31[[#This Row],[日期]]&amp;"早起",records[日期]&amp;records[名称],0)),"")</f>
        <v/>
      </c>
      <c r="C46" s="17" t="str">
        <f t="array" ref="C46">IFERROR(INDEX(records[结束时刻],MATCH(表31[[#This Row],[日期]]&amp;"早起",records[日期]&amp;records[名称],0)),"")</f>
        <v/>
      </c>
      <c r="D46" s="17" t="str">
        <f t="array" ref="D46">IFERROR(INDEX(records[持续时间],MATCH(表31[[#This Row],[日期]]&amp;"早起",records[日期]&amp;records[名称],0)),"")</f>
        <v/>
      </c>
      <c r="E46" t="str">
        <f t="array" ref="E46">IFERROR(INDEX(records[得分],MATCH(表31[[#This Row],[日期]]&amp;"早起",records[日期]&amp;records[名称],0)),"")</f>
        <v/>
      </c>
      <c r="F46" t="str">
        <f t="array" ref="F46">IFERROR(INDEX(records[备注],MATCH(表31[[#This Row],[日期]]&amp;"早起",records[日期]&amp;records[名称],0))&amp;"","")</f>
        <v/>
      </c>
      <c r="G46" t="str">
        <f>IF(表31[[#This Row],[得分]]="","",IF(表31[[#This Row],[得分]]&gt;0,G45+1,0))</f>
        <v/>
      </c>
      <c r="H46" t="str">
        <f>IF(表31[[#This Row],[得分]]="","",IF(表31[[#This Row],[得分]]&lt;0,H45+1,0))</f>
        <v/>
      </c>
      <c r="J46" s="5">
        <v>43921</v>
      </c>
      <c r="K46" s="17" t="str">
        <f t="array" ref="K46">IFERROR(INDEX(records[开始时刻],MATCH(表31_38[[#This Row],[日期]]&amp;"刷牙洗脸",records[日期]&amp;records[名称],0)),"")</f>
        <v/>
      </c>
      <c r="L46" s="17" t="str">
        <f t="array" ref="L46">IFERROR(INDEX(records[结束时刻],MATCH(表31_38[[#This Row],[日期]]&amp;"刷牙洗脸",records[日期]&amp;records[名称],0)),"")</f>
        <v/>
      </c>
      <c r="M46" s="17" t="str">
        <f t="array" ref="M46">IFERROR(INDEX(records[持续时间],MATCH(表31_38[[#This Row],[日期]]&amp;"刷牙洗脸",records[日期]&amp;records[名称],0)),"")</f>
        <v/>
      </c>
      <c r="N46" t="str">
        <f t="array" ref="N46">IFERROR(INDEX(records[得分],MATCH(表31_38[[#This Row],[日期]]&amp;"刷牙洗脸",records[日期]&amp;records[名称],0)),"")</f>
        <v/>
      </c>
      <c r="O46" t="str">
        <f t="array" ref="O46">IFERROR(INDEX(records[备注],MATCH(表31_38[[#This Row],[日期]]&amp;"刷牙洗脸",records[日期]&amp;records[名称],0))&amp;"","")</f>
        <v/>
      </c>
      <c r="P46" t="str">
        <f>IF(表31_38[[#This Row],[得分]]="","",IF(表31_38[[#This Row],[得分]]&gt;0,P45+1,0))</f>
        <v/>
      </c>
      <c r="Q46" t="str">
        <f>IF(表31_38[[#This Row],[得分]]="","",IF(表31_38[[#This Row],[得分]]&lt;0,Q45+1,0))</f>
        <v/>
      </c>
    </row>
    <row r="47" spans="1:17">
      <c r="A47" s="5">
        <v>43922</v>
      </c>
      <c r="B47" s="17" t="str">
        <f t="array" ref="B47">IFERROR(INDEX(records[开始时刻],MATCH(表31[[#This Row],[日期]]&amp;"早起",records[日期]&amp;records[名称],0)),"")</f>
        <v/>
      </c>
      <c r="C47" s="17" t="str">
        <f t="array" ref="C47">IFERROR(INDEX(records[结束时刻],MATCH(表31[[#This Row],[日期]]&amp;"早起",records[日期]&amp;records[名称],0)),"")</f>
        <v/>
      </c>
      <c r="D47" s="17" t="str">
        <f t="array" ref="D47">IFERROR(INDEX(records[持续时间],MATCH(表31[[#This Row],[日期]]&amp;"早起",records[日期]&amp;records[名称],0)),"")</f>
        <v/>
      </c>
      <c r="E47" t="str">
        <f t="array" ref="E47">IFERROR(INDEX(records[得分],MATCH(表31[[#This Row],[日期]]&amp;"早起",records[日期]&amp;records[名称],0)),"")</f>
        <v/>
      </c>
      <c r="F47" t="str">
        <f t="array" ref="F47">IFERROR(INDEX(records[备注],MATCH(表31[[#This Row],[日期]]&amp;"早起",records[日期]&amp;records[名称],0))&amp;"","")</f>
        <v/>
      </c>
      <c r="G47" t="str">
        <f>IF(表31[[#This Row],[得分]]="","",IF(表31[[#This Row],[得分]]&gt;0,G46+1,0))</f>
        <v/>
      </c>
      <c r="H47" t="str">
        <f>IF(表31[[#This Row],[得分]]="","",IF(表31[[#This Row],[得分]]&lt;0,H46+1,0))</f>
        <v/>
      </c>
      <c r="J47" s="5">
        <v>43922</v>
      </c>
      <c r="K47" s="17" t="str">
        <f t="array" ref="K47">IFERROR(INDEX(records[开始时刻],MATCH(表31_38[[#This Row],[日期]]&amp;"刷牙洗脸",records[日期]&amp;records[名称],0)),"")</f>
        <v/>
      </c>
      <c r="L47" s="17" t="str">
        <f t="array" ref="L47">IFERROR(INDEX(records[结束时刻],MATCH(表31_38[[#This Row],[日期]]&amp;"刷牙洗脸",records[日期]&amp;records[名称],0)),"")</f>
        <v/>
      </c>
      <c r="M47" s="17" t="str">
        <f t="array" ref="M47">IFERROR(INDEX(records[持续时间],MATCH(表31_38[[#This Row],[日期]]&amp;"刷牙洗脸",records[日期]&amp;records[名称],0)),"")</f>
        <v/>
      </c>
      <c r="N47" t="str">
        <f t="array" ref="N47">IFERROR(INDEX(records[得分],MATCH(表31_38[[#This Row],[日期]]&amp;"刷牙洗脸",records[日期]&amp;records[名称],0)),"")</f>
        <v/>
      </c>
      <c r="O47" t="str">
        <f t="array" ref="O47">IFERROR(INDEX(records[备注],MATCH(表31_38[[#This Row],[日期]]&amp;"刷牙洗脸",records[日期]&amp;records[名称],0))&amp;"","")</f>
        <v/>
      </c>
      <c r="P47" t="str">
        <f>IF(表31_38[[#This Row],[得分]]="","",IF(表31_38[[#This Row],[得分]]&gt;0,P46+1,0))</f>
        <v/>
      </c>
      <c r="Q47" t="str">
        <f>IF(表31_38[[#This Row],[得分]]="","",IF(表31_38[[#This Row],[得分]]&lt;0,Q46+1,0))</f>
        <v/>
      </c>
    </row>
    <row r="48" spans="1:17">
      <c r="A48" s="5">
        <v>43923</v>
      </c>
      <c r="B48" s="17" t="str">
        <f t="array" ref="B48">IFERROR(INDEX(records[开始时刻],MATCH(表31[[#This Row],[日期]]&amp;"早起",records[日期]&amp;records[名称],0)),"")</f>
        <v/>
      </c>
      <c r="C48" s="17" t="str">
        <f t="array" ref="C48">IFERROR(INDEX(records[结束时刻],MATCH(表31[[#This Row],[日期]]&amp;"早起",records[日期]&amp;records[名称],0)),"")</f>
        <v/>
      </c>
      <c r="D48" s="17" t="str">
        <f t="array" ref="D48">IFERROR(INDEX(records[持续时间],MATCH(表31[[#This Row],[日期]]&amp;"早起",records[日期]&amp;records[名称],0)),"")</f>
        <v/>
      </c>
      <c r="E48" t="str">
        <f t="array" ref="E48">IFERROR(INDEX(records[得分],MATCH(表31[[#This Row],[日期]]&amp;"早起",records[日期]&amp;records[名称],0)),"")</f>
        <v/>
      </c>
      <c r="F48" t="str">
        <f t="array" ref="F48">IFERROR(INDEX(records[备注],MATCH(表31[[#This Row],[日期]]&amp;"早起",records[日期]&amp;records[名称],0))&amp;"","")</f>
        <v/>
      </c>
      <c r="G48" t="str">
        <f>IF(表31[[#This Row],[得分]]="","",IF(表31[[#This Row],[得分]]&gt;0,G47+1,0))</f>
        <v/>
      </c>
      <c r="H48" t="str">
        <f>IF(表31[[#This Row],[得分]]="","",IF(表31[[#This Row],[得分]]&lt;0,H47+1,0))</f>
        <v/>
      </c>
      <c r="J48" s="5">
        <v>43923</v>
      </c>
      <c r="K48" s="17" t="str">
        <f t="array" ref="K48">IFERROR(INDEX(records[开始时刻],MATCH(表31_38[[#This Row],[日期]]&amp;"刷牙洗脸",records[日期]&amp;records[名称],0)),"")</f>
        <v/>
      </c>
      <c r="L48" s="17" t="str">
        <f t="array" ref="L48">IFERROR(INDEX(records[结束时刻],MATCH(表31_38[[#This Row],[日期]]&amp;"刷牙洗脸",records[日期]&amp;records[名称],0)),"")</f>
        <v/>
      </c>
      <c r="M48" s="17" t="str">
        <f t="array" ref="M48">IFERROR(INDEX(records[持续时间],MATCH(表31_38[[#This Row],[日期]]&amp;"刷牙洗脸",records[日期]&amp;records[名称],0)),"")</f>
        <v/>
      </c>
      <c r="N48" t="str">
        <f t="array" ref="N48">IFERROR(INDEX(records[得分],MATCH(表31_38[[#This Row],[日期]]&amp;"刷牙洗脸",records[日期]&amp;records[名称],0)),"")</f>
        <v/>
      </c>
      <c r="O48" t="str">
        <f t="array" ref="O48">IFERROR(INDEX(records[备注],MATCH(表31_38[[#This Row],[日期]]&amp;"刷牙洗脸",records[日期]&amp;records[名称],0))&amp;"","")</f>
        <v/>
      </c>
      <c r="P48" t="str">
        <f>IF(表31_38[[#This Row],[得分]]="","",IF(表31_38[[#This Row],[得分]]&gt;0,P47+1,0))</f>
        <v/>
      </c>
      <c r="Q48" t="str">
        <f>IF(表31_38[[#This Row],[得分]]="","",IF(表31_38[[#This Row],[得分]]&lt;0,Q47+1,0))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17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0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0</v>
      </c>
    </row>
    <row r="44" spans="1:8">
      <c r="A44" s="5">
        <v>43919</v>
      </c>
      <c r="B44" s="17" t="str">
        <f t="array" ref="B44">IFERROR(INDEX(records[开始时刻],MATCH(表31_24[[#This Row],[日期]]&amp;"阅读",records[日期]&amp;records[名称],0)),"")</f>
        <v/>
      </c>
      <c r="C44" s="17" t="str">
        <f t="array" ref="C44">IFERROR(INDEX(records[结束时刻],MATCH(表31_24[[#This Row],[日期]]&amp;"阅读",records[日期]&amp;records[名称],0)),"")</f>
        <v/>
      </c>
      <c r="D44" s="17" t="str">
        <f t="array" ref="D44">IFERROR(INDEX(records[持续时间],MATCH(表31_24[[#This Row],[日期]]&amp;"阅读",records[日期]&amp;records[名称],0)),"")</f>
        <v/>
      </c>
      <c r="E44" t="str">
        <f t="array" ref="E44">IFERROR(INDEX(records[得分],MATCH(表31_24[[#This Row],[日期]]&amp;"阅读",records[日期]&amp;records[名称],0)),"")</f>
        <v/>
      </c>
      <c r="F44" t="str">
        <f t="array" ref="F44">IFERROR(INDEX(records[备注],MATCH(表31_24[[#This Row],[日期]]&amp;"阅读",records[日期]&amp;records[名称],0))&amp;"","")</f>
        <v/>
      </c>
      <c r="G44" t="str">
        <f>IF(表31_24[[#This Row],[得分]]="","",IF(表31_24[[#This Row],[得分]]&gt;0,G43+1,0))</f>
        <v/>
      </c>
      <c r="H44" t="str">
        <f>IF(表31_24[[#This Row],[得分]]="","",IF(表31_24[[#This Row],[得分]]&lt;0,H43+1,0))</f>
        <v/>
      </c>
    </row>
    <row r="45" spans="1:8">
      <c r="A45" s="5">
        <v>43920</v>
      </c>
      <c r="B45" s="17" t="str">
        <f t="array" ref="B45">IFERROR(INDEX(records[开始时刻],MATCH(表31_24[[#This Row],[日期]]&amp;"阅读",records[日期]&amp;records[名称],0)),"")</f>
        <v/>
      </c>
      <c r="C45" s="17" t="str">
        <f t="array" ref="C45">IFERROR(INDEX(records[结束时刻],MATCH(表31_24[[#This Row],[日期]]&amp;"阅读",records[日期]&amp;records[名称],0)),"")</f>
        <v/>
      </c>
      <c r="D45" s="17" t="str">
        <f t="array" ref="D45">IFERROR(INDEX(records[持续时间],MATCH(表31_24[[#This Row],[日期]]&amp;"阅读",records[日期]&amp;records[名称],0)),"")</f>
        <v/>
      </c>
      <c r="E45" t="str">
        <f t="array" ref="E45">IFERROR(INDEX(records[得分],MATCH(表31_24[[#This Row],[日期]]&amp;"阅读",records[日期]&amp;records[名称],0)),"")</f>
        <v/>
      </c>
      <c r="F45" t="str">
        <f t="array" ref="F45">IFERROR(INDEX(records[备注],MATCH(表31_24[[#This Row],[日期]]&amp;"阅读",records[日期]&amp;records[名称],0))&amp;"","")</f>
        <v/>
      </c>
      <c r="G45" t="str">
        <f>IF(表31_24[[#This Row],[得分]]="","",IF(表31_24[[#This Row],[得分]]&gt;0,G44+1,0))</f>
        <v/>
      </c>
      <c r="H45" t="str">
        <f>IF(表31_24[[#This Row],[得分]]="","",IF(表31_24[[#This Row],[得分]]&lt;0,H44+1,0))</f>
        <v/>
      </c>
    </row>
    <row r="46" spans="1:8">
      <c r="A46" s="5">
        <v>43921</v>
      </c>
      <c r="B46" s="17" t="str">
        <f t="array" ref="B46">IFERROR(INDEX(records[开始时刻],MATCH(表31_24[[#This Row],[日期]]&amp;"阅读",records[日期]&amp;records[名称],0)),"")</f>
        <v/>
      </c>
      <c r="C46" s="17" t="str">
        <f t="array" ref="C46">IFERROR(INDEX(records[结束时刻],MATCH(表31_24[[#This Row],[日期]]&amp;"阅读",records[日期]&amp;records[名称],0)),"")</f>
        <v/>
      </c>
      <c r="D46" s="17" t="str">
        <f t="array" ref="D46">IFERROR(INDEX(records[持续时间],MATCH(表31_24[[#This Row],[日期]]&amp;"阅读",records[日期]&amp;records[名称],0)),"")</f>
        <v/>
      </c>
      <c r="E46" t="str">
        <f t="array" ref="E46">IFERROR(INDEX(records[得分],MATCH(表31_24[[#This Row],[日期]]&amp;"阅读",records[日期]&amp;records[名称],0)),"")</f>
        <v/>
      </c>
      <c r="F46" t="str">
        <f t="array" ref="F46">IFERROR(INDEX(records[备注],MATCH(表31_24[[#This Row],[日期]]&amp;"阅读",records[日期]&amp;records[名称],0))&amp;"","")</f>
        <v/>
      </c>
      <c r="G46" t="str">
        <f>IF(表31_24[[#This Row],[得分]]="","",IF(表31_24[[#This Row],[得分]]&gt;0,G45+1,0))</f>
        <v/>
      </c>
      <c r="H46" t="str">
        <f>IF(表31_24[[#This Row],[得分]]="","",IF(表31_24[[#This Row],[得分]]&lt;0,H45+1,0))</f>
        <v/>
      </c>
    </row>
    <row r="47" spans="1:8">
      <c r="A47" s="5">
        <v>43922</v>
      </c>
      <c r="B47" s="17" t="str">
        <f t="array" ref="B47">IFERROR(INDEX(records[开始时刻],MATCH(表31_24[[#This Row],[日期]]&amp;"阅读",records[日期]&amp;records[名称],0)),"")</f>
        <v/>
      </c>
      <c r="C47" s="17" t="str">
        <f t="array" ref="C47">IFERROR(INDEX(records[结束时刻],MATCH(表31_24[[#This Row],[日期]]&amp;"阅读",records[日期]&amp;records[名称],0)),"")</f>
        <v/>
      </c>
      <c r="D47" s="17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5">
        <v>43923</v>
      </c>
      <c r="B48" s="17" t="str">
        <f t="array" ref="B48">IFERROR(INDEX(records[开始时刻],MATCH(表31_24[[#This Row],[日期]]&amp;"阅读",records[日期]&amp;records[名称],0)),"")</f>
        <v/>
      </c>
      <c r="C48" s="17" t="str">
        <f t="array" ref="C48">IFERROR(INDEX(records[结束时刻],MATCH(表31_24[[#This Row],[日期]]&amp;"阅读",records[日期]&amp;records[名称],0)),"")</f>
        <v/>
      </c>
      <c r="D48" s="17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5">
        <v>43924</v>
      </c>
      <c r="B49" s="17" t="str">
        <f t="array" ref="B49">IFERROR(INDEX(records[开始时刻],MATCH(表31_24[[#This Row],[日期]]&amp;"阅读",records[日期]&amp;records[名称],0)),"")</f>
        <v/>
      </c>
      <c r="C49" s="17" t="str">
        <f t="array" ref="C49">IFERROR(INDEX(records[结束时刻],MATCH(表31_24[[#This Row],[日期]]&amp;"阅读",records[日期]&amp;records[名称],0)),"")</f>
        <v/>
      </c>
      <c r="D49" s="17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5">
        <v>43925</v>
      </c>
      <c r="B50" s="17" t="str">
        <f t="array" ref="B50">IFERROR(INDEX(records[开始时刻],MATCH(表31_24[[#This Row],[日期]]&amp;"阅读",records[日期]&amp;records[名称],0)),"")</f>
        <v/>
      </c>
      <c r="C50" s="17" t="str">
        <f t="array" ref="C50">IFERROR(INDEX(records[结束时刻],MATCH(表31_24[[#This Row],[日期]]&amp;"阅读",records[日期]&amp;records[名称],0)),"")</f>
        <v/>
      </c>
      <c r="D50" s="17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0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 t="str">
        <f t="array" ref="B45">IFERROR(INDEX(records[开始时刻],MATCH(表31_36[[#This Row],[日期]]&amp;"做早餐",records[日期]&amp;records[名称],0)),"")</f>
        <v/>
      </c>
      <c r="C45" s="17" t="str">
        <f t="array" ref="C45">IFERROR(INDEX(records[结束时刻],MATCH(表31_36[[#This Row],[日期]]&amp;"做早餐",records[日期]&amp;records[名称],0)),"")</f>
        <v/>
      </c>
      <c r="D45" s="17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5">
        <v>43919</v>
      </c>
      <c r="K45" s="17" t="str">
        <f t="array" ref="K45">IFERROR(INDEX(records[开始时刻],MATCH(表31_3637[[#This Row],[日期]]&amp;"吃早餐",records[日期]&amp;records[名称],0)),"")</f>
        <v/>
      </c>
      <c r="L45" s="17" t="str">
        <f t="array" ref="L45">IFERROR(INDEX(records[结束时刻],MATCH(表31_3637[[#This Row],[日期]]&amp;"吃早餐",records[日期]&amp;records[名称],0)),"")</f>
        <v/>
      </c>
      <c r="M45" s="17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5">
        <v>43920</v>
      </c>
      <c r="B46" s="17" t="str">
        <f t="array" ref="B46">IFERROR(INDEX(records[开始时刻],MATCH(表31_36[[#This Row],[日期]]&amp;"做早餐",records[日期]&amp;records[名称],0)),"")</f>
        <v/>
      </c>
      <c r="C46" s="17" t="str">
        <f t="array" ref="C46">IFERROR(INDEX(records[结束时刻],MATCH(表31_36[[#This Row],[日期]]&amp;"做早餐",records[日期]&amp;records[名称],0)),"")</f>
        <v/>
      </c>
      <c r="D46" s="17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5">
        <v>43920</v>
      </c>
      <c r="K46" s="17" t="str">
        <f t="array" ref="K46">IFERROR(INDEX(records[开始时刻],MATCH(表31_3637[[#This Row],[日期]]&amp;"吃早餐",records[日期]&amp;records[名称],0)),"")</f>
        <v/>
      </c>
      <c r="L46" s="17" t="str">
        <f t="array" ref="L46">IFERROR(INDEX(records[结束时刻],MATCH(表31_3637[[#This Row],[日期]]&amp;"吃早餐",records[日期]&amp;records[名称],0)),"")</f>
        <v/>
      </c>
      <c r="M46" s="17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5">
        <v>43921</v>
      </c>
      <c r="B47" s="17" t="str">
        <f t="array" ref="B47">IFERROR(INDEX(records[开始时刻],MATCH(表31_36[[#This Row],[日期]]&amp;"做早餐",records[日期]&amp;records[名称],0)),"")</f>
        <v/>
      </c>
      <c r="C47" s="17" t="str">
        <f t="array" ref="C47">IFERROR(INDEX(records[结束时刻],MATCH(表31_36[[#This Row],[日期]]&amp;"做早餐",records[日期]&amp;records[名称],0)),"")</f>
        <v/>
      </c>
      <c r="D47" s="17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5">
        <v>43921</v>
      </c>
      <c r="K47" s="17" t="str">
        <f t="array" ref="K47">IFERROR(INDEX(records[开始时刻],MATCH(表31_3637[[#This Row],[日期]]&amp;"吃早餐",records[日期]&amp;records[名称],0)),"")</f>
        <v/>
      </c>
      <c r="L47" s="17" t="str">
        <f t="array" ref="L47">IFERROR(INDEX(records[结束时刻],MATCH(表31_3637[[#This Row],[日期]]&amp;"吃早餐",records[日期]&amp;records[名称],0)),"")</f>
        <v/>
      </c>
      <c r="M47" s="17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5">
        <v>43922</v>
      </c>
      <c r="B48" s="17" t="str">
        <f t="array" ref="B48">IFERROR(INDEX(records[开始时刻],MATCH(表31_36[[#This Row],[日期]]&amp;"做早餐",records[日期]&amp;records[名称],0)),"")</f>
        <v/>
      </c>
      <c r="C48" s="17" t="str">
        <f t="array" ref="C48">IFERROR(INDEX(records[结束时刻],MATCH(表31_36[[#This Row],[日期]]&amp;"做早餐",records[日期]&amp;records[名称],0)),"")</f>
        <v/>
      </c>
      <c r="D48" s="17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5">
        <v>43922</v>
      </c>
      <c r="K48" s="17" t="str">
        <f t="array" ref="K48">IFERROR(INDEX(records[开始时刻],MATCH(表31_3637[[#This Row],[日期]]&amp;"吃早餐",records[日期]&amp;records[名称],0)),"")</f>
        <v/>
      </c>
      <c r="L48" s="17" t="str">
        <f t="array" ref="L48">IFERROR(INDEX(records[结束时刻],MATCH(表31_3637[[#This Row],[日期]]&amp;"吃早餐",records[日期]&amp;records[名称],0)),"")</f>
        <v/>
      </c>
      <c r="M48" s="17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5">
        <v>43923</v>
      </c>
      <c r="B49" s="17" t="str">
        <f t="array" ref="B49">IFERROR(INDEX(records[开始时刻],MATCH(表31_36[[#This Row],[日期]]&amp;"做早餐",records[日期]&amp;records[名称],0)),"")</f>
        <v/>
      </c>
      <c r="C49" s="17" t="str">
        <f t="array" ref="C49">IFERROR(INDEX(records[结束时刻],MATCH(表31_36[[#This Row],[日期]]&amp;"做早餐",records[日期]&amp;records[名称],0)),"")</f>
        <v/>
      </c>
      <c r="D49" s="17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5">
        <v>43923</v>
      </c>
      <c r="K49" s="17" t="str">
        <f t="array" ref="K49">IFERROR(INDEX(records[开始时刻],MATCH(表31_3637[[#This Row],[日期]]&amp;"吃早餐",records[日期]&amp;records[名称],0)),"")</f>
        <v/>
      </c>
      <c r="L49" s="17" t="str">
        <f t="array" ref="L49">IFERROR(INDEX(records[结束时刻],MATCH(表31_3637[[#This Row],[日期]]&amp;"吃早餐",records[日期]&amp;records[名称],0)),"")</f>
        <v/>
      </c>
      <c r="M49" s="17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5">
        <v>43924</v>
      </c>
      <c r="B50" s="17" t="str">
        <f t="array" ref="B50">IFERROR(INDEX(records[开始时刻],MATCH(表31_36[[#This Row],[日期]]&amp;"做早餐",records[日期]&amp;records[名称],0)),"")</f>
        <v/>
      </c>
      <c r="C50" s="17" t="str">
        <f t="array" ref="C50">IFERROR(INDEX(records[结束时刻],MATCH(表31_36[[#This Row],[日期]]&amp;"做早餐",records[日期]&amp;records[名称],0)),"")</f>
        <v/>
      </c>
      <c r="D50" s="17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5">
        <v>43924</v>
      </c>
      <c r="K50" s="17" t="str">
        <f t="array" ref="K50">IFERROR(INDEX(records[开始时刻],MATCH(表31_3637[[#This Row],[日期]]&amp;"吃早餐",records[日期]&amp;records[名称],0)),"")</f>
        <v/>
      </c>
      <c r="L50" s="17" t="str">
        <f t="array" ref="L50">IFERROR(INDEX(records[结束时刻],MATCH(表31_3637[[#This Row],[日期]]&amp;"吃早餐",records[日期]&amp;records[名称],0)),"")</f>
        <v/>
      </c>
      <c r="M50" s="17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5">
        <v>43925</v>
      </c>
      <c r="B51" s="17" t="str">
        <f t="array" ref="B51">IFERROR(INDEX(records[开始时刻],MATCH(表31_36[[#This Row],[日期]]&amp;"做早餐",records[日期]&amp;records[名称],0)),"")</f>
        <v/>
      </c>
      <c r="C51" s="17" t="str">
        <f t="array" ref="C51">IFERROR(INDEX(records[结束时刻],MATCH(表31_36[[#This Row],[日期]]&amp;"做早餐",records[日期]&amp;records[名称],0)),"")</f>
        <v/>
      </c>
      <c r="D51" s="17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5">
        <v>43925</v>
      </c>
      <c r="K51" s="17" t="str">
        <f t="array" ref="K51">IFERROR(INDEX(records[开始时刻],MATCH(表31_3637[[#This Row],[日期]]&amp;"吃早餐",records[日期]&amp;records[名称],0)),"")</f>
        <v/>
      </c>
      <c r="L51" s="17" t="str">
        <f t="array" ref="L51">IFERROR(INDEX(records[结束时刻],MATCH(表31_3637[[#This Row],[日期]]&amp;"吃早餐",records[日期]&amp;records[名称],0)),"")</f>
        <v/>
      </c>
      <c r="M51" s="17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8" workbookViewId="0">
      <selection activeCell="I21" sqref="I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0</v>
      </c>
      <c r="O44" t="str">
        <f t="array" ref="O44">IFERROR(INDEX(records[备注],MATCH(表31_363740[[#This Row],[日期]]&amp;"吃午餐",records[日期]&amp;records[名称],0))&amp;"","")</f>
        <v>完成度：100%，已连续3天，增加0.1</v>
      </c>
      <c r="P44">
        <f>IF(表31_363740[[#This Row],[得分]]="","",IF(表31_363740[[#This Row],[得分]]&gt;0,P43+1,0))</f>
        <v>0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 t="str">
        <f t="array" ref="B45">IFERROR(INDEX(records[开始时刻],MATCH(表31_3639[[#This Row],[日期]]&amp;"做午餐",records[日期]&amp;records[名称],0)),"")</f>
        <v/>
      </c>
      <c r="C45" s="17" t="str">
        <f t="array" ref="C45">IFERROR(INDEX(records[结束时刻],MATCH(表31_3639[[#This Row],[日期]]&amp;"做午餐",records[日期]&amp;records[名称],0)),"")</f>
        <v/>
      </c>
      <c r="D45" s="17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5">
        <v>43919</v>
      </c>
      <c r="K45" s="17" t="str">
        <f t="array" ref="K45">IFERROR(INDEX(records[开始时刻],MATCH(表31_363740[[#This Row],[日期]]&amp;"吃午餐",records[日期]&amp;records[名称],0)),"")</f>
        <v/>
      </c>
      <c r="L45" s="17" t="str">
        <f t="array" ref="L45">IFERROR(INDEX(records[结束时刻],MATCH(表31_363740[[#This Row],[日期]]&amp;"吃午餐",records[日期]&amp;records[名称],0)),"")</f>
        <v/>
      </c>
      <c r="M45" s="17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 t="str">
        <f t="array" ref="K46">IFERROR(INDEX(records[开始时刻],MATCH(表31_363740[[#This Row],[日期]]&amp;"吃午餐",records[日期]&amp;records[名称],0)),"")</f>
        <v/>
      </c>
      <c r="L46" s="17" t="str">
        <f t="array" ref="L46">IFERROR(INDEX(records[结束时刻],MATCH(表31_363740[[#This Row],[日期]]&amp;"吃午餐",records[日期]&amp;records[名称],0)),"")</f>
        <v/>
      </c>
      <c r="M46" s="17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 t="str">
        <f t="array" ref="K47">IFERROR(INDEX(records[开始时刻],MATCH(表31_363740[[#This Row],[日期]]&amp;"吃午餐",records[日期]&amp;records[名称],0)),"")</f>
        <v/>
      </c>
      <c r="L47" s="17" t="str">
        <f t="array" ref="L47">IFERROR(INDEX(records[结束时刻],MATCH(表31_363740[[#This Row],[日期]]&amp;"吃午餐",records[日期]&amp;records[名称],0)),"")</f>
        <v/>
      </c>
      <c r="M47" s="17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 t="str">
        <f t="array" ref="K48">IFERROR(INDEX(records[开始时刻],MATCH(表31_363740[[#This Row],[日期]]&amp;"吃午餐",records[日期]&amp;records[名称],0)),"")</f>
        <v/>
      </c>
      <c r="L48" s="17" t="str">
        <f t="array" ref="L48">IFERROR(INDEX(records[结束时刻],MATCH(表31_363740[[#This Row],[日期]]&amp;"吃午餐",records[日期]&amp;records[名称],0)),"")</f>
        <v/>
      </c>
      <c r="M48" s="17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D21" sqref="D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Row],[日期]]&amp;"做晚餐",records[日期]&amp;records[名称],0)),"")</f>
        <v>0.75</v>
      </c>
      <c r="L17" s="17">
        <f t="array" ref="L17">IFERROR(INDEX(records[结束时刻],MATCH(表43[[#This Row],[日期]]&amp;"做晚餐",records[日期]&amp;records[名称],0)),"")</f>
        <v>0.77083333333333337</v>
      </c>
      <c r="M17" s="17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Row],[日期]]&amp;"做晚餐",records[日期]&amp;records[名称],0)),"")</f>
        <v>0.70833333333333337</v>
      </c>
      <c r="L18" s="17">
        <f t="array" ref="L18">IFERROR(INDEX(records[结束时刻],MATCH(表43[[#This Row],[日期]]&amp;"做晚餐",records[日期]&amp;records[名称],0)),"")</f>
        <v>0.75</v>
      </c>
      <c r="M18" s="17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Row],[日期]]&amp;"做晚餐",records[日期]&amp;records[名称],0)),"")</f>
        <v>0.72916666666666663</v>
      </c>
      <c r="L19" s="17">
        <f t="array" ref="L19">IFERROR(INDEX(records[结束时刻],MATCH(表43[[#This Row],[日期]]&amp;"做晚餐",records[日期]&amp;records[名称],0)),"")</f>
        <v>0.77083333333333337</v>
      </c>
      <c r="M19" s="17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Row],[日期]]&amp;"做晚餐",records[日期]&amp;records[名称],0)),"")</f>
        <v>0.70833333333333337</v>
      </c>
      <c r="L20" s="17">
        <f t="array" ref="L20">IFERROR(INDEX(records[结束时刻],MATCH(表43[[#This Row],[日期]]&amp;"做晚餐",records[日期]&amp;records[名称],0)),"")</f>
        <v>0.75</v>
      </c>
      <c r="M20" s="17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Row],[日期]]&amp;"做晚餐",records[日期]&amp;records[名称],0)),"")</f>
        <v>0.70833333333333337</v>
      </c>
      <c r="L21" s="17">
        <f t="array" ref="L21">IFERROR(INDEX(records[结束时刻],MATCH(表43[[#This Row],[日期]]&amp;"做晚餐",records[日期]&amp;records[名称],0)),"")</f>
        <v>0.75</v>
      </c>
      <c r="M21" s="17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Row],[日期]]&amp;"做晚餐",records[日期]&amp;records[名称],0)),"")</f>
        <v>0.70833333333333337</v>
      </c>
      <c r="L22" s="17">
        <f t="array" ref="L22">IFERROR(INDEX(records[结束时刻],MATCH(表43[[#This Row],[日期]]&amp;"做晚餐",records[日期]&amp;records[名称],0)),"")</f>
        <v>0.75</v>
      </c>
      <c r="M22" s="17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Row],[日期]]&amp;"做晚餐",records[日期]&amp;records[名称],0)),"")</f>
        <v>0.70833333333333337</v>
      </c>
      <c r="L23" s="17">
        <f t="array" ref="L23">IFERROR(INDEX(records[结束时刻],MATCH(表43[[#This Row],[日期]]&amp;"做晚餐",records[日期]&amp;records[名称],0)),"")</f>
        <v>0.75</v>
      </c>
      <c r="M23" s="17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Row],[日期]]&amp;"做晚餐",records[日期]&amp;records[名称],0)),"")</f>
        <v>0.70833333333333337</v>
      </c>
      <c r="L24" s="17">
        <f t="array" ref="L24">IFERROR(INDEX(records[结束时刻],MATCH(表43[[#This Row],[日期]]&amp;"做晚餐",records[日期]&amp;records[名称],0)),"")</f>
        <v>0.75</v>
      </c>
      <c r="M24" s="17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Row],[日期]]&amp;"做晚餐",records[日期]&amp;records[名称],0)),"")</f>
        <v>0.70833333333333337</v>
      </c>
      <c r="L25" s="17">
        <f t="array" ref="L25">IFERROR(INDEX(records[结束时刻],MATCH(表43[[#This Row],[日期]]&amp;"做晚餐",records[日期]&amp;records[名称],0)),"")</f>
        <v>0.75</v>
      </c>
      <c r="M25" s="17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Row],[日期]]&amp;"做晚餐",records[日期]&amp;records[名称],0)),"")</f>
        <v>0.70833333333333337</v>
      </c>
      <c r="L26" s="17">
        <f t="array" ref="L26">IFERROR(INDEX(records[结束时刻],MATCH(表43[[#This Row],[日期]]&amp;"做晚餐",records[日期]&amp;records[名称],0)),"")</f>
        <v>0.75</v>
      </c>
      <c r="M26" s="17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Row],[日期]]&amp;"做晚餐",records[日期]&amp;records[名称],0)),"")</f>
        <v>0.70833333333333337</v>
      </c>
      <c r="L27" s="17">
        <f t="array" ref="L27">IFERROR(INDEX(records[结束时刻],MATCH(表43[[#This Row],[日期]]&amp;"做晚餐",records[日期]&amp;records[名称],0)),"")</f>
        <v>0.75</v>
      </c>
      <c r="M27" s="17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Row],[日期]]&amp;"做晚餐",records[日期]&amp;records[名称],0)),"")</f>
        <v>0.70833333333333337</v>
      </c>
      <c r="L28" s="17">
        <f t="array" ref="L28">IFERROR(INDEX(records[结束时刻],MATCH(表43[[#This Row],[日期]]&amp;"做晚餐",records[日期]&amp;records[名称],0)),"")</f>
        <v>0.75</v>
      </c>
      <c r="M28" s="17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Row],[日期]]&amp;"做晚餐",records[日期]&amp;records[名称],0)),"")</f>
        <v>0.70833333333333337</v>
      </c>
      <c r="L29" s="17">
        <f t="array" ref="L29">IFERROR(INDEX(records[结束时刻],MATCH(表43[[#This Row],[日期]]&amp;"做晚餐",records[日期]&amp;records[名称],0)),"")</f>
        <v>0.75</v>
      </c>
      <c r="M29" s="17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Row],[日期]]&amp;"做晚餐",records[日期]&amp;records[名称],0)),"")</f>
        <v>0.70833333333333337</v>
      </c>
      <c r="L30" s="17">
        <f t="array" ref="L30">IFERROR(INDEX(records[结束时刻],MATCH(表43[[#This Row],[日期]]&amp;"做晚餐",records[日期]&amp;records[名称],0)),"")</f>
        <v>0.75</v>
      </c>
      <c r="M30" s="17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Row],[日期]]&amp;"做晚餐",records[日期]&amp;records[名称],0)),"")</f>
        <v>0.70833333333333337</v>
      </c>
      <c r="L31" s="17">
        <f t="array" ref="L31">IFERROR(INDEX(records[结束时刻],MATCH(表43[[#This Row],[日期]]&amp;"做晚餐",records[日期]&amp;records[名称],0)),"")</f>
        <v>0.75</v>
      </c>
      <c r="M31" s="17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Row],[日期]]&amp;"做晚餐",records[日期]&amp;records[名称],0)),"")</f>
        <v>0.70833333333333337</v>
      </c>
      <c r="L32" s="17">
        <f t="array" ref="L32">IFERROR(INDEX(records[结束时刻],MATCH(表43[[#This Row],[日期]]&amp;"做晚餐",records[日期]&amp;records[名称],0)),"")</f>
        <v>0.75</v>
      </c>
      <c r="M32" s="17">
        <f t="array" ref="M32">IFERROR(INDEX(records[持续时间],MATCH(表43[[#This Row],[日期]]&amp;"做晚餐",records[日期]&amp;records[名称],0)),"")</f>
        <v>4.166666666666663E-2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Row],[日期]]&amp;"做晚餐",records[日期]&amp;records[名称],0))&amp;"","")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Row],[日期]]&amp;"做晚餐",records[日期]&amp;records[名称],0)),"")</f>
        <v>0.70833333333333337</v>
      </c>
      <c r="L33" s="17">
        <f t="array" ref="L33">IFERROR(INDEX(records[结束时刻],MATCH(表43[[#This Row],[日期]]&amp;"做晚餐",records[日期]&amp;records[名称],0)),"")</f>
        <v>0.75</v>
      </c>
      <c r="M33" s="17">
        <f t="array" ref="M33">IFERROR(INDEX(records[持续时间],MATCH(表43[[#This Row],[日期]]&amp;"做晚餐",records[日期]&amp;records[名称],0)),"")</f>
        <v>4.166666666666663E-2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Row],[日期]]&amp;"做晚餐",records[日期]&amp;records[名称],0))&amp;"","")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Row],[日期]]&amp;"做晚餐",records[日期]&amp;records[名称],0)),"")</f>
        <v>0.70833333333333337</v>
      </c>
      <c r="L34" s="17">
        <f t="array" ref="L34">IFERROR(INDEX(records[结束时刻],MATCH(表43[[#This Row],[日期]]&amp;"做晚餐",records[日期]&amp;records[名称],0)),"")</f>
        <v>0.75</v>
      </c>
      <c r="M34" s="17">
        <f t="array" ref="M34">IFERROR(INDEX(records[持续时间],MATCH(表43[[#This Row],[日期]]&amp;"做晚餐",records[日期]&amp;records[名称],0)),"")</f>
        <v>4.166666666666663E-2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Row],[日期]]&amp;"做晚餐",records[日期]&amp;records[名称],0))&amp;"","")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Row],[日期]]&amp;"做晚餐",records[日期]&amp;records[名称],0)),"")</f>
        <v>0.70833333333333337</v>
      </c>
      <c r="L35" s="17">
        <f t="array" ref="L35">IFERROR(INDEX(records[结束时刻],MATCH(表43[[#This Row],[日期]]&amp;"做晚餐",records[日期]&amp;records[名称],0)),"")</f>
        <v>0.75</v>
      </c>
      <c r="M35" s="17">
        <f t="array" ref="M35">IFERROR(INDEX(records[持续时间],MATCH(表43[[#This Row],[日期]]&amp;"做晚餐",records[日期]&amp;records[名称],0)),"")</f>
        <v>4.166666666666663E-2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Row],[日期]]&amp;"做晚餐",records[日期]&amp;records[名称],0))&amp;"","")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Row],[日期]]&amp;"做晚餐",records[日期]&amp;records[名称],0)),"")</f>
        <v>0.70833333333333337</v>
      </c>
      <c r="L36" s="17">
        <f t="array" ref="L36">IFERROR(INDEX(records[结束时刻],MATCH(表43[[#This Row],[日期]]&amp;"做晚餐",records[日期]&amp;records[名称],0)),"")</f>
        <v>0.75</v>
      </c>
      <c r="M36" s="17">
        <f t="array" ref="M36">IFERROR(INDEX(records[持续时间],MATCH(表43[[#This Row],[日期]]&amp;"做晚餐",records[日期]&amp;records[名称],0)),"")</f>
        <v>4.166666666666663E-2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Row],[日期]]&amp;"做晚餐",records[日期]&amp;records[名称],0))&amp;"","")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Row],[日期]]&amp;"做晚餐",records[日期]&amp;records[名称],0)),"")</f>
        <v>0.70833333333333337</v>
      </c>
      <c r="L37" s="17">
        <f t="array" ref="L37">IFERROR(INDEX(records[结束时刻],MATCH(表43[[#This Row],[日期]]&amp;"做晚餐",records[日期]&amp;records[名称],0)),"")</f>
        <v>0.75</v>
      </c>
      <c r="M37" s="17">
        <f t="array" ref="M37">IFERROR(INDEX(records[持续时间],MATCH(表43[[#This Row],[日期]]&amp;"做晚餐",records[日期]&amp;records[名称],0)),"")</f>
        <v>4.166666666666663E-2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Row],[日期]]&amp;"做晚餐",records[日期]&amp;records[名称],0))&amp;"","")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Row],[日期]]&amp;"做晚餐",records[日期]&amp;records[名称],0)),"")</f>
        <v>0.70833333333333337</v>
      </c>
      <c r="L38" s="17">
        <f t="array" ref="L38">IFERROR(INDEX(records[结束时刻],MATCH(表43[[#This Row],[日期]]&amp;"做晚餐",records[日期]&amp;records[名称],0)),"")</f>
        <v>0.75</v>
      </c>
      <c r="M38" s="17">
        <f t="array" ref="M38">IFERROR(INDEX(records[持续时间],MATCH(表43[[#This Row],[日期]]&amp;"做晚餐",records[日期]&amp;records[名称],0)),"")</f>
        <v>4.166666666666663E-2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Row],[日期]]&amp;"做晚餐",records[日期]&amp;records[名称],0))&amp;"","")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Row],[日期]]&amp;"做晚餐",records[日期]&amp;records[名称],0)),"")</f>
        <v>0.70833333333333337</v>
      </c>
      <c r="L39" s="17">
        <f t="array" ref="L39">IFERROR(INDEX(records[结束时刻],MATCH(表43[[#This Row],[日期]]&amp;"做晚餐",records[日期]&amp;records[名称],0)),"")</f>
        <v>0.75</v>
      </c>
      <c r="M39" s="17">
        <f t="array" ref="M39">IFERROR(INDEX(records[持续时间],MATCH(表43[[#This Row],[日期]]&amp;"做晚餐",records[日期]&amp;records[名称],0)),"")</f>
        <v>4.166666666666663E-2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Row],[日期]]&amp;"做晚餐",records[日期]&amp;records[名称],0))&amp;"","")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Row],[日期]]&amp;"做晚餐",records[日期]&amp;records[名称],0)),"")</f>
        <v>0.70833333333333337</v>
      </c>
      <c r="L40" s="17">
        <f t="array" ref="L40">IFERROR(INDEX(records[结束时刻],MATCH(表43[[#This Row],[日期]]&amp;"做晚餐",records[日期]&amp;records[名称],0)),"")</f>
        <v>0.75</v>
      </c>
      <c r="M40" s="17">
        <f t="array" ref="M40">IFERROR(INDEX(records[持续时间],MATCH(表43[[#This Row],[日期]]&amp;"做晚餐",records[日期]&amp;records[名称],0)),"")</f>
        <v>4.166666666666663E-2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Row],[日期]]&amp;"做晚餐",records[日期]&amp;records[名称],0))&amp;"","")</f>
        <v>完成度：0%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Row],[日期]]&amp;"做晚餐",records[日期]&amp;records[名称],0)),"")</f>
        <v>0.70833333333333337</v>
      </c>
      <c r="L41" s="17">
        <f t="array" ref="L41">IFERROR(INDEX(records[结束时刻],MATCH(表43[[#This Row],[日期]]&amp;"做晚餐",records[日期]&amp;records[名称],0)),"")</f>
        <v>0.75</v>
      </c>
      <c r="M41" s="17">
        <f t="array" ref="M41">IFERROR(INDEX(records[持续时间],MATCH(表43[[#This Row],[日期]]&amp;"做晚餐",records[日期]&amp;records[名称],0)),"")</f>
        <v>4.166666666666663E-2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Row],[日期]]&amp;"做晚餐",records[日期]&amp;records[名称],0))&amp;"","")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Row],[日期]]&amp;"做晚餐",records[日期]&amp;records[名称],0)),"")</f>
        <v>0.70833333333333337</v>
      </c>
      <c r="L42" s="17">
        <f t="array" ref="L42">IFERROR(INDEX(records[结束时刻],MATCH(表43[[#This Row],[日期]]&amp;"做晚餐",records[日期]&amp;records[名称],0)),"")</f>
        <v>0.75</v>
      </c>
      <c r="M42" s="17">
        <f t="array" ref="M42">IFERROR(INDEX(records[持续时间],MATCH(表43[[#This Row],[日期]]&amp;"做晚餐",records[日期]&amp;records[名称],0)),"")</f>
        <v>4.166666666666663E-2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Row],[日期]]&amp;"做晚餐",records[日期]&amp;records[名称],0))&amp;"","")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Row],[日期]]&amp;"做晚餐",records[日期]&amp;records[名称],0)),"")</f>
        <v>0.79166666666666663</v>
      </c>
      <c r="L43" s="17">
        <f t="array" ref="L43">IFERROR(INDEX(records[结束时刻],MATCH(表43[[#This Row],[日期]]&amp;"做晚餐",records[日期]&amp;records[名称],0)),"")</f>
        <v>0.85416666666666663</v>
      </c>
      <c r="M43" s="17">
        <f t="array" ref="M43">IFERROR(INDEX(records[持续时间],MATCH(表43[[#This Row],[日期]]&amp;"做晚餐",records[日期]&amp;records[名称],0)),"")</f>
        <v>6.25E-2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Row],[日期]]&amp;"做晚餐",records[日期]&amp;records[名称],0))&amp;"","")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完成度：100%，已连续3天，增加0.1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Row],[日期]]&amp;"做晚餐",records[日期]&amp;records[名称],0)),"")</f>
        <v>0.77083333333333337</v>
      </c>
      <c r="L44" s="17">
        <f t="array" ref="L44">IFERROR(INDEX(records[结束时刻],MATCH(表43[[#This Row],[日期]]&amp;"做晚餐",records[日期]&amp;records[名称],0)),"")</f>
        <v>0.8125</v>
      </c>
      <c r="M44" s="17">
        <f t="array" ref="M44">IFERROR(INDEX(records[持续时间],MATCH(表43[[#This Row],[日期]]&amp;"做晚餐",records[日期]&amp;records[名称],0)),"")</f>
        <v>4.166666666666663E-2</v>
      </c>
      <c r="N44">
        <f t="array" ref="N44">IFERROR(INDEX(records[得分],MATCH(表42[[#This Row],[日期]]&amp;"吃晚餐",records[日期]&amp;records[名称],0)),"")</f>
        <v>0</v>
      </c>
      <c r="O44" t="str">
        <f t="array" ref="O44">IFERROR(INDEX(records[备注],MATCH(表42[[#This Row],[日期]]&amp;"做晚餐",records[日期]&amp;records[名称],0))&amp;"","")</f>
        <v>完成度：100%，已连续3天，增加0.1</v>
      </c>
      <c r="P44" s="28">
        <f>IF(表43[[#This Row],[得分]]="","",IF(表43[[#This Row],[得分]]&gt;0,P43+1,0))</f>
        <v>0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 t="str">
        <f t="array" ref="B45">IFERROR(INDEX(records[开始时刻],MATCH(表42[[#This Row],[日期]]&amp;"做晚餐",records[日期]&amp;records[名称],0)),"")</f>
        <v/>
      </c>
      <c r="C45" s="17" t="str">
        <f t="array" ref="C45">IFERROR(INDEX(records[结束时刻],MATCH(表42[[#This Row],[日期]]&amp;"做晚餐",records[日期]&amp;records[名称],0)),"")</f>
        <v/>
      </c>
      <c r="D45" s="17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8" t="str">
        <f>IF(表42[[#This Row],[得分]]="","",IF(表42[[#This Row],[得分]]&gt;0,G44+1,0))</f>
        <v/>
      </c>
      <c r="H45" s="28" t="str">
        <f>IF(表42[[#This Row],[得分]]="","",IF(表42[[#This Row],[得分]]&lt;0,H44+1,0))</f>
        <v/>
      </c>
      <c r="J45" s="34">
        <v>43919</v>
      </c>
      <c r="K45" s="17" t="str">
        <f t="array" ref="K45">IFERROR(INDEX(records[开始时刻],MATCH(表43[[#This Row],[日期]]&amp;"做晚餐",records[日期]&amp;records[名称],0)),"")</f>
        <v/>
      </c>
      <c r="L45" s="17" t="str">
        <f t="array" ref="L45">IFERROR(INDEX(records[结束时刻],MATCH(表43[[#This Row],[日期]]&amp;"做晚餐",records[日期]&amp;records[名称],0)),"")</f>
        <v/>
      </c>
      <c r="M45" s="17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8" t="str">
        <f>IF(表43[[#This Row],[得分]]="","",IF(表43[[#This Row],[得分]]&gt;0,P44+1,0))</f>
        <v/>
      </c>
      <c r="Q45" s="28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15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0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0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0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0</v>
      </c>
    </row>
    <row r="44" spans="1:17">
      <c r="A44" s="5">
        <v>43919</v>
      </c>
      <c r="B44" s="17" t="str">
        <f t="array" ref="B44">IFERROR(INDEX(records[开始时刻],MATCH(表31_33[[#This Row],[日期]]&amp;"锻炼",records[日期]&amp;records[名称],0)),"")</f>
        <v/>
      </c>
      <c r="C44" s="17" t="str">
        <f t="array" ref="C44">IFERROR(INDEX(records[结束时刻],MATCH(表31_33[[#This Row],[日期]]&amp;"锻炼",records[日期]&amp;records[名称],0)),"")</f>
        <v/>
      </c>
      <c r="D44" s="17" t="str">
        <f t="array" ref="D44">IFERROR(INDEX(records[持续时间],MATCH(表31_33[[#This Row],[日期]]&amp;"锻炼",records[日期]&amp;records[名称],0)),"")</f>
        <v/>
      </c>
      <c r="E44" t="str">
        <f t="array" ref="E44">IFERROR(INDEX(records[得分],MATCH(表31_33[[#This Row],[日期]]&amp;"锻炼",records[日期]&amp;records[名称],0)),"")</f>
        <v/>
      </c>
      <c r="F44" t="str">
        <f t="array" ref="F44">IFERROR(INDEX(records[备注],MATCH(表31_33[[#This Row],[日期]]&amp;"锻炼",records[日期]&amp;records[名称],0))&amp;"","")</f>
        <v/>
      </c>
      <c r="G44" t="str">
        <f>IF(表31_33[[#This Row],[得分]]="","",IF(表31_33[[#This Row],[得分]]&gt;0,G43+1,0))</f>
        <v/>
      </c>
      <c r="H44" t="str">
        <f>IF(表31_33[[#This Row],[得分]]="","",IF(表31_33[[#This Row],[得分]]&lt;0,H43+1,0))</f>
        <v/>
      </c>
      <c r="J44" s="5">
        <v>43919</v>
      </c>
      <c r="K44" s="17" t="str">
        <f t="array" ref="K44">IFERROR(INDEX(records[开始时刻],MATCH(表31_34[[#This Row],[日期]]&amp;"洗澡",records[日期]&amp;records[名称],0)),"")</f>
        <v/>
      </c>
      <c r="L44" s="17" t="str">
        <f t="array" ref="L44">IFERROR(INDEX(records[结束时刻],MATCH(表31_34[[#This Row],[日期]]&amp;"洗澡",records[日期]&amp;records[名称],0)),"")</f>
        <v/>
      </c>
      <c r="M44" s="17" t="str">
        <f t="array" ref="M44">IFERROR(INDEX(records[持续时间],MATCH(表31_34[[#This Row],[日期]]&amp;"洗澡",records[日期]&amp;records[名称],0)),"")</f>
        <v/>
      </c>
      <c r="N44" t="str">
        <f t="array" ref="N44">IFERROR(INDEX(records[得分],MATCH(表31_34[[#This Row],[日期]]&amp;"洗澡",records[日期]&amp;records[名称],0)),"")</f>
        <v/>
      </c>
      <c r="O44" t="str">
        <f t="array" ref="O44">IFERROR(INDEX(records[备注],MATCH(表31_34[[#This Row],[日期]]&amp;"洗澡",records[日期]&amp;records[名称],0))&amp;"","")</f>
        <v/>
      </c>
      <c r="P44" t="str">
        <f>IF(表31_34[[#This Row],[得分]]="","",IF(表31_34[[#This Row],[得分]]&gt;0,P43+1,0))</f>
        <v/>
      </c>
      <c r="Q44" t="str">
        <f>IF(表31_34[[#This Row],[得分]]="","",IF(表31_34[[#This Row],[得分]]&lt;0,Q43+1,0))</f>
        <v/>
      </c>
    </row>
    <row r="45" spans="1:17">
      <c r="A45" s="5">
        <v>43920</v>
      </c>
      <c r="B45" s="17" t="str">
        <f t="array" ref="B45">IFERROR(INDEX(records[开始时刻],MATCH(表31_33[[#This Row],[日期]]&amp;"锻炼",records[日期]&amp;records[名称],0)),"")</f>
        <v/>
      </c>
      <c r="C45" s="17" t="str">
        <f t="array" ref="C45">IFERROR(INDEX(records[结束时刻],MATCH(表31_33[[#This Row],[日期]]&amp;"锻炼",records[日期]&amp;records[名称],0)),"")</f>
        <v/>
      </c>
      <c r="D45" s="17" t="str">
        <f t="array" ref="D45">IFERROR(INDEX(records[持续时间],MATCH(表31_33[[#This Row],[日期]]&amp;"锻炼",records[日期]&amp;records[名称],0)),"")</f>
        <v/>
      </c>
      <c r="E45" t="str">
        <f t="array" ref="E45">IFERROR(INDEX(records[得分],MATCH(表31_33[[#This Row],[日期]]&amp;"锻炼",records[日期]&amp;records[名称],0)),"")</f>
        <v/>
      </c>
      <c r="F45" t="str">
        <f t="array" ref="F45">IFERROR(INDEX(records[备注],MATCH(表31_33[[#This Row],[日期]]&amp;"锻炼",records[日期]&amp;records[名称],0))&amp;"","")</f>
        <v/>
      </c>
      <c r="G45" t="str">
        <f>IF(表31_33[[#This Row],[得分]]="","",IF(表31_33[[#This Row],[得分]]&gt;0,G44+1,0))</f>
        <v/>
      </c>
      <c r="H45" t="str">
        <f>IF(表31_33[[#This Row],[得分]]="","",IF(表31_33[[#This Row],[得分]]&lt;0,H44+1,0))</f>
        <v/>
      </c>
      <c r="J45" s="5">
        <v>43920</v>
      </c>
      <c r="K45" s="17" t="str">
        <f t="array" ref="K45">IFERROR(INDEX(records[开始时刻],MATCH(表31_34[[#This Row],[日期]]&amp;"洗澡",records[日期]&amp;records[名称],0)),"")</f>
        <v/>
      </c>
      <c r="L45" s="17" t="str">
        <f t="array" ref="L45">IFERROR(INDEX(records[结束时刻],MATCH(表31_34[[#This Row],[日期]]&amp;"洗澡",records[日期]&amp;records[名称],0)),"")</f>
        <v/>
      </c>
      <c r="M45" s="17" t="str">
        <f t="array" ref="M45">IFERROR(INDEX(records[持续时间],MATCH(表31_34[[#This Row],[日期]]&amp;"洗澡",records[日期]&amp;records[名称],0)),"")</f>
        <v/>
      </c>
      <c r="N45" t="str">
        <f t="array" ref="N45">IFERROR(INDEX(records[得分],MATCH(表31_34[[#This Row],[日期]]&amp;"洗澡",records[日期]&amp;records[名称],0)),"")</f>
        <v/>
      </c>
      <c r="O45" t="str">
        <f t="array" ref="O45">IFERROR(INDEX(records[备注],MATCH(表31_34[[#This Row],[日期]]&amp;"洗澡",records[日期]&amp;records[名称],0))&amp;"","")</f>
        <v/>
      </c>
      <c r="P45" t="str">
        <f>IF(表31_34[[#This Row],[得分]]="","",IF(表31_34[[#This Row],[得分]]&gt;0,P44+1,0))</f>
        <v/>
      </c>
      <c r="Q45" t="str">
        <f>IF(表31_34[[#This Row],[得分]]="","",IF(表31_34[[#This Row],[得分]]&lt;0,Q44+1,0))</f>
        <v/>
      </c>
    </row>
    <row r="46" spans="1:17">
      <c r="A46" s="5">
        <v>43921</v>
      </c>
      <c r="B46" s="17" t="str">
        <f t="array" ref="B46">IFERROR(INDEX(records[开始时刻],MATCH(表31_33[[#This Row],[日期]]&amp;"锻炼",records[日期]&amp;records[名称],0)),"")</f>
        <v/>
      </c>
      <c r="C46" s="17" t="str">
        <f t="array" ref="C46">IFERROR(INDEX(records[结束时刻],MATCH(表31_33[[#This Row],[日期]]&amp;"锻炼",records[日期]&amp;records[名称],0)),"")</f>
        <v/>
      </c>
      <c r="D46" s="17" t="str">
        <f t="array" ref="D46">IFERROR(INDEX(records[持续时间],MATCH(表31_33[[#This Row],[日期]]&amp;"锻炼",records[日期]&amp;records[名称],0)),"")</f>
        <v/>
      </c>
      <c r="E46" t="str">
        <f t="array" ref="E46">IFERROR(INDEX(records[得分],MATCH(表31_33[[#This Row],[日期]]&amp;"锻炼",records[日期]&amp;records[名称],0)),"")</f>
        <v/>
      </c>
      <c r="F46" t="str">
        <f t="array" ref="F46">IFERROR(INDEX(records[备注],MATCH(表31_33[[#This Row],[日期]]&amp;"锻炼",records[日期]&amp;records[名称],0))&amp;"","")</f>
        <v/>
      </c>
      <c r="G46" t="str">
        <f>IF(表31_33[[#This Row],[得分]]="","",IF(表31_33[[#This Row],[得分]]&gt;0,G45+1,0))</f>
        <v/>
      </c>
      <c r="H46" t="str">
        <f>IF(表31_33[[#This Row],[得分]]="","",IF(表31_33[[#This Row],[得分]]&lt;0,H45+1,0))</f>
        <v/>
      </c>
      <c r="J46" s="5">
        <v>43921</v>
      </c>
      <c r="K46" s="17" t="str">
        <f t="array" ref="K46">IFERROR(INDEX(records[开始时刻],MATCH(表31_34[[#This Row],[日期]]&amp;"洗澡",records[日期]&amp;records[名称],0)),"")</f>
        <v/>
      </c>
      <c r="L46" s="17" t="str">
        <f t="array" ref="L46">IFERROR(INDEX(records[结束时刻],MATCH(表31_34[[#This Row],[日期]]&amp;"洗澡",records[日期]&amp;records[名称],0)),"")</f>
        <v/>
      </c>
      <c r="M46" s="17" t="str">
        <f t="array" ref="M46">IFERROR(INDEX(records[持续时间],MATCH(表31_34[[#This Row],[日期]]&amp;"洗澡",records[日期]&amp;records[名称],0)),"")</f>
        <v/>
      </c>
      <c r="N46" t="str">
        <f t="array" ref="N46">IFERROR(INDEX(records[得分],MATCH(表31_34[[#This Row],[日期]]&amp;"洗澡",records[日期]&amp;records[名称],0)),"")</f>
        <v/>
      </c>
      <c r="O46" t="str">
        <f t="array" ref="O46">IFERROR(INDEX(records[备注],MATCH(表31_34[[#This Row],[日期]]&amp;"洗澡",records[日期]&amp;records[名称],0))&amp;"","")</f>
        <v/>
      </c>
      <c r="P46" t="str">
        <f>IF(表31_34[[#This Row],[得分]]="","",IF(表31_34[[#This Row],[得分]]&gt;0,P45+1,0))</f>
        <v/>
      </c>
      <c r="Q46" t="str">
        <f>IF(表31_34[[#This Row],[得分]]="","",IF(表31_34[[#This Row],[得分]]&lt;0,Q45+1,0))</f>
        <v/>
      </c>
    </row>
    <row r="47" spans="1:17">
      <c r="A47" s="5">
        <v>43922</v>
      </c>
      <c r="B47" s="17" t="str">
        <f t="array" ref="B47">IFERROR(INDEX(records[开始时刻],MATCH(表31_33[[#This Row],[日期]]&amp;"锻炼",records[日期]&amp;records[名称],0)),"")</f>
        <v/>
      </c>
      <c r="C47" s="17" t="str">
        <f t="array" ref="C47">IFERROR(INDEX(records[结束时刻],MATCH(表31_33[[#This Row],[日期]]&amp;"锻炼",records[日期]&amp;records[名称],0)),"")</f>
        <v/>
      </c>
      <c r="D47" s="17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5">
        <v>43922</v>
      </c>
      <c r="K47" s="17" t="str">
        <f t="array" ref="K47">IFERROR(INDEX(records[开始时刻],MATCH(表31_34[[#This Row],[日期]]&amp;"洗澡",records[日期]&amp;records[名称],0)),"")</f>
        <v/>
      </c>
      <c r="L47" s="17" t="str">
        <f t="array" ref="L47">IFERROR(INDEX(records[结束时刻],MATCH(表31_34[[#This Row],[日期]]&amp;"洗澡",records[日期]&amp;records[名称],0)),"")</f>
        <v/>
      </c>
      <c r="M47" s="17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14" workbookViewId="0">
      <selection activeCell="O37" sqref="O37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0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0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0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0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0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0</v>
      </c>
    </row>
    <row r="44" spans="1:26">
      <c r="A44" s="5">
        <v>43919</v>
      </c>
      <c r="B44" s="17" t="str">
        <f t="array" ref="B44">IFERROR(INDEX(records[开始时刻],MATCH(表31_3435[[#This Row],[日期]]&amp;"今日日程评分",records[日期]&amp;records[名称],0)),"")</f>
        <v/>
      </c>
      <c r="C44" s="17" t="str">
        <f t="array" ref="C44">IFERROR(INDEX(records[结束时刻],MATCH(表31_3435[[#This Row],[日期]]&amp;"今日日程评分",records[日期]&amp;records[名称],0)),"")</f>
        <v/>
      </c>
      <c r="D44" s="17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5">
        <v>43919</v>
      </c>
      <c r="K44" s="17" t="str">
        <f t="array" ref="K44">IFERROR(INDEX(records[开始时刻],MATCH(表31_343541[[#This Row],[日期]]&amp;"明日日程安排",records[日期]&amp;records[名称],0)),"")</f>
        <v/>
      </c>
      <c r="L44" s="17" t="str">
        <f t="array" ref="L44">IFERROR(INDEX(records[结束时刻],MATCH(表31_343541[[#This Row],[日期]]&amp;"明日日程安排",records[日期]&amp;records[名称],0)),"")</f>
        <v/>
      </c>
      <c r="M44" s="17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5">
        <v>43919</v>
      </c>
      <c r="T44" s="17" t="str">
        <f t="array" ref="T44">IFERROR(INDEX(records[开始时刻],MATCH(表31_34354142[[#This Row],[日期]]&amp;"今日日程评分归档",records[日期]&amp;records[名称],0)),"")</f>
        <v/>
      </c>
      <c r="U44" s="17" t="str">
        <f t="array" ref="U44">IFERROR(INDEX(records[结束时刻],MATCH(表31_34354142[[#This Row],[日期]]&amp;"今日日程评分归档",records[日期]&amp;records[名称],0)),"")</f>
        <v/>
      </c>
      <c r="V44" s="17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2020-03-31T12:00:18Z</dcterms:modified>
</cp:coreProperties>
</file>