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F4448C1E-EC4D-7F43-9CDF-DFF09B371307}" xr6:coauthVersionLast="45" xr6:coauthVersionMax="45" xr10:uidLastSave="{00000000-0000-0000-0000-000000000000}"/>
  <bookViews>
    <workbookView xWindow="0" yWindow="0" windowWidth="28800" windowHeight="1800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24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B54" i="23" a="1"/>
  <c r="B54" i="23" s="1"/>
  <c r="C54" i="23" a="1"/>
  <c r="C54" i="23" s="1"/>
  <c r="D54" i="23" a="1"/>
  <c r="D54" i="23" s="1"/>
  <c r="E54" i="23" a="1"/>
  <c r="E54" i="23" s="1"/>
  <c r="F54" i="23" a="1"/>
  <c r="F54" i="23" s="1"/>
  <c r="B55" i="23" a="1"/>
  <c r="B55" i="23" s="1"/>
  <c r="C55" i="23" a="1"/>
  <c r="C55" i="23" s="1"/>
  <c r="D55" i="23" a="1"/>
  <c r="D55" i="23" s="1"/>
  <c r="E55" i="23" a="1"/>
  <c r="E55" i="23" s="1"/>
  <c r="F55" i="23" a="1"/>
  <c r="F55" i="23" s="1"/>
  <c r="B56" i="23" a="1"/>
  <c r="B56" i="23" s="1"/>
  <c r="C56" i="23" a="1"/>
  <c r="C56" i="23" s="1"/>
  <c r="D56" i="23" a="1"/>
  <c r="D56" i="23" s="1"/>
  <c r="E56" i="23" a="1"/>
  <c r="E56" i="23" s="1"/>
  <c r="F56" i="23" a="1"/>
  <c r="F56" i="23" s="1"/>
  <c r="B57" i="23" a="1"/>
  <c r="B57" i="23" s="1"/>
  <c r="C57" i="23" a="1"/>
  <c r="C57" i="23" s="1"/>
  <c r="D57" i="23" a="1"/>
  <c r="D57" i="23" s="1"/>
  <c r="E57" i="23" a="1"/>
  <c r="E57" i="23" s="1"/>
  <c r="F57" i="23" a="1"/>
  <c r="F57" i="23" s="1"/>
  <c r="B58" i="23" a="1"/>
  <c r="B58" i="23" s="1"/>
  <c r="C58" i="23" a="1"/>
  <c r="C58" i="23" s="1"/>
  <c r="D58" i="23" a="1"/>
  <c r="D58" i="23" s="1"/>
  <c r="E58" i="23" a="1"/>
  <c r="E58" i="23" s="1"/>
  <c r="F58" i="23" a="1"/>
  <c r="F58" i="23" s="1"/>
  <c r="B59" i="23" a="1"/>
  <c r="B59" i="23" s="1"/>
  <c r="C59" i="23" a="1"/>
  <c r="C59" i="23" s="1"/>
  <c r="D59" i="23" a="1"/>
  <c r="D59" i="23" s="1"/>
  <c r="E59" i="23" a="1"/>
  <c r="E59" i="23" s="1"/>
  <c r="F59" i="23" a="1"/>
  <c r="F59" i="23" s="1"/>
  <c r="B60" i="23" a="1"/>
  <c r="B60" i="23" s="1"/>
  <c r="C60" i="23" a="1"/>
  <c r="C60" i="23" s="1"/>
  <c r="D60" i="23" a="1"/>
  <c r="D60" i="23" s="1"/>
  <c r="E60" i="23" a="1"/>
  <c r="E60" i="23" s="1"/>
  <c r="F60" i="23" a="1"/>
  <c r="F60" i="23" s="1"/>
  <c r="B61" i="23" a="1"/>
  <c r="B61" i="23" s="1"/>
  <c r="C61" i="23" a="1"/>
  <c r="C61" i="23" s="1"/>
  <c r="D61" i="23" a="1"/>
  <c r="D61" i="23" s="1"/>
  <c r="E61" i="23" a="1"/>
  <c r="E61" i="23" s="1"/>
  <c r="F61" i="23" a="1"/>
  <c r="F61" i="23" s="1"/>
  <c r="B62" i="23" a="1"/>
  <c r="B62" i="23" s="1"/>
  <c r="C62" i="23" a="1"/>
  <c r="C62" i="23" s="1"/>
  <c r="D62" i="23" a="1"/>
  <c r="D62" i="23" s="1"/>
  <c r="E62" i="23" a="1"/>
  <c r="E62" i="23" s="1"/>
  <c r="F62" i="23" a="1"/>
  <c r="F62" i="23" s="1"/>
  <c r="B63" i="23" a="1"/>
  <c r="B63" i="23" s="1"/>
  <c r="C63" i="23" a="1"/>
  <c r="C63" i="23" s="1"/>
  <c r="D63" i="23" a="1"/>
  <c r="D63" i="23" s="1"/>
  <c r="E63" i="23" a="1"/>
  <c r="E63" i="23" s="1"/>
  <c r="F63" i="23" a="1"/>
  <c r="F63" i="23" s="1"/>
  <c r="B64" i="23" a="1"/>
  <c r="B64" i="23" s="1"/>
  <c r="C64" i="23" a="1"/>
  <c r="C64" i="23" s="1"/>
  <c r="D64" i="23" a="1"/>
  <c r="D64" i="23" s="1"/>
  <c r="E64" i="23" a="1"/>
  <c r="E64" i="23" s="1"/>
  <c r="F64" i="23" a="1"/>
  <c r="F64" i="23" s="1"/>
  <c r="B65" i="23" a="1"/>
  <c r="B65" i="23" s="1"/>
  <c r="C65" i="23" a="1"/>
  <c r="C65" i="23" s="1"/>
  <c r="D65" i="23" a="1"/>
  <c r="D65" i="23" s="1"/>
  <c r="E65" i="23" a="1"/>
  <c r="E65" i="23" s="1"/>
  <c r="F65" i="23" a="1"/>
  <c r="F65" i="23" s="1"/>
  <c r="B66" i="23" a="1"/>
  <c r="B66" i="23" s="1"/>
  <c r="C66" i="23" a="1"/>
  <c r="C66" i="23" s="1"/>
  <c r="D66" i="23" a="1"/>
  <c r="D66" i="23" s="1"/>
  <c r="E66" i="23" a="1"/>
  <c r="E66" i="23" s="1"/>
  <c r="F66" i="23" a="1"/>
  <c r="F66" i="23" s="1"/>
  <c r="B67" i="23" a="1"/>
  <c r="B67" i="23" s="1"/>
  <c r="C67" i="23" a="1"/>
  <c r="C67" i="23" s="1"/>
  <c r="D67" i="23" a="1"/>
  <c r="D67" i="23" s="1"/>
  <c r="E67" i="23" a="1"/>
  <c r="E67" i="23" s="1"/>
  <c r="F67" i="23" a="1"/>
  <c r="F67" i="23" s="1"/>
  <c r="B68" i="23" a="1"/>
  <c r="B68" i="23" s="1"/>
  <c r="C68" i="23" a="1"/>
  <c r="C68" i="23" s="1"/>
  <c r="D68" i="23" a="1"/>
  <c r="D68" i="23" s="1"/>
  <c r="E68" i="23" a="1"/>
  <c r="E68" i="23" s="1"/>
  <c r="F68" i="23" a="1"/>
  <c r="F68" i="23" s="1"/>
  <c r="B69" i="23" a="1"/>
  <c r="B69" i="23" s="1"/>
  <c r="C69" i="23" a="1"/>
  <c r="C69" i="23" s="1"/>
  <c r="D69" i="23" a="1"/>
  <c r="D69" i="23" s="1"/>
  <c r="E69" i="23" a="1"/>
  <c r="E69" i="23" s="1"/>
  <c r="F69" i="23" a="1"/>
  <c r="F69" i="23" s="1"/>
  <c r="B70" i="23" a="1"/>
  <c r="B70" i="23" s="1"/>
  <c r="C70" i="23" a="1"/>
  <c r="C70" i="23" s="1"/>
  <c r="D70" i="23" a="1"/>
  <c r="D70" i="23" s="1"/>
  <c r="E70" i="23" a="1"/>
  <c r="E70" i="23" s="1"/>
  <c r="F70" i="23" a="1"/>
  <c r="F70" i="23" s="1"/>
  <c r="B71" i="23" a="1"/>
  <c r="B71" i="23" s="1"/>
  <c r="C71" i="23" a="1"/>
  <c r="C71" i="23" s="1"/>
  <c r="D71" i="23" a="1"/>
  <c r="D71" i="23" s="1"/>
  <c r="E71" i="23" a="1"/>
  <c r="E71" i="23" s="1"/>
  <c r="F71" i="23" a="1"/>
  <c r="F71" i="23" s="1"/>
  <c r="K54" i="23" a="1"/>
  <c r="K54" i="23" s="1"/>
  <c r="L54" i="23" a="1"/>
  <c r="L54" i="23" s="1"/>
  <c r="N54" i="23" a="1"/>
  <c r="N54" i="23" s="1"/>
  <c r="O54" i="23" a="1"/>
  <c r="O54" i="23" s="1"/>
  <c r="K55" i="23" a="1"/>
  <c r="K55" i="23" s="1"/>
  <c r="L55" i="23" a="1"/>
  <c r="L55" i="23" s="1"/>
  <c r="M55" i="23" a="1"/>
  <c r="M55" i="23" s="1"/>
  <c r="N55" i="23" a="1"/>
  <c r="N55" i="23" s="1"/>
  <c r="O55" i="23" a="1"/>
  <c r="O55" i="23" s="1"/>
  <c r="K56" i="23" a="1"/>
  <c r="K56" i="23" s="1"/>
  <c r="L56" i="23" a="1"/>
  <c r="L56" i="23" s="1"/>
  <c r="M56" i="23" a="1"/>
  <c r="M56" i="23" s="1"/>
  <c r="N56" i="23" a="1"/>
  <c r="N56" i="23" s="1"/>
  <c r="O56" i="23" a="1"/>
  <c r="O56" i="23" s="1"/>
  <c r="K57" i="23" a="1"/>
  <c r="K57" i="23" s="1"/>
  <c r="L57" i="23" a="1"/>
  <c r="L57" i="23" s="1"/>
  <c r="M57" i="23" a="1"/>
  <c r="M57" i="23" s="1"/>
  <c r="N57" i="23" a="1"/>
  <c r="N57" i="23" s="1"/>
  <c r="O57" i="23" a="1"/>
  <c r="O57" i="23" s="1"/>
  <c r="K58" i="23" a="1"/>
  <c r="K58" i="23" s="1"/>
  <c r="L58" i="23" a="1"/>
  <c r="L58" i="23" s="1"/>
  <c r="M58" i="23" a="1"/>
  <c r="M58" i="23" s="1"/>
  <c r="N58" i="23" a="1"/>
  <c r="N58" i="23" s="1"/>
  <c r="O58" i="23" a="1"/>
  <c r="O58" i="23" s="1"/>
  <c r="K59" i="23" a="1"/>
  <c r="K59" i="23" s="1"/>
  <c r="L59" i="23" a="1"/>
  <c r="L59" i="23" s="1"/>
  <c r="M59" i="23" a="1"/>
  <c r="M59" i="23" s="1"/>
  <c r="N59" i="23" a="1"/>
  <c r="N59" i="23" s="1"/>
  <c r="O59" i="23" a="1"/>
  <c r="O59" i="23" s="1"/>
  <c r="K60" i="23" a="1"/>
  <c r="K60" i="23" s="1"/>
  <c r="L60" i="23" a="1"/>
  <c r="L60" i="23" s="1"/>
  <c r="M60" i="23" a="1"/>
  <c r="M60" i="23" s="1"/>
  <c r="N60" i="23" a="1"/>
  <c r="N60" i="23" s="1"/>
  <c r="O60" i="23" a="1"/>
  <c r="O60" i="23" s="1"/>
  <c r="K61" i="23" a="1"/>
  <c r="K61" i="23" s="1"/>
  <c r="L61" i="23" a="1"/>
  <c r="L61" i="23" s="1"/>
  <c r="M61" i="23" a="1"/>
  <c r="M61" i="23" s="1"/>
  <c r="N61" i="23" a="1"/>
  <c r="N61" i="23" s="1"/>
  <c r="O61" i="23" a="1"/>
  <c r="O61" i="23" s="1"/>
  <c r="K62" i="23" a="1"/>
  <c r="K62" i="23" s="1"/>
  <c r="L62" i="23" a="1"/>
  <c r="L62" i="23" s="1"/>
  <c r="M62" i="23" a="1"/>
  <c r="M62" i="23" s="1"/>
  <c r="N62" i="23" a="1"/>
  <c r="N62" i="23" s="1"/>
  <c r="O62" i="23" a="1"/>
  <c r="O62" i="23" s="1"/>
  <c r="K63" i="23" a="1"/>
  <c r="K63" i="23" s="1"/>
  <c r="L63" i="23" a="1"/>
  <c r="L63" i="23" s="1"/>
  <c r="M63" i="23" a="1"/>
  <c r="M63" i="23" s="1"/>
  <c r="N63" i="23" a="1"/>
  <c r="N63" i="23" s="1"/>
  <c r="O63" i="23" a="1"/>
  <c r="O63" i="23" s="1"/>
  <c r="K64" i="23" a="1"/>
  <c r="K64" i="23" s="1"/>
  <c r="L64" i="23" a="1"/>
  <c r="L64" i="23" s="1"/>
  <c r="M64" i="23" a="1"/>
  <c r="M64" i="23" s="1"/>
  <c r="N64" i="23" a="1"/>
  <c r="N64" i="23" s="1"/>
  <c r="O64" i="23" a="1"/>
  <c r="O64" i="23" s="1"/>
  <c r="K65" i="23" a="1"/>
  <c r="K65" i="23" s="1"/>
  <c r="L65" i="23" a="1"/>
  <c r="L65" i="23" s="1"/>
  <c r="M65" i="23" a="1"/>
  <c r="M65" i="23" s="1"/>
  <c r="N65" i="23" a="1"/>
  <c r="N65" i="23" s="1"/>
  <c r="O65" i="23" a="1"/>
  <c r="O65" i="23" s="1"/>
  <c r="K66" i="23" a="1"/>
  <c r="K66" i="23" s="1"/>
  <c r="L66" i="23" a="1"/>
  <c r="L66" i="23" s="1"/>
  <c r="M66" i="23" a="1"/>
  <c r="M66" i="23" s="1"/>
  <c r="N66" i="23" a="1"/>
  <c r="N66" i="23" s="1"/>
  <c r="O66" i="23" a="1"/>
  <c r="O66" i="23" s="1"/>
  <c r="K67" i="23" a="1"/>
  <c r="K67" i="23" s="1"/>
  <c r="L67" i="23" a="1"/>
  <c r="L67" i="23" s="1"/>
  <c r="M67" i="23" a="1"/>
  <c r="M67" i="23" s="1"/>
  <c r="N67" i="23" a="1"/>
  <c r="N67" i="23" s="1"/>
  <c r="O67" i="23" a="1"/>
  <c r="O67" i="23" s="1"/>
  <c r="K68" i="23" a="1"/>
  <c r="K68" i="23" s="1"/>
  <c r="L68" i="23" a="1"/>
  <c r="L68" i="23" s="1"/>
  <c r="M68" i="23" a="1"/>
  <c r="M68" i="23" s="1"/>
  <c r="N68" i="23" a="1"/>
  <c r="N68" i="23" s="1"/>
  <c r="O68" i="23" a="1"/>
  <c r="O68" i="23" s="1"/>
  <c r="K69" i="23" a="1"/>
  <c r="K69" i="23" s="1"/>
  <c r="L69" i="23" a="1"/>
  <c r="L69" i="23" s="1"/>
  <c r="M69" i="23" a="1"/>
  <c r="M69" i="23" s="1"/>
  <c r="N69" i="23" a="1"/>
  <c r="N69" i="23" s="1"/>
  <c r="O69" i="23" a="1"/>
  <c r="O69" i="23" s="1"/>
  <c r="K70" i="23" a="1"/>
  <c r="K70" i="23" s="1"/>
  <c r="L70" i="23" a="1"/>
  <c r="L70" i="23" s="1"/>
  <c r="M70" i="23" a="1"/>
  <c r="M70" i="23" s="1"/>
  <c r="N70" i="23" a="1"/>
  <c r="N70" i="23" s="1"/>
  <c r="O70" i="23" a="1"/>
  <c r="O70" i="23" s="1"/>
  <c r="K71" i="23" a="1"/>
  <c r="K71" i="23" s="1"/>
  <c r="L71" i="23" a="1"/>
  <c r="L71" i="23" s="1"/>
  <c r="M71" i="23" a="1"/>
  <c r="M71" i="23" s="1"/>
  <c r="N71" i="23" a="1"/>
  <c r="N71" i="23" s="1"/>
  <c r="O71" i="23" a="1"/>
  <c r="O71" i="23" s="1"/>
  <c r="H922" i="1"/>
  <c r="H921" i="1"/>
  <c r="H920" i="1"/>
  <c r="H919" i="1"/>
  <c r="H918" i="1"/>
  <c r="H917" i="1"/>
  <c r="M54" i="23" s="1" a="1"/>
  <c r="M54" i="23" s="1"/>
  <c r="H916" i="1"/>
  <c r="H915" i="1"/>
  <c r="H914" i="1"/>
  <c r="H913" i="1"/>
  <c r="H912" i="1"/>
  <c r="H911" i="1"/>
  <c r="H910" i="1"/>
  <c r="A920" i="1"/>
  <c r="A921" i="1"/>
  <c r="A922" i="1"/>
  <c r="B920" i="1"/>
  <c r="B921" i="1"/>
  <c r="B922" i="1"/>
  <c r="C920" i="1"/>
  <c r="C921" i="1"/>
  <c r="C922" i="1"/>
  <c r="D920" i="1"/>
  <c r="D921" i="1"/>
  <c r="D922" i="1"/>
  <c r="A917" i="1"/>
  <c r="A918" i="1"/>
  <c r="A919" i="1"/>
  <c r="B917" i="1"/>
  <c r="B918" i="1"/>
  <c r="B919" i="1"/>
  <c r="C917" i="1"/>
  <c r="C918" i="1"/>
  <c r="C919" i="1"/>
  <c r="D917" i="1"/>
  <c r="D918" i="1"/>
  <c r="D919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A906" i="1"/>
  <c r="A907" i="1"/>
  <c r="A908" i="1"/>
  <c r="A909" i="1"/>
  <c r="A914" i="1"/>
  <c r="A915" i="1"/>
  <c r="A916" i="1"/>
  <c r="B906" i="1"/>
  <c r="B907" i="1"/>
  <c r="B908" i="1"/>
  <c r="B909" i="1"/>
  <c r="B914" i="1"/>
  <c r="B915" i="1"/>
  <c r="B916" i="1"/>
  <c r="C906" i="1"/>
  <c r="C907" i="1"/>
  <c r="C908" i="1"/>
  <c r="C909" i="1"/>
  <c r="C914" i="1"/>
  <c r="C915" i="1"/>
  <c r="C916" i="1"/>
  <c r="D906" i="1"/>
  <c r="D907" i="1"/>
  <c r="D908" i="1"/>
  <c r="D909" i="1"/>
  <c r="D914" i="1"/>
  <c r="D915" i="1"/>
  <c r="D916" i="1"/>
  <c r="A902" i="1"/>
  <c r="A903" i="1"/>
  <c r="A912" i="1"/>
  <c r="A913" i="1"/>
  <c r="A904" i="1"/>
  <c r="A905" i="1"/>
  <c r="B902" i="1"/>
  <c r="B903" i="1"/>
  <c r="B912" i="1"/>
  <c r="B913" i="1"/>
  <c r="B904" i="1"/>
  <c r="B905" i="1"/>
  <c r="C902" i="1"/>
  <c r="C903" i="1"/>
  <c r="C912" i="1"/>
  <c r="C913" i="1"/>
  <c r="C904" i="1"/>
  <c r="C905" i="1"/>
  <c r="D902" i="1"/>
  <c r="D903" i="1"/>
  <c r="D912" i="1"/>
  <c r="D913" i="1"/>
  <c r="D904" i="1"/>
  <c r="D905" i="1"/>
  <c r="A897" i="1"/>
  <c r="A898" i="1"/>
  <c r="A899" i="1"/>
  <c r="A900" i="1"/>
  <c r="A910" i="1"/>
  <c r="A901" i="1"/>
  <c r="A911" i="1"/>
  <c r="B897" i="1"/>
  <c r="B898" i="1"/>
  <c r="B899" i="1"/>
  <c r="B900" i="1"/>
  <c r="B910" i="1"/>
  <c r="B901" i="1"/>
  <c r="B911" i="1"/>
  <c r="C897" i="1"/>
  <c r="C898" i="1"/>
  <c r="C899" i="1"/>
  <c r="C900" i="1"/>
  <c r="C910" i="1"/>
  <c r="C901" i="1"/>
  <c r="C911" i="1"/>
  <c r="D897" i="1"/>
  <c r="D898" i="1"/>
  <c r="D899" i="1"/>
  <c r="D900" i="1"/>
  <c r="D910" i="1"/>
  <c r="D901" i="1"/>
  <c r="D911" i="1"/>
  <c r="H880" i="1" l="1"/>
  <c r="H896" i="1"/>
  <c r="H895" i="1"/>
  <c r="H894" i="1"/>
  <c r="H893" i="1"/>
  <c r="H892" i="1"/>
  <c r="H891" i="1"/>
  <c r="H889" i="1"/>
  <c r="H888" i="1"/>
  <c r="H887" i="1"/>
  <c r="H886" i="1"/>
  <c r="H885" i="1"/>
  <c r="H884" i="1"/>
  <c r="H883" i="1"/>
  <c r="H882" i="1"/>
  <c r="H881" i="1"/>
  <c r="A892" i="1"/>
  <c r="A893" i="1"/>
  <c r="A894" i="1"/>
  <c r="A895" i="1"/>
  <c r="A896" i="1"/>
  <c r="A880" i="1"/>
  <c r="A890" i="1"/>
  <c r="B892" i="1"/>
  <c r="B893" i="1"/>
  <c r="B894" i="1"/>
  <c r="B895" i="1"/>
  <c r="B896" i="1"/>
  <c r="B880" i="1"/>
  <c r="B890" i="1"/>
  <c r="C892" i="1"/>
  <c r="C893" i="1"/>
  <c r="C894" i="1"/>
  <c r="C895" i="1"/>
  <c r="C896" i="1"/>
  <c r="C880" i="1"/>
  <c r="C890" i="1"/>
  <c r="D892" i="1"/>
  <c r="D893" i="1"/>
  <c r="D894" i="1"/>
  <c r="D895" i="1"/>
  <c r="D896" i="1"/>
  <c r="D880" i="1"/>
  <c r="D890" i="1"/>
  <c r="H890" i="1"/>
  <c r="A881" i="1"/>
  <c r="A882" i="1"/>
  <c r="A883" i="1"/>
  <c r="A884" i="1"/>
  <c r="A885" i="1"/>
  <c r="A886" i="1"/>
  <c r="A887" i="1"/>
  <c r="A888" i="1"/>
  <c r="A889" i="1"/>
  <c r="A891" i="1"/>
  <c r="B881" i="1"/>
  <c r="B882" i="1"/>
  <c r="B883" i="1"/>
  <c r="B884" i="1"/>
  <c r="B885" i="1"/>
  <c r="B886" i="1"/>
  <c r="B887" i="1"/>
  <c r="B888" i="1"/>
  <c r="B889" i="1"/>
  <c r="B891" i="1"/>
  <c r="C881" i="1"/>
  <c r="C882" i="1"/>
  <c r="C883" i="1"/>
  <c r="C884" i="1"/>
  <c r="C885" i="1"/>
  <c r="C886" i="1"/>
  <c r="C887" i="1"/>
  <c r="C888" i="1"/>
  <c r="C889" i="1"/>
  <c r="C891" i="1"/>
  <c r="D881" i="1"/>
  <c r="D882" i="1"/>
  <c r="D883" i="1"/>
  <c r="D884" i="1"/>
  <c r="D885" i="1"/>
  <c r="D886" i="1"/>
  <c r="D887" i="1"/>
  <c r="D888" i="1"/>
  <c r="D889" i="1"/>
  <c r="D891" i="1"/>
  <c r="K52" i="21" a="1"/>
  <c r="K52" i="21" s="1"/>
  <c r="L52" i="21" a="1"/>
  <c r="L52" i="21" s="1"/>
  <c r="M52" i="21" a="1"/>
  <c r="M52" i="21" s="1"/>
  <c r="N52" i="21" a="1"/>
  <c r="N52" i="21" s="1"/>
  <c r="O52" i="21" a="1"/>
  <c r="O52" i="21" s="1"/>
  <c r="K53" i="21" a="1"/>
  <c r="K53" i="21" s="1"/>
  <c r="L53" i="21" a="1"/>
  <c r="L53" i="21" s="1"/>
  <c r="M53" i="21" a="1"/>
  <c r="M53" i="21" s="1"/>
  <c r="N53" i="21" a="1"/>
  <c r="N53" i="21" s="1"/>
  <c r="O53" i="21" a="1"/>
  <c r="O53" i="21" s="1"/>
  <c r="K54" i="21" a="1"/>
  <c r="K54" i="21" s="1"/>
  <c r="L54" i="21" a="1"/>
  <c r="L54" i="21" s="1"/>
  <c r="M54" i="21" a="1"/>
  <c r="M54" i="21" s="1"/>
  <c r="N54" i="21" a="1"/>
  <c r="N54" i="21" s="1"/>
  <c r="O54" i="21" a="1"/>
  <c r="O54" i="21" s="1"/>
  <c r="K55" i="21" a="1"/>
  <c r="K55" i="21" s="1"/>
  <c r="L55" i="21" a="1"/>
  <c r="L55" i="21" s="1"/>
  <c r="M55" i="21" a="1"/>
  <c r="M55" i="21" s="1"/>
  <c r="N55" i="21" a="1"/>
  <c r="N55" i="21" s="1"/>
  <c r="P55" i="21" s="1"/>
  <c r="O55" i="21" a="1"/>
  <c r="O55" i="21" s="1"/>
  <c r="K56" i="21" a="1"/>
  <c r="K56" i="21" s="1"/>
  <c r="L56" i="21" a="1"/>
  <c r="L56" i="21" s="1"/>
  <c r="M56" i="21" a="1"/>
  <c r="M56" i="21" s="1"/>
  <c r="N56" i="21" a="1"/>
  <c r="N56" i="21" s="1"/>
  <c r="Q56" i="21" s="1"/>
  <c r="O56" i="21" a="1"/>
  <c r="O56" i="21" s="1"/>
  <c r="K57" i="21" a="1"/>
  <c r="K57" i="21" s="1"/>
  <c r="L57" i="21" a="1"/>
  <c r="L57" i="21" s="1"/>
  <c r="M57" i="21" a="1"/>
  <c r="M57" i="21" s="1"/>
  <c r="N57" i="21" a="1"/>
  <c r="N57" i="21" s="1"/>
  <c r="Q57" i="21" s="1"/>
  <c r="O57" i="21" a="1"/>
  <c r="O57" i="21" s="1"/>
  <c r="K58" i="21" a="1"/>
  <c r="K58" i="21" s="1"/>
  <c r="L58" i="21" a="1"/>
  <c r="L58" i="21" s="1"/>
  <c r="M58" i="21" a="1"/>
  <c r="M58" i="21" s="1"/>
  <c r="N58" i="21" a="1"/>
  <c r="N58" i="21" s="1"/>
  <c r="P58" i="21" s="1"/>
  <c r="O58" i="21" a="1"/>
  <c r="O58" i="21" s="1"/>
  <c r="K59" i="21" a="1"/>
  <c r="K59" i="21" s="1"/>
  <c r="L59" i="21" a="1"/>
  <c r="L59" i="21" s="1"/>
  <c r="M59" i="21" a="1"/>
  <c r="M59" i="21" s="1"/>
  <c r="N59" i="21" a="1"/>
  <c r="N59" i="21" s="1"/>
  <c r="P59" i="21" s="1"/>
  <c r="O59" i="21" a="1"/>
  <c r="O59" i="21" s="1"/>
  <c r="K60" i="21" a="1"/>
  <c r="K60" i="21" s="1"/>
  <c r="L60" i="21" a="1"/>
  <c r="L60" i="21" s="1"/>
  <c r="M60" i="21" a="1"/>
  <c r="M60" i="21" s="1"/>
  <c r="N60" i="21" a="1"/>
  <c r="N60" i="21" s="1"/>
  <c r="P60" i="21" s="1"/>
  <c r="O60" i="21" a="1"/>
  <c r="O60" i="21" s="1"/>
  <c r="K61" i="21" a="1"/>
  <c r="K61" i="21" s="1"/>
  <c r="L61" i="21" a="1"/>
  <c r="L61" i="21" s="1"/>
  <c r="M61" i="21" a="1"/>
  <c r="M61" i="21" s="1"/>
  <c r="N61" i="21" a="1"/>
  <c r="N61" i="21" s="1"/>
  <c r="P61" i="21" s="1"/>
  <c r="O61" i="21" a="1"/>
  <c r="O61" i="21" s="1"/>
  <c r="K62" i="21" a="1"/>
  <c r="K62" i="21" s="1"/>
  <c r="L62" i="21" a="1"/>
  <c r="L62" i="21" s="1"/>
  <c r="M62" i="21" a="1"/>
  <c r="M62" i="21" s="1"/>
  <c r="N62" i="21" a="1"/>
  <c r="N62" i="21" s="1"/>
  <c r="P62" i="21" s="1"/>
  <c r="O62" i="21" a="1"/>
  <c r="O62" i="21" s="1"/>
  <c r="K63" i="21" a="1"/>
  <c r="K63" i="21" s="1"/>
  <c r="L63" i="21" a="1"/>
  <c r="L63" i="21" s="1"/>
  <c r="M63" i="21" a="1"/>
  <c r="M63" i="21" s="1"/>
  <c r="N63" i="21" a="1"/>
  <c r="N63" i="21" s="1"/>
  <c r="P63" i="21" s="1"/>
  <c r="O63" i="21" a="1"/>
  <c r="O63" i="21" s="1"/>
  <c r="K64" i="21" a="1"/>
  <c r="K64" i="21" s="1"/>
  <c r="L64" i="21" a="1"/>
  <c r="L64" i="21" s="1"/>
  <c r="M64" i="21" a="1"/>
  <c r="M64" i="21" s="1"/>
  <c r="N64" i="21" a="1"/>
  <c r="N64" i="21" s="1"/>
  <c r="P64" i="21" s="1"/>
  <c r="O64" i="21" a="1"/>
  <c r="O64" i="21" s="1"/>
  <c r="B52" i="21" a="1"/>
  <c r="B52" i="21" s="1"/>
  <c r="C52" i="21" a="1"/>
  <c r="C52" i="21" s="1"/>
  <c r="D52" i="21" a="1"/>
  <c r="D52" i="21" s="1"/>
  <c r="E52" i="21" a="1"/>
  <c r="E52" i="21" s="1"/>
  <c r="F52" i="21" a="1"/>
  <c r="F52" i="21" s="1"/>
  <c r="B53" i="21" a="1"/>
  <c r="B53" i="21" s="1"/>
  <c r="C53" i="21" a="1"/>
  <c r="C53" i="21" s="1"/>
  <c r="D53" i="21" a="1"/>
  <c r="D53" i="21" s="1"/>
  <c r="E53" i="21" a="1"/>
  <c r="E53" i="21" s="1"/>
  <c r="F53" i="21" a="1"/>
  <c r="F53" i="21" s="1"/>
  <c r="B54" i="21" a="1"/>
  <c r="B54" i="21" s="1"/>
  <c r="C54" i="21" a="1"/>
  <c r="C54" i="21" s="1"/>
  <c r="D54" i="21" a="1"/>
  <c r="D54" i="21" s="1"/>
  <c r="E54" i="21" a="1"/>
  <c r="E54" i="21" s="1"/>
  <c r="G54" i="21" s="1"/>
  <c r="F54" i="21" a="1"/>
  <c r="F54" i="21" s="1"/>
  <c r="B55" i="21" a="1"/>
  <c r="B55" i="21" s="1"/>
  <c r="C55" i="21" a="1"/>
  <c r="C55" i="21" s="1"/>
  <c r="D55" i="21" a="1"/>
  <c r="D55" i="21" s="1"/>
  <c r="E55" i="21" a="1"/>
  <c r="E55" i="21" s="1"/>
  <c r="H55" i="21" s="1" a="1"/>
  <c r="H55" i="21" s="1"/>
  <c r="F55" i="21" a="1"/>
  <c r="F55" i="21" s="1"/>
  <c r="B56" i="21" a="1"/>
  <c r="B56" i="21" s="1"/>
  <c r="C56" i="21" a="1"/>
  <c r="C56" i="21" s="1"/>
  <c r="D56" i="21" a="1"/>
  <c r="D56" i="21" s="1"/>
  <c r="E56" i="21" a="1"/>
  <c r="E56" i="21" s="1"/>
  <c r="H56" i="21" s="1" a="1"/>
  <c r="H56" i="21" s="1"/>
  <c r="F56" i="21" a="1"/>
  <c r="F56" i="21" s="1"/>
  <c r="B57" i="21" a="1"/>
  <c r="B57" i="21" s="1"/>
  <c r="C57" i="21" a="1"/>
  <c r="C57" i="21" s="1"/>
  <c r="D57" i="21" a="1"/>
  <c r="D57" i="21" s="1"/>
  <c r="E57" i="21" a="1"/>
  <c r="E57" i="21" s="1"/>
  <c r="H57" i="21" s="1" a="1"/>
  <c r="H57" i="21" s="1"/>
  <c r="F57" i="21" a="1"/>
  <c r="F57" i="21" s="1"/>
  <c r="B58" i="21" a="1"/>
  <c r="B58" i="21" s="1"/>
  <c r="C58" i="21" a="1"/>
  <c r="C58" i="21" s="1"/>
  <c r="D58" i="21" a="1"/>
  <c r="D58" i="21" s="1"/>
  <c r="E58" i="21" a="1"/>
  <c r="E58" i="21" s="1"/>
  <c r="G58" i="21" s="1"/>
  <c r="F58" i="21" a="1"/>
  <c r="F58" i="21" s="1"/>
  <c r="B59" i="21" a="1"/>
  <c r="B59" i="21" s="1"/>
  <c r="C59" i="21" a="1"/>
  <c r="C59" i="21" s="1"/>
  <c r="D59" i="21" a="1"/>
  <c r="D59" i="21" s="1"/>
  <c r="E59" i="21" a="1"/>
  <c r="E59" i="21" s="1"/>
  <c r="F59" i="21" a="1"/>
  <c r="F59" i="21" s="1"/>
  <c r="B60" i="21" a="1"/>
  <c r="B60" i="21" s="1"/>
  <c r="C60" i="21" a="1"/>
  <c r="C60" i="21" s="1"/>
  <c r="D60" i="21" a="1"/>
  <c r="D60" i="21" s="1"/>
  <c r="E60" i="21" a="1"/>
  <c r="E60" i="21" s="1"/>
  <c r="G60" i="21" s="1"/>
  <c r="F60" i="21" a="1"/>
  <c r="F60" i="21" s="1"/>
  <c r="B61" i="21" a="1"/>
  <c r="B61" i="21" s="1"/>
  <c r="C61" i="21" a="1"/>
  <c r="C61" i="21" s="1"/>
  <c r="D61" i="21" a="1"/>
  <c r="D61" i="21" s="1"/>
  <c r="E61" i="21" a="1"/>
  <c r="E61" i="21" s="1"/>
  <c r="F61" i="21" a="1"/>
  <c r="F61" i="21" s="1"/>
  <c r="B62" i="21" a="1"/>
  <c r="B62" i="21" s="1"/>
  <c r="C62" i="21" a="1"/>
  <c r="C62" i="21" s="1"/>
  <c r="D62" i="21" a="1"/>
  <c r="D62" i="21" s="1"/>
  <c r="E62" i="21" a="1"/>
  <c r="E62" i="21" s="1"/>
  <c r="H62" i="21" s="1" a="1"/>
  <c r="H62" i="21" s="1"/>
  <c r="F62" i="21" a="1"/>
  <c r="F62" i="21" s="1"/>
  <c r="B63" i="21" a="1"/>
  <c r="B63" i="21" s="1"/>
  <c r="C63" i="21" a="1"/>
  <c r="C63" i="21" s="1"/>
  <c r="D63" i="21" a="1"/>
  <c r="D63" i="21" s="1"/>
  <c r="E63" i="21" a="1"/>
  <c r="E63" i="21" s="1"/>
  <c r="G63" i="21" s="1"/>
  <c r="F63" i="21" a="1"/>
  <c r="F63" i="21" s="1"/>
  <c r="B64" i="21" a="1"/>
  <c r="B64" i="21" s="1"/>
  <c r="C64" i="21" a="1"/>
  <c r="C64" i="21" s="1"/>
  <c r="D64" i="21" a="1"/>
  <c r="D64" i="21" s="1"/>
  <c r="E64" i="21" a="1"/>
  <c r="E64" i="21" s="1"/>
  <c r="G64" i="21" s="1"/>
  <c r="F64" i="21" a="1"/>
  <c r="F64" i="21" s="1"/>
  <c r="B51" i="19" a="1"/>
  <c r="B51" i="19" s="1"/>
  <c r="C51" i="19" a="1"/>
  <c r="C51" i="19" s="1"/>
  <c r="D51" i="19" a="1"/>
  <c r="D51" i="19" s="1"/>
  <c r="E51" i="19" a="1"/>
  <c r="E51" i="19" s="1"/>
  <c r="F51" i="19" a="1"/>
  <c r="F51" i="19" s="1"/>
  <c r="B52" i="19" a="1"/>
  <c r="B52" i="19" s="1"/>
  <c r="C52" i="19" a="1"/>
  <c r="C52" i="19" s="1"/>
  <c r="D52" i="19" a="1"/>
  <c r="D52" i="19" s="1"/>
  <c r="E52" i="19" a="1"/>
  <c r="E52" i="19" s="1"/>
  <c r="F52" i="19" a="1"/>
  <c r="F52" i="19" s="1"/>
  <c r="B53" i="19" a="1"/>
  <c r="B53" i="19" s="1"/>
  <c r="C53" i="19" a="1"/>
  <c r="C53" i="19" s="1"/>
  <c r="D53" i="19" a="1"/>
  <c r="D53" i="19" s="1"/>
  <c r="E53" i="19" a="1"/>
  <c r="E53" i="19" s="1"/>
  <c r="F53" i="19" a="1"/>
  <c r="F53" i="19" s="1"/>
  <c r="B54" i="19" a="1"/>
  <c r="B54" i="19" s="1"/>
  <c r="C54" i="19" a="1"/>
  <c r="C54" i="19" s="1"/>
  <c r="D54" i="19" a="1"/>
  <c r="D54" i="19" s="1"/>
  <c r="E54" i="19" a="1"/>
  <c r="E54" i="19" s="1"/>
  <c r="G54" i="19" s="1"/>
  <c r="F54" i="19" a="1"/>
  <c r="F54" i="19" s="1"/>
  <c r="B55" i="19" a="1"/>
  <c r="B55" i="19" s="1"/>
  <c r="C55" i="19" a="1"/>
  <c r="C55" i="19" s="1"/>
  <c r="D55" i="19" a="1"/>
  <c r="D55" i="19" s="1"/>
  <c r="E55" i="19" a="1"/>
  <c r="E55" i="19" s="1"/>
  <c r="G55" i="19" s="1"/>
  <c r="F55" i="19" a="1"/>
  <c r="F55" i="19" s="1"/>
  <c r="B56" i="19" a="1"/>
  <c r="B56" i="19" s="1"/>
  <c r="C56" i="19" a="1"/>
  <c r="C56" i="19" s="1"/>
  <c r="D56" i="19" a="1"/>
  <c r="D56" i="19" s="1"/>
  <c r="E56" i="19" a="1"/>
  <c r="E56" i="19" s="1"/>
  <c r="H56" i="19" s="1"/>
  <c r="F56" i="19" a="1"/>
  <c r="F56" i="19" s="1"/>
  <c r="B57" i="19" a="1"/>
  <c r="B57" i="19" s="1"/>
  <c r="C57" i="19" a="1"/>
  <c r="C57" i="19" s="1"/>
  <c r="D57" i="19" a="1"/>
  <c r="D57" i="19" s="1"/>
  <c r="E57" i="19" a="1"/>
  <c r="E57" i="19" s="1"/>
  <c r="G57" i="19" s="1"/>
  <c r="F57" i="19" a="1"/>
  <c r="F57" i="19" s="1"/>
  <c r="B58" i="19" a="1"/>
  <c r="B58" i="19" s="1"/>
  <c r="C58" i="19" a="1"/>
  <c r="C58" i="19" s="1"/>
  <c r="D58" i="19" a="1"/>
  <c r="D58" i="19" s="1"/>
  <c r="E58" i="19" a="1"/>
  <c r="E58" i="19" s="1"/>
  <c r="G58" i="19" s="1"/>
  <c r="F58" i="19" a="1"/>
  <c r="F58" i="19" s="1"/>
  <c r="A870" i="1"/>
  <c r="A873" i="1"/>
  <c r="B870" i="1"/>
  <c r="B873" i="1"/>
  <c r="C870" i="1"/>
  <c r="C873" i="1"/>
  <c r="D870" i="1"/>
  <c r="D873" i="1"/>
  <c r="H870" i="1"/>
  <c r="H873" i="1"/>
  <c r="A869" i="1"/>
  <c r="A871" i="1"/>
  <c r="A872" i="1"/>
  <c r="A874" i="1"/>
  <c r="A875" i="1"/>
  <c r="A876" i="1"/>
  <c r="A877" i="1"/>
  <c r="A878" i="1"/>
  <c r="A879" i="1"/>
  <c r="B869" i="1"/>
  <c r="B871" i="1"/>
  <c r="B872" i="1"/>
  <c r="B874" i="1"/>
  <c r="B875" i="1"/>
  <c r="B876" i="1"/>
  <c r="B877" i="1"/>
  <c r="B878" i="1"/>
  <c r="B879" i="1"/>
  <c r="C869" i="1"/>
  <c r="C871" i="1"/>
  <c r="C872" i="1"/>
  <c r="C874" i="1"/>
  <c r="C875" i="1"/>
  <c r="C876" i="1"/>
  <c r="C877" i="1"/>
  <c r="C878" i="1"/>
  <c r="C879" i="1"/>
  <c r="D869" i="1"/>
  <c r="D871" i="1"/>
  <c r="D872" i="1"/>
  <c r="D874" i="1"/>
  <c r="D875" i="1"/>
  <c r="D876" i="1"/>
  <c r="D877" i="1"/>
  <c r="D878" i="1"/>
  <c r="D879" i="1"/>
  <c r="H879" i="1"/>
  <c r="H878" i="1"/>
  <c r="H877" i="1"/>
  <c r="H876" i="1"/>
  <c r="H875" i="1"/>
  <c r="H874" i="1"/>
  <c r="H872" i="1"/>
  <c r="H871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A863" i="1"/>
  <c r="A864" i="1"/>
  <c r="A865" i="1"/>
  <c r="A866" i="1"/>
  <c r="A867" i="1"/>
  <c r="A868" i="1"/>
  <c r="B863" i="1"/>
  <c r="B864" i="1"/>
  <c r="B865" i="1"/>
  <c r="B866" i="1"/>
  <c r="B867" i="1"/>
  <c r="B868" i="1"/>
  <c r="C863" i="1"/>
  <c r="C864" i="1"/>
  <c r="C865" i="1"/>
  <c r="C866" i="1"/>
  <c r="C867" i="1"/>
  <c r="C868" i="1"/>
  <c r="D863" i="1"/>
  <c r="D864" i="1"/>
  <c r="D865" i="1"/>
  <c r="D866" i="1"/>
  <c r="D867" i="1"/>
  <c r="D868" i="1"/>
  <c r="A856" i="1"/>
  <c r="A857" i="1"/>
  <c r="A858" i="1"/>
  <c r="A859" i="1"/>
  <c r="A860" i="1"/>
  <c r="A861" i="1"/>
  <c r="A862" i="1"/>
  <c r="B856" i="1"/>
  <c r="B857" i="1"/>
  <c r="B858" i="1"/>
  <c r="B859" i="1"/>
  <c r="B860" i="1"/>
  <c r="B861" i="1"/>
  <c r="B862" i="1"/>
  <c r="C856" i="1"/>
  <c r="C857" i="1"/>
  <c r="C858" i="1"/>
  <c r="C859" i="1"/>
  <c r="C860" i="1"/>
  <c r="C861" i="1"/>
  <c r="C862" i="1"/>
  <c r="D856" i="1"/>
  <c r="D857" i="1"/>
  <c r="D858" i="1"/>
  <c r="D859" i="1"/>
  <c r="D860" i="1"/>
  <c r="D861" i="1"/>
  <c r="D862" i="1"/>
  <c r="A850" i="1"/>
  <c r="A851" i="1"/>
  <c r="A852" i="1"/>
  <c r="A853" i="1"/>
  <c r="A854" i="1"/>
  <c r="A855" i="1"/>
  <c r="B850" i="1"/>
  <c r="B851" i="1"/>
  <c r="B852" i="1"/>
  <c r="B853" i="1"/>
  <c r="B854" i="1"/>
  <c r="B855" i="1"/>
  <c r="C850" i="1"/>
  <c r="C851" i="1"/>
  <c r="C852" i="1"/>
  <c r="C853" i="1"/>
  <c r="C854" i="1"/>
  <c r="C855" i="1"/>
  <c r="D850" i="1"/>
  <c r="D851" i="1"/>
  <c r="D852" i="1"/>
  <c r="D853" i="1"/>
  <c r="D854" i="1"/>
  <c r="D855" i="1"/>
  <c r="G56" i="21" l="1"/>
  <c r="G55" i="21"/>
  <c r="H60" i="21" a="1"/>
  <c r="H60" i="21" s="1"/>
  <c r="Q58" i="21"/>
  <c r="H58" i="21" a="1"/>
  <c r="H58" i="21" s="1"/>
  <c r="H63" i="21" a="1"/>
  <c r="H63" i="21" s="1"/>
  <c r="H54" i="21" a="1"/>
  <c r="H54" i="21" s="1"/>
  <c r="P57" i="21"/>
  <c r="G57" i="21"/>
  <c r="P56" i="21"/>
  <c r="Q59" i="21"/>
  <c r="Q60" i="21"/>
  <c r="Q52" i="21"/>
  <c r="Q61" i="21"/>
  <c r="Q53" i="21"/>
  <c r="Q62" i="21"/>
  <c r="Q54" i="21"/>
  <c r="Q63" i="21"/>
  <c r="Q55" i="21"/>
  <c r="Q64" i="21"/>
  <c r="H59" i="21" a="1"/>
  <c r="H59" i="21" s="1"/>
  <c r="G59" i="21"/>
  <c r="G61" i="21"/>
  <c r="H61" i="21" a="1"/>
  <c r="H61" i="21" s="1"/>
  <c r="G62" i="21"/>
  <c r="H64" i="21" a="1"/>
  <c r="H64" i="21" s="1"/>
  <c r="G56" i="19"/>
  <c r="H57" i="19"/>
  <c r="H58" i="19"/>
  <c r="H51" i="19"/>
  <c r="H52" i="19"/>
  <c r="H53" i="19"/>
  <c r="H54" i="19"/>
  <c r="H55" i="19"/>
  <c r="T45" i="20" a="1"/>
  <c r="T45" i="20" s="1"/>
  <c r="U45" i="20" a="1"/>
  <c r="U45" i="20" s="1"/>
  <c r="W45" i="20" a="1"/>
  <c r="W45" i="20" s="1"/>
  <c r="Y45" i="20" s="1"/>
  <c r="X45" i="20" a="1"/>
  <c r="X45" i="20" s="1"/>
  <c r="T46" i="20" a="1"/>
  <c r="T46" i="20" s="1"/>
  <c r="U46" i="20" a="1"/>
  <c r="U46" i="20" s="1"/>
  <c r="W46" i="20" a="1"/>
  <c r="W46" i="20" s="1"/>
  <c r="Y46" i="20" s="1"/>
  <c r="X46" i="20" a="1"/>
  <c r="X46" i="20" s="1"/>
  <c r="T47" i="20" a="1"/>
  <c r="T47" i="20" s="1"/>
  <c r="U47" i="20" a="1"/>
  <c r="U47" i="20" s="1"/>
  <c r="W47" i="20" a="1"/>
  <c r="W47" i="20" s="1"/>
  <c r="Y47" i="20" s="1"/>
  <c r="X47" i="20" a="1"/>
  <c r="X47" i="20" s="1"/>
  <c r="T48" i="20" a="1"/>
  <c r="T48" i="20" s="1"/>
  <c r="U48" i="20" a="1"/>
  <c r="U48" i="20" s="1"/>
  <c r="W48" i="20" a="1"/>
  <c r="W48" i="20" s="1"/>
  <c r="Y48" i="20" s="1"/>
  <c r="X48" i="20" a="1"/>
  <c r="X48" i="20" s="1"/>
  <c r="T49" i="20" a="1"/>
  <c r="T49" i="20" s="1"/>
  <c r="U49" i="20" a="1"/>
  <c r="U49" i="20" s="1"/>
  <c r="V49" i="20" a="1"/>
  <c r="V49" i="20" s="1"/>
  <c r="W49" i="20" a="1"/>
  <c r="W49" i="20" s="1"/>
  <c r="X49" i="20" a="1"/>
  <c r="X49" i="20" s="1"/>
  <c r="T50" i="20" a="1"/>
  <c r="T50" i="20" s="1"/>
  <c r="U50" i="20" a="1"/>
  <c r="U50" i="20" s="1"/>
  <c r="V50" i="20" a="1"/>
  <c r="V50" i="20" s="1"/>
  <c r="W50" i="20" a="1"/>
  <c r="W50" i="20" s="1"/>
  <c r="X50" i="20" a="1"/>
  <c r="X50" i="20" s="1"/>
  <c r="T51" i="20" a="1"/>
  <c r="T51" i="20" s="1"/>
  <c r="U51" i="20" a="1"/>
  <c r="U51" i="20" s="1"/>
  <c r="V51" i="20" a="1"/>
  <c r="V51" i="20" s="1"/>
  <c r="W51" i="20" a="1"/>
  <c r="W51" i="20" s="1"/>
  <c r="Y51" i="20" s="1"/>
  <c r="X51" i="20" a="1"/>
  <c r="X51" i="20" s="1"/>
  <c r="T52" i="20" a="1"/>
  <c r="T52" i="20" s="1"/>
  <c r="U52" i="20" a="1"/>
  <c r="U52" i="20" s="1"/>
  <c r="V52" i="20" a="1"/>
  <c r="V52" i="20" s="1"/>
  <c r="W52" i="20" a="1"/>
  <c r="W52" i="20" s="1"/>
  <c r="X52" i="20" a="1"/>
  <c r="X52" i="20" s="1"/>
  <c r="T53" i="20" a="1"/>
  <c r="T53" i="20" s="1"/>
  <c r="U53" i="20" a="1"/>
  <c r="U53" i="20" s="1"/>
  <c r="V53" i="20" a="1"/>
  <c r="V53" i="20" s="1"/>
  <c r="W53" i="20" a="1"/>
  <c r="W53" i="20" s="1"/>
  <c r="X53" i="20" a="1"/>
  <c r="X53" i="20" s="1"/>
  <c r="T54" i="20" a="1"/>
  <c r="T54" i="20" s="1"/>
  <c r="U54" i="20" a="1"/>
  <c r="U54" i="20" s="1"/>
  <c r="V54" i="20" a="1"/>
  <c r="V54" i="20" s="1"/>
  <c r="W54" i="20" a="1"/>
  <c r="W54" i="20" s="1"/>
  <c r="Y54" i="20" s="1"/>
  <c r="X54" i="20" a="1"/>
  <c r="X54" i="20" s="1"/>
  <c r="T55" i="20" a="1"/>
  <c r="T55" i="20" s="1"/>
  <c r="U55" i="20" a="1"/>
  <c r="U55" i="20" s="1"/>
  <c r="V55" i="20" a="1"/>
  <c r="V55" i="20" s="1"/>
  <c r="W55" i="20" a="1"/>
  <c r="W55" i="20" s="1"/>
  <c r="Y55" i="20" s="1"/>
  <c r="X55" i="20" a="1"/>
  <c r="X55" i="20" s="1"/>
  <c r="T56" i="20" a="1"/>
  <c r="T56" i="20" s="1"/>
  <c r="U56" i="20" a="1"/>
  <c r="U56" i="20" s="1"/>
  <c r="V56" i="20" a="1"/>
  <c r="V56" i="20" s="1"/>
  <c r="W56" i="20" a="1"/>
  <c r="W56" i="20" s="1"/>
  <c r="Z56" i="20" s="1"/>
  <c r="X56" i="20" a="1"/>
  <c r="X56" i="20" s="1"/>
  <c r="K45" i="20" a="1"/>
  <c r="K45" i="20" s="1"/>
  <c r="L45" i="20" a="1"/>
  <c r="L45" i="20" s="1"/>
  <c r="N45" i="20" a="1"/>
  <c r="N45" i="20" s="1"/>
  <c r="P45" i="20" s="1"/>
  <c r="O45" i="20" a="1"/>
  <c r="O45" i="20" s="1"/>
  <c r="K46" i="20" a="1"/>
  <c r="K46" i="20" s="1"/>
  <c r="L46" i="20" a="1"/>
  <c r="L46" i="20" s="1"/>
  <c r="N46" i="20" a="1"/>
  <c r="N46" i="20" s="1"/>
  <c r="P46" i="20" s="1"/>
  <c r="O46" i="20" a="1"/>
  <c r="O46" i="20" s="1"/>
  <c r="K47" i="20" a="1"/>
  <c r="K47" i="20" s="1"/>
  <c r="L47" i="20" a="1"/>
  <c r="L47" i="20" s="1"/>
  <c r="N47" i="20" a="1"/>
  <c r="N47" i="20" s="1"/>
  <c r="P47" i="20" s="1"/>
  <c r="O47" i="20" a="1"/>
  <c r="O47" i="20" s="1"/>
  <c r="K48" i="20" a="1"/>
  <c r="K48" i="20" s="1"/>
  <c r="L48" i="20" a="1"/>
  <c r="L48" i="20" s="1"/>
  <c r="N48" i="20" a="1"/>
  <c r="N48" i="20" s="1"/>
  <c r="P48" i="20" s="1"/>
  <c r="O48" i="20" a="1"/>
  <c r="O48" i="20" s="1"/>
  <c r="K49" i="20" a="1"/>
  <c r="K49" i="20" s="1"/>
  <c r="L49" i="20" a="1"/>
  <c r="L49" i="20" s="1"/>
  <c r="M49" i="20" a="1"/>
  <c r="M49" i="20" s="1"/>
  <c r="N49" i="20" a="1"/>
  <c r="N49" i="20" s="1"/>
  <c r="P49" i="20" s="1"/>
  <c r="O49" i="20" a="1"/>
  <c r="O49" i="20" s="1"/>
  <c r="K50" i="20" a="1"/>
  <c r="K50" i="20" s="1"/>
  <c r="L50" i="20" a="1"/>
  <c r="L50" i="20" s="1"/>
  <c r="M50" i="20" a="1"/>
  <c r="M50" i="20" s="1"/>
  <c r="N50" i="20" a="1"/>
  <c r="N50" i="20" s="1"/>
  <c r="O50" i="20" a="1"/>
  <c r="O50" i="20" s="1"/>
  <c r="K51" i="20" a="1"/>
  <c r="K51" i="20" s="1"/>
  <c r="L51" i="20" a="1"/>
  <c r="L51" i="20" s="1"/>
  <c r="M51" i="20" a="1"/>
  <c r="M51" i="20" s="1"/>
  <c r="N51" i="20" a="1"/>
  <c r="N51" i="20" s="1"/>
  <c r="P51" i="20" s="1"/>
  <c r="O51" i="20" a="1"/>
  <c r="O51" i="20" s="1"/>
  <c r="K52" i="20" a="1"/>
  <c r="K52" i="20" s="1"/>
  <c r="L52" i="20" a="1"/>
  <c r="L52" i="20" s="1"/>
  <c r="M52" i="20" a="1"/>
  <c r="M52" i="20" s="1"/>
  <c r="N52" i="20" a="1"/>
  <c r="N52" i="20" s="1"/>
  <c r="P52" i="20" s="1"/>
  <c r="O52" i="20" a="1"/>
  <c r="O52" i="20" s="1"/>
  <c r="K53" i="20" a="1"/>
  <c r="K53" i="20" s="1"/>
  <c r="L53" i="20" a="1"/>
  <c r="L53" i="20" s="1"/>
  <c r="M53" i="20" a="1"/>
  <c r="M53" i="20" s="1"/>
  <c r="N53" i="20" a="1"/>
  <c r="N53" i="20" s="1"/>
  <c r="O53" i="20" a="1"/>
  <c r="O53" i="20" s="1"/>
  <c r="K54" i="20" a="1"/>
  <c r="K54" i="20" s="1"/>
  <c r="L54" i="20" a="1"/>
  <c r="L54" i="20" s="1"/>
  <c r="M54" i="20" a="1"/>
  <c r="M54" i="20" s="1"/>
  <c r="N54" i="20" a="1"/>
  <c r="N54" i="20" s="1"/>
  <c r="P54" i="20" s="1"/>
  <c r="O54" i="20" a="1"/>
  <c r="O54" i="20" s="1"/>
  <c r="K55" i="20" a="1"/>
  <c r="K55" i="20" s="1"/>
  <c r="L55" i="20" a="1"/>
  <c r="L55" i="20" s="1"/>
  <c r="M55" i="20" a="1"/>
  <c r="M55" i="20" s="1"/>
  <c r="N55" i="20" a="1"/>
  <c r="N55" i="20" s="1"/>
  <c r="P55" i="20" s="1"/>
  <c r="O55" i="20" a="1"/>
  <c r="O55" i="20" s="1"/>
  <c r="K56" i="20" a="1"/>
  <c r="K56" i="20" s="1"/>
  <c r="L56" i="20" a="1"/>
  <c r="L56" i="20" s="1"/>
  <c r="M56" i="20" a="1"/>
  <c r="M56" i="20" s="1"/>
  <c r="N56" i="20" a="1"/>
  <c r="N56" i="20" s="1"/>
  <c r="P56" i="20" s="1"/>
  <c r="O56" i="20" a="1"/>
  <c r="O56" i="20" s="1"/>
  <c r="B45" i="20" a="1"/>
  <c r="B45" i="20" s="1"/>
  <c r="C45" i="20" a="1"/>
  <c r="C45" i="20" s="1"/>
  <c r="E45" i="20" a="1"/>
  <c r="E45" i="20" s="1"/>
  <c r="G45" i="20" s="1"/>
  <c r="F45" i="20" a="1"/>
  <c r="F45" i="20" s="1"/>
  <c r="B46" i="20" a="1"/>
  <c r="B46" i="20" s="1"/>
  <c r="C46" i="20" a="1"/>
  <c r="C46" i="20" s="1"/>
  <c r="E46" i="20" a="1"/>
  <c r="E46" i="20" s="1"/>
  <c r="G46" i="20" s="1"/>
  <c r="F46" i="20" a="1"/>
  <c r="F46" i="20" s="1"/>
  <c r="B47" i="20" a="1"/>
  <c r="B47" i="20" s="1"/>
  <c r="C47" i="20" a="1"/>
  <c r="C47" i="20" s="1"/>
  <c r="E47" i="20" a="1"/>
  <c r="E47" i="20" s="1"/>
  <c r="G47" i="20" s="1"/>
  <c r="F47" i="20" a="1"/>
  <c r="F47" i="20" s="1"/>
  <c r="B48" i="20" a="1"/>
  <c r="B48" i="20" s="1"/>
  <c r="C48" i="20" a="1"/>
  <c r="C48" i="20" s="1"/>
  <c r="E48" i="20" a="1"/>
  <c r="E48" i="20" s="1"/>
  <c r="G48" i="20" s="1"/>
  <c r="F48" i="20" a="1"/>
  <c r="F48" i="20" s="1"/>
  <c r="B49" i="20" a="1"/>
  <c r="B49" i="20" s="1"/>
  <c r="C49" i="20" a="1"/>
  <c r="C49" i="20" s="1"/>
  <c r="D49" i="20" a="1"/>
  <c r="D49" i="20" s="1"/>
  <c r="E49" i="20" a="1"/>
  <c r="E49" i="20" s="1"/>
  <c r="G49" i="20" s="1"/>
  <c r="F49" i="20" a="1"/>
  <c r="F49" i="20" s="1"/>
  <c r="B50" i="20" a="1"/>
  <c r="B50" i="20" s="1"/>
  <c r="C50" i="20" a="1"/>
  <c r="C50" i="20" s="1"/>
  <c r="D50" i="20" a="1"/>
  <c r="D50" i="20" s="1"/>
  <c r="E50" i="20" a="1"/>
  <c r="E50" i="20" s="1"/>
  <c r="F50" i="20" a="1"/>
  <c r="F50" i="20" s="1"/>
  <c r="B51" i="20" a="1"/>
  <c r="B51" i="20" s="1"/>
  <c r="C51" i="20" a="1"/>
  <c r="C51" i="20" s="1"/>
  <c r="D51" i="20" a="1"/>
  <c r="D51" i="20" s="1"/>
  <c r="E51" i="20" a="1"/>
  <c r="E51" i="20" s="1"/>
  <c r="G51" i="20" s="1"/>
  <c r="F51" i="20" a="1"/>
  <c r="F51" i="20" s="1"/>
  <c r="B52" i="20" a="1"/>
  <c r="B52" i="20" s="1"/>
  <c r="C52" i="20" a="1"/>
  <c r="C52" i="20" s="1"/>
  <c r="D52" i="20" a="1"/>
  <c r="D52" i="20" s="1"/>
  <c r="E52" i="20" a="1"/>
  <c r="E52" i="20" s="1"/>
  <c r="G52" i="20" s="1"/>
  <c r="F52" i="20" a="1"/>
  <c r="F52" i="20" s="1"/>
  <c r="B53" i="20" a="1"/>
  <c r="B53" i="20" s="1"/>
  <c r="C53" i="20" a="1"/>
  <c r="C53" i="20" s="1"/>
  <c r="D53" i="20" a="1"/>
  <c r="D53" i="20" s="1"/>
  <c r="E53" i="20" a="1"/>
  <c r="E53" i="20" s="1"/>
  <c r="F53" i="20" a="1"/>
  <c r="F53" i="20" s="1"/>
  <c r="B54" i="20" a="1"/>
  <c r="B54" i="20" s="1"/>
  <c r="C54" i="20" a="1"/>
  <c r="C54" i="20" s="1"/>
  <c r="D54" i="20" a="1"/>
  <c r="D54" i="20" s="1"/>
  <c r="E54" i="20" a="1"/>
  <c r="E54" i="20" s="1"/>
  <c r="G54" i="20" s="1"/>
  <c r="F54" i="20" a="1"/>
  <c r="F54" i="20" s="1"/>
  <c r="B55" i="20" a="1"/>
  <c r="B55" i="20" s="1"/>
  <c r="C55" i="20" a="1"/>
  <c r="C55" i="20" s="1"/>
  <c r="D55" i="20" a="1"/>
  <c r="D55" i="20" s="1"/>
  <c r="E55" i="20" a="1"/>
  <c r="E55" i="20" s="1"/>
  <c r="G55" i="20" s="1"/>
  <c r="F55" i="20" a="1"/>
  <c r="F55" i="20" s="1"/>
  <c r="B56" i="20" a="1"/>
  <c r="B56" i="20" s="1"/>
  <c r="C56" i="20" a="1"/>
  <c r="C56" i="20" s="1"/>
  <c r="D56" i="20" a="1"/>
  <c r="D56" i="20" s="1"/>
  <c r="E56" i="20" a="1"/>
  <c r="E56" i="20" s="1"/>
  <c r="H56" i="20" s="1"/>
  <c r="F56" i="20" a="1"/>
  <c r="F56" i="20" s="1"/>
  <c r="K48" i="15" a="1"/>
  <c r="K48" i="15" s="1"/>
  <c r="L48" i="15" a="1"/>
  <c r="L48" i="15" s="1"/>
  <c r="N48" i="15" a="1"/>
  <c r="N48" i="15" s="1"/>
  <c r="O48" i="15" a="1"/>
  <c r="O48" i="15" s="1"/>
  <c r="K49" i="15" a="1"/>
  <c r="K49" i="15" s="1"/>
  <c r="L49" i="15" a="1"/>
  <c r="L49" i="15" s="1"/>
  <c r="M49" i="15" a="1"/>
  <c r="M49" i="15" s="1"/>
  <c r="N49" i="15" a="1"/>
  <c r="N49" i="15" s="1"/>
  <c r="O49" i="15" a="1"/>
  <c r="O49" i="15" s="1"/>
  <c r="K50" i="15" a="1"/>
  <c r="K50" i="15" s="1"/>
  <c r="L50" i="15" a="1"/>
  <c r="L50" i="15" s="1"/>
  <c r="M50" i="15" a="1"/>
  <c r="M50" i="15" s="1"/>
  <c r="N50" i="15" a="1"/>
  <c r="N50" i="15" s="1"/>
  <c r="P50" i="15" s="1"/>
  <c r="O50" i="15" a="1"/>
  <c r="O50" i="15" s="1"/>
  <c r="K51" i="15" a="1"/>
  <c r="K51" i="15" s="1"/>
  <c r="L51" i="15" a="1"/>
  <c r="L51" i="15" s="1"/>
  <c r="M51" i="15" a="1"/>
  <c r="M51" i="15" s="1"/>
  <c r="N51" i="15" a="1"/>
  <c r="N51" i="15" s="1"/>
  <c r="O51" i="15" a="1"/>
  <c r="O51" i="15" s="1"/>
  <c r="K52" i="15" a="1"/>
  <c r="K52" i="15" s="1"/>
  <c r="L52" i="15" a="1"/>
  <c r="L52" i="15" s="1"/>
  <c r="M52" i="15" a="1"/>
  <c r="M52" i="15" s="1"/>
  <c r="N52" i="15" a="1"/>
  <c r="N52" i="15" s="1"/>
  <c r="O52" i="15" a="1"/>
  <c r="O52" i="15" s="1"/>
  <c r="K53" i="15" a="1"/>
  <c r="K53" i="15" s="1"/>
  <c r="L53" i="15" a="1"/>
  <c r="L53" i="15" s="1"/>
  <c r="M53" i="15" a="1"/>
  <c r="M53" i="15" s="1"/>
  <c r="N53" i="15" a="1"/>
  <c r="N53" i="15" s="1"/>
  <c r="Q53" i="15" s="1"/>
  <c r="O53" i="15" a="1"/>
  <c r="O53" i="15" s="1"/>
  <c r="K54" i="15" a="1"/>
  <c r="K54" i="15" s="1"/>
  <c r="L54" i="15" a="1"/>
  <c r="L54" i="15" s="1"/>
  <c r="M54" i="15" a="1"/>
  <c r="M54" i="15" s="1"/>
  <c r="N54" i="15" a="1"/>
  <c r="N54" i="15" s="1"/>
  <c r="P54" i="15" s="1"/>
  <c r="O54" i="15" a="1"/>
  <c r="O54" i="15" s="1"/>
  <c r="K55" i="15" a="1"/>
  <c r="K55" i="15" s="1"/>
  <c r="L55" i="15" a="1"/>
  <c r="L55" i="15" s="1"/>
  <c r="M55" i="15" a="1"/>
  <c r="M55" i="15" s="1"/>
  <c r="N55" i="15" a="1"/>
  <c r="N55" i="15" s="1"/>
  <c r="P55" i="15" s="1"/>
  <c r="O55" i="15" a="1"/>
  <c r="O55" i="15" s="1"/>
  <c r="K56" i="15" a="1"/>
  <c r="K56" i="15" s="1"/>
  <c r="L56" i="15" a="1"/>
  <c r="L56" i="15" s="1"/>
  <c r="M56" i="15" a="1"/>
  <c r="M56" i="15" s="1"/>
  <c r="N56" i="15" a="1"/>
  <c r="N56" i="15" s="1"/>
  <c r="P56" i="15" s="1"/>
  <c r="O56" i="15" a="1"/>
  <c r="O56" i="15" s="1"/>
  <c r="K57" i="15" a="1"/>
  <c r="K57" i="15" s="1"/>
  <c r="L57" i="15" a="1"/>
  <c r="L57" i="15" s="1"/>
  <c r="M57" i="15" a="1"/>
  <c r="M57" i="15" s="1"/>
  <c r="N57" i="15" a="1"/>
  <c r="N57" i="15" s="1"/>
  <c r="P57" i="15" s="1"/>
  <c r="O57" i="15" a="1"/>
  <c r="O57" i="15" s="1"/>
  <c r="K58" i="15" a="1"/>
  <c r="K58" i="15" s="1"/>
  <c r="L58" i="15" a="1"/>
  <c r="L58" i="15" s="1"/>
  <c r="M58" i="15" a="1"/>
  <c r="M58" i="15" s="1"/>
  <c r="N58" i="15" a="1"/>
  <c r="N58" i="15" s="1"/>
  <c r="P58" i="15" s="1"/>
  <c r="O58" i="15" a="1"/>
  <c r="O58" i="15" s="1"/>
  <c r="K59" i="15" a="1"/>
  <c r="K59" i="15" s="1"/>
  <c r="L59" i="15" a="1"/>
  <c r="L59" i="15" s="1"/>
  <c r="M59" i="15" a="1"/>
  <c r="M59" i="15" s="1"/>
  <c r="N59" i="15" a="1"/>
  <c r="N59" i="15" s="1"/>
  <c r="Q59" i="15" s="1"/>
  <c r="O59" i="15" a="1"/>
  <c r="O59" i="15" s="1"/>
  <c r="K60" i="15" a="1"/>
  <c r="K60" i="15" s="1"/>
  <c r="L60" i="15" a="1"/>
  <c r="L60" i="15" s="1"/>
  <c r="M60" i="15" a="1"/>
  <c r="M60" i="15" s="1"/>
  <c r="N60" i="15" a="1"/>
  <c r="N60" i="15" s="1"/>
  <c r="Q60" i="15" s="1"/>
  <c r="O60" i="15" a="1"/>
  <c r="O60" i="15" s="1"/>
  <c r="B48" i="15" a="1"/>
  <c r="B48" i="15" s="1"/>
  <c r="C48" i="15" a="1"/>
  <c r="C48" i="15" s="1"/>
  <c r="E48" i="15" a="1"/>
  <c r="E48" i="15" s="1"/>
  <c r="F48" i="15" a="1"/>
  <c r="F48" i="15" s="1"/>
  <c r="B49" i="15" a="1"/>
  <c r="B49" i="15" s="1"/>
  <c r="C49" i="15" a="1"/>
  <c r="C49" i="15" s="1"/>
  <c r="D49" i="15" a="1"/>
  <c r="D49" i="15" s="1"/>
  <c r="E49" i="15" a="1"/>
  <c r="E49" i="15" s="1"/>
  <c r="F49" i="15" a="1"/>
  <c r="F49" i="15" s="1"/>
  <c r="B50" i="15" a="1"/>
  <c r="B50" i="15" s="1"/>
  <c r="C50" i="15" a="1"/>
  <c r="C50" i="15" s="1"/>
  <c r="D50" i="15" a="1"/>
  <c r="D50" i="15" s="1"/>
  <c r="E50" i="15" a="1"/>
  <c r="E50" i="15" s="1"/>
  <c r="G50" i="15" s="1"/>
  <c r="F50" i="15" a="1"/>
  <c r="F50" i="15" s="1"/>
  <c r="B51" i="15" a="1"/>
  <c r="B51" i="15" s="1"/>
  <c r="C51" i="15" a="1"/>
  <c r="C51" i="15" s="1"/>
  <c r="D51" i="15" a="1"/>
  <c r="D51" i="15" s="1"/>
  <c r="E51" i="15" a="1"/>
  <c r="E51" i="15" s="1"/>
  <c r="F51" i="15" a="1"/>
  <c r="F51" i="15" s="1"/>
  <c r="B52" i="15" a="1"/>
  <c r="B52" i="15" s="1"/>
  <c r="C52" i="15" a="1"/>
  <c r="C52" i="15" s="1"/>
  <c r="D52" i="15" a="1"/>
  <c r="D52" i="15" s="1"/>
  <c r="E52" i="15" a="1"/>
  <c r="E52" i="15" s="1"/>
  <c r="F52" i="15" a="1"/>
  <c r="F52" i="15" s="1"/>
  <c r="B53" i="15" a="1"/>
  <c r="B53" i="15" s="1"/>
  <c r="C53" i="15" a="1"/>
  <c r="C53" i="15" s="1"/>
  <c r="D53" i="15" a="1"/>
  <c r="D53" i="15" s="1"/>
  <c r="E53" i="15" a="1"/>
  <c r="E53" i="15" s="1"/>
  <c r="H53" i="15" s="1"/>
  <c r="F53" i="15" a="1"/>
  <c r="F53" i="15" s="1"/>
  <c r="B54" i="15" a="1"/>
  <c r="B54" i="15" s="1"/>
  <c r="C54" i="15" a="1"/>
  <c r="C54" i="15" s="1"/>
  <c r="D54" i="15" a="1"/>
  <c r="D54" i="15" s="1"/>
  <c r="E54" i="15" a="1"/>
  <c r="E54" i="15" s="1"/>
  <c r="G54" i="15" s="1"/>
  <c r="F54" i="15" a="1"/>
  <c r="F54" i="15" s="1"/>
  <c r="B55" i="15" a="1"/>
  <c r="B55" i="15" s="1"/>
  <c r="C55" i="15" a="1"/>
  <c r="C55" i="15" s="1"/>
  <c r="D55" i="15" a="1"/>
  <c r="D55" i="15" s="1"/>
  <c r="E55" i="15" a="1"/>
  <c r="E55" i="15" s="1"/>
  <c r="G55" i="15" s="1"/>
  <c r="F55" i="15" a="1"/>
  <c r="F55" i="15" s="1"/>
  <c r="B56" i="15" a="1"/>
  <c r="B56" i="15" s="1"/>
  <c r="C56" i="15" a="1"/>
  <c r="C56" i="15" s="1"/>
  <c r="D56" i="15" a="1"/>
  <c r="D56" i="15" s="1"/>
  <c r="E56" i="15" a="1"/>
  <c r="E56" i="15" s="1"/>
  <c r="G56" i="15" s="1"/>
  <c r="F56" i="15" a="1"/>
  <c r="F56" i="15" s="1"/>
  <c r="B57" i="15" a="1"/>
  <c r="B57" i="15" s="1"/>
  <c r="C57" i="15" a="1"/>
  <c r="C57" i="15" s="1"/>
  <c r="D57" i="15" a="1"/>
  <c r="D57" i="15" s="1"/>
  <c r="E57" i="15" a="1"/>
  <c r="E57" i="15" s="1"/>
  <c r="G57" i="15" s="1"/>
  <c r="F57" i="15" a="1"/>
  <c r="F57" i="15" s="1"/>
  <c r="B58" i="15" a="1"/>
  <c r="B58" i="15" s="1"/>
  <c r="C58" i="15" a="1"/>
  <c r="C58" i="15" s="1"/>
  <c r="D58" i="15" a="1"/>
  <c r="D58" i="15" s="1"/>
  <c r="E58" i="15" a="1"/>
  <c r="E58" i="15" s="1"/>
  <c r="G58" i="15" s="1"/>
  <c r="F58" i="15" a="1"/>
  <c r="F58" i="15" s="1"/>
  <c r="B59" i="15" a="1"/>
  <c r="B59" i="15" s="1"/>
  <c r="C59" i="15" a="1"/>
  <c r="C59" i="15" s="1"/>
  <c r="D59" i="15" a="1"/>
  <c r="D59" i="15" s="1"/>
  <c r="E59" i="15" a="1"/>
  <c r="E59" i="15" s="1"/>
  <c r="G59" i="15" s="1"/>
  <c r="F59" i="15" a="1"/>
  <c r="F59" i="15" s="1"/>
  <c r="B60" i="15" a="1"/>
  <c r="B60" i="15" s="1"/>
  <c r="C60" i="15" a="1"/>
  <c r="C60" i="15" s="1"/>
  <c r="D60" i="15" a="1"/>
  <c r="D60" i="15" s="1"/>
  <c r="E60" i="15" a="1"/>
  <c r="E60" i="15" s="1"/>
  <c r="G60" i="15" s="1"/>
  <c r="F60" i="15" a="1"/>
  <c r="F60" i="15" s="1"/>
  <c r="K49" i="22" a="1"/>
  <c r="K49" i="22" s="1"/>
  <c r="L49" i="22" a="1"/>
  <c r="L49" i="22" s="1"/>
  <c r="N49" i="22" a="1"/>
  <c r="N49" i="22" s="1"/>
  <c r="O49" i="22" a="1"/>
  <c r="O49" i="22" s="1"/>
  <c r="K50" i="22" a="1"/>
  <c r="K50" i="22" s="1"/>
  <c r="L50" i="22" a="1"/>
  <c r="L50" i="22" s="1"/>
  <c r="M50" i="22" a="1"/>
  <c r="M50" i="22" s="1"/>
  <c r="N50" i="22" a="1"/>
  <c r="N50" i="22" s="1"/>
  <c r="O50" i="22" a="1"/>
  <c r="O50" i="22" s="1"/>
  <c r="K51" i="22" a="1"/>
  <c r="K51" i="22" s="1"/>
  <c r="L51" i="22" a="1"/>
  <c r="L51" i="22" s="1"/>
  <c r="M51" i="22" a="1"/>
  <c r="M51" i="22" s="1"/>
  <c r="N51" i="22" a="1"/>
  <c r="N51" i="22" s="1"/>
  <c r="O51" i="22" a="1"/>
  <c r="O51" i="22" s="1"/>
  <c r="K52" i="22" a="1"/>
  <c r="K52" i="22" s="1"/>
  <c r="L52" i="22" a="1"/>
  <c r="L52" i="22" s="1"/>
  <c r="M52" i="22" a="1"/>
  <c r="M52" i="22" s="1"/>
  <c r="N52" i="22" a="1"/>
  <c r="N52" i="22" s="1"/>
  <c r="O52" i="22" a="1"/>
  <c r="O52" i="22" s="1"/>
  <c r="K53" i="22" a="1"/>
  <c r="K53" i="22" s="1"/>
  <c r="L53" i="22" a="1"/>
  <c r="L53" i="22" s="1"/>
  <c r="M53" i="22" a="1"/>
  <c r="M53" i="22" s="1"/>
  <c r="N53" i="22" a="1"/>
  <c r="N53" i="22" s="1"/>
  <c r="O53" i="22" a="1"/>
  <c r="O53" i="22" s="1"/>
  <c r="K54" i="22" a="1"/>
  <c r="K54" i="22" s="1"/>
  <c r="L54" i="22" a="1"/>
  <c r="L54" i="22" s="1"/>
  <c r="M54" i="22" a="1"/>
  <c r="M54" i="22" s="1"/>
  <c r="N54" i="22" a="1"/>
  <c r="N54" i="22" s="1"/>
  <c r="Q54" i="22" s="1"/>
  <c r="O54" i="22" a="1"/>
  <c r="O54" i="22" s="1"/>
  <c r="K55" i="22" a="1"/>
  <c r="K55" i="22" s="1"/>
  <c r="L55" i="22" a="1"/>
  <c r="L55" i="22" s="1"/>
  <c r="M55" i="22" a="1"/>
  <c r="M55" i="22" s="1"/>
  <c r="N55" i="22" a="1"/>
  <c r="N55" i="22" s="1"/>
  <c r="P55" i="22" s="1"/>
  <c r="O55" i="22" a="1"/>
  <c r="O55" i="22" s="1"/>
  <c r="K56" i="22" a="1"/>
  <c r="K56" i="22" s="1"/>
  <c r="L56" i="22" a="1"/>
  <c r="L56" i="22" s="1"/>
  <c r="M56" i="22" a="1"/>
  <c r="M56" i="22" s="1"/>
  <c r="N56" i="22" a="1"/>
  <c r="N56" i="22" s="1"/>
  <c r="P56" i="22" s="1"/>
  <c r="O56" i="22" a="1"/>
  <c r="O56" i="22" s="1"/>
  <c r="K57" i="22" a="1"/>
  <c r="K57" i="22" s="1"/>
  <c r="L57" i="22" a="1"/>
  <c r="L57" i="22" s="1"/>
  <c r="M57" i="22" a="1"/>
  <c r="M57" i="22" s="1"/>
  <c r="N57" i="22" a="1"/>
  <c r="N57" i="22" s="1"/>
  <c r="P57" i="22" s="1"/>
  <c r="O57" i="22" a="1"/>
  <c r="O57" i="22" s="1"/>
  <c r="K58" i="22" a="1"/>
  <c r="K58" i="22" s="1"/>
  <c r="L58" i="22" a="1"/>
  <c r="L58" i="22" s="1"/>
  <c r="M58" i="22" a="1"/>
  <c r="M58" i="22" s="1"/>
  <c r="N58" i="22" a="1"/>
  <c r="N58" i="22" s="1"/>
  <c r="P58" i="22" s="1"/>
  <c r="O58" i="22" a="1"/>
  <c r="O58" i="22" s="1"/>
  <c r="K59" i="22" a="1"/>
  <c r="K59" i="22" s="1"/>
  <c r="L59" i="22" a="1"/>
  <c r="L59" i="22" s="1"/>
  <c r="M59" i="22" a="1"/>
  <c r="M59" i="22" s="1"/>
  <c r="N59" i="22" a="1"/>
  <c r="N59" i="22" s="1"/>
  <c r="P59" i="22" s="1"/>
  <c r="O59" i="22" a="1"/>
  <c r="O59" i="22" s="1"/>
  <c r="K60" i="22" a="1"/>
  <c r="K60" i="22" s="1"/>
  <c r="L60" i="22" a="1"/>
  <c r="L60" i="22" s="1"/>
  <c r="M60" i="22" a="1"/>
  <c r="M60" i="22" s="1"/>
  <c r="N60" i="22" a="1"/>
  <c r="N60" i="22" s="1"/>
  <c r="P60" i="22" s="1"/>
  <c r="O60" i="22" a="1"/>
  <c r="O60" i="22" s="1"/>
  <c r="K61" i="22" a="1"/>
  <c r="K61" i="22" s="1"/>
  <c r="L61" i="22" a="1"/>
  <c r="L61" i="22" s="1"/>
  <c r="M61" i="22" a="1"/>
  <c r="M61" i="22" s="1"/>
  <c r="N61" i="22" a="1"/>
  <c r="N61" i="22" s="1"/>
  <c r="P61" i="22" s="1"/>
  <c r="O61" i="22" a="1"/>
  <c r="O61" i="22" s="1"/>
  <c r="K62" i="22" a="1"/>
  <c r="K62" i="22" s="1"/>
  <c r="L62" i="22" a="1"/>
  <c r="L62" i="22" s="1"/>
  <c r="M62" i="22" a="1"/>
  <c r="M62" i="22" s="1"/>
  <c r="N62" i="22" a="1"/>
  <c r="N62" i="22" s="1"/>
  <c r="Q62" i="22" s="1"/>
  <c r="O62" i="22" a="1"/>
  <c r="O62" i="22" s="1"/>
  <c r="K63" i="22" a="1"/>
  <c r="K63" i="22" s="1"/>
  <c r="L63" i="22" a="1"/>
  <c r="L63" i="22" s="1"/>
  <c r="M63" i="22" a="1"/>
  <c r="M63" i="22" s="1"/>
  <c r="N63" i="22" a="1"/>
  <c r="N63" i="22" s="1"/>
  <c r="Q63" i="22" s="1"/>
  <c r="O63" i="22" a="1"/>
  <c r="O63" i="22" s="1"/>
  <c r="K64" i="22" a="1"/>
  <c r="K64" i="22" s="1"/>
  <c r="L64" i="22" a="1"/>
  <c r="L64" i="22" s="1"/>
  <c r="M64" i="22" a="1"/>
  <c r="M64" i="22" s="1"/>
  <c r="N64" i="22" a="1"/>
  <c r="N64" i="22" s="1"/>
  <c r="P64" i="22" s="1"/>
  <c r="O64" i="22" a="1"/>
  <c r="O64" i="22" s="1"/>
  <c r="B49" i="22" a="1"/>
  <c r="B49" i="22" s="1"/>
  <c r="C49" i="22" a="1"/>
  <c r="C49" i="22" s="1"/>
  <c r="D49" i="22" a="1"/>
  <c r="D49" i="22" s="1"/>
  <c r="E49" i="22" a="1"/>
  <c r="E49" i="22" s="1"/>
  <c r="G49" i="22" s="1"/>
  <c r="F49" i="22" a="1"/>
  <c r="F49" i="22" s="1"/>
  <c r="B50" i="22" a="1"/>
  <c r="B50" i="22" s="1"/>
  <c r="C50" i="22" a="1"/>
  <c r="C50" i="22" s="1"/>
  <c r="D50" i="22" a="1"/>
  <c r="D50" i="22" s="1"/>
  <c r="E50" i="22" a="1"/>
  <c r="E50" i="22" s="1"/>
  <c r="G50" i="22" s="1"/>
  <c r="F50" i="22" a="1"/>
  <c r="F50" i="22" s="1"/>
  <c r="B51" i="22" a="1"/>
  <c r="B51" i="22" s="1"/>
  <c r="C51" i="22" a="1"/>
  <c r="C51" i="22" s="1"/>
  <c r="D51" i="22" a="1"/>
  <c r="D51" i="22" s="1"/>
  <c r="E51" i="22" a="1"/>
  <c r="E51" i="22" s="1"/>
  <c r="F51" i="22" a="1"/>
  <c r="F51" i="22" s="1"/>
  <c r="B52" i="22" a="1"/>
  <c r="B52" i="22" s="1"/>
  <c r="C52" i="22" a="1"/>
  <c r="C52" i="22" s="1"/>
  <c r="D52" i="22" a="1"/>
  <c r="D52" i="22" s="1"/>
  <c r="E52" i="22" a="1"/>
  <c r="E52" i="22" s="1"/>
  <c r="F52" i="22" a="1"/>
  <c r="F52" i="22" s="1"/>
  <c r="B53" i="22" a="1"/>
  <c r="B53" i="22" s="1"/>
  <c r="C53" i="22" a="1"/>
  <c r="C53" i="22" s="1"/>
  <c r="D53" i="22" a="1"/>
  <c r="D53" i="22" s="1"/>
  <c r="E53" i="22" a="1"/>
  <c r="E53" i="22" s="1"/>
  <c r="F53" i="22" a="1"/>
  <c r="F53" i="22" s="1"/>
  <c r="B54" i="22" a="1"/>
  <c r="B54" i="22" s="1"/>
  <c r="C54" i="22" a="1"/>
  <c r="C54" i="22" s="1"/>
  <c r="D54" i="22" a="1"/>
  <c r="D54" i="22" s="1"/>
  <c r="E54" i="22" a="1"/>
  <c r="E54" i="22" s="1"/>
  <c r="H54" i="22" s="1"/>
  <c r="F54" i="22" a="1"/>
  <c r="F54" i="22" s="1"/>
  <c r="B55" i="22" a="1"/>
  <c r="B55" i="22" s="1"/>
  <c r="C55" i="22" a="1"/>
  <c r="C55" i="22" s="1"/>
  <c r="D55" i="22" a="1"/>
  <c r="D55" i="22" s="1"/>
  <c r="E55" i="22" a="1"/>
  <c r="E55" i="22" s="1"/>
  <c r="G55" i="22" s="1"/>
  <c r="F55" i="22" a="1"/>
  <c r="F55" i="22" s="1"/>
  <c r="B56" i="22" a="1"/>
  <c r="B56" i="22" s="1"/>
  <c r="C56" i="22" a="1"/>
  <c r="C56" i="22" s="1"/>
  <c r="D56" i="22" a="1"/>
  <c r="D56" i="22" s="1"/>
  <c r="E56" i="22" a="1"/>
  <c r="E56" i="22" s="1"/>
  <c r="G56" i="22" s="1"/>
  <c r="F56" i="22" a="1"/>
  <c r="F56" i="22" s="1"/>
  <c r="B57" i="22" a="1"/>
  <c r="B57" i="22" s="1"/>
  <c r="C57" i="22" a="1"/>
  <c r="C57" i="22" s="1"/>
  <c r="D57" i="22" a="1"/>
  <c r="D57" i="22" s="1"/>
  <c r="E57" i="22" a="1"/>
  <c r="E57" i="22" s="1"/>
  <c r="G57" i="22" s="1"/>
  <c r="F57" i="22" a="1"/>
  <c r="F57" i="22" s="1"/>
  <c r="B58" i="22" a="1"/>
  <c r="B58" i="22" s="1"/>
  <c r="C58" i="22" a="1"/>
  <c r="C58" i="22" s="1"/>
  <c r="D58" i="22" a="1"/>
  <c r="D58" i="22" s="1"/>
  <c r="E58" i="22" a="1"/>
  <c r="E58" i="22" s="1"/>
  <c r="G58" i="22" s="1"/>
  <c r="F58" i="22" a="1"/>
  <c r="F58" i="22" s="1"/>
  <c r="B59" i="22" a="1"/>
  <c r="B59" i="22" s="1"/>
  <c r="C59" i="22" a="1"/>
  <c r="C59" i="22" s="1"/>
  <c r="D59" i="22" a="1"/>
  <c r="D59" i="22" s="1"/>
  <c r="E59" i="22" a="1"/>
  <c r="E59" i="22" s="1"/>
  <c r="G59" i="22" s="1"/>
  <c r="F59" i="22" a="1"/>
  <c r="F59" i="22" s="1"/>
  <c r="B60" i="22" a="1"/>
  <c r="B60" i="22" s="1"/>
  <c r="C60" i="22" a="1"/>
  <c r="C60" i="22" s="1"/>
  <c r="D60" i="22" a="1"/>
  <c r="D60" i="22" s="1"/>
  <c r="E60" i="22" a="1"/>
  <c r="E60" i="22" s="1"/>
  <c r="G60" i="22" s="1"/>
  <c r="F60" i="22" a="1"/>
  <c r="F60" i="22" s="1"/>
  <c r="B61" i="22" a="1"/>
  <c r="B61" i="22" s="1"/>
  <c r="C61" i="22" a="1"/>
  <c r="C61" i="22" s="1"/>
  <c r="D61" i="22" a="1"/>
  <c r="D61" i="22" s="1"/>
  <c r="E61" i="22" a="1"/>
  <c r="E61" i="22" s="1"/>
  <c r="H61" i="22" s="1"/>
  <c r="F61" i="22" a="1"/>
  <c r="F61" i="22" s="1"/>
  <c r="B62" i="22" a="1"/>
  <c r="B62" i="22" s="1"/>
  <c r="C62" i="22" a="1"/>
  <c r="C62" i="22" s="1"/>
  <c r="D62" i="22" a="1"/>
  <c r="D62" i="22" s="1"/>
  <c r="E62" i="22" a="1"/>
  <c r="E62" i="22" s="1"/>
  <c r="G62" i="22" s="1"/>
  <c r="F62" i="22" a="1"/>
  <c r="F62" i="22" s="1"/>
  <c r="B63" i="22" a="1"/>
  <c r="B63" i="22" s="1"/>
  <c r="C63" i="22" a="1"/>
  <c r="C63" i="22" s="1"/>
  <c r="D63" i="22" a="1"/>
  <c r="D63" i="22" s="1"/>
  <c r="E63" i="22" a="1"/>
  <c r="E63" i="22" s="1"/>
  <c r="G63" i="22" s="1"/>
  <c r="F63" i="22" a="1"/>
  <c r="F63" i="22" s="1"/>
  <c r="K49" i="14" a="1"/>
  <c r="K49" i="14" s="1"/>
  <c r="L49" i="14" a="1"/>
  <c r="L49" i="14" s="1"/>
  <c r="M49" i="14" a="1"/>
  <c r="M49" i="14" s="1"/>
  <c r="N49" i="14" a="1"/>
  <c r="N49" i="14" s="1"/>
  <c r="O49" i="14" a="1"/>
  <c r="O49" i="14" s="1"/>
  <c r="K50" i="14" a="1"/>
  <c r="K50" i="14" s="1"/>
  <c r="L50" i="14" a="1"/>
  <c r="L50" i="14" s="1"/>
  <c r="M50" i="14" a="1"/>
  <c r="M50" i="14" s="1"/>
  <c r="N50" i="14" a="1"/>
  <c r="N50" i="14" s="1"/>
  <c r="O50" i="14" a="1"/>
  <c r="O50" i="14" s="1"/>
  <c r="K51" i="14" a="1"/>
  <c r="K51" i="14" s="1"/>
  <c r="L51" i="14" a="1"/>
  <c r="L51" i="14" s="1"/>
  <c r="M51" i="14" a="1"/>
  <c r="M51" i="14" s="1"/>
  <c r="N51" i="14" a="1"/>
  <c r="N51" i="14" s="1"/>
  <c r="O51" i="14" a="1"/>
  <c r="O51" i="14" s="1"/>
  <c r="K52" i="14" a="1"/>
  <c r="K52" i="14" s="1"/>
  <c r="L52" i="14" a="1"/>
  <c r="L52" i="14" s="1"/>
  <c r="M52" i="14" a="1"/>
  <c r="M52" i="14" s="1"/>
  <c r="N52" i="14" a="1"/>
  <c r="N52" i="14" s="1"/>
  <c r="O52" i="14" a="1"/>
  <c r="O52" i="14" s="1"/>
  <c r="K53" i="14" a="1"/>
  <c r="K53" i="14" s="1"/>
  <c r="L53" i="14" a="1"/>
  <c r="L53" i="14" s="1"/>
  <c r="M53" i="14" a="1"/>
  <c r="M53" i="14" s="1"/>
  <c r="N53" i="14" a="1"/>
  <c r="N53" i="14" s="1"/>
  <c r="Q53" i="14" s="1"/>
  <c r="O53" i="14" a="1"/>
  <c r="O53" i="14" s="1"/>
  <c r="K54" i="14" a="1"/>
  <c r="K54" i="14" s="1"/>
  <c r="L54" i="14" a="1"/>
  <c r="L54" i="14" s="1"/>
  <c r="M54" i="14" a="1"/>
  <c r="M54" i="14" s="1"/>
  <c r="N54" i="14" a="1"/>
  <c r="N54" i="14" s="1"/>
  <c r="Q54" i="14" s="1"/>
  <c r="O54" i="14" a="1"/>
  <c r="O54" i="14" s="1"/>
  <c r="K55" i="14" a="1"/>
  <c r="K55" i="14" s="1"/>
  <c r="L55" i="14" a="1"/>
  <c r="L55" i="14" s="1"/>
  <c r="M55" i="14" a="1"/>
  <c r="M55" i="14" s="1"/>
  <c r="N55" i="14" a="1"/>
  <c r="N55" i="14" s="1"/>
  <c r="P55" i="14" s="1"/>
  <c r="O55" i="14" a="1"/>
  <c r="O55" i="14" s="1"/>
  <c r="K56" i="14" a="1"/>
  <c r="K56" i="14" s="1"/>
  <c r="L56" i="14" a="1"/>
  <c r="L56" i="14" s="1"/>
  <c r="M56" i="14" a="1"/>
  <c r="M56" i="14" s="1"/>
  <c r="N56" i="14" a="1"/>
  <c r="N56" i="14" s="1"/>
  <c r="P56" i="14" s="1"/>
  <c r="O56" i="14" a="1"/>
  <c r="O56" i="14" s="1"/>
  <c r="K57" i="14" a="1"/>
  <c r="K57" i="14" s="1"/>
  <c r="L57" i="14" a="1"/>
  <c r="L57" i="14" s="1"/>
  <c r="M57" i="14" a="1"/>
  <c r="M57" i="14" s="1"/>
  <c r="N57" i="14" a="1"/>
  <c r="N57" i="14" s="1"/>
  <c r="P57" i="14" s="1"/>
  <c r="O57" i="14" a="1"/>
  <c r="O57" i="14" s="1"/>
  <c r="K58" i="14" a="1"/>
  <c r="K58" i="14" s="1"/>
  <c r="L58" i="14" a="1"/>
  <c r="L58" i="14" s="1"/>
  <c r="M58" i="14" a="1"/>
  <c r="M58" i="14" s="1"/>
  <c r="N58" i="14" a="1"/>
  <c r="N58" i="14" s="1"/>
  <c r="P58" i="14" s="1"/>
  <c r="O58" i="14" a="1"/>
  <c r="O58" i="14" s="1"/>
  <c r="K59" i="14" a="1"/>
  <c r="K59" i="14" s="1"/>
  <c r="L59" i="14" a="1"/>
  <c r="L59" i="14" s="1"/>
  <c r="M59" i="14" a="1"/>
  <c r="M59" i="14" s="1"/>
  <c r="N59" i="14" a="1"/>
  <c r="N59" i="14" s="1"/>
  <c r="P59" i="14" s="1"/>
  <c r="O59" i="14" a="1"/>
  <c r="O59" i="14" s="1"/>
  <c r="K60" i="14" a="1"/>
  <c r="K60" i="14" s="1"/>
  <c r="L60" i="14" a="1"/>
  <c r="L60" i="14" s="1"/>
  <c r="M60" i="14" a="1"/>
  <c r="M60" i="14" s="1"/>
  <c r="N60" i="14" a="1"/>
  <c r="N60" i="14" s="1"/>
  <c r="Q60" i="14" s="1"/>
  <c r="O60" i="14" a="1"/>
  <c r="O60" i="14" s="1"/>
  <c r="B49" i="14" a="1"/>
  <c r="B49" i="14" s="1"/>
  <c r="C49" i="14" a="1"/>
  <c r="C49" i="14" s="1"/>
  <c r="D49" i="14" a="1"/>
  <c r="D49" i="14" s="1"/>
  <c r="E49" i="14" a="1"/>
  <c r="E49" i="14" s="1"/>
  <c r="F49" i="14" a="1"/>
  <c r="F49" i="14" s="1"/>
  <c r="B50" i="14" a="1"/>
  <c r="B50" i="14" s="1"/>
  <c r="C50" i="14" a="1"/>
  <c r="C50" i="14" s="1"/>
  <c r="D50" i="14" a="1"/>
  <c r="D50" i="14" s="1"/>
  <c r="E50" i="14" a="1"/>
  <c r="E50" i="14" s="1"/>
  <c r="F50" i="14" a="1"/>
  <c r="F50" i="14" s="1"/>
  <c r="B51" i="14" a="1"/>
  <c r="B51" i="14" s="1"/>
  <c r="C51" i="14" a="1"/>
  <c r="C51" i="14" s="1"/>
  <c r="D51" i="14" a="1"/>
  <c r="D51" i="14" s="1"/>
  <c r="E51" i="14" a="1"/>
  <c r="E51" i="14" s="1"/>
  <c r="F51" i="14" a="1"/>
  <c r="F51" i="14" s="1"/>
  <c r="B52" i="14" a="1"/>
  <c r="B52" i="14" s="1"/>
  <c r="C52" i="14" a="1"/>
  <c r="C52" i="14" s="1"/>
  <c r="D52" i="14" a="1"/>
  <c r="D52" i="14" s="1"/>
  <c r="E52" i="14" a="1"/>
  <c r="E52" i="14" s="1"/>
  <c r="F52" i="14" a="1"/>
  <c r="F52" i="14" s="1"/>
  <c r="B53" i="14" a="1"/>
  <c r="B53" i="14" s="1"/>
  <c r="C53" i="14" a="1"/>
  <c r="C53" i="14" s="1"/>
  <c r="D53" i="14" a="1"/>
  <c r="D53" i="14" s="1"/>
  <c r="E53" i="14" a="1"/>
  <c r="E53" i="14" s="1"/>
  <c r="F53" i="14" a="1"/>
  <c r="F53" i="14" s="1"/>
  <c r="B54" i="14" a="1"/>
  <c r="B54" i="14" s="1"/>
  <c r="C54" i="14" a="1"/>
  <c r="C54" i="14" s="1"/>
  <c r="D54" i="14" a="1"/>
  <c r="D54" i="14" s="1"/>
  <c r="E54" i="14" a="1"/>
  <c r="E54" i="14" s="1"/>
  <c r="G54" i="14" s="1"/>
  <c r="F54" i="14" a="1"/>
  <c r="F54" i="14" s="1"/>
  <c r="B55" i="14" a="1"/>
  <c r="B55" i="14" s="1"/>
  <c r="C55" i="14" a="1"/>
  <c r="C55" i="14" s="1"/>
  <c r="D55" i="14" a="1"/>
  <c r="D55" i="14" s="1"/>
  <c r="E55" i="14" a="1"/>
  <c r="E55" i="14" s="1"/>
  <c r="G55" i="14" s="1"/>
  <c r="F55" i="14" a="1"/>
  <c r="F55" i="14" s="1"/>
  <c r="B56" i="14" a="1"/>
  <c r="B56" i="14" s="1"/>
  <c r="C56" i="14" a="1"/>
  <c r="C56" i="14" s="1"/>
  <c r="D56" i="14" a="1"/>
  <c r="D56" i="14" s="1"/>
  <c r="E56" i="14" a="1"/>
  <c r="E56" i="14" s="1"/>
  <c r="G56" i="14" s="1"/>
  <c r="F56" i="14" a="1"/>
  <c r="F56" i="14" s="1"/>
  <c r="B57" i="14" a="1"/>
  <c r="B57" i="14" s="1"/>
  <c r="C57" i="14" a="1"/>
  <c r="C57" i="14" s="1"/>
  <c r="D57" i="14" a="1"/>
  <c r="D57" i="14" s="1"/>
  <c r="E57" i="14" a="1"/>
  <c r="E57" i="14" s="1"/>
  <c r="G57" i="14" s="1"/>
  <c r="F57" i="14" a="1"/>
  <c r="F57" i="14" s="1"/>
  <c r="B58" i="14" a="1"/>
  <c r="B58" i="14" s="1"/>
  <c r="C58" i="14" a="1"/>
  <c r="C58" i="14" s="1"/>
  <c r="D58" i="14" a="1"/>
  <c r="D58" i="14" s="1"/>
  <c r="E58" i="14" a="1"/>
  <c r="E58" i="14" s="1"/>
  <c r="G58" i="14" s="1"/>
  <c r="F58" i="14" a="1"/>
  <c r="F58" i="14" s="1"/>
  <c r="B59" i="14" a="1"/>
  <c r="B59" i="14" s="1"/>
  <c r="C59" i="14" a="1"/>
  <c r="C59" i="14" s="1"/>
  <c r="D59" i="14" a="1"/>
  <c r="D59" i="14" s="1"/>
  <c r="E59" i="14" a="1"/>
  <c r="E59" i="14" s="1"/>
  <c r="H59" i="14" s="1"/>
  <c r="F59" i="14" a="1"/>
  <c r="F59" i="14" s="1"/>
  <c r="B60" i="14" a="1"/>
  <c r="B60" i="14" s="1"/>
  <c r="C60" i="14" a="1"/>
  <c r="C60" i="14" s="1"/>
  <c r="D60" i="14" a="1"/>
  <c r="D60" i="14" s="1"/>
  <c r="E60" i="14" a="1"/>
  <c r="E60" i="14" s="1"/>
  <c r="G60" i="14" s="1"/>
  <c r="F60" i="14" a="1"/>
  <c r="F60" i="14" s="1"/>
  <c r="H849" i="1"/>
  <c r="V48" i="20" s="1" a="1"/>
  <c r="V48" i="20" s="1"/>
  <c r="H848" i="1"/>
  <c r="M48" i="20" s="1" a="1"/>
  <c r="M48" i="20" s="1"/>
  <c r="H847" i="1"/>
  <c r="D48" i="20" s="1" a="1"/>
  <c r="D48" i="20" s="1"/>
  <c r="H846" i="1"/>
  <c r="M48" i="15" s="1" a="1"/>
  <c r="M48" i="15" s="1"/>
  <c r="H845" i="1"/>
  <c r="D48" i="15" s="1" a="1"/>
  <c r="D48" i="15" s="1"/>
  <c r="H844" i="1"/>
  <c r="H843" i="1"/>
  <c r="H842" i="1"/>
  <c r="M49" i="22" s="1" a="1"/>
  <c r="M49" i="22" s="1"/>
  <c r="H841" i="1"/>
  <c r="H840" i="1"/>
  <c r="H839" i="1"/>
  <c r="H838" i="1"/>
  <c r="H837" i="1"/>
  <c r="H836" i="1"/>
  <c r="A845" i="1"/>
  <c r="A846" i="1"/>
  <c r="A847" i="1"/>
  <c r="A848" i="1"/>
  <c r="A849" i="1"/>
  <c r="B845" i="1"/>
  <c r="B846" i="1"/>
  <c r="B847" i="1"/>
  <c r="B848" i="1"/>
  <c r="B849" i="1"/>
  <c r="C845" i="1"/>
  <c r="C846" i="1"/>
  <c r="C847" i="1"/>
  <c r="C848" i="1"/>
  <c r="C849" i="1"/>
  <c r="D845" i="1"/>
  <c r="D846" i="1"/>
  <c r="D847" i="1"/>
  <c r="D848" i="1"/>
  <c r="D849" i="1"/>
  <c r="A842" i="1"/>
  <c r="A843" i="1"/>
  <c r="A844" i="1"/>
  <c r="B842" i="1"/>
  <c r="B843" i="1"/>
  <c r="B844" i="1"/>
  <c r="C842" i="1"/>
  <c r="C843" i="1"/>
  <c r="C844" i="1"/>
  <c r="D842" i="1"/>
  <c r="D843" i="1"/>
  <c r="D844" i="1"/>
  <c r="A836" i="1"/>
  <c r="A837" i="1"/>
  <c r="A838" i="1"/>
  <c r="A839" i="1"/>
  <c r="A840" i="1"/>
  <c r="A841" i="1"/>
  <c r="B836" i="1"/>
  <c r="B837" i="1"/>
  <c r="B838" i="1"/>
  <c r="B839" i="1"/>
  <c r="B840" i="1"/>
  <c r="B841" i="1"/>
  <c r="C836" i="1"/>
  <c r="C837" i="1"/>
  <c r="C838" i="1"/>
  <c r="C839" i="1"/>
  <c r="C840" i="1"/>
  <c r="C841" i="1"/>
  <c r="D836" i="1"/>
  <c r="D837" i="1"/>
  <c r="D838" i="1"/>
  <c r="D839" i="1"/>
  <c r="D840" i="1"/>
  <c r="D841" i="1"/>
  <c r="P53" i="20" l="1"/>
  <c r="G53" i="20"/>
  <c r="G53" i="22"/>
  <c r="G52" i="15"/>
  <c r="G53" i="15" s="1"/>
  <c r="G51" i="15"/>
  <c r="P51" i="15"/>
  <c r="G52" i="22"/>
  <c r="G50" i="20"/>
  <c r="P50" i="20"/>
  <c r="Y50" i="20"/>
  <c r="Q54" i="15"/>
  <c r="Y52" i="20"/>
  <c r="Y53" i="20" s="1"/>
  <c r="Y49" i="20"/>
  <c r="Z53" i="20"/>
  <c r="Z54" i="20"/>
  <c r="Z55" i="20"/>
  <c r="Z47" i="20"/>
  <c r="Z48" i="20" s="1"/>
  <c r="Z49" i="20" s="1"/>
  <c r="Z50" i="20" s="1"/>
  <c r="Z51" i="20" s="1"/>
  <c r="Z52" i="20" s="1"/>
  <c r="Y56" i="20"/>
  <c r="Q53" i="20"/>
  <c r="Q54" i="20"/>
  <c r="Q55" i="20"/>
  <c r="Q47" i="20"/>
  <c r="Q48" i="20" s="1"/>
  <c r="Q49" i="20" s="1"/>
  <c r="Q50" i="20" s="1"/>
  <c r="Q51" i="20" s="1"/>
  <c r="Q52" i="20" s="1"/>
  <c r="Q56" i="20"/>
  <c r="G56" i="20"/>
  <c r="H53" i="20"/>
  <c r="H54" i="20"/>
  <c r="H55" i="20"/>
  <c r="H47" i="20"/>
  <c r="H48" i="20" s="1"/>
  <c r="H49" i="20" s="1"/>
  <c r="H50" i="20" s="1"/>
  <c r="H51" i="20" s="1"/>
  <c r="H52" i="20" s="1"/>
  <c r="H55" i="15"/>
  <c r="H54" i="15"/>
  <c r="P52" i="15"/>
  <c r="P53" i="15" s="1"/>
  <c r="Q55" i="15"/>
  <c r="Q56" i="15"/>
  <c r="Q48" i="15"/>
  <c r="Q49" i="15" s="1"/>
  <c r="Q50" i="15" s="1"/>
  <c r="Q51" i="15" s="1"/>
  <c r="Q52" i="15" s="1"/>
  <c r="P59" i="15"/>
  <c r="P60" i="15"/>
  <c r="Q57" i="15"/>
  <c r="Q58" i="15"/>
  <c r="H56" i="15"/>
  <c r="H48" i="15"/>
  <c r="H49" i="15" s="1"/>
  <c r="H50" i="15" s="1"/>
  <c r="H51" i="15" s="1"/>
  <c r="H52" i="15" s="1"/>
  <c r="H57" i="15"/>
  <c r="H58" i="15"/>
  <c r="H59" i="15"/>
  <c r="H60" i="15"/>
  <c r="Q56" i="22"/>
  <c r="P63" i="22"/>
  <c r="G54" i="22"/>
  <c r="Q55" i="22"/>
  <c r="H55" i="22"/>
  <c r="H62" i="22"/>
  <c r="H56" i="22"/>
  <c r="H63" i="22"/>
  <c r="P62" i="22"/>
  <c r="Q57" i="22"/>
  <c r="Q49" i="22"/>
  <c r="Q58" i="22"/>
  <c r="Q50" i="22"/>
  <c r="Q59" i="22"/>
  <c r="Q51" i="22"/>
  <c r="Q60" i="22"/>
  <c r="Q52" i="22"/>
  <c r="Q61" i="22"/>
  <c r="Q53" i="22"/>
  <c r="Q64" i="22"/>
  <c r="G61" i="22"/>
  <c r="H57" i="22"/>
  <c r="H49" i="22"/>
  <c r="H58" i="22"/>
  <c r="H50" i="22"/>
  <c r="H59" i="22"/>
  <c r="H51" i="22"/>
  <c r="H60" i="22"/>
  <c r="H52" i="22"/>
  <c r="H53" i="22"/>
  <c r="H54" i="14"/>
  <c r="Q55" i="14"/>
  <c r="H56" i="14"/>
  <c r="P54" i="14"/>
  <c r="Q56" i="14"/>
  <c r="H55" i="14"/>
  <c r="Q57" i="14"/>
  <c r="Q49" i="14"/>
  <c r="P60" i="14"/>
  <c r="Q58" i="14"/>
  <c r="Q50" i="14"/>
  <c r="Q59" i="14"/>
  <c r="Q51" i="14"/>
  <c r="Q52" i="14"/>
  <c r="H57" i="14"/>
  <c r="H49" i="14"/>
  <c r="H58" i="14"/>
  <c r="H50" i="14"/>
  <c r="H60" i="14"/>
  <c r="G59" i="14"/>
  <c r="H51" i="14"/>
  <c r="H52" i="14"/>
  <c r="H53" i="14"/>
  <c r="H835" i="1"/>
  <c r="V47" i="20" s="1" a="1"/>
  <c r="V47" i="20" s="1"/>
  <c r="H834" i="1"/>
  <c r="M47" i="20" s="1" a="1"/>
  <c r="M47" i="20" s="1"/>
  <c r="H833" i="1"/>
  <c r="D47" i="20" s="1" a="1"/>
  <c r="D47" i="20" s="1"/>
  <c r="H832" i="1"/>
  <c r="H830" i="1"/>
  <c r="H829" i="1"/>
  <c r="H828" i="1"/>
  <c r="H827" i="1"/>
  <c r="H826" i="1"/>
  <c r="H825" i="1"/>
  <c r="H824" i="1"/>
  <c r="H823" i="1"/>
  <c r="H822" i="1"/>
  <c r="H821" i="1"/>
  <c r="A824" i="1"/>
  <c r="A825" i="1"/>
  <c r="A826" i="1"/>
  <c r="A827" i="1"/>
  <c r="A828" i="1"/>
  <c r="A829" i="1"/>
  <c r="A830" i="1"/>
  <c r="A832" i="1"/>
  <c r="A833" i="1"/>
  <c r="A834" i="1"/>
  <c r="A835" i="1"/>
  <c r="A831" i="1"/>
  <c r="B824" i="1"/>
  <c r="B825" i="1"/>
  <c r="B826" i="1"/>
  <c r="B827" i="1"/>
  <c r="B828" i="1"/>
  <c r="B829" i="1"/>
  <c r="B830" i="1"/>
  <c r="B832" i="1"/>
  <c r="B833" i="1"/>
  <c r="B834" i="1"/>
  <c r="B835" i="1"/>
  <c r="B831" i="1"/>
  <c r="C824" i="1"/>
  <c r="C825" i="1"/>
  <c r="C826" i="1"/>
  <c r="C827" i="1"/>
  <c r="C828" i="1"/>
  <c r="C829" i="1"/>
  <c r="C830" i="1"/>
  <c r="C832" i="1"/>
  <c r="C833" i="1"/>
  <c r="C834" i="1"/>
  <c r="C835" i="1"/>
  <c r="C831" i="1"/>
  <c r="D824" i="1"/>
  <c r="D825" i="1"/>
  <c r="D826" i="1"/>
  <c r="D827" i="1"/>
  <c r="D828" i="1"/>
  <c r="D829" i="1"/>
  <c r="D830" i="1"/>
  <c r="D832" i="1"/>
  <c r="D833" i="1"/>
  <c r="D834" i="1"/>
  <c r="D835" i="1"/>
  <c r="D831" i="1"/>
  <c r="H831" i="1"/>
  <c r="A821" i="1"/>
  <c r="A822" i="1"/>
  <c r="A823" i="1"/>
  <c r="B821" i="1"/>
  <c r="B822" i="1"/>
  <c r="B823" i="1"/>
  <c r="C821" i="1"/>
  <c r="C822" i="1"/>
  <c r="C823" i="1"/>
  <c r="D821" i="1"/>
  <c r="D822" i="1"/>
  <c r="D823" i="1"/>
  <c r="H820" i="1" l="1"/>
  <c r="V46" i="20" s="1" a="1"/>
  <c r="V46" i="20" s="1"/>
  <c r="H819" i="1"/>
  <c r="M46" i="20" s="1" a="1"/>
  <c r="M46" i="20" s="1"/>
  <c r="H818" i="1"/>
  <c r="D46" i="20" s="1" a="1"/>
  <c r="D46" i="20" s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V45" i="20" s="1" a="1"/>
  <c r="V45" i="20" s="1"/>
  <c r="H805" i="1"/>
  <c r="M45" i="20" s="1" a="1"/>
  <c r="M45" i="20" s="1"/>
  <c r="H804" i="1"/>
  <c r="D45" i="20" s="1" a="1"/>
  <c r="D45" i="20" s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G46" i="22" l="1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7" i="14"/>
  <c r="H46" i="14"/>
  <c r="H48" i="14"/>
  <c r="G44" i="14"/>
  <c r="G45" i="14" s="1"/>
  <c r="G46" i="14" s="1"/>
  <c r="G47" i="14" s="1"/>
  <c r="G48" i="14" s="1"/>
  <c r="G49" i="14" s="1"/>
  <c r="G50" i="14" s="1"/>
  <c r="G51" i="14" s="1"/>
  <c r="G52" i="14" s="1"/>
  <c r="G53" i="14" s="1"/>
  <c r="Q48" i="14"/>
  <c r="Q43" i="14"/>
  <c r="Q45" i="14"/>
  <c r="Q46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G48" i="15" s="1"/>
  <c r="G49" i="15" s="1"/>
  <c r="G39" i="15"/>
  <c r="H39" i="15"/>
  <c r="H40" i="15" s="1"/>
  <c r="H41" i="15" s="1"/>
  <c r="H42" i="15" s="1"/>
  <c r="H43" i="15" s="1"/>
  <c r="H44" i="15" s="1"/>
  <c r="H45" i="15" s="1"/>
  <c r="H46" i="15" s="1"/>
  <c r="H47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Q47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P48" i="15" s="1"/>
  <c r="P49" i="15" s="1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G47" i="19" s="1"/>
  <c r="G48" i="19" s="1"/>
  <c r="G49" i="19" s="1"/>
  <c r="G50" i="19" s="1"/>
  <c r="G51" i="19" s="1"/>
  <c r="G52" i="19" s="1"/>
  <c r="G53" i="19" s="1"/>
  <c r="H36" i="19"/>
  <c r="G43" i="19"/>
  <c r="H35" i="19"/>
  <c r="H49" i="19"/>
  <c r="H33" i="19"/>
  <c r="H48" i="19"/>
  <c r="H40" i="19"/>
  <c r="H41" i="19" s="1"/>
  <c r="H42" i="19" s="1"/>
  <c r="H43" i="19" s="1"/>
  <c r="H44" i="19" s="1"/>
  <c r="H45" i="19" s="1"/>
  <c r="H46" i="19"/>
  <c r="H47" i="19" s="1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F48" i="21" a="1"/>
  <c r="F48" i="21" s="1"/>
  <c r="C49" i="21" a="1"/>
  <c r="C49" i="21" s="1"/>
  <c r="D49" i="21" a="1"/>
  <c r="D49" i="21" s="1"/>
  <c r="E49" i="21" a="1"/>
  <c r="E49" i="21" s="1"/>
  <c r="F49" i="21" a="1"/>
  <c r="F49" i="21" s="1"/>
  <c r="C50" i="21" a="1"/>
  <c r="C50" i="21" s="1"/>
  <c r="D50" i="21" a="1"/>
  <c r="D50" i="21" s="1"/>
  <c r="E50" i="21" a="1"/>
  <c r="E50" i="21" s="1"/>
  <c r="F50" i="21" a="1"/>
  <c r="F50" i="21" s="1"/>
  <c r="C51" i="21" a="1"/>
  <c r="C51" i="21" s="1"/>
  <c r="D51" i="21" a="1"/>
  <c r="D51" i="21" s="1"/>
  <c r="E51" i="21" a="1"/>
  <c r="E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45" i="20" s="1"/>
  <c r="H46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Q44" i="21"/>
  <c r="G38" i="21"/>
  <c r="G47" i="21"/>
  <c r="G48" i="21" s="1"/>
  <c r="G49" i="21" s="1"/>
  <c r="G50" i="21" s="1"/>
  <c r="G51" i="21" s="1"/>
  <c r="G52" i="21" s="1"/>
  <c r="G53" i="21" s="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Q48" i="21"/>
  <c r="Q32" i="21"/>
  <c r="Q49" i="21"/>
  <c r="Q41" i="21"/>
  <c r="Q33" i="21"/>
  <c r="Q34" i="21"/>
  <c r="G39" i="2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H48" i="21" s="1" a="1"/>
  <c r="H48" i="21" s="1"/>
  <c r="H49" i="21" s="1" a="1"/>
  <c r="H49" i="21" s="1"/>
  <c r="H50" i="21" s="1" a="1"/>
  <c r="H50" i="21" s="1"/>
  <c r="H51" i="21" s="1" a="1"/>
  <c r="H51" i="21" s="1"/>
  <c r="H52" i="21" s="1" a="1"/>
  <c r="H52" i="21" s="1"/>
  <c r="H53" i="21" s="1" a="1"/>
  <c r="H53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<sst xmlns="http://schemas.openxmlformats.org/spreadsheetml/2006/main" count="2012" uniqueCount="336">
  <si>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</si>
  <si>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</si>
  <si>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</si>
  <si>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</si>
  <si>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</si>
  <si>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</si>
  <si>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</si>
  <si>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</si>
  <si>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</si>
  <si>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</si>
  <si>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</si>
  <si>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</si>
  <si>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</si>
  <si>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</si>
  <si>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</si>
  <si>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</si>
  <si>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</si>
  <si>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</si>
  <si>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</si>
  <si>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</si>
  <si>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</si>
  <si>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</si>
  <si>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</si>
  <si>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</si>
  <si>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</si>
  <si>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</si>
  <si>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</si>
  <si>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</si>
  <si>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</si>
  <si>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</si>
  <si>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</si>
  <si>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</si>
  <si>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</si>
  <si>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</si>
  <si>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</si>
  <si>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</si>
  <si>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</si>
  <si>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</si>
  <si>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</si>
  <si>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</si>
  <si>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</si>
  <si>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</si>
  <si>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</si>
  <si>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</si>
  <si>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</si>
  <si>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</si>
  <si>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</si>
  <si>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</si>
  <si>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</si>
  <si>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</si>
  <si>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</si>
  <si>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</si>
  <si>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</si>
  <si>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</si>
  <si>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</si>
  <si>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</si>
  <si>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</si>
  <si>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</si>
  <si>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</si>
  <si>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</si>
  <si>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</si>
  <si>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</si>
  <si>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</si>
  <si>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</si>
  <si>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</si>
  <si>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</si>
  <si>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</si>
  <si>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</si>
  <si>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</si>
  <si>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</si>
  <si>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</si>
  <si>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</si>
  <si>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</si>
  <si>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</si>
  <si>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</si>
  <si>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</si>
  <si>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</si>
  <si>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</si>
  <si>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</si>
  <si>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</si>
  <si>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</si>
  <si>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</si>
  <si>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</si>
  <si>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</si>
  <si>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</si>
  <si>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</si>
  <si>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</si>
  <si>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</si>
  <si>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</si>
  <si>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</si>
  <si>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</si>
  <si>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</si>
  <si>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</si>
  <si>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</si>
  <si>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</si>
  <si>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</si>
  <si>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</si>
  <si>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</si>
  <si>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</si>
  <si>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</si>
  <si>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</si>
  <si>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</si>
  <si>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</si>
  <si>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</si>
  <si>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</si>
  <si>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</si>
  <si>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</si>
  <si>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</si>
  <si>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</si>
  <si>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</si>
  <si>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</si>
  <si>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</si>
  <si>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</si>
  <si>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</si>
  <si>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</si>
  <si>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</si>
  <si>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</si>
  <si>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</si>
  <si>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</si>
  <si>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</si>
  <si>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</si>
  <si>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</si>
  <si>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</si>
  <si>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</si>
  <si>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</si>
  <si>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</si>
  <si>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</si>
  <si>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</si>
  <si>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</si>
  <si>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</si>
  <si>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</si>
  <si>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</si>
  <si>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</si>
  <si>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</si>
  <si>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</si>
  <si>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</si>
  <si>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</si>
  <si>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</si>
  <si>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</si>
  <si>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</si>
  <si>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</si>
  <si>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</si>
  <si>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</si>
  <si>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</si>
  <si>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</si>
  <si>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</si>
  <si>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</si>
  <si>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</si>
  <si>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</si>
  <si>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</si>
  <si>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</si>
  <si>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</si>
  <si>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</si>
  <si>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</si>
  <si>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</si>
  <si>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</si>
  <si>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</si>
  <si>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</si>
  <si>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</si>
  <si>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</si>
  <si>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</si>
  <si>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</si>
  <si>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</si>
  <si>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</si>
  <si>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</si>
  <si>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</si>
  <si>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</si>
  <si>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</si>
  <si>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</si>
  <si>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</si>
  <si>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</si>
  <si>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</si>
  <si>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</si>
  <si>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</si>
  <si>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</si>
  <si>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</si>
  <si>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</si>
  <si>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</si>
  <si>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</si>
  <si>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</si>
  <si>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</si>
  <si>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</si>
  <si>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</si>
  <si>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</si>
  <si>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</si>
  <si>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</si>
  <si>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</si>
  <si>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</si>
  <si>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</si>
  <si>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</si>
  <si>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</si>
  <si>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</si>
  <si>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</si>
  <si>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</si>
  <si>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</si>
  <si>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</si>
  <si>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</si>
  <si>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</si>
  <si>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</si>
  <si>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</si>
  <si>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</si>
  <si>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</si>
  <si>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</si>
  <si>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</si>
  <si>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</si>
  <si>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</si>
  <si>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</si>
  <si>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</si>
  <si>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</si>
  <si>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</si>
  <si>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</si>
  <si>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</si>
  <si>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</si>
  <si>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</si>
  <si>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</si>
  <si>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</si>
  <si>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</si>
  <si>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</si>
  <si>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</si>
  <si>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</si>
  <si>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</si>
  <si>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</si>
  <si>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</si>
  <si>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</si>
  <si>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</si>
  <si>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</si>
  <si>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</si>
  <si>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</si>
  <si>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</si>
  <si>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</si>
  <si>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</si>
  <si>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</si>
  <si>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</si>
  <si>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</si>
  <si>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</si>
  <si>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</si>
  <si>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</si>
  <si>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</si>
  <si>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</si>
  <si>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</si>
  <si>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</si>
  <si>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</si>
  <si>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</si>
  <si>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</si>
  <si>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</si>
  <si>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</si>
  <si>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</si>
  <si>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</si>
  <si>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</si>
  <si>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</si>
  <si>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</si>
  <si>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</si>
  <si>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</si>
  <si>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</si>
  <si>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</si>
  <si>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</si>
  <si>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</si>
  <si>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</si>
  <si>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</si>
  <si>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</si>
  <si>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</si>
  <si>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</si>
  <si>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</si>
  <si>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</si>
  <si>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</si>
  <si>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</si>
  <si>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</si>
  <si>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</si>
  <si>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</si>
  <si>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</si>
  <si>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</si>
  <si>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</si>
  <si>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</si>
  <si>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</si>
  <si>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</si>
  <si>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</si>
  <si>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</si>
  <si>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</si>
  <si>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</si>
  <si>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</si>
  <si>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</si>
  <si>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</si>
  <si>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</si>
  <si>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</si>
  <si>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</si>
  <si>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</si>
  <si>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</si>
  <si>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</si>
  <si>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</si>
  <si>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</si>
  <si>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</si>
  <si>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</si>
  <si>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</si>
  <si>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</si>
  <si>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</si>
  <si>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</si>
  <si>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</si>
  <si>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</si>
  <si>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</si>
  <si>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</si>
  <si>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</si>
  <si>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</si>
  <si>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</si>
  <si>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</si>
  <si>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</si>
  <si>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</si>
  <si>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</si>
  <si>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</si>
  <si>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</si>
  <si>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</si>
  <si>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</si>
  <si>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</si>
  <si>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</si>
  <si>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</si>
  <si>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</si>
  <si>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</si>
  <si>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</si>
  <si>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</si>
  <si>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</si>
  <si>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</si>
  <si>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</si>
  <si>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</si>
  <si>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</si>
  <si>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</si>
  <si>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</si>
  <si>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</si>
  <si>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</si>
  <si>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</si>
  <si>
    <t>咪哥视频聊天</t>
    <phoneticPr fontId="1" type="noConversion"/>
  </si>
  <si>
    <t>完成度=900/1400=64.28571429%</t>
    <phoneticPr fontId="1" type="noConversion"/>
  </si>
  <si>
    <t>完成度=1000/1300=76.92307692%</t>
    <phoneticPr fontId="1" type="noConversion"/>
  </si>
  <si>
    <t>完成度=600/1200=50%</t>
    <phoneticPr fontId="1" type="noConversion"/>
  </si>
  <si>
    <t>完成度=850/1400=60.71428571%</t>
    <phoneticPr fontId="1" type="noConversion"/>
  </si>
  <si>
    <t>完成度=800/1500=53.33333333%</t>
    <phoneticPr fontId="1" type="noConversion"/>
  </si>
  <si>
    <t>完成度=650/1300=50%</t>
    <phoneticPr fontId="1" type="noConversion"/>
  </si>
  <si>
    <t>完成度=1150/1300=88.46153846%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</si>
</sst>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28.953822916665" createdVersion="6" refreshedVersion="6" minRefreshableVersion="3" recordCount="918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4">
        <s v="2 月"/>
        <s v="3 月"/>
        <s v="4 月"/>
        <m u="1"/>
      </sharedItems>
    </cacheField>
    <cacheField name="周次" numFmtId="0">
      <sharedItems containsBlank="1" count="9">
        <s v="第 8 周"/>
        <s v="第 9 周"/>
        <s v="第 10 周"/>
        <s v="第 11 周"/>
        <s v="第 12 周"/>
        <s v="第 13 周"/>
        <s v="第 14 周"/>
        <s v="第 15 周"/>
        <m u="1"/>
      </sharedItems>
    </cacheField>
    <cacheField name="日期" numFmtId="14">
      <sharedItems containsSemiMixedTypes="0" containsNonDate="0" containsDate="1" containsString="0" minDate="2020-02-23T00:00:00" maxDate="2020-04-08T00:00:00" count="45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s v="咪哥视频聊天"/>
        <m u="1"/>
        <s v="制定明日计划" u="1"/>
        <s v="整体情况" u="1"/>
        <s v="明日计划" u="1"/>
        <s v="吃午饭，看韩剧" u="1"/>
        <s v="吃午饭" u="1"/>
        <s v="做午饭" u="1"/>
        <s v="吃晚饭" u="1"/>
        <s v="做晚饭" u="1"/>
        <s v="午睡" u="1"/>
        <s v="吃午餐，看韩剧" u="1"/>
      </sharedItems>
    </cacheField>
    <cacheField name="得分" numFmtId="179">
      <sharedItems containsSemiMixedTypes="0" containsString="0" containsNumber="1" minValue="-179.2" maxValue="2.2000000000000002"/>
    </cacheField>
    <cacheField name="备注" numFmtId="0">
      <sharedItems containsBlank="1" containsMixedTypes="1" containsNumber="1" minValue="0.57369999999999999" maxValue="0.85880000000000001" count="80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  <s v="完成度=900/1400=64.28571429%"/>
        <s v="完成度=1000/1300=76.92307692%"/>
        <s v="完成度=600/1200=50%"/>
        <s v="完成度=850/1400=60.71428571%"/>
        <s v="完成度=800/1500=53.33333333%"/>
        <s v="完成度=650/1300=50%"/>
        <s v="完成度=1150/1300=88.46153846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8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  <r>
    <x v="0"/>
    <x v="1"/>
    <x v="2"/>
    <x v="6"/>
    <x v="38"/>
    <x v="8"/>
    <x v="9"/>
    <x v="6"/>
    <x v="18"/>
    <n v="6.4285714290000004E-2"/>
    <x v="73"/>
  </r>
  <r>
    <x v="0"/>
    <x v="1"/>
    <x v="2"/>
    <x v="6"/>
    <x v="38"/>
    <x v="53"/>
    <x v="66"/>
    <x v="0"/>
    <x v="0"/>
    <n v="0.4"/>
    <x v="63"/>
  </r>
  <r>
    <x v="0"/>
    <x v="1"/>
    <x v="2"/>
    <x v="6"/>
    <x v="38"/>
    <x v="53"/>
    <x v="57"/>
    <x v="4"/>
    <x v="1"/>
    <n v="1.1000000000000001"/>
    <x v="57"/>
  </r>
  <r>
    <x v="0"/>
    <x v="1"/>
    <x v="2"/>
    <x v="6"/>
    <x v="38"/>
    <x v="53"/>
    <x v="4"/>
    <x v="5"/>
    <x v="2"/>
    <n v="-0.7"/>
    <x v="28"/>
  </r>
  <r>
    <x v="0"/>
    <x v="1"/>
    <x v="2"/>
    <x v="6"/>
    <x v="38"/>
    <x v="29"/>
    <x v="46"/>
    <x v="3"/>
    <x v="3"/>
    <n v="0.6"/>
    <x v="57"/>
  </r>
  <r>
    <x v="0"/>
    <x v="1"/>
    <x v="2"/>
    <x v="6"/>
    <x v="38"/>
    <x v="31"/>
    <x v="10"/>
    <x v="4"/>
    <x v="4"/>
    <n v="0.5"/>
    <x v="57"/>
  </r>
  <r>
    <x v="0"/>
    <x v="1"/>
    <x v="2"/>
    <x v="6"/>
    <x v="38"/>
    <x v="15"/>
    <x v="48"/>
    <x v="3"/>
    <x v="35"/>
    <n v="2"/>
    <x v="57"/>
  </r>
  <r>
    <x v="0"/>
    <x v="1"/>
    <x v="2"/>
    <x v="6"/>
    <x v="38"/>
    <x v="48"/>
    <x v="38"/>
    <x v="3"/>
    <x v="36"/>
    <n v="0.1"/>
    <x v="57"/>
  </r>
  <r>
    <x v="0"/>
    <x v="1"/>
    <x v="2"/>
    <x v="6"/>
    <x v="38"/>
    <x v="68"/>
    <x v="31"/>
    <x v="3"/>
    <x v="42"/>
    <n v="1.6"/>
    <x v="57"/>
  </r>
  <r>
    <x v="0"/>
    <x v="1"/>
    <x v="2"/>
    <x v="6"/>
    <x v="38"/>
    <x v="4"/>
    <x v="5"/>
    <x v="5"/>
    <x v="5"/>
    <n v="0.7"/>
    <x v="57"/>
  </r>
  <r>
    <x v="0"/>
    <x v="1"/>
    <x v="2"/>
    <x v="6"/>
    <x v="38"/>
    <x v="60"/>
    <x v="6"/>
    <x v="5"/>
    <x v="127"/>
    <n v="0"/>
    <x v="57"/>
  </r>
  <r>
    <x v="0"/>
    <x v="1"/>
    <x v="2"/>
    <x v="6"/>
    <x v="38"/>
    <x v="5"/>
    <x v="6"/>
    <x v="3"/>
    <x v="6"/>
    <n v="0"/>
    <x v="28"/>
  </r>
  <r>
    <x v="0"/>
    <x v="1"/>
    <x v="2"/>
    <x v="6"/>
    <x v="38"/>
    <x v="6"/>
    <x v="44"/>
    <x v="15"/>
    <x v="43"/>
    <n v="0"/>
    <x v="28"/>
  </r>
  <r>
    <x v="0"/>
    <x v="1"/>
    <x v="2"/>
    <x v="6"/>
    <x v="38"/>
    <x v="38"/>
    <x v="19"/>
    <x v="15"/>
    <x v="8"/>
    <n v="0"/>
    <x v="28"/>
  </r>
  <r>
    <x v="0"/>
    <x v="1"/>
    <x v="2"/>
    <x v="6"/>
    <x v="38"/>
    <x v="39"/>
    <x v="8"/>
    <x v="15"/>
    <x v="64"/>
    <n v="0"/>
    <x v="28"/>
  </r>
  <r>
    <x v="0"/>
    <x v="1"/>
    <x v="2"/>
    <x v="6"/>
    <x v="39"/>
    <x v="8"/>
    <x v="9"/>
    <x v="6"/>
    <x v="18"/>
    <n v="7.692307692E-2"/>
    <x v="74"/>
  </r>
  <r>
    <x v="0"/>
    <x v="1"/>
    <x v="2"/>
    <x v="6"/>
    <x v="39"/>
    <x v="65"/>
    <x v="77"/>
    <x v="0"/>
    <x v="0"/>
    <n v="0.4"/>
    <x v="57"/>
  </r>
  <r>
    <x v="0"/>
    <x v="1"/>
    <x v="2"/>
    <x v="6"/>
    <x v="39"/>
    <x v="65"/>
    <x v="65"/>
    <x v="4"/>
    <x v="1"/>
    <n v="1.1000000000000001"/>
    <x v="57"/>
  </r>
  <r>
    <x v="0"/>
    <x v="1"/>
    <x v="2"/>
    <x v="6"/>
    <x v="39"/>
    <x v="53"/>
    <x v="4"/>
    <x v="5"/>
    <x v="2"/>
    <n v="0.7"/>
    <x v="57"/>
  </r>
  <r>
    <x v="0"/>
    <x v="1"/>
    <x v="2"/>
    <x v="6"/>
    <x v="39"/>
    <x v="29"/>
    <x v="46"/>
    <x v="3"/>
    <x v="3"/>
    <n v="0.6"/>
    <x v="57"/>
  </r>
  <r>
    <x v="0"/>
    <x v="1"/>
    <x v="2"/>
    <x v="6"/>
    <x v="39"/>
    <x v="31"/>
    <x v="10"/>
    <x v="4"/>
    <x v="4"/>
    <n v="0.6"/>
    <x v="63"/>
  </r>
  <r>
    <x v="0"/>
    <x v="1"/>
    <x v="2"/>
    <x v="6"/>
    <x v="39"/>
    <x v="15"/>
    <x v="48"/>
    <x v="3"/>
    <x v="35"/>
    <n v="2.1"/>
    <x v="63"/>
  </r>
  <r>
    <x v="0"/>
    <x v="1"/>
    <x v="2"/>
    <x v="6"/>
    <x v="39"/>
    <x v="48"/>
    <x v="38"/>
    <x v="3"/>
    <x v="36"/>
    <n v="0.1"/>
    <x v="57"/>
  </r>
  <r>
    <x v="0"/>
    <x v="1"/>
    <x v="2"/>
    <x v="6"/>
    <x v="39"/>
    <x v="68"/>
    <x v="31"/>
    <x v="3"/>
    <x v="42"/>
    <n v="1.7"/>
    <x v="63"/>
  </r>
  <r>
    <x v="0"/>
    <x v="1"/>
    <x v="2"/>
    <x v="6"/>
    <x v="39"/>
    <x v="4"/>
    <x v="5"/>
    <x v="5"/>
    <x v="5"/>
    <n v="0.7"/>
    <x v="57"/>
  </r>
  <r>
    <x v="0"/>
    <x v="1"/>
    <x v="2"/>
    <x v="6"/>
    <x v="39"/>
    <x v="5"/>
    <x v="6"/>
    <x v="3"/>
    <x v="6"/>
    <n v="0.7"/>
    <x v="57"/>
  </r>
  <r>
    <x v="0"/>
    <x v="1"/>
    <x v="2"/>
    <x v="6"/>
    <x v="39"/>
    <x v="6"/>
    <x v="44"/>
    <x v="15"/>
    <x v="43"/>
    <n v="-11.2"/>
    <x v="28"/>
  </r>
  <r>
    <x v="0"/>
    <x v="1"/>
    <x v="2"/>
    <x v="6"/>
    <x v="39"/>
    <x v="38"/>
    <x v="19"/>
    <x v="15"/>
    <x v="8"/>
    <n v="-11.2"/>
    <x v="28"/>
  </r>
  <r>
    <x v="0"/>
    <x v="1"/>
    <x v="2"/>
    <x v="6"/>
    <x v="39"/>
    <x v="39"/>
    <x v="8"/>
    <x v="15"/>
    <x v="64"/>
    <n v="-11.2"/>
    <x v="28"/>
  </r>
  <r>
    <x v="0"/>
    <x v="1"/>
    <x v="2"/>
    <x v="6"/>
    <x v="40"/>
    <x v="8"/>
    <x v="9"/>
    <x v="6"/>
    <x v="18"/>
    <n v="0.05"/>
    <x v="75"/>
  </r>
  <r>
    <x v="0"/>
    <x v="1"/>
    <x v="2"/>
    <x v="6"/>
    <x v="40"/>
    <x v="55"/>
    <x v="65"/>
    <x v="0"/>
    <x v="0"/>
    <n v="0.4"/>
    <x v="57"/>
  </r>
  <r>
    <x v="0"/>
    <x v="1"/>
    <x v="2"/>
    <x v="6"/>
    <x v="40"/>
    <x v="55"/>
    <x v="66"/>
    <x v="4"/>
    <x v="1"/>
    <n v="1.2"/>
    <x v="58"/>
  </r>
  <r>
    <x v="0"/>
    <x v="1"/>
    <x v="2"/>
    <x v="6"/>
    <x v="40"/>
    <x v="53"/>
    <x v="4"/>
    <x v="5"/>
    <x v="2"/>
    <n v="0.7"/>
    <x v="57"/>
  </r>
  <r>
    <x v="0"/>
    <x v="1"/>
    <x v="2"/>
    <x v="6"/>
    <x v="40"/>
    <x v="29"/>
    <x v="46"/>
    <x v="3"/>
    <x v="3"/>
    <n v="0.6"/>
    <x v="57"/>
  </r>
  <r>
    <x v="0"/>
    <x v="1"/>
    <x v="2"/>
    <x v="6"/>
    <x v="40"/>
    <x v="31"/>
    <x v="10"/>
    <x v="4"/>
    <x v="4"/>
    <n v="0.6"/>
    <x v="57"/>
  </r>
  <r>
    <x v="0"/>
    <x v="1"/>
    <x v="2"/>
    <x v="6"/>
    <x v="40"/>
    <x v="15"/>
    <x v="48"/>
    <x v="3"/>
    <x v="35"/>
    <n v="2.1"/>
    <x v="57"/>
  </r>
  <r>
    <x v="0"/>
    <x v="1"/>
    <x v="2"/>
    <x v="6"/>
    <x v="40"/>
    <x v="48"/>
    <x v="38"/>
    <x v="3"/>
    <x v="36"/>
    <n v="0"/>
    <x v="28"/>
  </r>
  <r>
    <x v="0"/>
    <x v="1"/>
    <x v="2"/>
    <x v="6"/>
    <x v="40"/>
    <x v="68"/>
    <x v="31"/>
    <x v="3"/>
    <x v="42"/>
    <n v="1.7"/>
    <x v="57"/>
  </r>
  <r>
    <x v="0"/>
    <x v="1"/>
    <x v="2"/>
    <x v="6"/>
    <x v="40"/>
    <x v="4"/>
    <x v="5"/>
    <x v="5"/>
    <x v="5"/>
    <n v="-0.7"/>
    <x v="28"/>
  </r>
  <r>
    <x v="0"/>
    <x v="1"/>
    <x v="2"/>
    <x v="6"/>
    <x v="40"/>
    <x v="5"/>
    <x v="6"/>
    <x v="3"/>
    <x v="6"/>
    <n v="-0.7"/>
    <x v="28"/>
  </r>
  <r>
    <x v="0"/>
    <x v="1"/>
    <x v="2"/>
    <x v="6"/>
    <x v="40"/>
    <x v="6"/>
    <x v="44"/>
    <x v="15"/>
    <x v="43"/>
    <n v="-22.4"/>
    <x v="28"/>
  </r>
  <r>
    <x v="0"/>
    <x v="1"/>
    <x v="2"/>
    <x v="6"/>
    <x v="40"/>
    <x v="38"/>
    <x v="19"/>
    <x v="15"/>
    <x v="8"/>
    <n v="-22.4"/>
    <x v="28"/>
  </r>
  <r>
    <x v="0"/>
    <x v="1"/>
    <x v="2"/>
    <x v="6"/>
    <x v="40"/>
    <x v="39"/>
    <x v="8"/>
    <x v="15"/>
    <x v="64"/>
    <n v="-22.4"/>
    <x v="28"/>
  </r>
  <r>
    <x v="0"/>
    <x v="1"/>
    <x v="2"/>
    <x v="6"/>
    <x v="41"/>
    <x v="8"/>
    <x v="9"/>
    <x v="6"/>
    <x v="18"/>
    <n v="6.0714285710000003E-2"/>
    <x v="76"/>
  </r>
  <r>
    <x v="0"/>
    <x v="1"/>
    <x v="2"/>
    <x v="6"/>
    <x v="41"/>
    <x v="55"/>
    <x v="65"/>
    <x v="0"/>
    <x v="0"/>
    <n v="0.5"/>
    <x v="58"/>
  </r>
  <r>
    <x v="0"/>
    <x v="1"/>
    <x v="2"/>
    <x v="6"/>
    <x v="41"/>
    <x v="55"/>
    <x v="66"/>
    <x v="4"/>
    <x v="1"/>
    <n v="1.2"/>
    <x v="57"/>
  </r>
  <r>
    <x v="0"/>
    <x v="1"/>
    <x v="2"/>
    <x v="6"/>
    <x v="41"/>
    <x v="53"/>
    <x v="4"/>
    <x v="5"/>
    <x v="2"/>
    <n v="0.7"/>
    <x v="57"/>
  </r>
  <r>
    <x v="0"/>
    <x v="1"/>
    <x v="2"/>
    <x v="6"/>
    <x v="41"/>
    <x v="29"/>
    <x v="46"/>
    <x v="3"/>
    <x v="3"/>
    <n v="0"/>
    <x v="28"/>
  </r>
  <r>
    <x v="0"/>
    <x v="1"/>
    <x v="2"/>
    <x v="6"/>
    <x v="41"/>
    <x v="31"/>
    <x v="10"/>
    <x v="4"/>
    <x v="4"/>
    <n v="0.6"/>
    <x v="57"/>
  </r>
  <r>
    <x v="0"/>
    <x v="1"/>
    <x v="2"/>
    <x v="6"/>
    <x v="41"/>
    <x v="19"/>
    <x v="14"/>
    <x v="5"/>
    <x v="34"/>
    <n v="1.8"/>
    <x v="57"/>
  </r>
  <r>
    <x v="0"/>
    <x v="1"/>
    <x v="2"/>
    <x v="6"/>
    <x v="41"/>
    <x v="15"/>
    <x v="48"/>
    <x v="3"/>
    <x v="35"/>
    <n v="2.1"/>
    <x v="57"/>
  </r>
  <r>
    <x v="0"/>
    <x v="1"/>
    <x v="2"/>
    <x v="6"/>
    <x v="41"/>
    <x v="48"/>
    <x v="38"/>
    <x v="3"/>
    <x v="36"/>
    <n v="0.1"/>
    <x v="57"/>
  </r>
  <r>
    <x v="0"/>
    <x v="1"/>
    <x v="2"/>
    <x v="6"/>
    <x v="41"/>
    <x v="12"/>
    <x v="43"/>
    <x v="5"/>
    <x v="41"/>
    <n v="1.5"/>
    <x v="57"/>
  </r>
  <r>
    <x v="0"/>
    <x v="1"/>
    <x v="2"/>
    <x v="6"/>
    <x v="41"/>
    <x v="68"/>
    <x v="31"/>
    <x v="3"/>
    <x v="42"/>
    <n v="1.7"/>
    <x v="57"/>
  </r>
  <r>
    <x v="0"/>
    <x v="1"/>
    <x v="2"/>
    <x v="6"/>
    <x v="41"/>
    <x v="4"/>
    <x v="5"/>
    <x v="5"/>
    <x v="5"/>
    <n v="-1.4"/>
    <x v="28"/>
  </r>
  <r>
    <x v="0"/>
    <x v="1"/>
    <x v="2"/>
    <x v="6"/>
    <x v="41"/>
    <x v="5"/>
    <x v="6"/>
    <x v="3"/>
    <x v="6"/>
    <n v="-1.4"/>
    <x v="28"/>
  </r>
  <r>
    <x v="0"/>
    <x v="1"/>
    <x v="2"/>
    <x v="6"/>
    <x v="41"/>
    <x v="6"/>
    <x v="44"/>
    <x v="15"/>
    <x v="43"/>
    <n v="-44.8"/>
    <x v="28"/>
  </r>
  <r>
    <x v="0"/>
    <x v="1"/>
    <x v="2"/>
    <x v="6"/>
    <x v="41"/>
    <x v="38"/>
    <x v="19"/>
    <x v="15"/>
    <x v="8"/>
    <n v="-44.8"/>
    <x v="28"/>
  </r>
  <r>
    <x v="0"/>
    <x v="1"/>
    <x v="2"/>
    <x v="6"/>
    <x v="41"/>
    <x v="39"/>
    <x v="8"/>
    <x v="15"/>
    <x v="64"/>
    <n v="-44.8"/>
    <x v="28"/>
  </r>
  <r>
    <x v="0"/>
    <x v="1"/>
    <x v="2"/>
    <x v="6"/>
    <x v="42"/>
    <x v="8"/>
    <x v="9"/>
    <x v="6"/>
    <x v="18"/>
    <n v="5.3333333330000003E-2"/>
    <x v="77"/>
  </r>
  <r>
    <x v="0"/>
    <x v="1"/>
    <x v="2"/>
    <x v="6"/>
    <x v="42"/>
    <x v="55"/>
    <x v="65"/>
    <x v="0"/>
    <x v="0"/>
    <n v="0.5"/>
    <x v="58"/>
  </r>
  <r>
    <x v="0"/>
    <x v="1"/>
    <x v="2"/>
    <x v="6"/>
    <x v="42"/>
    <x v="55"/>
    <x v="66"/>
    <x v="4"/>
    <x v="1"/>
    <n v="1.2"/>
    <x v="57"/>
  </r>
  <r>
    <x v="0"/>
    <x v="1"/>
    <x v="2"/>
    <x v="6"/>
    <x v="42"/>
    <x v="53"/>
    <x v="4"/>
    <x v="5"/>
    <x v="2"/>
    <n v="0.8"/>
    <x v="63"/>
  </r>
  <r>
    <x v="0"/>
    <x v="1"/>
    <x v="2"/>
    <x v="6"/>
    <x v="42"/>
    <x v="29"/>
    <x v="46"/>
    <x v="3"/>
    <x v="3"/>
    <n v="0.6"/>
    <x v="57"/>
  </r>
  <r>
    <x v="0"/>
    <x v="1"/>
    <x v="2"/>
    <x v="6"/>
    <x v="42"/>
    <x v="31"/>
    <x v="10"/>
    <x v="4"/>
    <x v="4"/>
    <n v="0.7"/>
    <x v="63"/>
  </r>
  <r>
    <x v="0"/>
    <x v="1"/>
    <x v="2"/>
    <x v="6"/>
    <x v="42"/>
    <x v="19"/>
    <x v="14"/>
    <x v="5"/>
    <x v="34"/>
    <n v="1.8"/>
    <x v="57"/>
  </r>
  <r>
    <x v="0"/>
    <x v="1"/>
    <x v="2"/>
    <x v="6"/>
    <x v="42"/>
    <x v="15"/>
    <x v="48"/>
    <x v="3"/>
    <x v="35"/>
    <n v="2.2000000000000002"/>
    <x v="63"/>
  </r>
  <r>
    <x v="0"/>
    <x v="1"/>
    <x v="2"/>
    <x v="6"/>
    <x v="42"/>
    <x v="48"/>
    <x v="38"/>
    <x v="3"/>
    <x v="36"/>
    <n v="0.1"/>
    <x v="57"/>
  </r>
  <r>
    <x v="0"/>
    <x v="1"/>
    <x v="2"/>
    <x v="6"/>
    <x v="42"/>
    <x v="12"/>
    <x v="43"/>
    <x v="5"/>
    <x v="41"/>
    <n v="1.8"/>
    <x v="63"/>
  </r>
  <r>
    <x v="0"/>
    <x v="1"/>
    <x v="2"/>
    <x v="6"/>
    <x v="42"/>
    <x v="46"/>
    <x v="17"/>
    <x v="5"/>
    <x v="51"/>
    <n v="0"/>
    <x v="28"/>
  </r>
  <r>
    <x v="0"/>
    <x v="1"/>
    <x v="2"/>
    <x v="6"/>
    <x v="42"/>
    <x v="68"/>
    <x v="31"/>
    <x v="3"/>
    <x v="42"/>
    <n v="1.8"/>
    <x v="63"/>
  </r>
  <r>
    <x v="0"/>
    <x v="1"/>
    <x v="2"/>
    <x v="6"/>
    <x v="42"/>
    <x v="4"/>
    <x v="5"/>
    <x v="5"/>
    <x v="5"/>
    <n v="-2.8"/>
    <x v="28"/>
  </r>
  <r>
    <x v="0"/>
    <x v="1"/>
    <x v="2"/>
    <x v="6"/>
    <x v="42"/>
    <x v="5"/>
    <x v="6"/>
    <x v="3"/>
    <x v="6"/>
    <n v="-2.8"/>
    <x v="28"/>
  </r>
  <r>
    <x v="0"/>
    <x v="1"/>
    <x v="2"/>
    <x v="6"/>
    <x v="42"/>
    <x v="6"/>
    <x v="44"/>
    <x v="15"/>
    <x v="43"/>
    <n v="-89.6"/>
    <x v="28"/>
  </r>
  <r>
    <x v="0"/>
    <x v="1"/>
    <x v="2"/>
    <x v="6"/>
    <x v="42"/>
    <x v="38"/>
    <x v="19"/>
    <x v="15"/>
    <x v="8"/>
    <n v="-89.6"/>
    <x v="28"/>
  </r>
  <r>
    <x v="0"/>
    <x v="1"/>
    <x v="2"/>
    <x v="6"/>
    <x v="42"/>
    <x v="39"/>
    <x v="8"/>
    <x v="15"/>
    <x v="64"/>
    <n v="-89.6"/>
    <x v="28"/>
  </r>
  <r>
    <x v="0"/>
    <x v="1"/>
    <x v="2"/>
    <x v="7"/>
    <x v="43"/>
    <x v="8"/>
    <x v="9"/>
    <x v="6"/>
    <x v="18"/>
    <n v="0.05"/>
    <x v="78"/>
  </r>
  <r>
    <x v="0"/>
    <x v="1"/>
    <x v="2"/>
    <x v="7"/>
    <x v="43"/>
    <x v="53"/>
    <x v="66"/>
    <x v="0"/>
    <x v="0"/>
    <n v="0.5"/>
    <x v="57"/>
  </r>
  <r>
    <x v="0"/>
    <x v="1"/>
    <x v="2"/>
    <x v="7"/>
    <x v="43"/>
    <x v="53"/>
    <x v="57"/>
    <x v="4"/>
    <x v="1"/>
    <n v="1.3"/>
    <x v="63"/>
  </r>
  <r>
    <x v="0"/>
    <x v="1"/>
    <x v="2"/>
    <x v="7"/>
    <x v="43"/>
    <x v="53"/>
    <x v="4"/>
    <x v="5"/>
    <x v="2"/>
    <n v="0.8"/>
    <x v="57"/>
  </r>
  <r>
    <x v="0"/>
    <x v="1"/>
    <x v="2"/>
    <x v="7"/>
    <x v="43"/>
    <x v="31"/>
    <x v="10"/>
    <x v="4"/>
    <x v="4"/>
    <n v="0.7"/>
    <x v="57"/>
  </r>
  <r>
    <x v="0"/>
    <x v="1"/>
    <x v="2"/>
    <x v="7"/>
    <x v="43"/>
    <x v="15"/>
    <x v="48"/>
    <x v="3"/>
    <x v="35"/>
    <n v="2.2000000000000002"/>
    <x v="57"/>
  </r>
  <r>
    <x v="0"/>
    <x v="1"/>
    <x v="2"/>
    <x v="7"/>
    <x v="43"/>
    <x v="48"/>
    <x v="38"/>
    <x v="3"/>
    <x v="36"/>
    <n v="0.1"/>
    <x v="57"/>
  </r>
  <r>
    <x v="0"/>
    <x v="1"/>
    <x v="2"/>
    <x v="7"/>
    <x v="43"/>
    <x v="68"/>
    <x v="31"/>
    <x v="3"/>
    <x v="42"/>
    <n v="1.8"/>
    <x v="57"/>
  </r>
  <r>
    <x v="0"/>
    <x v="1"/>
    <x v="2"/>
    <x v="7"/>
    <x v="43"/>
    <x v="4"/>
    <x v="5"/>
    <x v="5"/>
    <x v="5"/>
    <n v="-5.6"/>
    <x v="28"/>
  </r>
  <r>
    <x v="0"/>
    <x v="1"/>
    <x v="2"/>
    <x v="7"/>
    <x v="43"/>
    <x v="5"/>
    <x v="6"/>
    <x v="3"/>
    <x v="6"/>
    <n v="-5.6"/>
    <x v="28"/>
  </r>
  <r>
    <x v="0"/>
    <x v="1"/>
    <x v="2"/>
    <x v="7"/>
    <x v="43"/>
    <x v="6"/>
    <x v="44"/>
    <x v="15"/>
    <x v="43"/>
    <n v="-179.2"/>
    <x v="28"/>
  </r>
  <r>
    <x v="0"/>
    <x v="1"/>
    <x v="2"/>
    <x v="7"/>
    <x v="43"/>
    <x v="38"/>
    <x v="19"/>
    <x v="15"/>
    <x v="8"/>
    <n v="-179.2"/>
    <x v="28"/>
  </r>
  <r>
    <x v="0"/>
    <x v="1"/>
    <x v="2"/>
    <x v="7"/>
    <x v="43"/>
    <x v="39"/>
    <x v="8"/>
    <x v="15"/>
    <x v="64"/>
    <n v="-179.2"/>
    <x v="28"/>
  </r>
  <r>
    <x v="0"/>
    <x v="1"/>
    <x v="2"/>
    <x v="7"/>
    <x v="44"/>
    <x v="8"/>
    <x v="9"/>
    <x v="6"/>
    <x v="18"/>
    <n v="8.8461538460000003E-2"/>
    <x v="79"/>
  </r>
  <r>
    <x v="0"/>
    <x v="1"/>
    <x v="2"/>
    <x v="7"/>
    <x v="44"/>
    <x v="53"/>
    <x v="66"/>
    <x v="0"/>
    <x v="0"/>
    <n v="0.6"/>
    <x v="63"/>
  </r>
  <r>
    <x v="0"/>
    <x v="1"/>
    <x v="2"/>
    <x v="7"/>
    <x v="44"/>
    <x v="53"/>
    <x v="57"/>
    <x v="4"/>
    <x v="1"/>
    <n v="1.3"/>
    <x v="57"/>
  </r>
  <r>
    <x v="0"/>
    <x v="1"/>
    <x v="2"/>
    <x v="7"/>
    <x v="44"/>
    <x v="53"/>
    <x v="4"/>
    <x v="5"/>
    <x v="2"/>
    <n v="0.8"/>
    <x v="57"/>
  </r>
  <r>
    <x v="0"/>
    <x v="1"/>
    <x v="2"/>
    <x v="7"/>
    <x v="44"/>
    <x v="31"/>
    <x v="10"/>
    <x v="4"/>
    <x v="4"/>
    <n v="0.7"/>
    <x v="57"/>
  </r>
  <r>
    <x v="0"/>
    <x v="1"/>
    <x v="2"/>
    <x v="7"/>
    <x v="44"/>
    <x v="15"/>
    <x v="48"/>
    <x v="3"/>
    <x v="35"/>
    <n v="2.2000000000000002"/>
    <x v="57"/>
  </r>
  <r>
    <x v="0"/>
    <x v="1"/>
    <x v="2"/>
    <x v="7"/>
    <x v="44"/>
    <x v="48"/>
    <x v="38"/>
    <x v="3"/>
    <x v="36"/>
    <n v="0.1"/>
    <x v="57"/>
  </r>
  <r>
    <x v="0"/>
    <x v="1"/>
    <x v="2"/>
    <x v="7"/>
    <x v="44"/>
    <x v="68"/>
    <x v="31"/>
    <x v="3"/>
    <x v="42"/>
    <n v="1.8"/>
    <x v="57"/>
  </r>
  <r>
    <x v="0"/>
    <x v="1"/>
    <x v="2"/>
    <x v="7"/>
    <x v="44"/>
    <x v="4"/>
    <x v="5"/>
    <x v="5"/>
    <x v="5"/>
    <n v="0.7"/>
    <x v="57"/>
  </r>
  <r>
    <x v="0"/>
    <x v="1"/>
    <x v="2"/>
    <x v="7"/>
    <x v="44"/>
    <x v="5"/>
    <x v="6"/>
    <x v="3"/>
    <x v="6"/>
    <n v="0.7"/>
    <x v="57"/>
  </r>
  <r>
    <x v="0"/>
    <x v="1"/>
    <x v="2"/>
    <x v="7"/>
    <x v="44"/>
    <x v="6"/>
    <x v="44"/>
    <x v="15"/>
    <x v="43"/>
    <n v="0.7"/>
    <x v="57"/>
  </r>
  <r>
    <x v="0"/>
    <x v="1"/>
    <x v="2"/>
    <x v="7"/>
    <x v="44"/>
    <x v="38"/>
    <x v="19"/>
    <x v="15"/>
    <x v="8"/>
    <n v="0.7"/>
    <x v="57"/>
  </r>
  <r>
    <x v="0"/>
    <x v="1"/>
    <x v="2"/>
    <x v="7"/>
    <x v="44"/>
    <x v="39"/>
    <x v="8"/>
    <x v="15"/>
    <x v="64"/>
    <n v="0.7"/>
    <x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2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76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0"/>
        <item x="1"/>
        <item x="2"/>
        <item m="1" x="3"/>
        <item t="default"/>
      </items>
    </pivotField>
    <pivotField compact="0" outline="0" showAll="0">
      <items count="10">
        <item x="2"/>
        <item x="3"/>
        <item x="4"/>
        <item x="5"/>
        <item x="6"/>
        <item x="7"/>
        <item x="0"/>
        <item x="1"/>
        <item m="1" x="8"/>
        <item t="default"/>
      </items>
    </pivotField>
    <pivotField axis="axisRow" compact="0" numFmtId="14" outline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40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35"/>
        <item x="35"/>
        <item m="1" x="138"/>
        <item m="1" x="133"/>
        <item m="1" x="132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x="127"/>
        <item m="1" x="131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7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0"/>
        <item x="98"/>
        <item x="59"/>
        <item m="1" x="129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6"/>
        <item x="34"/>
        <item m="1" x="134"/>
        <item x="3"/>
        <item m="1" x="128"/>
        <item t="default"/>
      </items>
    </pivotField>
    <pivotField dataField="1" compact="0" outline="0" showAll="0"/>
    <pivotField compact="0" outline="0" showAll="0">
      <items count="81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74"/>
        <item x="62"/>
        <item x="42"/>
        <item x="48"/>
        <item x="79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5"/>
        <item x="70"/>
        <item x="78"/>
        <item x="65"/>
        <item x="72"/>
        <item x="69"/>
        <item x="53"/>
        <item x="77"/>
        <item x="76"/>
        <item x="7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4">
        <i x="0" s="1"/>
        <i x="1" s="1"/>
        <i x="2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9">
        <i x="2" s="1"/>
        <i x="3" s="1"/>
        <i x="4" s="1"/>
        <i x="5" s="1"/>
        <i x="6" s="1"/>
        <i x="7" s="1"/>
        <i x="0" s="1"/>
        <i x="1" s="1"/>
        <i x="8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45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9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27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35" s="1" nd="1"/>
        <i x="138" s="1" nd="1"/>
        <i x="133" s="1" nd="1"/>
        <i x="132" s="1" nd="1"/>
        <i x="131" s="1" nd="1"/>
        <i x="137" s="1" nd="1"/>
        <i x="130" s="1" nd="1"/>
        <i x="129" s="1" nd="1"/>
        <i x="136" s="1" nd="1"/>
        <i x="134" s="1" nd="1"/>
        <i x="1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80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74" s="1"/>
        <i x="62" s="1"/>
        <i x="42" s="1"/>
        <i x="48" s="1"/>
        <i x="79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5" s="1"/>
        <i x="70" s="1"/>
        <i x="78" s="1"/>
        <i x="65" s="1"/>
        <i x="72" s="1"/>
        <i x="69" s="1"/>
        <i x="53" s="1"/>
        <i x="77" s="1"/>
        <i x="76" s="1"/>
        <i x="7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922" totalsRowShown="0" headerRowDxfId="267" dataDxfId="266">
  <autoFilter ref="A4:K922" xr:uid="{B97808FE-FDC5-9849-A57E-25C657A820BF}"/>
  <sortState xmlns:xlrd2="http://schemas.microsoft.com/office/spreadsheetml/2017/richdata2" ref="A5:K922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60" totalsRowShown="0">
  <autoFilter ref="A8:H60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60" totalsRowShown="0">
  <autoFilter ref="J8:Q60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8" totalsRowShown="0">
  <autoFilter ref="A8:H58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64" totalsRowShown="0">
  <autoFilter ref="A9:H64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64" totalsRowShown="0">
  <autoFilter ref="J9:Q64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63" totalsRowShown="0">
  <autoFilter ref="A9:H63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64" totalsRowShown="0">
  <autoFilter ref="J9:Q64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71" totalsRowShown="0" headerRowDxfId="43" dataDxfId="41" headerRowBorderDxfId="42" tableBorderDxfId="40">
  <autoFilter ref="A9:H71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71" totalsRowShown="0" headerRowDxfId="31" dataDxfId="29" headerRowBorderDxfId="30" tableBorderDxfId="28">
  <autoFilter ref="J9:Q71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60" totalsRowShown="0">
  <autoFilter ref="A8:H60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60" totalsRowShown="0">
  <autoFilter ref="J8:Q60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56" totalsRowShown="0">
  <autoFilter ref="A8:H56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56" totalsRowShown="0">
  <autoFilter ref="J8:Q56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56" totalsRowShown="0">
  <autoFilter ref="S8:Z56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930"/>
  <sheetViews>
    <sheetView topLeftCell="A899" zoomScale="101" workbookViewId="0">
      <selection activeCell="K904" sqref="K904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 t="str">
        <f>YEAR(records[[#This Row],[日期]])&amp;" 年"</f>
        <v>2020 年</v>
      </c>
      <c r="B821" s="7" t="str">
        <f>"第 "&amp;INT(MONTH(records[[#This Row],[日期]])/3+1)&amp;" 季度"</f>
        <v>第 2 季度</v>
      </c>
      <c r="C821" s="7" t="str">
        <f>MONTH(records[[#This Row],[日期]])&amp;" 月"</f>
        <v>4 月</v>
      </c>
      <c r="D821" s="7" t="str">
        <f>"第 "&amp;WEEKNUM(records[[#This Row],[日期]],2)&amp;" 周"</f>
        <v>第 14 周</v>
      </c>
      <c r="E821" s="7">
        <v>43922</v>
      </c>
      <c r="F821" s="8">
        <v>0</v>
      </c>
      <c r="G821" s="8">
        <v>0.99930555555555556</v>
      </c>
      <c r="H821" s="8">
        <f>records[[#This Row],[结束时刻]]-records[[#This Row],[开始时刻]]</f>
        <v>0.99930555555555556</v>
      </c>
      <c r="I821" s="13" t="s">
        <v>130</v>
      </c>
      <c r="J821" s="24">
        <v>6.4285714290000004E-2</v>
      </c>
      <c r="K821" s="9" t="s">
        <v>329</v>
      </c>
    </row>
    <row r="822" spans="1:11">
      <c r="A822" s="9" t="str">
        <f>YEAR(records[[#This Row],[日期]])&amp;" 年"</f>
        <v>2020 年</v>
      </c>
      <c r="B822" s="7" t="str">
        <f>"第 "&amp;INT(MONTH(records[[#This Row],[日期]])/3+1)&amp;" 季度"</f>
        <v>第 2 季度</v>
      </c>
      <c r="C822" s="7" t="str">
        <f>MONTH(records[[#This Row],[日期]])&amp;" 月"</f>
        <v>4 月</v>
      </c>
      <c r="D822" s="7" t="str">
        <f>"第 "&amp;WEEKNUM(records[[#This Row],[日期]],2)&amp;" 周"</f>
        <v>第 14 周</v>
      </c>
      <c r="E822" s="7">
        <v>43922</v>
      </c>
      <c r="F822" s="8">
        <v>0.29166666666666669</v>
      </c>
      <c r="G822" s="8">
        <v>0.29166666666666669</v>
      </c>
      <c r="H822" s="8">
        <f>records[[#This Row],[结束时刻]]-records[[#This Row],[开始时刻]]</f>
        <v>0</v>
      </c>
      <c r="I822" s="13" t="s">
        <v>6</v>
      </c>
      <c r="J822" s="24">
        <v>0.4</v>
      </c>
      <c r="K822" s="9" t="s">
        <v>309</v>
      </c>
    </row>
    <row r="823" spans="1:11">
      <c r="A823" s="9" t="str">
        <f>YEAR(records[[#This Row],[日期]])&amp;" 年"</f>
        <v>2020 年</v>
      </c>
      <c r="B823" s="7" t="str">
        <f>"第 "&amp;INT(MONTH(records[[#This Row],[日期]])/3+1)&amp;" 季度"</f>
        <v>第 2 季度</v>
      </c>
      <c r="C823" s="7" t="str">
        <f>MONTH(records[[#This Row],[日期]])&amp;" 月"</f>
        <v>4 月</v>
      </c>
      <c r="D823" s="7" t="str">
        <f>"第 "&amp;WEEKNUM(records[[#This Row],[日期]],2)&amp;" 周"</f>
        <v>第 14 周</v>
      </c>
      <c r="E823" s="7">
        <v>43922</v>
      </c>
      <c r="F823" s="8">
        <v>0.29166666666666669</v>
      </c>
      <c r="G823" s="8">
        <v>0.30208333333333331</v>
      </c>
      <c r="H823" s="8">
        <f>records[[#This Row],[结束时刻]]-records[[#This Row],[开始时刻]]</f>
        <v>1.041666666666663E-2</v>
      </c>
      <c r="I823" s="7" t="s">
        <v>97</v>
      </c>
      <c r="J823" s="24">
        <v>1.1000000000000001</v>
      </c>
      <c r="K823" s="9" t="s">
        <v>289</v>
      </c>
    </row>
    <row r="824" spans="1:11">
      <c r="A824" s="9" t="str">
        <f>YEAR(records[[#This Row],[日期]])&amp;" 年"</f>
        <v>2020 年</v>
      </c>
      <c r="B824" s="7" t="str">
        <f>"第 "&amp;INT(MONTH(records[[#This Row],[日期]])/3+1)&amp;" 季度"</f>
        <v>第 2 季度</v>
      </c>
      <c r="C824" s="7" t="str">
        <f>MONTH(records[[#This Row],[日期]])&amp;" 月"</f>
        <v>4 月</v>
      </c>
      <c r="D824" s="7" t="str">
        <f>"第 "&amp;WEEKNUM(records[[#This Row],[日期]],2)&amp;" 周"</f>
        <v>第 14 周</v>
      </c>
      <c r="E824" s="7">
        <v>43922</v>
      </c>
      <c r="F824" s="8">
        <v>0.29166666666666669</v>
      </c>
      <c r="G824" s="8">
        <v>0.33333333333333331</v>
      </c>
      <c r="H824" s="8">
        <f>records[[#This Row],[结束时刻]]-records[[#This Row],[开始时刻]]</f>
        <v>4.166666666666663E-2</v>
      </c>
      <c r="I824" s="13" t="s">
        <v>11</v>
      </c>
      <c r="J824" s="24">
        <v>-0.7</v>
      </c>
      <c r="K824" s="9" t="s">
        <v>179</v>
      </c>
    </row>
    <row r="825" spans="1:11">
      <c r="A825" s="9" t="str">
        <f>YEAR(records[[#This Row],[日期]])&amp;" 年"</f>
        <v>2020 年</v>
      </c>
      <c r="B825" s="7" t="str">
        <f>"第 "&amp;INT(MONTH(records[[#This Row],[日期]])/3+1)&amp;" 季度"</f>
        <v>第 2 季度</v>
      </c>
      <c r="C825" s="7" t="str">
        <f>MONTH(records[[#This Row],[日期]])&amp;" 月"</f>
        <v>4 月</v>
      </c>
      <c r="D825" s="7" t="str">
        <f>"第 "&amp;WEEKNUM(records[[#This Row],[日期]],2)&amp;" 周"</f>
        <v>第 14 周</v>
      </c>
      <c r="E825" s="7">
        <v>43922</v>
      </c>
      <c r="F825" s="8">
        <v>0.2986111111111111</v>
      </c>
      <c r="G825" s="8">
        <v>0.31944444444444448</v>
      </c>
      <c r="H825" s="8">
        <f>records[[#This Row],[结束时刻]]-records[[#This Row],[开始时刻]]</f>
        <v>2.083333333333337E-2</v>
      </c>
      <c r="I825" s="13" t="s">
        <v>20</v>
      </c>
      <c r="J825" s="24">
        <v>0.6</v>
      </c>
      <c r="K825" s="9" t="s">
        <v>289</v>
      </c>
    </row>
    <row r="826" spans="1:11">
      <c r="A826" s="9" t="str">
        <f>YEAR(records[[#This Row],[日期]])&amp;" 年"</f>
        <v>2020 年</v>
      </c>
      <c r="B826" s="7" t="str">
        <f>"第 "&amp;INT(MONTH(records[[#This Row],[日期]])/3+1)&amp;" 季度"</f>
        <v>第 2 季度</v>
      </c>
      <c r="C826" s="7" t="str">
        <f>MONTH(records[[#This Row],[日期]])&amp;" 月"</f>
        <v>4 月</v>
      </c>
      <c r="D826" s="7" t="str">
        <f>"第 "&amp;WEEKNUM(records[[#This Row],[日期]],2)&amp;" 周"</f>
        <v>第 14 周</v>
      </c>
      <c r="E826" s="7">
        <v>43922</v>
      </c>
      <c r="F826" s="8">
        <v>0.36458333333333331</v>
      </c>
      <c r="G826" s="8">
        <v>0.375</v>
      </c>
      <c r="H826" s="8">
        <f>records[[#This Row],[结束时刻]]-records[[#This Row],[开始时刻]]</f>
        <v>1.0416666666666685E-2</v>
      </c>
      <c r="I826" s="13" t="s">
        <v>134</v>
      </c>
      <c r="J826" s="24">
        <v>0.5</v>
      </c>
      <c r="K826" s="9" t="s">
        <v>289</v>
      </c>
    </row>
    <row r="827" spans="1:11">
      <c r="A827" s="9" t="str">
        <f>YEAR(records[[#This Row],[日期]])&amp;" 年"</f>
        <v>2020 年</v>
      </c>
      <c r="B827" s="7" t="str">
        <f>"第 "&amp;INT(MONTH(records[[#This Row],[日期]])/3+1)&amp;" 季度"</f>
        <v>第 2 季度</v>
      </c>
      <c r="C827" s="7" t="str">
        <f>MONTH(records[[#This Row],[日期]])&amp;" 月"</f>
        <v>4 月</v>
      </c>
      <c r="D827" s="7" t="str">
        <f>"第 "&amp;WEEKNUM(records[[#This Row],[日期]],2)&amp;" 周"</f>
        <v>第 14 周</v>
      </c>
      <c r="E827" s="7">
        <v>43922</v>
      </c>
      <c r="F827" s="8">
        <v>0.52083333333333337</v>
      </c>
      <c r="G827" s="8">
        <v>0.54166666666666663</v>
      </c>
      <c r="H827" s="8">
        <f>records[[#This Row],[结束时刻]]-records[[#This Row],[开始时刻]]</f>
        <v>2.0833333333333259E-2</v>
      </c>
      <c r="I827" s="13" t="s">
        <v>230</v>
      </c>
      <c r="J827" s="24">
        <v>2</v>
      </c>
      <c r="K827" s="9" t="s">
        <v>289</v>
      </c>
    </row>
    <row r="828" spans="1:11">
      <c r="A828" s="9" t="str">
        <f>YEAR(records[[#This Row],[日期]])&amp;" 年"</f>
        <v>2020 年</v>
      </c>
      <c r="B828" s="7" t="str">
        <f>"第 "&amp;INT(MONTH(records[[#This Row],[日期]])/3+1)&amp;" 季度"</f>
        <v>第 2 季度</v>
      </c>
      <c r="C828" s="7" t="str">
        <f>MONTH(records[[#This Row],[日期]])&amp;" 月"</f>
        <v>4 月</v>
      </c>
      <c r="D828" s="7" t="str">
        <f>"第 "&amp;WEEKNUM(records[[#This Row],[日期]],2)&amp;" 周"</f>
        <v>第 14 周</v>
      </c>
      <c r="E828" s="7">
        <v>43922</v>
      </c>
      <c r="F828" s="8">
        <v>0.54166666666666663</v>
      </c>
      <c r="G828" s="8">
        <v>0.5625</v>
      </c>
      <c r="H828" s="8">
        <f>records[[#This Row],[结束时刻]]-records[[#This Row],[开始时刻]]</f>
        <v>2.083333333333337E-2</v>
      </c>
      <c r="I828" s="13" t="s">
        <v>145</v>
      </c>
      <c r="J828" s="24">
        <v>0.1</v>
      </c>
      <c r="K828" s="9" t="s">
        <v>289</v>
      </c>
    </row>
    <row r="829" spans="1:11">
      <c r="A829" s="9" t="str">
        <f>YEAR(records[[#This Row],[日期]])&amp;" 年"</f>
        <v>2020 年</v>
      </c>
      <c r="B829" s="7" t="str">
        <f>"第 "&amp;INT(MONTH(records[[#This Row],[日期]])/3+1)&amp;" 季度"</f>
        <v>第 2 季度</v>
      </c>
      <c r="C829" s="7" t="str">
        <f>MONTH(records[[#This Row],[日期]])&amp;" 月"</f>
        <v>4 月</v>
      </c>
      <c r="D829" s="7" t="str">
        <f>"第 "&amp;WEEKNUM(records[[#This Row],[日期]],2)&amp;" 周"</f>
        <v>第 14 周</v>
      </c>
      <c r="E829" s="7">
        <v>43922</v>
      </c>
      <c r="F829" s="8">
        <v>0.85416666666666663</v>
      </c>
      <c r="G829" s="8">
        <v>0.875</v>
      </c>
      <c r="H829" s="8">
        <f>records[[#This Row],[结束时刻]]-records[[#This Row],[开始时刻]]</f>
        <v>2.083333333333337E-2</v>
      </c>
      <c r="I829" s="13" t="s">
        <v>234</v>
      </c>
      <c r="J829" s="24">
        <v>1.6</v>
      </c>
      <c r="K829" s="9" t="s">
        <v>289</v>
      </c>
    </row>
    <row r="830" spans="1:11">
      <c r="A830" s="9" t="str">
        <f>YEAR(records[[#This Row],[日期]])&amp;" 年"</f>
        <v>2020 年</v>
      </c>
      <c r="B830" s="7" t="str">
        <f>"第 "&amp;INT(MONTH(records[[#This Row],[日期]])/3+1)&amp;" 季度"</f>
        <v>第 2 季度</v>
      </c>
      <c r="C830" s="7" t="str">
        <f>MONTH(records[[#This Row],[日期]])&amp;" 月"</f>
        <v>4 月</v>
      </c>
      <c r="D830" s="7" t="str">
        <f>"第 "&amp;WEEKNUM(records[[#This Row],[日期]],2)&amp;" 周"</f>
        <v>第 14 周</v>
      </c>
      <c r="E830" s="7">
        <v>43922</v>
      </c>
      <c r="F830" s="8">
        <v>0.875</v>
      </c>
      <c r="G830" s="8">
        <v>0.91666666666666663</v>
      </c>
      <c r="H830" s="8">
        <f>records[[#This Row],[结束时刻]]-records[[#This Row],[开始时刻]]</f>
        <v>4.166666666666663E-2</v>
      </c>
      <c r="I830" s="13" t="s">
        <v>12</v>
      </c>
      <c r="J830" s="24">
        <v>0.7</v>
      </c>
      <c r="K830" s="9" t="s">
        <v>289</v>
      </c>
    </row>
    <row r="831" spans="1:11">
      <c r="A831" s="9" t="str">
        <f>YEAR(records[[#This Row],[日期]])&amp;" 年"</f>
        <v>2020 年</v>
      </c>
      <c r="B831" s="7" t="str">
        <f>"第 "&amp;INT(MONTH(records[[#This Row],[日期]])/3+1)&amp;" 季度"</f>
        <v>第 2 季度</v>
      </c>
      <c r="C831" s="7" t="str">
        <f>MONTH(records[[#This Row],[日期]])&amp;" 月"</f>
        <v>4 月</v>
      </c>
      <c r="D831" s="7" t="str">
        <f>"第 "&amp;WEEKNUM(records[[#This Row],[日期]],2)&amp;" 周"</f>
        <v>第 14 周</v>
      </c>
      <c r="E831" s="7">
        <v>43922</v>
      </c>
      <c r="F831" s="8">
        <v>0.89583333333333337</v>
      </c>
      <c r="G831" s="8">
        <v>0.9375</v>
      </c>
      <c r="H831" s="8">
        <f>records[[#This Row],[结束时刻]]-records[[#This Row],[开始时刻]]</f>
        <v>4.166666666666663E-2</v>
      </c>
      <c r="I831" s="13" t="s">
        <v>328</v>
      </c>
      <c r="J831" s="24">
        <v>0</v>
      </c>
      <c r="K831" s="9" t="s">
        <v>289</v>
      </c>
    </row>
    <row r="832" spans="1:11">
      <c r="A832" s="9" t="str">
        <f>YEAR(records[[#This Row],[日期]])&amp;" 年"</f>
        <v>2020 年</v>
      </c>
      <c r="B832" s="7" t="str">
        <f>"第 "&amp;INT(MONTH(records[[#This Row],[日期]])/3+1)&amp;" 季度"</f>
        <v>第 2 季度</v>
      </c>
      <c r="C832" s="7" t="str">
        <f>MONTH(records[[#This Row],[日期]])&amp;" 月"</f>
        <v>4 月</v>
      </c>
      <c r="D832" s="7" t="str">
        <f>"第 "&amp;WEEKNUM(records[[#This Row],[日期]],2)&amp;" 周"</f>
        <v>第 14 周</v>
      </c>
      <c r="E832" s="7">
        <v>43922</v>
      </c>
      <c r="F832" s="8">
        <v>0.91666666666666663</v>
      </c>
      <c r="G832" s="8">
        <v>0.9375</v>
      </c>
      <c r="H832" s="8">
        <f>records[[#This Row],[结束时刻]]-records[[#This Row],[开始时刻]]</f>
        <v>2.083333333333337E-2</v>
      </c>
      <c r="I832" s="13" t="s">
        <v>23</v>
      </c>
      <c r="J832" s="24">
        <v>0</v>
      </c>
      <c r="K832" s="9" t="s">
        <v>179</v>
      </c>
    </row>
    <row r="833" spans="1:11">
      <c r="A833" s="9" t="str">
        <f>YEAR(records[[#This Row],[日期]])&amp;" 年"</f>
        <v>2020 年</v>
      </c>
      <c r="B833" s="7" t="str">
        <f>"第 "&amp;INT(MONTH(records[[#This Row],[日期]])/3+1)&amp;" 季度"</f>
        <v>第 2 季度</v>
      </c>
      <c r="C833" s="7" t="str">
        <f>MONTH(records[[#This Row],[日期]])&amp;" 月"</f>
        <v>4 月</v>
      </c>
      <c r="D833" s="7" t="str">
        <f>"第 "&amp;WEEKNUM(records[[#This Row],[日期]],2)&amp;" 周"</f>
        <v>第 14 周</v>
      </c>
      <c r="E833" s="7">
        <v>43922</v>
      </c>
      <c r="F833" s="8">
        <v>0.9375</v>
      </c>
      <c r="G833" s="8">
        <v>0.94444444444444453</v>
      </c>
      <c r="H833" s="8">
        <f>records[[#This Row],[结束时刻]]-records[[#This Row],[开始时刻]]</f>
        <v>6.9444444444445308E-3</v>
      </c>
      <c r="I833" s="13" t="s">
        <v>150</v>
      </c>
      <c r="J833" s="24">
        <v>0</v>
      </c>
      <c r="K833" s="9" t="s">
        <v>179</v>
      </c>
    </row>
    <row r="834" spans="1:11">
      <c r="A834" s="9" t="str">
        <f>YEAR(records[[#This Row],[日期]])&amp;" 年"</f>
        <v>2020 年</v>
      </c>
      <c r="B834" s="7" t="str">
        <f>"第 "&amp;INT(MONTH(records[[#This Row],[日期]])/3+1)&amp;" 季度"</f>
        <v>第 2 季度</v>
      </c>
      <c r="C834" s="7" t="str">
        <f>MONTH(records[[#This Row],[日期]])&amp;" 月"</f>
        <v>4 月</v>
      </c>
      <c r="D834" s="7" t="str">
        <f>"第 "&amp;WEEKNUM(records[[#This Row],[日期]],2)&amp;" 周"</f>
        <v>第 14 周</v>
      </c>
      <c r="E834" s="7">
        <v>43922</v>
      </c>
      <c r="F834" s="8">
        <v>0.94444444444444453</v>
      </c>
      <c r="G834" s="8">
        <v>0.95138888888888884</v>
      </c>
      <c r="H834" s="8">
        <f>records[[#This Row],[结束时刻]]-records[[#This Row],[开始时刻]]</f>
        <v>6.9444444444443088E-3</v>
      </c>
      <c r="I834" s="13" t="s">
        <v>141</v>
      </c>
      <c r="J834" s="24">
        <v>0</v>
      </c>
      <c r="K834" s="9" t="s">
        <v>179</v>
      </c>
    </row>
    <row r="835" spans="1:11">
      <c r="A835" s="9" t="str">
        <f>YEAR(records[[#This Row],[日期]])&amp;" 年"</f>
        <v>2020 年</v>
      </c>
      <c r="B835" s="7" t="str">
        <f>"第 "&amp;INT(MONTH(records[[#This Row],[日期]])/3+1)&amp;" 季度"</f>
        <v>第 2 季度</v>
      </c>
      <c r="C835" s="7" t="str">
        <f>MONTH(records[[#This Row],[日期]])&amp;" 月"</f>
        <v>4 月</v>
      </c>
      <c r="D835" s="7" t="str">
        <f>"第 "&amp;WEEKNUM(records[[#This Row],[日期]],2)&amp;" 周"</f>
        <v>第 14 周</v>
      </c>
      <c r="E835" s="7">
        <v>43922</v>
      </c>
      <c r="F835" s="8">
        <v>0.95138888888888884</v>
      </c>
      <c r="G835" s="8">
        <v>0.95833333333333337</v>
      </c>
      <c r="H835" s="8">
        <f>records[[#This Row],[结束时刻]]-records[[#This Row],[开始时刻]]</f>
        <v>6.9444444444445308E-3</v>
      </c>
      <c r="I835" s="13" t="s">
        <v>187</v>
      </c>
      <c r="J835" s="24">
        <v>0</v>
      </c>
      <c r="K835" s="9" t="s">
        <v>179</v>
      </c>
    </row>
    <row r="836" spans="1:11">
      <c r="A836" s="9" t="str">
        <f>YEAR(records[[#This Row],[日期]])&amp;" 年"</f>
        <v>2020 年</v>
      </c>
      <c r="B836" s="7" t="str">
        <f>"第 "&amp;INT(MONTH(records[[#This Row],[日期]])/3+1)&amp;" 季度"</f>
        <v>第 2 季度</v>
      </c>
      <c r="C836" s="7" t="str">
        <f>MONTH(records[[#This Row],[日期]])&amp;" 月"</f>
        <v>4 月</v>
      </c>
      <c r="D836" s="7" t="str">
        <f>"第 "&amp;WEEKNUM(records[[#This Row],[日期]],2)&amp;" 周"</f>
        <v>第 14 周</v>
      </c>
      <c r="E836" s="7">
        <v>43923</v>
      </c>
      <c r="F836" s="8">
        <v>0</v>
      </c>
      <c r="G836" s="8">
        <v>0.99930555555555556</v>
      </c>
      <c r="H836" s="8">
        <f>records[[#This Row],[结束时刻]]-records[[#This Row],[开始时刻]]</f>
        <v>0.99930555555555556</v>
      </c>
      <c r="I836" s="13" t="s">
        <v>130</v>
      </c>
      <c r="J836" s="24">
        <v>7.692307692E-2</v>
      </c>
      <c r="K836" s="9" t="s">
        <v>330</v>
      </c>
    </row>
    <row r="837" spans="1:11">
      <c r="A837" s="9" t="str">
        <f>YEAR(records[[#This Row],[日期]])&amp;" 年"</f>
        <v>2020 年</v>
      </c>
      <c r="B837" s="7" t="str">
        <f>"第 "&amp;INT(MONTH(records[[#This Row],[日期]])/3+1)&amp;" 季度"</f>
        <v>第 2 季度</v>
      </c>
      <c r="C837" s="7" t="str">
        <f>MONTH(records[[#This Row],[日期]])&amp;" 月"</f>
        <v>4 月</v>
      </c>
      <c r="D837" s="7" t="str">
        <f>"第 "&amp;WEEKNUM(records[[#This Row],[日期]],2)&amp;" 周"</f>
        <v>第 14 周</v>
      </c>
      <c r="E837" s="7">
        <v>43923</v>
      </c>
      <c r="F837" s="8">
        <v>0.27083333333333331</v>
      </c>
      <c r="G837" s="8">
        <v>0.27083333333333331</v>
      </c>
      <c r="H837" s="8">
        <f>records[[#This Row],[结束时刻]]-records[[#This Row],[开始时刻]]</f>
        <v>0</v>
      </c>
      <c r="I837" s="13" t="s">
        <v>6</v>
      </c>
      <c r="J837" s="24">
        <v>0.4</v>
      </c>
      <c r="K837" s="9" t="s">
        <v>289</v>
      </c>
    </row>
    <row r="838" spans="1:11">
      <c r="A838" s="9" t="str">
        <f>YEAR(records[[#This Row],[日期]])&amp;" 年"</f>
        <v>2020 年</v>
      </c>
      <c r="B838" s="7" t="str">
        <f>"第 "&amp;INT(MONTH(records[[#This Row],[日期]])/3+1)&amp;" 季度"</f>
        <v>第 2 季度</v>
      </c>
      <c r="C838" s="7" t="str">
        <f>MONTH(records[[#This Row],[日期]])&amp;" 月"</f>
        <v>4 月</v>
      </c>
      <c r="D838" s="7" t="str">
        <f>"第 "&amp;WEEKNUM(records[[#This Row],[日期]],2)&amp;" 周"</f>
        <v>第 14 周</v>
      </c>
      <c r="E838" s="7">
        <v>43923</v>
      </c>
      <c r="F838" s="8">
        <v>0.27083333333333331</v>
      </c>
      <c r="G838" s="8">
        <v>0.28125</v>
      </c>
      <c r="H838" s="8">
        <f>records[[#This Row],[结束时刻]]-records[[#This Row],[开始时刻]]</f>
        <v>1.0416666666666685E-2</v>
      </c>
      <c r="I838" s="7" t="s">
        <v>97</v>
      </c>
      <c r="J838" s="24">
        <v>1.1000000000000001</v>
      </c>
      <c r="K838" s="9" t="s">
        <v>289</v>
      </c>
    </row>
    <row r="839" spans="1:11">
      <c r="A839" s="9" t="str">
        <f>YEAR(records[[#This Row],[日期]])&amp;" 年"</f>
        <v>2020 年</v>
      </c>
      <c r="B839" s="7" t="str">
        <f>"第 "&amp;INT(MONTH(records[[#This Row],[日期]])/3+1)&amp;" 季度"</f>
        <v>第 2 季度</v>
      </c>
      <c r="C839" s="7" t="str">
        <f>MONTH(records[[#This Row],[日期]])&amp;" 月"</f>
        <v>4 月</v>
      </c>
      <c r="D839" s="7" t="str">
        <f>"第 "&amp;WEEKNUM(records[[#This Row],[日期]],2)&amp;" 周"</f>
        <v>第 14 周</v>
      </c>
      <c r="E839" s="7">
        <v>43923</v>
      </c>
      <c r="F839" s="8">
        <v>0.29166666666666669</v>
      </c>
      <c r="G839" s="8">
        <v>0.33333333333333331</v>
      </c>
      <c r="H839" s="8">
        <f>records[[#This Row],[结束时刻]]-records[[#This Row],[开始时刻]]</f>
        <v>4.166666666666663E-2</v>
      </c>
      <c r="I839" s="13" t="s">
        <v>11</v>
      </c>
      <c r="J839" s="24">
        <v>0.7</v>
      </c>
      <c r="K839" s="9" t="s">
        <v>289</v>
      </c>
    </row>
    <row r="840" spans="1:11">
      <c r="A840" s="9" t="str">
        <f>YEAR(records[[#This Row],[日期]])&amp;" 年"</f>
        <v>2020 年</v>
      </c>
      <c r="B840" s="7" t="str">
        <f>"第 "&amp;INT(MONTH(records[[#This Row],[日期]])/3+1)&amp;" 季度"</f>
        <v>第 2 季度</v>
      </c>
      <c r="C840" s="7" t="str">
        <f>MONTH(records[[#This Row],[日期]])&amp;" 月"</f>
        <v>4 月</v>
      </c>
      <c r="D840" s="7" t="str">
        <f>"第 "&amp;WEEKNUM(records[[#This Row],[日期]],2)&amp;" 周"</f>
        <v>第 14 周</v>
      </c>
      <c r="E840" s="7">
        <v>43923</v>
      </c>
      <c r="F840" s="8">
        <v>0.2986111111111111</v>
      </c>
      <c r="G840" s="8">
        <v>0.31944444444444448</v>
      </c>
      <c r="H840" s="8">
        <f>records[[#This Row],[结束时刻]]-records[[#This Row],[开始时刻]]</f>
        <v>2.083333333333337E-2</v>
      </c>
      <c r="I840" s="13" t="s">
        <v>20</v>
      </c>
      <c r="J840" s="24">
        <v>0.6</v>
      </c>
      <c r="K840" s="9" t="s">
        <v>289</v>
      </c>
    </row>
    <row r="841" spans="1:11">
      <c r="A841" s="9" t="str">
        <f>YEAR(records[[#This Row],[日期]])&amp;" 年"</f>
        <v>2020 年</v>
      </c>
      <c r="B841" s="7" t="str">
        <f>"第 "&amp;INT(MONTH(records[[#This Row],[日期]])/3+1)&amp;" 季度"</f>
        <v>第 2 季度</v>
      </c>
      <c r="C841" s="7" t="str">
        <f>MONTH(records[[#This Row],[日期]])&amp;" 月"</f>
        <v>4 月</v>
      </c>
      <c r="D841" s="7" t="str">
        <f>"第 "&amp;WEEKNUM(records[[#This Row],[日期]],2)&amp;" 周"</f>
        <v>第 14 周</v>
      </c>
      <c r="E841" s="7">
        <v>43923</v>
      </c>
      <c r="F841" s="8">
        <v>0.36458333333333331</v>
      </c>
      <c r="G841" s="8">
        <v>0.375</v>
      </c>
      <c r="H841" s="8">
        <f>records[[#This Row],[结束时刻]]-records[[#This Row],[开始时刻]]</f>
        <v>1.0416666666666685E-2</v>
      </c>
      <c r="I841" s="13" t="s">
        <v>134</v>
      </c>
      <c r="J841" s="24">
        <v>0.6</v>
      </c>
      <c r="K841" s="9" t="s">
        <v>309</v>
      </c>
    </row>
    <row r="842" spans="1:11">
      <c r="A842" s="9" t="str">
        <f>YEAR(records[[#This Row],[日期]])&amp;" 年"</f>
        <v>2020 年</v>
      </c>
      <c r="B842" s="7" t="str">
        <f>"第 "&amp;INT(MONTH(records[[#This Row],[日期]])/3+1)&amp;" 季度"</f>
        <v>第 2 季度</v>
      </c>
      <c r="C842" s="7" t="str">
        <f>MONTH(records[[#This Row],[日期]])&amp;" 月"</f>
        <v>4 月</v>
      </c>
      <c r="D842" s="7" t="str">
        <f>"第 "&amp;WEEKNUM(records[[#This Row],[日期]],2)&amp;" 周"</f>
        <v>第 14 周</v>
      </c>
      <c r="E842" s="7">
        <v>43923</v>
      </c>
      <c r="F842" s="8">
        <v>0.52083333333333337</v>
      </c>
      <c r="G842" s="8">
        <v>0.54166666666666663</v>
      </c>
      <c r="H842" s="8">
        <f>records[[#This Row],[结束时刻]]-records[[#This Row],[开始时刻]]</f>
        <v>2.0833333333333259E-2</v>
      </c>
      <c r="I842" s="13" t="s">
        <v>230</v>
      </c>
      <c r="J842" s="24">
        <v>2.1</v>
      </c>
      <c r="K842" s="9" t="s">
        <v>309</v>
      </c>
    </row>
    <row r="843" spans="1:11">
      <c r="A843" s="9" t="str">
        <f>YEAR(records[[#This Row],[日期]])&amp;" 年"</f>
        <v>2020 年</v>
      </c>
      <c r="B843" s="7" t="str">
        <f>"第 "&amp;INT(MONTH(records[[#This Row],[日期]])/3+1)&amp;" 季度"</f>
        <v>第 2 季度</v>
      </c>
      <c r="C843" s="7" t="str">
        <f>MONTH(records[[#This Row],[日期]])&amp;" 月"</f>
        <v>4 月</v>
      </c>
      <c r="D843" s="7" t="str">
        <f>"第 "&amp;WEEKNUM(records[[#This Row],[日期]],2)&amp;" 周"</f>
        <v>第 14 周</v>
      </c>
      <c r="E843" s="7">
        <v>43923</v>
      </c>
      <c r="F843" s="8">
        <v>0.54166666666666663</v>
      </c>
      <c r="G843" s="8">
        <v>0.5625</v>
      </c>
      <c r="H843" s="8">
        <f>records[[#This Row],[结束时刻]]-records[[#This Row],[开始时刻]]</f>
        <v>2.083333333333337E-2</v>
      </c>
      <c r="I843" s="13" t="s">
        <v>145</v>
      </c>
      <c r="J843" s="24">
        <v>0.1</v>
      </c>
      <c r="K843" s="9" t="s">
        <v>289</v>
      </c>
    </row>
    <row r="844" spans="1:11">
      <c r="A844" s="9" t="str">
        <f>YEAR(records[[#This Row],[日期]])&amp;" 年"</f>
        <v>2020 年</v>
      </c>
      <c r="B844" s="7" t="str">
        <f>"第 "&amp;INT(MONTH(records[[#This Row],[日期]])/3+1)&amp;" 季度"</f>
        <v>第 2 季度</v>
      </c>
      <c r="C844" s="7" t="str">
        <f>MONTH(records[[#This Row],[日期]])&amp;" 月"</f>
        <v>4 月</v>
      </c>
      <c r="D844" s="7" t="str">
        <f>"第 "&amp;WEEKNUM(records[[#This Row],[日期]],2)&amp;" 周"</f>
        <v>第 14 周</v>
      </c>
      <c r="E844" s="7">
        <v>43923</v>
      </c>
      <c r="F844" s="8">
        <v>0.85416666666666663</v>
      </c>
      <c r="G844" s="8">
        <v>0.875</v>
      </c>
      <c r="H844" s="8">
        <f>records[[#This Row],[结束时刻]]-records[[#This Row],[开始时刻]]</f>
        <v>2.083333333333337E-2</v>
      </c>
      <c r="I844" s="13" t="s">
        <v>234</v>
      </c>
      <c r="J844" s="24">
        <v>1.7</v>
      </c>
      <c r="K844" s="9" t="s">
        <v>309</v>
      </c>
    </row>
    <row r="845" spans="1:11">
      <c r="A845" s="9" t="str">
        <f>YEAR(records[[#This Row],[日期]])&amp;" 年"</f>
        <v>2020 年</v>
      </c>
      <c r="B845" s="7" t="str">
        <f>"第 "&amp;INT(MONTH(records[[#This Row],[日期]])/3+1)&amp;" 季度"</f>
        <v>第 2 季度</v>
      </c>
      <c r="C845" s="7" t="str">
        <f>MONTH(records[[#This Row],[日期]])&amp;" 月"</f>
        <v>4 月</v>
      </c>
      <c r="D845" s="7" t="str">
        <f>"第 "&amp;WEEKNUM(records[[#This Row],[日期]],2)&amp;" 周"</f>
        <v>第 14 周</v>
      </c>
      <c r="E845" s="7">
        <v>43923</v>
      </c>
      <c r="F845" s="8">
        <v>0.875</v>
      </c>
      <c r="G845" s="8">
        <v>0.91666666666666663</v>
      </c>
      <c r="H845" s="8">
        <f>records[[#This Row],[结束时刻]]-records[[#This Row],[开始时刻]]</f>
        <v>4.166666666666663E-2</v>
      </c>
      <c r="I845" s="13" t="s">
        <v>12</v>
      </c>
      <c r="J845" s="24">
        <v>0.7</v>
      </c>
      <c r="K845" s="9" t="s">
        <v>289</v>
      </c>
    </row>
    <row r="846" spans="1:11">
      <c r="A846" s="9" t="str">
        <f>YEAR(records[[#This Row],[日期]])&amp;" 年"</f>
        <v>2020 年</v>
      </c>
      <c r="B846" s="7" t="str">
        <f>"第 "&amp;INT(MONTH(records[[#This Row],[日期]])/3+1)&amp;" 季度"</f>
        <v>第 2 季度</v>
      </c>
      <c r="C846" s="7" t="str">
        <f>MONTH(records[[#This Row],[日期]])&amp;" 月"</f>
        <v>4 月</v>
      </c>
      <c r="D846" s="7" t="str">
        <f>"第 "&amp;WEEKNUM(records[[#This Row],[日期]],2)&amp;" 周"</f>
        <v>第 14 周</v>
      </c>
      <c r="E846" s="7">
        <v>43923</v>
      </c>
      <c r="F846" s="8">
        <v>0.91666666666666663</v>
      </c>
      <c r="G846" s="8">
        <v>0.9375</v>
      </c>
      <c r="H846" s="8">
        <f>records[[#This Row],[结束时刻]]-records[[#This Row],[开始时刻]]</f>
        <v>2.083333333333337E-2</v>
      </c>
      <c r="I846" s="13" t="s">
        <v>23</v>
      </c>
      <c r="J846" s="24">
        <v>0.7</v>
      </c>
      <c r="K846" s="9" t="s">
        <v>289</v>
      </c>
    </row>
    <row r="847" spans="1:11">
      <c r="A847" s="9" t="str">
        <f>YEAR(records[[#This Row],[日期]])&amp;" 年"</f>
        <v>2020 年</v>
      </c>
      <c r="B847" s="7" t="str">
        <f>"第 "&amp;INT(MONTH(records[[#This Row],[日期]])/3+1)&amp;" 季度"</f>
        <v>第 2 季度</v>
      </c>
      <c r="C847" s="7" t="str">
        <f>MONTH(records[[#This Row],[日期]])&amp;" 月"</f>
        <v>4 月</v>
      </c>
      <c r="D847" s="7" t="str">
        <f>"第 "&amp;WEEKNUM(records[[#This Row],[日期]],2)&amp;" 周"</f>
        <v>第 14 周</v>
      </c>
      <c r="E847" s="7">
        <v>43923</v>
      </c>
      <c r="F847" s="8">
        <v>0.9375</v>
      </c>
      <c r="G847" s="8">
        <v>0.94444444444444453</v>
      </c>
      <c r="H847" s="8">
        <f>records[[#This Row],[结束时刻]]-records[[#This Row],[开始时刻]]</f>
        <v>6.9444444444445308E-3</v>
      </c>
      <c r="I847" s="13" t="s">
        <v>150</v>
      </c>
      <c r="J847" s="24">
        <v>-11.2</v>
      </c>
      <c r="K847" s="9" t="s">
        <v>179</v>
      </c>
    </row>
    <row r="848" spans="1:11">
      <c r="A848" s="9" t="str">
        <f>YEAR(records[[#This Row],[日期]])&amp;" 年"</f>
        <v>2020 年</v>
      </c>
      <c r="B848" s="7" t="str">
        <f>"第 "&amp;INT(MONTH(records[[#This Row],[日期]])/3+1)&amp;" 季度"</f>
        <v>第 2 季度</v>
      </c>
      <c r="C848" s="7" t="str">
        <f>MONTH(records[[#This Row],[日期]])&amp;" 月"</f>
        <v>4 月</v>
      </c>
      <c r="D848" s="7" t="str">
        <f>"第 "&amp;WEEKNUM(records[[#This Row],[日期]],2)&amp;" 周"</f>
        <v>第 14 周</v>
      </c>
      <c r="E848" s="7">
        <v>43923</v>
      </c>
      <c r="F848" s="8">
        <v>0.94444444444444453</v>
      </c>
      <c r="G848" s="8">
        <v>0.95138888888888884</v>
      </c>
      <c r="H848" s="8">
        <f>records[[#This Row],[结束时刻]]-records[[#This Row],[开始时刻]]</f>
        <v>6.9444444444443088E-3</v>
      </c>
      <c r="I848" s="13" t="s">
        <v>141</v>
      </c>
      <c r="J848" s="24">
        <v>-11.2</v>
      </c>
      <c r="K848" s="9" t="s">
        <v>179</v>
      </c>
    </row>
    <row r="849" spans="1:11">
      <c r="A849" s="9" t="str">
        <f>YEAR(records[[#This Row],[日期]])&amp;" 年"</f>
        <v>2020 年</v>
      </c>
      <c r="B849" s="7" t="str">
        <f>"第 "&amp;INT(MONTH(records[[#This Row],[日期]])/3+1)&amp;" 季度"</f>
        <v>第 2 季度</v>
      </c>
      <c r="C849" s="7" t="str">
        <f>MONTH(records[[#This Row],[日期]])&amp;" 月"</f>
        <v>4 月</v>
      </c>
      <c r="D849" s="7" t="str">
        <f>"第 "&amp;WEEKNUM(records[[#This Row],[日期]],2)&amp;" 周"</f>
        <v>第 14 周</v>
      </c>
      <c r="E849" s="7">
        <v>43923</v>
      </c>
      <c r="F849" s="8">
        <v>0.95138888888888884</v>
      </c>
      <c r="G849" s="8">
        <v>0.95833333333333337</v>
      </c>
      <c r="H849" s="8">
        <f>records[[#This Row],[结束时刻]]-records[[#This Row],[开始时刻]]</f>
        <v>6.9444444444445308E-3</v>
      </c>
      <c r="I849" s="13" t="s">
        <v>187</v>
      </c>
      <c r="J849" s="24">
        <v>-11.2</v>
      </c>
      <c r="K849" s="9" t="s">
        <v>179</v>
      </c>
    </row>
    <row r="850" spans="1:11">
      <c r="A850" s="9" t="str">
        <f>YEAR(records[[#This Row],[日期]])&amp;" 年"</f>
        <v>2020 年</v>
      </c>
      <c r="B850" s="7" t="str">
        <f>"第 "&amp;INT(MONTH(records[[#This Row],[日期]])/3+1)&amp;" 季度"</f>
        <v>第 2 季度</v>
      </c>
      <c r="C850" s="7" t="str">
        <f>MONTH(records[[#This Row],[日期]])&amp;" 月"</f>
        <v>4 月</v>
      </c>
      <c r="D850" s="7" t="str">
        <f>"第 "&amp;WEEKNUM(records[[#This Row],[日期]],2)&amp;" 周"</f>
        <v>第 14 周</v>
      </c>
      <c r="E850" s="7">
        <v>43924</v>
      </c>
      <c r="F850" s="8">
        <v>0</v>
      </c>
      <c r="G850" s="8">
        <v>0.99930555555555556</v>
      </c>
      <c r="H850" s="8">
        <f>records[[#This Row],[结束时刻]]-records[[#This Row],[开始时刻]]</f>
        <v>0.99930555555555556</v>
      </c>
      <c r="I850" s="13" t="s">
        <v>130</v>
      </c>
      <c r="J850" s="24">
        <v>0.05</v>
      </c>
      <c r="K850" s="9" t="s">
        <v>331</v>
      </c>
    </row>
    <row r="851" spans="1:11">
      <c r="A851" s="9" t="str">
        <f>YEAR(records[[#This Row],[日期]])&amp;" 年"</f>
        <v>2020 年</v>
      </c>
      <c r="B851" s="7" t="str">
        <f>"第 "&amp;INT(MONTH(records[[#This Row],[日期]])/3+1)&amp;" 季度"</f>
        <v>第 2 季度</v>
      </c>
      <c r="C851" s="7" t="str">
        <f>MONTH(records[[#This Row],[日期]])&amp;" 月"</f>
        <v>4 月</v>
      </c>
      <c r="D851" s="7" t="str">
        <f>"第 "&amp;WEEKNUM(records[[#This Row],[日期]],2)&amp;" 周"</f>
        <v>第 14 周</v>
      </c>
      <c r="E851" s="7">
        <v>43924</v>
      </c>
      <c r="F851" s="8">
        <v>0.28125</v>
      </c>
      <c r="G851" s="8">
        <v>0.28125</v>
      </c>
      <c r="H851" s="8">
        <f>records[[#This Row],[结束时刻]]-records[[#This Row],[开始时刻]]</f>
        <v>0</v>
      </c>
      <c r="I851" s="13" t="s">
        <v>6</v>
      </c>
      <c r="J851" s="24">
        <v>0.4</v>
      </c>
      <c r="K851" s="9" t="s">
        <v>289</v>
      </c>
    </row>
    <row r="852" spans="1:11">
      <c r="A852" s="9" t="str">
        <f>YEAR(records[[#This Row],[日期]])&amp;" 年"</f>
        <v>2020 年</v>
      </c>
      <c r="B852" s="7" t="str">
        <f>"第 "&amp;INT(MONTH(records[[#This Row],[日期]])/3+1)&amp;" 季度"</f>
        <v>第 2 季度</v>
      </c>
      <c r="C852" s="7" t="str">
        <f>MONTH(records[[#This Row],[日期]])&amp;" 月"</f>
        <v>4 月</v>
      </c>
      <c r="D852" s="7" t="str">
        <f>"第 "&amp;WEEKNUM(records[[#This Row],[日期]],2)&amp;" 周"</f>
        <v>第 14 周</v>
      </c>
      <c r="E852" s="7">
        <v>43924</v>
      </c>
      <c r="F852" s="8">
        <v>0.28125</v>
      </c>
      <c r="G852" s="8">
        <v>0.29166666666666669</v>
      </c>
      <c r="H852" s="8">
        <f>records[[#This Row],[结束时刻]]-records[[#This Row],[开始时刻]]</f>
        <v>1.0416666666666685E-2</v>
      </c>
      <c r="I852" s="7" t="s">
        <v>97</v>
      </c>
      <c r="J852" s="24">
        <v>1.2</v>
      </c>
      <c r="K852" s="9" t="s">
        <v>294</v>
      </c>
    </row>
    <row r="853" spans="1:11">
      <c r="A853" s="9" t="str">
        <f>YEAR(records[[#This Row],[日期]])&amp;" 年"</f>
        <v>2020 年</v>
      </c>
      <c r="B853" s="7" t="str">
        <f>"第 "&amp;INT(MONTH(records[[#This Row],[日期]])/3+1)&amp;" 季度"</f>
        <v>第 2 季度</v>
      </c>
      <c r="C853" s="7" t="str">
        <f>MONTH(records[[#This Row],[日期]])&amp;" 月"</f>
        <v>4 月</v>
      </c>
      <c r="D853" s="7" t="str">
        <f>"第 "&amp;WEEKNUM(records[[#This Row],[日期]],2)&amp;" 周"</f>
        <v>第 14 周</v>
      </c>
      <c r="E853" s="7">
        <v>43924</v>
      </c>
      <c r="F853" s="8">
        <v>0.29166666666666669</v>
      </c>
      <c r="G853" s="8">
        <v>0.33333333333333331</v>
      </c>
      <c r="H853" s="8">
        <f>records[[#This Row],[结束时刻]]-records[[#This Row],[开始时刻]]</f>
        <v>4.166666666666663E-2</v>
      </c>
      <c r="I853" s="13" t="s">
        <v>11</v>
      </c>
      <c r="J853" s="24">
        <v>0.7</v>
      </c>
      <c r="K853" s="9" t="s">
        <v>289</v>
      </c>
    </row>
    <row r="854" spans="1:11">
      <c r="A854" s="9" t="str">
        <f>YEAR(records[[#This Row],[日期]])&amp;" 年"</f>
        <v>2020 年</v>
      </c>
      <c r="B854" s="7" t="str">
        <f>"第 "&amp;INT(MONTH(records[[#This Row],[日期]])/3+1)&amp;" 季度"</f>
        <v>第 2 季度</v>
      </c>
      <c r="C854" s="7" t="str">
        <f>MONTH(records[[#This Row],[日期]])&amp;" 月"</f>
        <v>4 月</v>
      </c>
      <c r="D854" s="7" t="str">
        <f>"第 "&amp;WEEKNUM(records[[#This Row],[日期]],2)&amp;" 周"</f>
        <v>第 14 周</v>
      </c>
      <c r="E854" s="7">
        <v>43924</v>
      </c>
      <c r="F854" s="8">
        <v>0.2986111111111111</v>
      </c>
      <c r="G854" s="8">
        <v>0.31944444444444448</v>
      </c>
      <c r="H854" s="8">
        <f>records[[#This Row],[结束时刻]]-records[[#This Row],[开始时刻]]</f>
        <v>2.083333333333337E-2</v>
      </c>
      <c r="I854" s="13" t="s">
        <v>20</v>
      </c>
      <c r="J854" s="24">
        <v>0.6</v>
      </c>
      <c r="K854" s="9" t="s">
        <v>289</v>
      </c>
    </row>
    <row r="855" spans="1:11">
      <c r="A855" s="9" t="str">
        <f>YEAR(records[[#This Row],[日期]])&amp;" 年"</f>
        <v>2020 年</v>
      </c>
      <c r="B855" s="7" t="str">
        <f>"第 "&amp;INT(MONTH(records[[#This Row],[日期]])/3+1)&amp;" 季度"</f>
        <v>第 2 季度</v>
      </c>
      <c r="C855" s="7" t="str">
        <f>MONTH(records[[#This Row],[日期]])&amp;" 月"</f>
        <v>4 月</v>
      </c>
      <c r="D855" s="7" t="str">
        <f>"第 "&amp;WEEKNUM(records[[#This Row],[日期]],2)&amp;" 周"</f>
        <v>第 14 周</v>
      </c>
      <c r="E855" s="7">
        <v>43924</v>
      </c>
      <c r="F855" s="8">
        <v>0.36458333333333331</v>
      </c>
      <c r="G855" s="8">
        <v>0.375</v>
      </c>
      <c r="H855" s="8">
        <f>records[[#This Row],[结束时刻]]-records[[#This Row],[开始时刻]]</f>
        <v>1.0416666666666685E-2</v>
      </c>
      <c r="I855" s="13" t="s">
        <v>134</v>
      </c>
      <c r="J855" s="24">
        <v>0.6</v>
      </c>
      <c r="K855" s="9" t="s">
        <v>289</v>
      </c>
    </row>
    <row r="856" spans="1:11">
      <c r="A856" s="9" t="str">
        <f>YEAR(records[[#This Row],[日期]])&amp;" 年"</f>
        <v>2020 年</v>
      </c>
      <c r="B856" s="7" t="str">
        <f>"第 "&amp;INT(MONTH(records[[#This Row],[日期]])/3+1)&amp;" 季度"</f>
        <v>第 2 季度</v>
      </c>
      <c r="C856" s="7" t="str">
        <f>MONTH(records[[#This Row],[日期]])&amp;" 月"</f>
        <v>4 月</v>
      </c>
      <c r="D856" s="7" t="str">
        <f>"第 "&amp;WEEKNUM(records[[#This Row],[日期]],2)&amp;" 周"</f>
        <v>第 14 周</v>
      </c>
      <c r="E856" s="7">
        <v>43924</v>
      </c>
      <c r="F856" s="8">
        <v>0.52083333333333337</v>
      </c>
      <c r="G856" s="8">
        <v>0.54166666666666663</v>
      </c>
      <c r="H856" s="8">
        <f>records[[#This Row],[结束时刻]]-records[[#This Row],[开始时刻]]</f>
        <v>2.0833333333333259E-2</v>
      </c>
      <c r="I856" s="13" t="s">
        <v>230</v>
      </c>
      <c r="J856" s="24">
        <v>2.1</v>
      </c>
      <c r="K856" s="9" t="s">
        <v>289</v>
      </c>
    </row>
    <row r="857" spans="1:11">
      <c r="A857" s="9" t="str">
        <f>YEAR(records[[#This Row],[日期]])&amp;" 年"</f>
        <v>2020 年</v>
      </c>
      <c r="B857" s="7" t="str">
        <f>"第 "&amp;INT(MONTH(records[[#This Row],[日期]])/3+1)&amp;" 季度"</f>
        <v>第 2 季度</v>
      </c>
      <c r="C857" s="7" t="str">
        <f>MONTH(records[[#This Row],[日期]])&amp;" 月"</f>
        <v>4 月</v>
      </c>
      <c r="D857" s="7" t="str">
        <f>"第 "&amp;WEEKNUM(records[[#This Row],[日期]],2)&amp;" 周"</f>
        <v>第 14 周</v>
      </c>
      <c r="E857" s="7">
        <v>43924</v>
      </c>
      <c r="F857" s="8">
        <v>0.54166666666666663</v>
      </c>
      <c r="G857" s="8">
        <v>0.5625</v>
      </c>
      <c r="H857" s="8">
        <f>records[[#This Row],[结束时刻]]-records[[#This Row],[开始时刻]]</f>
        <v>2.083333333333337E-2</v>
      </c>
      <c r="I857" s="13" t="s">
        <v>145</v>
      </c>
      <c r="J857" s="24">
        <v>0</v>
      </c>
      <c r="K857" s="9" t="s">
        <v>179</v>
      </c>
    </row>
    <row r="858" spans="1:11">
      <c r="A858" s="9" t="str">
        <f>YEAR(records[[#This Row],[日期]])&amp;" 年"</f>
        <v>2020 年</v>
      </c>
      <c r="B858" s="7" t="str">
        <f>"第 "&amp;INT(MONTH(records[[#This Row],[日期]])/3+1)&amp;" 季度"</f>
        <v>第 2 季度</v>
      </c>
      <c r="C858" s="7" t="str">
        <f>MONTH(records[[#This Row],[日期]])&amp;" 月"</f>
        <v>4 月</v>
      </c>
      <c r="D858" s="7" t="str">
        <f>"第 "&amp;WEEKNUM(records[[#This Row],[日期]],2)&amp;" 周"</f>
        <v>第 14 周</v>
      </c>
      <c r="E858" s="7">
        <v>43924</v>
      </c>
      <c r="F858" s="8">
        <v>0.85416666666666663</v>
      </c>
      <c r="G858" s="8">
        <v>0.875</v>
      </c>
      <c r="H858" s="8">
        <f>records[[#This Row],[结束时刻]]-records[[#This Row],[开始时刻]]</f>
        <v>2.083333333333337E-2</v>
      </c>
      <c r="I858" s="13" t="s">
        <v>234</v>
      </c>
      <c r="J858" s="24">
        <v>1.7</v>
      </c>
      <c r="K858" s="9" t="s">
        <v>289</v>
      </c>
    </row>
    <row r="859" spans="1:11">
      <c r="A859" s="9" t="str">
        <f>YEAR(records[[#This Row],[日期]])&amp;" 年"</f>
        <v>2020 年</v>
      </c>
      <c r="B859" s="7" t="str">
        <f>"第 "&amp;INT(MONTH(records[[#This Row],[日期]])/3+1)&amp;" 季度"</f>
        <v>第 2 季度</v>
      </c>
      <c r="C859" s="7" t="str">
        <f>MONTH(records[[#This Row],[日期]])&amp;" 月"</f>
        <v>4 月</v>
      </c>
      <c r="D859" s="7" t="str">
        <f>"第 "&amp;WEEKNUM(records[[#This Row],[日期]],2)&amp;" 周"</f>
        <v>第 14 周</v>
      </c>
      <c r="E859" s="7">
        <v>43924</v>
      </c>
      <c r="F859" s="8">
        <v>0.875</v>
      </c>
      <c r="G859" s="8">
        <v>0.91666666666666663</v>
      </c>
      <c r="H859" s="8">
        <f>records[[#This Row],[结束时刻]]-records[[#This Row],[开始时刻]]</f>
        <v>4.166666666666663E-2</v>
      </c>
      <c r="I859" s="13" t="s">
        <v>12</v>
      </c>
      <c r="J859" s="24">
        <v>-0.7</v>
      </c>
      <c r="K859" s="9" t="s">
        <v>179</v>
      </c>
    </row>
    <row r="860" spans="1:11">
      <c r="A860" s="9" t="str">
        <f>YEAR(records[[#This Row],[日期]])&amp;" 年"</f>
        <v>2020 年</v>
      </c>
      <c r="B860" s="7" t="str">
        <f>"第 "&amp;INT(MONTH(records[[#This Row],[日期]])/3+1)&amp;" 季度"</f>
        <v>第 2 季度</v>
      </c>
      <c r="C860" s="7" t="str">
        <f>MONTH(records[[#This Row],[日期]])&amp;" 月"</f>
        <v>4 月</v>
      </c>
      <c r="D860" s="7" t="str">
        <f>"第 "&amp;WEEKNUM(records[[#This Row],[日期]],2)&amp;" 周"</f>
        <v>第 14 周</v>
      </c>
      <c r="E860" s="7">
        <v>43924</v>
      </c>
      <c r="F860" s="8">
        <v>0.91666666666666663</v>
      </c>
      <c r="G860" s="8">
        <v>0.9375</v>
      </c>
      <c r="H860" s="8">
        <f>records[[#This Row],[结束时刻]]-records[[#This Row],[开始时刻]]</f>
        <v>2.083333333333337E-2</v>
      </c>
      <c r="I860" s="13" t="s">
        <v>23</v>
      </c>
      <c r="J860" s="24">
        <v>-0.7</v>
      </c>
      <c r="K860" s="9" t="s">
        <v>179</v>
      </c>
    </row>
    <row r="861" spans="1:11">
      <c r="A861" s="9" t="str">
        <f>YEAR(records[[#This Row],[日期]])&amp;" 年"</f>
        <v>2020 年</v>
      </c>
      <c r="B861" s="7" t="str">
        <f>"第 "&amp;INT(MONTH(records[[#This Row],[日期]])/3+1)&amp;" 季度"</f>
        <v>第 2 季度</v>
      </c>
      <c r="C861" s="7" t="str">
        <f>MONTH(records[[#This Row],[日期]])&amp;" 月"</f>
        <v>4 月</v>
      </c>
      <c r="D861" s="7" t="str">
        <f>"第 "&amp;WEEKNUM(records[[#This Row],[日期]],2)&amp;" 周"</f>
        <v>第 14 周</v>
      </c>
      <c r="E861" s="7">
        <v>43924</v>
      </c>
      <c r="F861" s="8">
        <v>0.9375</v>
      </c>
      <c r="G861" s="8">
        <v>0.94444444444444453</v>
      </c>
      <c r="H861" s="8">
        <f>records[[#This Row],[结束时刻]]-records[[#This Row],[开始时刻]]</f>
        <v>6.9444444444445308E-3</v>
      </c>
      <c r="I861" s="13" t="s">
        <v>150</v>
      </c>
      <c r="J861" s="24">
        <v>-22.4</v>
      </c>
      <c r="K861" s="9" t="s">
        <v>179</v>
      </c>
    </row>
    <row r="862" spans="1:11">
      <c r="A862" s="9" t="str">
        <f>YEAR(records[[#This Row],[日期]])&amp;" 年"</f>
        <v>2020 年</v>
      </c>
      <c r="B862" s="7" t="str">
        <f>"第 "&amp;INT(MONTH(records[[#This Row],[日期]])/3+1)&amp;" 季度"</f>
        <v>第 2 季度</v>
      </c>
      <c r="C862" s="7" t="str">
        <f>MONTH(records[[#This Row],[日期]])&amp;" 月"</f>
        <v>4 月</v>
      </c>
      <c r="D862" s="7" t="str">
        <f>"第 "&amp;WEEKNUM(records[[#This Row],[日期]],2)&amp;" 周"</f>
        <v>第 14 周</v>
      </c>
      <c r="E862" s="7">
        <v>43924</v>
      </c>
      <c r="F862" s="8">
        <v>0.94444444444444453</v>
      </c>
      <c r="G862" s="8">
        <v>0.95138888888888884</v>
      </c>
      <c r="H862" s="8">
        <f>records[[#This Row],[结束时刻]]-records[[#This Row],[开始时刻]]</f>
        <v>6.9444444444443088E-3</v>
      </c>
      <c r="I862" s="13" t="s">
        <v>141</v>
      </c>
      <c r="J862" s="24">
        <v>-22.4</v>
      </c>
      <c r="K862" s="9" t="s">
        <v>179</v>
      </c>
    </row>
    <row r="863" spans="1:11">
      <c r="A863" s="9" t="str">
        <f>YEAR(records[[#This Row],[日期]])&amp;" 年"</f>
        <v>2020 年</v>
      </c>
      <c r="B863" s="7" t="str">
        <f>"第 "&amp;INT(MONTH(records[[#This Row],[日期]])/3+1)&amp;" 季度"</f>
        <v>第 2 季度</v>
      </c>
      <c r="C863" s="7" t="str">
        <f>MONTH(records[[#This Row],[日期]])&amp;" 月"</f>
        <v>4 月</v>
      </c>
      <c r="D863" s="7" t="str">
        <f>"第 "&amp;WEEKNUM(records[[#This Row],[日期]],2)&amp;" 周"</f>
        <v>第 14 周</v>
      </c>
      <c r="E863" s="7">
        <v>43924</v>
      </c>
      <c r="F863" s="8">
        <v>0.95138888888888884</v>
      </c>
      <c r="G863" s="8">
        <v>0.95833333333333337</v>
      </c>
      <c r="H863" s="8">
        <f>records[[#This Row],[结束时刻]]-records[[#This Row],[开始时刻]]</f>
        <v>6.9444444444445308E-3</v>
      </c>
      <c r="I863" s="13" t="s">
        <v>187</v>
      </c>
      <c r="J863" s="24">
        <v>-22.4</v>
      </c>
      <c r="K863" s="9" t="s">
        <v>179</v>
      </c>
    </row>
    <row r="864" spans="1:11">
      <c r="A864" s="9" t="str">
        <f>YEAR(records[[#This Row],[日期]])&amp;" 年"</f>
        <v>2020 年</v>
      </c>
      <c r="B864" s="7" t="str">
        <f>"第 "&amp;INT(MONTH(records[[#This Row],[日期]])/3+1)&amp;" 季度"</f>
        <v>第 2 季度</v>
      </c>
      <c r="C864" s="7" t="str">
        <f>MONTH(records[[#This Row],[日期]])&amp;" 月"</f>
        <v>4 月</v>
      </c>
      <c r="D864" s="7" t="str">
        <f>"第 "&amp;WEEKNUM(records[[#This Row],[日期]],2)&amp;" 周"</f>
        <v>第 14 周</v>
      </c>
      <c r="E864" s="7">
        <v>43925</v>
      </c>
      <c r="F864" s="8">
        <v>0</v>
      </c>
      <c r="G864" s="8">
        <v>0.99930555555555556</v>
      </c>
      <c r="H864" s="8">
        <f>records[[#This Row],[结束时刻]]-records[[#This Row],[开始时刻]]</f>
        <v>0.99930555555555556</v>
      </c>
      <c r="I864" s="13" t="s">
        <v>130</v>
      </c>
      <c r="J864" s="24">
        <v>6.0714285710000003E-2</v>
      </c>
      <c r="K864" s="9" t="s">
        <v>332</v>
      </c>
    </row>
    <row r="865" spans="1:11">
      <c r="A865" s="9" t="str">
        <f>YEAR(records[[#This Row],[日期]])&amp;" 年"</f>
        <v>2020 年</v>
      </c>
      <c r="B865" s="7" t="str">
        <f>"第 "&amp;INT(MONTH(records[[#This Row],[日期]])/3+1)&amp;" 季度"</f>
        <v>第 2 季度</v>
      </c>
      <c r="C865" s="7" t="str">
        <f>MONTH(records[[#This Row],[日期]])&amp;" 月"</f>
        <v>4 月</v>
      </c>
      <c r="D865" s="7" t="str">
        <f>"第 "&amp;WEEKNUM(records[[#This Row],[日期]],2)&amp;" 周"</f>
        <v>第 14 周</v>
      </c>
      <c r="E865" s="7">
        <v>43925</v>
      </c>
      <c r="F865" s="8">
        <v>0.28125</v>
      </c>
      <c r="G865" s="8">
        <v>0.28125</v>
      </c>
      <c r="H865" s="8">
        <f>records[[#This Row],[结束时刻]]-records[[#This Row],[开始时刻]]</f>
        <v>0</v>
      </c>
      <c r="I865" s="13" t="s">
        <v>6</v>
      </c>
      <c r="J865" s="24">
        <v>0.5</v>
      </c>
      <c r="K865" s="9" t="s">
        <v>294</v>
      </c>
    </row>
    <row r="866" spans="1:11">
      <c r="A866" s="9" t="str">
        <f>YEAR(records[[#This Row],[日期]])&amp;" 年"</f>
        <v>2020 年</v>
      </c>
      <c r="B866" s="7" t="str">
        <f>"第 "&amp;INT(MONTH(records[[#This Row],[日期]])/3+1)&amp;" 季度"</f>
        <v>第 2 季度</v>
      </c>
      <c r="C866" s="7" t="str">
        <f>MONTH(records[[#This Row],[日期]])&amp;" 月"</f>
        <v>4 月</v>
      </c>
      <c r="D866" s="7" t="str">
        <f>"第 "&amp;WEEKNUM(records[[#This Row],[日期]],2)&amp;" 周"</f>
        <v>第 14 周</v>
      </c>
      <c r="E866" s="7">
        <v>43925</v>
      </c>
      <c r="F866" s="8">
        <v>0.28125</v>
      </c>
      <c r="G866" s="8">
        <v>0.29166666666666669</v>
      </c>
      <c r="H866" s="8">
        <f>records[[#This Row],[结束时刻]]-records[[#This Row],[开始时刻]]</f>
        <v>1.0416666666666685E-2</v>
      </c>
      <c r="I866" s="7" t="s">
        <v>97</v>
      </c>
      <c r="J866" s="24">
        <v>1.2</v>
      </c>
      <c r="K866" s="9" t="s">
        <v>289</v>
      </c>
    </row>
    <row r="867" spans="1:11">
      <c r="A867" s="9" t="str">
        <f>YEAR(records[[#This Row],[日期]])&amp;" 年"</f>
        <v>2020 年</v>
      </c>
      <c r="B867" s="7" t="str">
        <f>"第 "&amp;INT(MONTH(records[[#This Row],[日期]])/3+1)&amp;" 季度"</f>
        <v>第 2 季度</v>
      </c>
      <c r="C867" s="7" t="str">
        <f>MONTH(records[[#This Row],[日期]])&amp;" 月"</f>
        <v>4 月</v>
      </c>
      <c r="D867" s="7" t="str">
        <f>"第 "&amp;WEEKNUM(records[[#This Row],[日期]],2)&amp;" 周"</f>
        <v>第 14 周</v>
      </c>
      <c r="E867" s="7">
        <v>43925</v>
      </c>
      <c r="F867" s="8">
        <v>0.29166666666666669</v>
      </c>
      <c r="G867" s="8">
        <v>0.33333333333333331</v>
      </c>
      <c r="H867" s="8">
        <f>records[[#This Row],[结束时刻]]-records[[#This Row],[开始时刻]]</f>
        <v>4.166666666666663E-2</v>
      </c>
      <c r="I867" s="13" t="s">
        <v>11</v>
      </c>
      <c r="J867" s="24">
        <v>0.7</v>
      </c>
      <c r="K867" s="9" t="s">
        <v>289</v>
      </c>
    </row>
    <row r="868" spans="1:11">
      <c r="A868" s="9" t="str">
        <f>YEAR(records[[#This Row],[日期]])&amp;" 年"</f>
        <v>2020 年</v>
      </c>
      <c r="B868" s="7" t="str">
        <f>"第 "&amp;INT(MONTH(records[[#This Row],[日期]])/3+1)&amp;" 季度"</f>
        <v>第 2 季度</v>
      </c>
      <c r="C868" s="7" t="str">
        <f>MONTH(records[[#This Row],[日期]])&amp;" 月"</f>
        <v>4 月</v>
      </c>
      <c r="D868" s="7" t="str">
        <f>"第 "&amp;WEEKNUM(records[[#This Row],[日期]],2)&amp;" 周"</f>
        <v>第 14 周</v>
      </c>
      <c r="E868" s="7">
        <v>43925</v>
      </c>
      <c r="F868" s="8">
        <v>0.2986111111111111</v>
      </c>
      <c r="G868" s="8">
        <v>0.31944444444444448</v>
      </c>
      <c r="H868" s="8">
        <f>records[[#This Row],[结束时刻]]-records[[#This Row],[开始时刻]]</f>
        <v>2.083333333333337E-2</v>
      </c>
      <c r="I868" s="13" t="s">
        <v>20</v>
      </c>
      <c r="J868" s="24">
        <v>0</v>
      </c>
      <c r="K868" s="9" t="s">
        <v>179</v>
      </c>
    </row>
    <row r="869" spans="1:11">
      <c r="A869" s="9" t="str">
        <f>YEAR(records[[#This Row],[日期]])&amp;" 年"</f>
        <v>2020 年</v>
      </c>
      <c r="B869" s="7" t="str">
        <f>"第 "&amp;INT(MONTH(records[[#This Row],[日期]])/3+1)&amp;" 季度"</f>
        <v>第 2 季度</v>
      </c>
      <c r="C869" s="7" t="str">
        <f>MONTH(records[[#This Row],[日期]])&amp;" 月"</f>
        <v>4 月</v>
      </c>
      <c r="D869" s="7" t="str">
        <f>"第 "&amp;WEEKNUM(records[[#This Row],[日期]],2)&amp;" 周"</f>
        <v>第 14 周</v>
      </c>
      <c r="E869" s="7">
        <v>43925</v>
      </c>
      <c r="F869" s="8">
        <v>0.36458333333333331</v>
      </c>
      <c r="G869" s="8">
        <v>0.375</v>
      </c>
      <c r="H869" s="8">
        <f>records[[#This Row],[结束时刻]]-records[[#This Row],[开始时刻]]</f>
        <v>1.0416666666666685E-2</v>
      </c>
      <c r="I869" s="13" t="s">
        <v>134</v>
      </c>
      <c r="J869" s="24">
        <v>0.6</v>
      </c>
      <c r="K869" s="9" t="s">
        <v>289</v>
      </c>
    </row>
    <row r="870" spans="1:11">
      <c r="A870" s="9" t="str">
        <f>YEAR(records[[#This Row],[日期]])&amp;" 年"</f>
        <v>2020 年</v>
      </c>
      <c r="B870" s="7" t="str">
        <f>"第 "&amp;INT(MONTH(records[[#This Row],[日期]])/3+1)&amp;" 季度"</f>
        <v>第 2 季度</v>
      </c>
      <c r="C870" s="7" t="str">
        <f>MONTH(records[[#This Row],[日期]])&amp;" 月"</f>
        <v>4 月</v>
      </c>
      <c r="D870" s="7" t="str">
        <f>"第 "&amp;WEEKNUM(records[[#This Row],[日期]],2)&amp;" 周"</f>
        <v>第 14 周</v>
      </c>
      <c r="E870" s="7">
        <v>43925</v>
      </c>
      <c r="F870" s="8">
        <v>0.47916666666666669</v>
      </c>
      <c r="G870" s="8">
        <v>0.52083333333333337</v>
      </c>
      <c r="H870" s="8">
        <f>records[[#This Row],[结束时刻]]-records[[#This Row],[开始时刻]]</f>
        <v>4.1666666666666685E-2</v>
      </c>
      <c r="I870" s="13" t="s">
        <v>229</v>
      </c>
      <c r="J870" s="24">
        <v>1.8</v>
      </c>
      <c r="K870" s="9" t="s">
        <v>289</v>
      </c>
    </row>
    <row r="871" spans="1:11">
      <c r="A871" s="9" t="str">
        <f>YEAR(records[[#This Row],[日期]])&amp;" 年"</f>
        <v>2020 年</v>
      </c>
      <c r="B871" s="7" t="str">
        <f>"第 "&amp;INT(MONTH(records[[#This Row],[日期]])/3+1)&amp;" 季度"</f>
        <v>第 2 季度</v>
      </c>
      <c r="C871" s="7" t="str">
        <f>MONTH(records[[#This Row],[日期]])&amp;" 月"</f>
        <v>4 月</v>
      </c>
      <c r="D871" s="7" t="str">
        <f>"第 "&amp;WEEKNUM(records[[#This Row],[日期]],2)&amp;" 周"</f>
        <v>第 14 周</v>
      </c>
      <c r="E871" s="7">
        <v>43925</v>
      </c>
      <c r="F871" s="8">
        <v>0.52083333333333337</v>
      </c>
      <c r="G871" s="8">
        <v>0.54166666666666663</v>
      </c>
      <c r="H871" s="8">
        <f>records[[#This Row],[结束时刻]]-records[[#This Row],[开始时刻]]</f>
        <v>2.0833333333333259E-2</v>
      </c>
      <c r="I871" s="13" t="s">
        <v>230</v>
      </c>
      <c r="J871" s="24">
        <v>2.1</v>
      </c>
      <c r="K871" s="9" t="s">
        <v>289</v>
      </c>
    </row>
    <row r="872" spans="1:11">
      <c r="A872" s="9" t="str">
        <f>YEAR(records[[#This Row],[日期]])&amp;" 年"</f>
        <v>2020 年</v>
      </c>
      <c r="B872" s="7" t="str">
        <f>"第 "&amp;INT(MONTH(records[[#This Row],[日期]])/3+1)&amp;" 季度"</f>
        <v>第 2 季度</v>
      </c>
      <c r="C872" s="7" t="str">
        <f>MONTH(records[[#This Row],[日期]])&amp;" 月"</f>
        <v>4 月</v>
      </c>
      <c r="D872" s="7" t="str">
        <f>"第 "&amp;WEEKNUM(records[[#This Row],[日期]],2)&amp;" 周"</f>
        <v>第 14 周</v>
      </c>
      <c r="E872" s="7">
        <v>43925</v>
      </c>
      <c r="F872" s="8">
        <v>0.54166666666666663</v>
      </c>
      <c r="G872" s="8">
        <v>0.5625</v>
      </c>
      <c r="H872" s="8">
        <f>records[[#This Row],[结束时刻]]-records[[#This Row],[开始时刻]]</f>
        <v>2.083333333333337E-2</v>
      </c>
      <c r="I872" s="13" t="s">
        <v>145</v>
      </c>
      <c r="J872" s="24">
        <v>0.1</v>
      </c>
      <c r="K872" s="9" t="s">
        <v>289</v>
      </c>
    </row>
    <row r="873" spans="1:11">
      <c r="A873" s="9" t="str">
        <f>YEAR(records[[#This Row],[日期]])&amp;" 年"</f>
        <v>2020 年</v>
      </c>
      <c r="B873" s="7" t="str">
        <f>"第 "&amp;INT(MONTH(records[[#This Row],[日期]])/3+1)&amp;" 季度"</f>
        <v>第 2 季度</v>
      </c>
      <c r="C873" s="7" t="str">
        <f>MONTH(records[[#This Row],[日期]])&amp;" 月"</f>
        <v>4 月</v>
      </c>
      <c r="D873" s="7" t="str">
        <f>"第 "&amp;WEEKNUM(records[[#This Row],[日期]],2)&amp;" 周"</f>
        <v>第 14 周</v>
      </c>
      <c r="E873" s="7">
        <v>43925</v>
      </c>
      <c r="F873" s="8">
        <v>0.77083333333333337</v>
      </c>
      <c r="G873" s="8">
        <v>0.8125</v>
      </c>
      <c r="H873" s="8">
        <f>records[[#This Row],[结束时刻]]-records[[#This Row],[开始时刻]]</f>
        <v>4.166666666666663E-2</v>
      </c>
      <c r="I873" s="13" t="s">
        <v>233</v>
      </c>
      <c r="J873" s="24">
        <v>1.5</v>
      </c>
      <c r="K873" s="9" t="s">
        <v>289</v>
      </c>
    </row>
    <row r="874" spans="1:11">
      <c r="A874" s="9" t="str">
        <f>YEAR(records[[#This Row],[日期]])&amp;" 年"</f>
        <v>2020 年</v>
      </c>
      <c r="B874" s="7" t="str">
        <f>"第 "&amp;INT(MONTH(records[[#This Row],[日期]])/3+1)&amp;" 季度"</f>
        <v>第 2 季度</v>
      </c>
      <c r="C874" s="7" t="str">
        <f>MONTH(records[[#This Row],[日期]])&amp;" 月"</f>
        <v>4 月</v>
      </c>
      <c r="D874" s="7" t="str">
        <f>"第 "&amp;WEEKNUM(records[[#This Row],[日期]],2)&amp;" 周"</f>
        <v>第 14 周</v>
      </c>
      <c r="E874" s="7">
        <v>43925</v>
      </c>
      <c r="F874" s="8">
        <v>0.85416666666666663</v>
      </c>
      <c r="G874" s="8">
        <v>0.875</v>
      </c>
      <c r="H874" s="8">
        <f>records[[#This Row],[结束时刻]]-records[[#This Row],[开始时刻]]</f>
        <v>2.083333333333337E-2</v>
      </c>
      <c r="I874" s="13" t="s">
        <v>234</v>
      </c>
      <c r="J874" s="24">
        <v>1.7</v>
      </c>
      <c r="K874" s="9" t="s">
        <v>289</v>
      </c>
    </row>
    <row r="875" spans="1:11">
      <c r="A875" s="9" t="str">
        <f>YEAR(records[[#This Row],[日期]])&amp;" 年"</f>
        <v>2020 年</v>
      </c>
      <c r="B875" s="7" t="str">
        <f>"第 "&amp;INT(MONTH(records[[#This Row],[日期]])/3+1)&amp;" 季度"</f>
        <v>第 2 季度</v>
      </c>
      <c r="C875" s="7" t="str">
        <f>MONTH(records[[#This Row],[日期]])&amp;" 月"</f>
        <v>4 月</v>
      </c>
      <c r="D875" s="7" t="str">
        <f>"第 "&amp;WEEKNUM(records[[#This Row],[日期]],2)&amp;" 周"</f>
        <v>第 14 周</v>
      </c>
      <c r="E875" s="7">
        <v>43925</v>
      </c>
      <c r="F875" s="8">
        <v>0.875</v>
      </c>
      <c r="G875" s="8">
        <v>0.91666666666666663</v>
      </c>
      <c r="H875" s="8">
        <f>records[[#This Row],[结束时刻]]-records[[#This Row],[开始时刻]]</f>
        <v>4.166666666666663E-2</v>
      </c>
      <c r="I875" s="13" t="s">
        <v>12</v>
      </c>
      <c r="J875" s="24">
        <v>-1.4</v>
      </c>
      <c r="K875" s="9" t="s">
        <v>179</v>
      </c>
    </row>
    <row r="876" spans="1:11">
      <c r="A876" s="9" t="str">
        <f>YEAR(records[[#This Row],[日期]])&amp;" 年"</f>
        <v>2020 年</v>
      </c>
      <c r="B876" s="7" t="str">
        <f>"第 "&amp;INT(MONTH(records[[#This Row],[日期]])/3+1)&amp;" 季度"</f>
        <v>第 2 季度</v>
      </c>
      <c r="C876" s="7" t="str">
        <f>MONTH(records[[#This Row],[日期]])&amp;" 月"</f>
        <v>4 月</v>
      </c>
      <c r="D876" s="7" t="str">
        <f>"第 "&amp;WEEKNUM(records[[#This Row],[日期]],2)&amp;" 周"</f>
        <v>第 14 周</v>
      </c>
      <c r="E876" s="7">
        <v>43925</v>
      </c>
      <c r="F876" s="8">
        <v>0.91666666666666663</v>
      </c>
      <c r="G876" s="8">
        <v>0.9375</v>
      </c>
      <c r="H876" s="8">
        <f>records[[#This Row],[结束时刻]]-records[[#This Row],[开始时刻]]</f>
        <v>2.083333333333337E-2</v>
      </c>
      <c r="I876" s="13" t="s">
        <v>23</v>
      </c>
      <c r="J876" s="24">
        <v>-1.4</v>
      </c>
      <c r="K876" s="9" t="s">
        <v>179</v>
      </c>
    </row>
    <row r="877" spans="1:11">
      <c r="A877" s="9" t="str">
        <f>YEAR(records[[#This Row],[日期]])&amp;" 年"</f>
        <v>2020 年</v>
      </c>
      <c r="B877" s="7" t="str">
        <f>"第 "&amp;INT(MONTH(records[[#This Row],[日期]])/3+1)&amp;" 季度"</f>
        <v>第 2 季度</v>
      </c>
      <c r="C877" s="7" t="str">
        <f>MONTH(records[[#This Row],[日期]])&amp;" 月"</f>
        <v>4 月</v>
      </c>
      <c r="D877" s="7" t="str">
        <f>"第 "&amp;WEEKNUM(records[[#This Row],[日期]],2)&amp;" 周"</f>
        <v>第 14 周</v>
      </c>
      <c r="E877" s="7">
        <v>43925</v>
      </c>
      <c r="F877" s="8">
        <v>0.9375</v>
      </c>
      <c r="G877" s="8">
        <v>0.94444444444444453</v>
      </c>
      <c r="H877" s="8">
        <f>records[[#This Row],[结束时刻]]-records[[#This Row],[开始时刻]]</f>
        <v>6.9444444444445308E-3</v>
      </c>
      <c r="I877" s="13" t="s">
        <v>150</v>
      </c>
      <c r="J877" s="24">
        <v>-44.8</v>
      </c>
      <c r="K877" s="9" t="s">
        <v>179</v>
      </c>
    </row>
    <row r="878" spans="1:11">
      <c r="A878" s="9" t="str">
        <f>YEAR(records[[#This Row],[日期]])&amp;" 年"</f>
        <v>2020 年</v>
      </c>
      <c r="B878" s="7" t="str">
        <f>"第 "&amp;INT(MONTH(records[[#This Row],[日期]])/3+1)&amp;" 季度"</f>
        <v>第 2 季度</v>
      </c>
      <c r="C878" s="7" t="str">
        <f>MONTH(records[[#This Row],[日期]])&amp;" 月"</f>
        <v>4 月</v>
      </c>
      <c r="D878" s="7" t="str">
        <f>"第 "&amp;WEEKNUM(records[[#This Row],[日期]],2)&amp;" 周"</f>
        <v>第 14 周</v>
      </c>
      <c r="E878" s="7">
        <v>43925</v>
      </c>
      <c r="F878" s="8">
        <v>0.94444444444444453</v>
      </c>
      <c r="G878" s="8">
        <v>0.95138888888888884</v>
      </c>
      <c r="H878" s="8">
        <f>records[[#This Row],[结束时刻]]-records[[#This Row],[开始时刻]]</f>
        <v>6.9444444444443088E-3</v>
      </c>
      <c r="I878" s="13" t="s">
        <v>141</v>
      </c>
      <c r="J878" s="24">
        <v>-44.8</v>
      </c>
      <c r="K878" s="9" t="s">
        <v>179</v>
      </c>
    </row>
    <row r="879" spans="1:11">
      <c r="A879" s="9" t="str">
        <f>YEAR(records[[#This Row],[日期]])&amp;" 年"</f>
        <v>2020 年</v>
      </c>
      <c r="B879" s="7" t="str">
        <f>"第 "&amp;INT(MONTH(records[[#This Row],[日期]])/3+1)&amp;" 季度"</f>
        <v>第 2 季度</v>
      </c>
      <c r="C879" s="7" t="str">
        <f>MONTH(records[[#This Row],[日期]])&amp;" 月"</f>
        <v>4 月</v>
      </c>
      <c r="D879" s="7" t="str">
        <f>"第 "&amp;WEEKNUM(records[[#This Row],[日期]],2)&amp;" 周"</f>
        <v>第 14 周</v>
      </c>
      <c r="E879" s="7">
        <v>43925</v>
      </c>
      <c r="F879" s="8">
        <v>0.95138888888888884</v>
      </c>
      <c r="G879" s="8">
        <v>0.95833333333333337</v>
      </c>
      <c r="H879" s="8">
        <f>records[[#This Row],[结束时刻]]-records[[#This Row],[开始时刻]]</f>
        <v>6.9444444444445308E-3</v>
      </c>
      <c r="I879" s="13" t="s">
        <v>187</v>
      </c>
      <c r="J879" s="24">
        <v>-44.8</v>
      </c>
      <c r="K879" s="9" t="s">
        <v>179</v>
      </c>
    </row>
    <row r="880" spans="1:11">
      <c r="A880" s="9" t="str">
        <f>YEAR(records[[#This Row],[日期]])&amp;" 年"</f>
        <v>2020 年</v>
      </c>
      <c r="B880" s="7" t="str">
        <f>"第 "&amp;INT(MONTH(records[[#This Row],[日期]])/3+1)&amp;" 季度"</f>
        <v>第 2 季度</v>
      </c>
      <c r="C880" s="7" t="str">
        <f>MONTH(records[[#This Row],[日期]])&amp;" 月"</f>
        <v>4 月</v>
      </c>
      <c r="D880" s="7" t="str">
        <f>"第 "&amp;WEEKNUM(records[[#This Row],[日期]],2)&amp;" 周"</f>
        <v>第 14 周</v>
      </c>
      <c r="E880" s="7">
        <v>43926</v>
      </c>
      <c r="F880" s="8">
        <v>0</v>
      </c>
      <c r="G880" s="8">
        <v>0.99930555555555556</v>
      </c>
      <c r="H880" s="8">
        <f>records[[#This Row],[结束时刻]]-records[[#This Row],[开始时刻]]</f>
        <v>0.99930555555555556</v>
      </c>
      <c r="I880" s="13" t="s">
        <v>130</v>
      </c>
      <c r="J880" s="24">
        <v>5.3333333330000003E-2</v>
      </c>
      <c r="K880" s="9" t="s">
        <v>333</v>
      </c>
    </row>
    <row r="881" spans="1:11">
      <c r="A881" s="9" t="str">
        <f>YEAR(records[[#This Row],[日期]])&amp;" 年"</f>
        <v>2020 年</v>
      </c>
      <c r="B881" s="7" t="str">
        <f>"第 "&amp;INT(MONTH(records[[#This Row],[日期]])/3+1)&amp;" 季度"</f>
        <v>第 2 季度</v>
      </c>
      <c r="C881" s="7" t="str">
        <f>MONTH(records[[#This Row],[日期]])&amp;" 月"</f>
        <v>4 月</v>
      </c>
      <c r="D881" s="7" t="str">
        <f>"第 "&amp;WEEKNUM(records[[#This Row],[日期]],2)&amp;" 周"</f>
        <v>第 14 周</v>
      </c>
      <c r="E881" s="7">
        <v>43926</v>
      </c>
      <c r="F881" s="8">
        <v>0.28125</v>
      </c>
      <c r="G881" s="8">
        <v>0.28125</v>
      </c>
      <c r="H881" s="8">
        <f>records[[#This Row],[结束时刻]]-records[[#This Row],[开始时刻]]</f>
        <v>0</v>
      </c>
      <c r="I881" s="13" t="s">
        <v>6</v>
      </c>
      <c r="J881" s="24">
        <v>0.5</v>
      </c>
      <c r="K881" s="9" t="s">
        <v>294</v>
      </c>
    </row>
    <row r="882" spans="1:11">
      <c r="A882" s="9" t="str">
        <f>YEAR(records[[#This Row],[日期]])&amp;" 年"</f>
        <v>2020 年</v>
      </c>
      <c r="B882" s="7" t="str">
        <f>"第 "&amp;INT(MONTH(records[[#This Row],[日期]])/3+1)&amp;" 季度"</f>
        <v>第 2 季度</v>
      </c>
      <c r="C882" s="7" t="str">
        <f>MONTH(records[[#This Row],[日期]])&amp;" 月"</f>
        <v>4 月</v>
      </c>
      <c r="D882" s="7" t="str">
        <f>"第 "&amp;WEEKNUM(records[[#This Row],[日期]],2)&amp;" 周"</f>
        <v>第 14 周</v>
      </c>
      <c r="E882" s="7">
        <v>43926</v>
      </c>
      <c r="F882" s="8">
        <v>0.28125</v>
      </c>
      <c r="G882" s="8">
        <v>0.29166666666666669</v>
      </c>
      <c r="H882" s="8">
        <f>records[[#This Row],[结束时刻]]-records[[#This Row],[开始时刻]]</f>
        <v>1.0416666666666685E-2</v>
      </c>
      <c r="I882" s="7" t="s">
        <v>97</v>
      </c>
      <c r="J882" s="24">
        <v>1.2</v>
      </c>
      <c r="K882" s="9" t="s">
        <v>289</v>
      </c>
    </row>
    <row r="883" spans="1:11">
      <c r="A883" s="9" t="str">
        <f>YEAR(records[[#This Row],[日期]])&amp;" 年"</f>
        <v>2020 年</v>
      </c>
      <c r="B883" s="7" t="str">
        <f>"第 "&amp;INT(MONTH(records[[#This Row],[日期]])/3+1)&amp;" 季度"</f>
        <v>第 2 季度</v>
      </c>
      <c r="C883" s="7" t="str">
        <f>MONTH(records[[#This Row],[日期]])&amp;" 月"</f>
        <v>4 月</v>
      </c>
      <c r="D883" s="7" t="str">
        <f>"第 "&amp;WEEKNUM(records[[#This Row],[日期]],2)&amp;" 周"</f>
        <v>第 14 周</v>
      </c>
      <c r="E883" s="7">
        <v>43926</v>
      </c>
      <c r="F883" s="8">
        <v>0.29166666666666669</v>
      </c>
      <c r="G883" s="8">
        <v>0.33333333333333331</v>
      </c>
      <c r="H883" s="8">
        <f>records[[#This Row],[结束时刻]]-records[[#This Row],[开始时刻]]</f>
        <v>4.166666666666663E-2</v>
      </c>
      <c r="I883" s="13" t="s">
        <v>11</v>
      </c>
      <c r="J883" s="24">
        <v>0.8</v>
      </c>
      <c r="K883" s="9" t="s">
        <v>309</v>
      </c>
    </row>
    <row r="884" spans="1:11">
      <c r="A884" s="9" t="str">
        <f>YEAR(records[[#This Row],[日期]])&amp;" 年"</f>
        <v>2020 年</v>
      </c>
      <c r="B884" s="7" t="str">
        <f>"第 "&amp;INT(MONTH(records[[#This Row],[日期]])/3+1)&amp;" 季度"</f>
        <v>第 2 季度</v>
      </c>
      <c r="C884" s="7" t="str">
        <f>MONTH(records[[#This Row],[日期]])&amp;" 月"</f>
        <v>4 月</v>
      </c>
      <c r="D884" s="7" t="str">
        <f>"第 "&amp;WEEKNUM(records[[#This Row],[日期]],2)&amp;" 周"</f>
        <v>第 14 周</v>
      </c>
      <c r="E884" s="7">
        <v>43926</v>
      </c>
      <c r="F884" s="8">
        <v>0.2986111111111111</v>
      </c>
      <c r="G884" s="8">
        <v>0.31944444444444448</v>
      </c>
      <c r="H884" s="8">
        <f>records[[#This Row],[结束时刻]]-records[[#This Row],[开始时刻]]</f>
        <v>2.083333333333337E-2</v>
      </c>
      <c r="I884" s="13" t="s">
        <v>20</v>
      </c>
      <c r="J884" s="24">
        <v>0.6</v>
      </c>
      <c r="K884" s="9" t="s">
        <v>289</v>
      </c>
    </row>
    <row r="885" spans="1:11">
      <c r="A885" s="9" t="str">
        <f>YEAR(records[[#This Row],[日期]])&amp;" 年"</f>
        <v>2020 年</v>
      </c>
      <c r="B885" s="7" t="str">
        <f>"第 "&amp;INT(MONTH(records[[#This Row],[日期]])/3+1)&amp;" 季度"</f>
        <v>第 2 季度</v>
      </c>
      <c r="C885" s="7" t="str">
        <f>MONTH(records[[#This Row],[日期]])&amp;" 月"</f>
        <v>4 月</v>
      </c>
      <c r="D885" s="7" t="str">
        <f>"第 "&amp;WEEKNUM(records[[#This Row],[日期]],2)&amp;" 周"</f>
        <v>第 14 周</v>
      </c>
      <c r="E885" s="7">
        <v>43926</v>
      </c>
      <c r="F885" s="8">
        <v>0.36458333333333331</v>
      </c>
      <c r="G885" s="8">
        <v>0.375</v>
      </c>
      <c r="H885" s="8">
        <f>records[[#This Row],[结束时刻]]-records[[#This Row],[开始时刻]]</f>
        <v>1.0416666666666685E-2</v>
      </c>
      <c r="I885" s="13" t="s">
        <v>134</v>
      </c>
      <c r="J885" s="24">
        <v>0.7</v>
      </c>
      <c r="K885" s="9" t="s">
        <v>309</v>
      </c>
    </row>
    <row r="886" spans="1:11">
      <c r="A886" s="9" t="str">
        <f>YEAR(records[[#This Row],[日期]])&amp;" 年"</f>
        <v>2020 年</v>
      </c>
      <c r="B886" s="7" t="str">
        <f>"第 "&amp;INT(MONTH(records[[#This Row],[日期]])/3+1)&amp;" 季度"</f>
        <v>第 2 季度</v>
      </c>
      <c r="C886" s="7" t="str">
        <f>MONTH(records[[#This Row],[日期]])&amp;" 月"</f>
        <v>4 月</v>
      </c>
      <c r="D886" s="7" t="str">
        <f>"第 "&amp;WEEKNUM(records[[#This Row],[日期]],2)&amp;" 周"</f>
        <v>第 14 周</v>
      </c>
      <c r="E886" s="7">
        <v>43926</v>
      </c>
      <c r="F886" s="8">
        <v>0.47916666666666669</v>
      </c>
      <c r="G886" s="8">
        <v>0.52083333333333337</v>
      </c>
      <c r="H886" s="8">
        <f>records[[#This Row],[结束时刻]]-records[[#This Row],[开始时刻]]</f>
        <v>4.1666666666666685E-2</v>
      </c>
      <c r="I886" s="13" t="s">
        <v>229</v>
      </c>
      <c r="J886" s="24">
        <v>1.8</v>
      </c>
      <c r="K886" s="9" t="s">
        <v>289</v>
      </c>
    </row>
    <row r="887" spans="1:11">
      <c r="A887" s="9" t="str">
        <f>YEAR(records[[#This Row],[日期]])&amp;" 年"</f>
        <v>2020 年</v>
      </c>
      <c r="B887" s="7" t="str">
        <f>"第 "&amp;INT(MONTH(records[[#This Row],[日期]])/3+1)&amp;" 季度"</f>
        <v>第 2 季度</v>
      </c>
      <c r="C887" s="7" t="str">
        <f>MONTH(records[[#This Row],[日期]])&amp;" 月"</f>
        <v>4 月</v>
      </c>
      <c r="D887" s="7" t="str">
        <f>"第 "&amp;WEEKNUM(records[[#This Row],[日期]],2)&amp;" 周"</f>
        <v>第 14 周</v>
      </c>
      <c r="E887" s="7">
        <v>43926</v>
      </c>
      <c r="F887" s="8">
        <v>0.52083333333333337</v>
      </c>
      <c r="G887" s="8">
        <v>0.54166666666666663</v>
      </c>
      <c r="H887" s="8">
        <f>records[[#This Row],[结束时刻]]-records[[#This Row],[开始时刻]]</f>
        <v>2.0833333333333259E-2</v>
      </c>
      <c r="I887" s="13" t="s">
        <v>230</v>
      </c>
      <c r="J887" s="24">
        <v>2.2000000000000002</v>
      </c>
      <c r="K887" s="9" t="s">
        <v>309</v>
      </c>
    </row>
    <row r="888" spans="1:11">
      <c r="A888" s="9" t="str">
        <f>YEAR(records[[#This Row],[日期]])&amp;" 年"</f>
        <v>2020 年</v>
      </c>
      <c r="B888" s="7" t="str">
        <f>"第 "&amp;INT(MONTH(records[[#This Row],[日期]])/3+1)&amp;" 季度"</f>
        <v>第 2 季度</v>
      </c>
      <c r="C888" s="7" t="str">
        <f>MONTH(records[[#This Row],[日期]])&amp;" 月"</f>
        <v>4 月</v>
      </c>
      <c r="D888" s="7" t="str">
        <f>"第 "&amp;WEEKNUM(records[[#This Row],[日期]],2)&amp;" 周"</f>
        <v>第 14 周</v>
      </c>
      <c r="E888" s="7">
        <v>43926</v>
      </c>
      <c r="F888" s="8">
        <v>0.54166666666666663</v>
      </c>
      <c r="G888" s="8">
        <v>0.5625</v>
      </c>
      <c r="H888" s="8">
        <f>records[[#This Row],[结束时刻]]-records[[#This Row],[开始时刻]]</f>
        <v>2.083333333333337E-2</v>
      </c>
      <c r="I888" s="13" t="s">
        <v>145</v>
      </c>
      <c r="J888" s="24">
        <v>0.1</v>
      </c>
      <c r="K888" s="9" t="s">
        <v>289</v>
      </c>
    </row>
    <row r="889" spans="1:11">
      <c r="A889" s="9" t="str">
        <f>YEAR(records[[#This Row],[日期]])&amp;" 年"</f>
        <v>2020 年</v>
      </c>
      <c r="B889" s="7" t="str">
        <f>"第 "&amp;INT(MONTH(records[[#This Row],[日期]])/3+1)&amp;" 季度"</f>
        <v>第 2 季度</v>
      </c>
      <c r="C889" s="7" t="str">
        <f>MONTH(records[[#This Row],[日期]])&amp;" 月"</f>
        <v>4 月</v>
      </c>
      <c r="D889" s="7" t="str">
        <f>"第 "&amp;WEEKNUM(records[[#This Row],[日期]],2)&amp;" 周"</f>
        <v>第 14 周</v>
      </c>
      <c r="E889" s="7">
        <v>43926</v>
      </c>
      <c r="F889" s="8">
        <v>0.77083333333333337</v>
      </c>
      <c r="G889" s="8">
        <v>0.8125</v>
      </c>
      <c r="H889" s="8">
        <f>records[[#This Row],[结束时刻]]-records[[#This Row],[开始时刻]]</f>
        <v>4.166666666666663E-2</v>
      </c>
      <c r="I889" s="13" t="s">
        <v>233</v>
      </c>
      <c r="J889" s="24">
        <v>1.8</v>
      </c>
      <c r="K889" s="9" t="s">
        <v>309</v>
      </c>
    </row>
    <row r="890" spans="1:11">
      <c r="A890" s="9" t="str">
        <f>YEAR(records[[#This Row],[日期]])&amp;" 年"</f>
        <v>2020 年</v>
      </c>
      <c r="B890" s="7" t="str">
        <f>"第 "&amp;INT(MONTH(records[[#This Row],[日期]])/3+1)&amp;" 季度"</f>
        <v>第 2 季度</v>
      </c>
      <c r="C890" s="7" t="str">
        <f>MONTH(records[[#This Row],[日期]])&amp;" 月"</f>
        <v>4 月</v>
      </c>
      <c r="D890" s="7" t="str">
        <f>"第 "&amp;WEEKNUM(records[[#This Row],[日期]],2)&amp;" 周"</f>
        <v>第 14 周</v>
      </c>
      <c r="E890" s="7">
        <v>43926</v>
      </c>
      <c r="F890" s="8">
        <v>0.79166666666666663</v>
      </c>
      <c r="G890" s="8">
        <v>0.83333333333333337</v>
      </c>
      <c r="H890" s="8">
        <f>records[[#This Row],[结束时刻]]-records[[#This Row],[开始时刻]]</f>
        <v>4.1666666666666741E-2</v>
      </c>
      <c r="I890" s="13" t="s">
        <v>163</v>
      </c>
      <c r="J890" s="24">
        <v>0</v>
      </c>
      <c r="K890" s="9" t="s">
        <v>179</v>
      </c>
    </row>
    <row r="891" spans="1:11">
      <c r="A891" s="9" t="str">
        <f>YEAR(records[[#This Row],[日期]])&amp;" 年"</f>
        <v>2020 年</v>
      </c>
      <c r="B891" s="7" t="str">
        <f>"第 "&amp;INT(MONTH(records[[#This Row],[日期]])/3+1)&amp;" 季度"</f>
        <v>第 2 季度</v>
      </c>
      <c r="C891" s="7" t="str">
        <f>MONTH(records[[#This Row],[日期]])&amp;" 月"</f>
        <v>4 月</v>
      </c>
      <c r="D891" s="7" t="str">
        <f>"第 "&amp;WEEKNUM(records[[#This Row],[日期]],2)&amp;" 周"</f>
        <v>第 14 周</v>
      </c>
      <c r="E891" s="7">
        <v>43926</v>
      </c>
      <c r="F891" s="8">
        <v>0.85416666666666663</v>
      </c>
      <c r="G891" s="8">
        <v>0.875</v>
      </c>
      <c r="H891" s="8">
        <f>records[[#This Row],[结束时刻]]-records[[#This Row],[开始时刻]]</f>
        <v>2.083333333333337E-2</v>
      </c>
      <c r="I891" s="13" t="s">
        <v>234</v>
      </c>
      <c r="J891" s="24">
        <v>1.8</v>
      </c>
      <c r="K891" s="9" t="s">
        <v>309</v>
      </c>
    </row>
    <row r="892" spans="1:11">
      <c r="A892" s="9" t="str">
        <f>YEAR(records[[#This Row],[日期]])&amp;" 年"</f>
        <v>2020 年</v>
      </c>
      <c r="B892" s="7" t="str">
        <f>"第 "&amp;INT(MONTH(records[[#This Row],[日期]])/3+1)&amp;" 季度"</f>
        <v>第 2 季度</v>
      </c>
      <c r="C892" s="7" t="str">
        <f>MONTH(records[[#This Row],[日期]])&amp;" 月"</f>
        <v>4 月</v>
      </c>
      <c r="D892" s="7" t="str">
        <f>"第 "&amp;WEEKNUM(records[[#This Row],[日期]],2)&amp;" 周"</f>
        <v>第 14 周</v>
      </c>
      <c r="E892" s="7">
        <v>43926</v>
      </c>
      <c r="F892" s="8">
        <v>0.875</v>
      </c>
      <c r="G892" s="8">
        <v>0.91666666666666663</v>
      </c>
      <c r="H892" s="8">
        <f>records[[#This Row],[结束时刻]]-records[[#This Row],[开始时刻]]</f>
        <v>4.166666666666663E-2</v>
      </c>
      <c r="I892" s="13" t="s">
        <v>12</v>
      </c>
      <c r="J892" s="24">
        <v>-2.8</v>
      </c>
      <c r="K892" s="9" t="s">
        <v>179</v>
      </c>
    </row>
    <row r="893" spans="1:11">
      <c r="A893" s="9" t="str">
        <f>YEAR(records[[#This Row],[日期]])&amp;" 年"</f>
        <v>2020 年</v>
      </c>
      <c r="B893" s="7" t="str">
        <f>"第 "&amp;INT(MONTH(records[[#This Row],[日期]])/3+1)&amp;" 季度"</f>
        <v>第 2 季度</v>
      </c>
      <c r="C893" s="7" t="str">
        <f>MONTH(records[[#This Row],[日期]])&amp;" 月"</f>
        <v>4 月</v>
      </c>
      <c r="D893" s="7" t="str">
        <f>"第 "&amp;WEEKNUM(records[[#This Row],[日期]],2)&amp;" 周"</f>
        <v>第 14 周</v>
      </c>
      <c r="E893" s="7">
        <v>43926</v>
      </c>
      <c r="F893" s="8">
        <v>0.91666666666666663</v>
      </c>
      <c r="G893" s="8">
        <v>0.9375</v>
      </c>
      <c r="H893" s="8">
        <f>records[[#This Row],[结束时刻]]-records[[#This Row],[开始时刻]]</f>
        <v>2.083333333333337E-2</v>
      </c>
      <c r="I893" s="13" t="s">
        <v>23</v>
      </c>
      <c r="J893" s="24">
        <v>-2.8</v>
      </c>
      <c r="K893" s="9" t="s">
        <v>179</v>
      </c>
    </row>
    <row r="894" spans="1:11">
      <c r="A894" s="9" t="str">
        <f>YEAR(records[[#This Row],[日期]])&amp;" 年"</f>
        <v>2020 年</v>
      </c>
      <c r="B894" s="7" t="str">
        <f>"第 "&amp;INT(MONTH(records[[#This Row],[日期]])/3+1)&amp;" 季度"</f>
        <v>第 2 季度</v>
      </c>
      <c r="C894" s="7" t="str">
        <f>MONTH(records[[#This Row],[日期]])&amp;" 月"</f>
        <v>4 月</v>
      </c>
      <c r="D894" s="7" t="str">
        <f>"第 "&amp;WEEKNUM(records[[#This Row],[日期]],2)&amp;" 周"</f>
        <v>第 14 周</v>
      </c>
      <c r="E894" s="7">
        <v>43926</v>
      </c>
      <c r="F894" s="8">
        <v>0.9375</v>
      </c>
      <c r="G894" s="8">
        <v>0.94444444444444453</v>
      </c>
      <c r="H894" s="8">
        <f>records[[#This Row],[结束时刻]]-records[[#This Row],[开始时刻]]</f>
        <v>6.9444444444445308E-3</v>
      </c>
      <c r="I894" s="13" t="s">
        <v>150</v>
      </c>
      <c r="J894" s="24">
        <v>-89.6</v>
      </c>
      <c r="K894" s="9" t="s">
        <v>179</v>
      </c>
    </row>
    <row r="895" spans="1:11">
      <c r="A895" s="9" t="str">
        <f>YEAR(records[[#This Row],[日期]])&amp;" 年"</f>
        <v>2020 年</v>
      </c>
      <c r="B895" s="7" t="str">
        <f>"第 "&amp;INT(MONTH(records[[#This Row],[日期]])/3+1)&amp;" 季度"</f>
        <v>第 2 季度</v>
      </c>
      <c r="C895" s="7" t="str">
        <f>MONTH(records[[#This Row],[日期]])&amp;" 月"</f>
        <v>4 月</v>
      </c>
      <c r="D895" s="7" t="str">
        <f>"第 "&amp;WEEKNUM(records[[#This Row],[日期]],2)&amp;" 周"</f>
        <v>第 14 周</v>
      </c>
      <c r="E895" s="7">
        <v>43926</v>
      </c>
      <c r="F895" s="8">
        <v>0.94444444444444453</v>
      </c>
      <c r="G895" s="8">
        <v>0.95138888888888884</v>
      </c>
      <c r="H895" s="8">
        <f>records[[#This Row],[结束时刻]]-records[[#This Row],[开始时刻]]</f>
        <v>6.9444444444443088E-3</v>
      </c>
      <c r="I895" s="13" t="s">
        <v>141</v>
      </c>
      <c r="J895" s="24">
        <v>-89.6</v>
      </c>
      <c r="K895" s="9" t="s">
        <v>179</v>
      </c>
    </row>
    <row r="896" spans="1:11">
      <c r="A896" s="9" t="str">
        <f>YEAR(records[[#This Row],[日期]])&amp;" 年"</f>
        <v>2020 年</v>
      </c>
      <c r="B896" s="7" t="str">
        <f>"第 "&amp;INT(MONTH(records[[#This Row],[日期]])/3+1)&amp;" 季度"</f>
        <v>第 2 季度</v>
      </c>
      <c r="C896" s="7" t="str">
        <f>MONTH(records[[#This Row],[日期]])&amp;" 月"</f>
        <v>4 月</v>
      </c>
      <c r="D896" s="7" t="str">
        <f>"第 "&amp;WEEKNUM(records[[#This Row],[日期]],2)&amp;" 周"</f>
        <v>第 14 周</v>
      </c>
      <c r="E896" s="7">
        <v>43926</v>
      </c>
      <c r="F896" s="8">
        <v>0.95138888888888884</v>
      </c>
      <c r="G896" s="8">
        <v>0.95833333333333337</v>
      </c>
      <c r="H896" s="8">
        <f>records[[#This Row],[结束时刻]]-records[[#This Row],[开始时刻]]</f>
        <v>6.9444444444445308E-3</v>
      </c>
      <c r="I896" s="13" t="s">
        <v>187</v>
      </c>
      <c r="J896" s="24">
        <v>-89.6</v>
      </c>
      <c r="K896" s="9" t="s">
        <v>179</v>
      </c>
    </row>
    <row r="897" spans="1:11">
      <c r="A897" s="9" t="str">
        <f>YEAR(records[[#This Row],[日期]])&amp;" 年"</f>
        <v>2020 年</v>
      </c>
      <c r="B897" s="7" t="str">
        <f>"第 "&amp;INT(MONTH(records[[#This Row],[日期]])/3+1)&amp;" 季度"</f>
        <v>第 2 季度</v>
      </c>
      <c r="C897" s="7" t="str">
        <f>MONTH(records[[#This Row],[日期]])&amp;" 月"</f>
        <v>4 月</v>
      </c>
      <c r="D897" s="7" t="str">
        <f>"第 "&amp;WEEKNUM(records[[#This Row],[日期]],2)&amp;" 周"</f>
        <v>第 15 周</v>
      </c>
      <c r="E897" s="7">
        <v>43927</v>
      </c>
      <c r="F897" s="8">
        <v>0</v>
      </c>
      <c r="G897" s="8">
        <v>0.99930555555555556</v>
      </c>
      <c r="H897" s="8">
        <f>records[[#This Row],[结束时刻]]-records[[#This Row],[开始时刻]]</f>
        <v>0.99930555555555556</v>
      </c>
      <c r="I897" s="13" t="s">
        <v>130</v>
      </c>
      <c r="J897" s="24">
        <v>0.05</v>
      </c>
      <c r="K897" s="9" t="s">
        <v>334</v>
      </c>
    </row>
    <row r="898" spans="1:11">
      <c r="A898" s="9" t="str">
        <f>YEAR(records[[#This Row],[日期]])&amp;" 年"</f>
        <v>2020 年</v>
      </c>
      <c r="B898" s="7" t="str">
        <f>"第 "&amp;INT(MONTH(records[[#This Row],[日期]])/3+1)&amp;" 季度"</f>
        <v>第 2 季度</v>
      </c>
      <c r="C898" s="7" t="str">
        <f>MONTH(records[[#This Row],[日期]])&amp;" 月"</f>
        <v>4 月</v>
      </c>
      <c r="D898" s="7" t="str">
        <f>"第 "&amp;WEEKNUM(records[[#This Row],[日期]],2)&amp;" 周"</f>
        <v>第 15 周</v>
      </c>
      <c r="E898" s="7">
        <v>43927</v>
      </c>
      <c r="F898" s="8">
        <v>0.29166666666666669</v>
      </c>
      <c r="G898" s="8">
        <v>0.29166666666666669</v>
      </c>
      <c r="H898" s="8">
        <f>records[[#This Row],[结束时刻]]-records[[#This Row],[开始时刻]]</f>
        <v>0</v>
      </c>
      <c r="I898" s="13" t="s">
        <v>6</v>
      </c>
      <c r="J898" s="24">
        <v>0.5</v>
      </c>
      <c r="K898" s="9" t="s">
        <v>289</v>
      </c>
    </row>
    <row r="899" spans="1:11">
      <c r="A899" s="9" t="str">
        <f>YEAR(records[[#This Row],[日期]])&amp;" 年"</f>
        <v>2020 年</v>
      </c>
      <c r="B899" s="7" t="str">
        <f>"第 "&amp;INT(MONTH(records[[#This Row],[日期]])/3+1)&amp;" 季度"</f>
        <v>第 2 季度</v>
      </c>
      <c r="C899" s="7" t="str">
        <f>MONTH(records[[#This Row],[日期]])&amp;" 月"</f>
        <v>4 月</v>
      </c>
      <c r="D899" s="7" t="str">
        <f>"第 "&amp;WEEKNUM(records[[#This Row],[日期]],2)&amp;" 周"</f>
        <v>第 15 周</v>
      </c>
      <c r="E899" s="7">
        <v>43927</v>
      </c>
      <c r="F899" s="8">
        <v>0.29166666666666669</v>
      </c>
      <c r="G899" s="8">
        <v>0.30208333333333331</v>
      </c>
      <c r="H899" s="8">
        <f>records[[#This Row],[结束时刻]]-records[[#This Row],[开始时刻]]</f>
        <v>1.041666666666663E-2</v>
      </c>
      <c r="I899" s="7" t="s">
        <v>97</v>
      </c>
      <c r="J899" s="24">
        <v>1.3</v>
      </c>
      <c r="K899" s="9" t="s">
        <v>309</v>
      </c>
    </row>
    <row r="900" spans="1:11">
      <c r="A900" s="9" t="str">
        <f>YEAR(records[[#This Row],[日期]])&amp;" 年"</f>
        <v>2020 年</v>
      </c>
      <c r="B900" s="7" t="str">
        <f>"第 "&amp;INT(MONTH(records[[#This Row],[日期]])/3+1)&amp;" 季度"</f>
        <v>第 2 季度</v>
      </c>
      <c r="C900" s="7" t="str">
        <f>MONTH(records[[#This Row],[日期]])&amp;" 月"</f>
        <v>4 月</v>
      </c>
      <c r="D900" s="7" t="str">
        <f>"第 "&amp;WEEKNUM(records[[#This Row],[日期]],2)&amp;" 周"</f>
        <v>第 15 周</v>
      </c>
      <c r="E900" s="7">
        <v>43927</v>
      </c>
      <c r="F900" s="8">
        <v>0.29166666666666669</v>
      </c>
      <c r="G900" s="8">
        <v>0.33333333333333331</v>
      </c>
      <c r="H900" s="8">
        <f>records[[#This Row],[结束时刻]]-records[[#This Row],[开始时刻]]</f>
        <v>4.166666666666663E-2</v>
      </c>
      <c r="I900" s="13" t="s">
        <v>11</v>
      </c>
      <c r="J900" s="24">
        <v>0.8</v>
      </c>
      <c r="K900" s="9" t="s">
        <v>289</v>
      </c>
    </row>
    <row r="901" spans="1:11">
      <c r="A901" s="9" t="str">
        <f>YEAR(records[[#This Row],[日期]])&amp;" 年"</f>
        <v>2020 年</v>
      </c>
      <c r="B901" s="7" t="str">
        <f>"第 "&amp;INT(MONTH(records[[#This Row],[日期]])/3+1)&amp;" 季度"</f>
        <v>第 2 季度</v>
      </c>
      <c r="C901" s="7" t="str">
        <f>MONTH(records[[#This Row],[日期]])&amp;" 月"</f>
        <v>4 月</v>
      </c>
      <c r="D901" s="7" t="str">
        <f>"第 "&amp;WEEKNUM(records[[#This Row],[日期]],2)&amp;" 周"</f>
        <v>第 15 周</v>
      </c>
      <c r="E901" s="7">
        <v>43927</v>
      </c>
      <c r="F901" s="8">
        <v>0.36458333333333331</v>
      </c>
      <c r="G901" s="8">
        <v>0.375</v>
      </c>
      <c r="H901" s="8">
        <f>records[[#This Row],[结束时刻]]-records[[#This Row],[开始时刻]]</f>
        <v>1.0416666666666685E-2</v>
      </c>
      <c r="I901" s="13" t="s">
        <v>134</v>
      </c>
      <c r="J901" s="24">
        <v>0.7</v>
      </c>
      <c r="K901" s="9" t="s">
        <v>289</v>
      </c>
    </row>
    <row r="902" spans="1:11">
      <c r="A902" s="9" t="str">
        <f>YEAR(records[[#This Row],[日期]])&amp;" 年"</f>
        <v>2020 年</v>
      </c>
      <c r="B902" s="7" t="str">
        <f>"第 "&amp;INT(MONTH(records[[#This Row],[日期]])/3+1)&amp;" 季度"</f>
        <v>第 2 季度</v>
      </c>
      <c r="C902" s="7" t="str">
        <f>MONTH(records[[#This Row],[日期]])&amp;" 月"</f>
        <v>4 月</v>
      </c>
      <c r="D902" s="7" t="str">
        <f>"第 "&amp;WEEKNUM(records[[#This Row],[日期]],2)&amp;" 周"</f>
        <v>第 15 周</v>
      </c>
      <c r="E902" s="7">
        <v>43927</v>
      </c>
      <c r="F902" s="8">
        <v>0.52083333333333337</v>
      </c>
      <c r="G902" s="8">
        <v>0.54166666666666663</v>
      </c>
      <c r="H902" s="8">
        <f>records[[#This Row],[结束时刻]]-records[[#This Row],[开始时刻]]</f>
        <v>2.0833333333333259E-2</v>
      </c>
      <c r="I902" s="13" t="s">
        <v>230</v>
      </c>
      <c r="J902" s="24">
        <v>2.2000000000000002</v>
      </c>
      <c r="K902" s="9" t="s">
        <v>289</v>
      </c>
    </row>
    <row r="903" spans="1:11">
      <c r="A903" s="9" t="str">
        <f>YEAR(records[[#This Row],[日期]])&amp;" 年"</f>
        <v>2020 年</v>
      </c>
      <c r="B903" s="7" t="str">
        <f>"第 "&amp;INT(MONTH(records[[#This Row],[日期]])/3+1)&amp;" 季度"</f>
        <v>第 2 季度</v>
      </c>
      <c r="C903" s="7" t="str">
        <f>MONTH(records[[#This Row],[日期]])&amp;" 月"</f>
        <v>4 月</v>
      </c>
      <c r="D903" s="7" t="str">
        <f>"第 "&amp;WEEKNUM(records[[#This Row],[日期]],2)&amp;" 周"</f>
        <v>第 15 周</v>
      </c>
      <c r="E903" s="7">
        <v>43927</v>
      </c>
      <c r="F903" s="8">
        <v>0.54166666666666663</v>
      </c>
      <c r="G903" s="8">
        <v>0.5625</v>
      </c>
      <c r="H903" s="8">
        <f>records[[#This Row],[结束时刻]]-records[[#This Row],[开始时刻]]</f>
        <v>2.083333333333337E-2</v>
      </c>
      <c r="I903" s="13" t="s">
        <v>145</v>
      </c>
      <c r="J903" s="24">
        <v>0.1</v>
      </c>
      <c r="K903" s="9" t="s">
        <v>289</v>
      </c>
    </row>
    <row r="904" spans="1:11">
      <c r="A904" s="9" t="str">
        <f>YEAR(records[[#This Row],[日期]])&amp;" 年"</f>
        <v>2020 年</v>
      </c>
      <c r="B904" s="7" t="str">
        <f>"第 "&amp;INT(MONTH(records[[#This Row],[日期]])/3+1)&amp;" 季度"</f>
        <v>第 2 季度</v>
      </c>
      <c r="C904" s="7" t="str">
        <f>MONTH(records[[#This Row],[日期]])&amp;" 月"</f>
        <v>4 月</v>
      </c>
      <c r="D904" s="7" t="str">
        <f>"第 "&amp;WEEKNUM(records[[#This Row],[日期]],2)&amp;" 周"</f>
        <v>第 15 周</v>
      </c>
      <c r="E904" s="7">
        <v>43927</v>
      </c>
      <c r="F904" s="8">
        <v>0.85416666666666663</v>
      </c>
      <c r="G904" s="8">
        <v>0.875</v>
      </c>
      <c r="H904" s="8">
        <f>records[[#This Row],[结束时刻]]-records[[#This Row],[开始时刻]]</f>
        <v>2.083333333333337E-2</v>
      </c>
      <c r="I904" s="13" t="s">
        <v>234</v>
      </c>
      <c r="J904" s="24">
        <v>1.8</v>
      </c>
      <c r="K904" s="9" t="s">
        <v>289</v>
      </c>
    </row>
    <row r="905" spans="1:11">
      <c r="A905" s="9" t="str">
        <f>YEAR(records[[#This Row],[日期]])&amp;" 年"</f>
        <v>2020 年</v>
      </c>
      <c r="B905" s="7" t="str">
        <f>"第 "&amp;INT(MONTH(records[[#This Row],[日期]])/3+1)&amp;" 季度"</f>
        <v>第 2 季度</v>
      </c>
      <c r="C905" s="7" t="str">
        <f>MONTH(records[[#This Row],[日期]])&amp;" 月"</f>
        <v>4 月</v>
      </c>
      <c r="D905" s="7" t="str">
        <f>"第 "&amp;WEEKNUM(records[[#This Row],[日期]],2)&amp;" 周"</f>
        <v>第 15 周</v>
      </c>
      <c r="E905" s="7">
        <v>43927</v>
      </c>
      <c r="F905" s="8">
        <v>0.875</v>
      </c>
      <c r="G905" s="8">
        <v>0.91666666666666663</v>
      </c>
      <c r="H905" s="8">
        <f>records[[#This Row],[结束时刻]]-records[[#This Row],[开始时刻]]</f>
        <v>4.166666666666663E-2</v>
      </c>
      <c r="I905" s="13" t="s">
        <v>12</v>
      </c>
      <c r="J905" s="24">
        <v>-5.6</v>
      </c>
      <c r="K905" s="9" t="s">
        <v>179</v>
      </c>
    </row>
    <row r="906" spans="1:11">
      <c r="A906" s="9" t="str">
        <f>YEAR(records[[#This Row],[日期]])&amp;" 年"</f>
        <v>2020 年</v>
      </c>
      <c r="B906" s="7" t="str">
        <f>"第 "&amp;INT(MONTH(records[[#This Row],[日期]])/3+1)&amp;" 季度"</f>
        <v>第 2 季度</v>
      </c>
      <c r="C906" s="7" t="str">
        <f>MONTH(records[[#This Row],[日期]])&amp;" 月"</f>
        <v>4 月</v>
      </c>
      <c r="D906" s="7" t="str">
        <f>"第 "&amp;WEEKNUM(records[[#This Row],[日期]],2)&amp;" 周"</f>
        <v>第 15 周</v>
      </c>
      <c r="E906" s="7">
        <v>43927</v>
      </c>
      <c r="F906" s="8">
        <v>0.91666666666666663</v>
      </c>
      <c r="G906" s="8">
        <v>0.9375</v>
      </c>
      <c r="H906" s="8">
        <f>records[[#This Row],[结束时刻]]-records[[#This Row],[开始时刻]]</f>
        <v>2.083333333333337E-2</v>
      </c>
      <c r="I906" s="13" t="s">
        <v>23</v>
      </c>
      <c r="J906" s="24">
        <v>-5.6</v>
      </c>
      <c r="K906" s="9" t="s">
        <v>179</v>
      </c>
    </row>
    <row r="907" spans="1:11">
      <c r="A907" s="9" t="str">
        <f>YEAR(records[[#This Row],[日期]])&amp;" 年"</f>
        <v>2020 年</v>
      </c>
      <c r="B907" s="7" t="str">
        <f>"第 "&amp;INT(MONTH(records[[#This Row],[日期]])/3+1)&amp;" 季度"</f>
        <v>第 2 季度</v>
      </c>
      <c r="C907" s="7" t="str">
        <f>MONTH(records[[#This Row],[日期]])&amp;" 月"</f>
        <v>4 月</v>
      </c>
      <c r="D907" s="7" t="str">
        <f>"第 "&amp;WEEKNUM(records[[#This Row],[日期]],2)&amp;" 周"</f>
        <v>第 15 周</v>
      </c>
      <c r="E907" s="7">
        <v>43927</v>
      </c>
      <c r="F907" s="8">
        <v>0.9375</v>
      </c>
      <c r="G907" s="8">
        <v>0.94444444444444453</v>
      </c>
      <c r="H907" s="8">
        <f>records[[#This Row],[结束时刻]]-records[[#This Row],[开始时刻]]</f>
        <v>6.9444444444445308E-3</v>
      </c>
      <c r="I907" s="13" t="s">
        <v>150</v>
      </c>
      <c r="J907" s="24">
        <v>-179.2</v>
      </c>
      <c r="K907" s="9" t="s">
        <v>179</v>
      </c>
    </row>
    <row r="908" spans="1:11">
      <c r="A908" s="9" t="str">
        <f>YEAR(records[[#This Row],[日期]])&amp;" 年"</f>
        <v>2020 年</v>
      </c>
      <c r="B908" s="7" t="str">
        <f>"第 "&amp;INT(MONTH(records[[#This Row],[日期]])/3+1)&amp;" 季度"</f>
        <v>第 2 季度</v>
      </c>
      <c r="C908" s="7" t="str">
        <f>MONTH(records[[#This Row],[日期]])&amp;" 月"</f>
        <v>4 月</v>
      </c>
      <c r="D908" s="7" t="str">
        <f>"第 "&amp;WEEKNUM(records[[#This Row],[日期]],2)&amp;" 周"</f>
        <v>第 15 周</v>
      </c>
      <c r="E908" s="7">
        <v>43927</v>
      </c>
      <c r="F908" s="8">
        <v>0.94444444444444453</v>
      </c>
      <c r="G908" s="8">
        <v>0.95138888888888884</v>
      </c>
      <c r="H908" s="8">
        <f>records[[#This Row],[结束时刻]]-records[[#This Row],[开始时刻]]</f>
        <v>6.9444444444443088E-3</v>
      </c>
      <c r="I908" s="13" t="s">
        <v>141</v>
      </c>
      <c r="J908" s="24">
        <v>-179.2</v>
      </c>
      <c r="K908" s="9" t="s">
        <v>179</v>
      </c>
    </row>
    <row r="909" spans="1:11">
      <c r="A909" s="9" t="str">
        <f>YEAR(records[[#This Row],[日期]])&amp;" 年"</f>
        <v>2020 年</v>
      </c>
      <c r="B909" s="7" t="str">
        <f>"第 "&amp;INT(MONTH(records[[#This Row],[日期]])/3+1)&amp;" 季度"</f>
        <v>第 2 季度</v>
      </c>
      <c r="C909" s="7" t="str">
        <f>MONTH(records[[#This Row],[日期]])&amp;" 月"</f>
        <v>4 月</v>
      </c>
      <c r="D909" s="7" t="str">
        <f>"第 "&amp;WEEKNUM(records[[#This Row],[日期]],2)&amp;" 周"</f>
        <v>第 15 周</v>
      </c>
      <c r="E909" s="7">
        <v>43927</v>
      </c>
      <c r="F909" s="8">
        <v>0.95138888888888884</v>
      </c>
      <c r="G909" s="8">
        <v>0.95833333333333337</v>
      </c>
      <c r="H909" s="8">
        <f>records[[#This Row],[结束时刻]]-records[[#This Row],[开始时刻]]</f>
        <v>6.9444444444445308E-3</v>
      </c>
      <c r="I909" s="13" t="s">
        <v>187</v>
      </c>
      <c r="J909" s="24">
        <v>-179.2</v>
      </c>
      <c r="K909" s="9" t="s">
        <v>179</v>
      </c>
    </row>
    <row r="910" spans="1:11">
      <c r="A910" s="9" t="str">
        <f>YEAR(records[[#This Row],[日期]])&amp;" 年"</f>
        <v>2020 年</v>
      </c>
      <c r="B910" s="7" t="str">
        <f>"第 "&amp;INT(MONTH(records[[#This Row],[日期]])/3+1)&amp;" 季度"</f>
        <v>第 2 季度</v>
      </c>
      <c r="C910" s="7" t="str">
        <f>MONTH(records[[#This Row],[日期]])&amp;" 月"</f>
        <v>4 月</v>
      </c>
      <c r="D910" s="7" t="str">
        <f>"第 "&amp;WEEKNUM(records[[#This Row],[日期]],2)&amp;" 周"</f>
        <v>第 15 周</v>
      </c>
      <c r="E910" s="7">
        <v>43928</v>
      </c>
      <c r="F910" s="8">
        <v>0</v>
      </c>
      <c r="G910" s="8">
        <v>0.99930555555555556</v>
      </c>
      <c r="H910" s="8">
        <f>records[[#This Row],[结束时刻]]-records[[#This Row],[开始时刻]]</f>
        <v>0.99930555555555556</v>
      </c>
      <c r="I910" s="13" t="s">
        <v>130</v>
      </c>
      <c r="J910" s="24">
        <v>8.8461538460000003E-2</v>
      </c>
      <c r="K910" s="9" t="s">
        <v>335</v>
      </c>
    </row>
    <row r="911" spans="1:11">
      <c r="A911" s="9" t="str">
        <f>YEAR(records[[#This Row],[日期]])&amp;" 年"</f>
        <v>2020 年</v>
      </c>
      <c r="B911" s="7" t="str">
        <f>"第 "&amp;INT(MONTH(records[[#This Row],[日期]])/3+1)&amp;" 季度"</f>
        <v>第 2 季度</v>
      </c>
      <c r="C911" s="7" t="str">
        <f>MONTH(records[[#This Row],[日期]])&amp;" 月"</f>
        <v>4 月</v>
      </c>
      <c r="D911" s="7" t="str">
        <f>"第 "&amp;WEEKNUM(records[[#This Row],[日期]],2)&amp;" 周"</f>
        <v>第 15 周</v>
      </c>
      <c r="E911" s="7">
        <v>43928</v>
      </c>
      <c r="F911" s="8">
        <v>0.29166666666666669</v>
      </c>
      <c r="G911" s="8">
        <v>0.29166666666666669</v>
      </c>
      <c r="H911" s="8">
        <f>records[[#This Row],[结束时刻]]-records[[#This Row],[开始时刻]]</f>
        <v>0</v>
      </c>
      <c r="I911" s="13" t="s">
        <v>6</v>
      </c>
      <c r="J911" s="24">
        <v>0.6</v>
      </c>
      <c r="K911" s="9" t="s">
        <v>309</v>
      </c>
    </row>
    <row r="912" spans="1:11">
      <c r="A912" s="9" t="str">
        <f>YEAR(records[[#This Row],[日期]])&amp;" 年"</f>
        <v>2020 年</v>
      </c>
      <c r="B912" s="7" t="str">
        <f>"第 "&amp;INT(MONTH(records[[#This Row],[日期]])/3+1)&amp;" 季度"</f>
        <v>第 2 季度</v>
      </c>
      <c r="C912" s="7" t="str">
        <f>MONTH(records[[#This Row],[日期]])&amp;" 月"</f>
        <v>4 月</v>
      </c>
      <c r="D912" s="7" t="str">
        <f>"第 "&amp;WEEKNUM(records[[#This Row],[日期]],2)&amp;" 周"</f>
        <v>第 15 周</v>
      </c>
      <c r="E912" s="7">
        <v>43928</v>
      </c>
      <c r="F912" s="8">
        <v>0.29166666666666669</v>
      </c>
      <c r="G912" s="8">
        <v>0.30208333333333331</v>
      </c>
      <c r="H912" s="8">
        <f>records[[#This Row],[结束时刻]]-records[[#This Row],[开始时刻]]</f>
        <v>1.041666666666663E-2</v>
      </c>
      <c r="I912" s="7" t="s">
        <v>97</v>
      </c>
      <c r="J912" s="24">
        <v>1.3</v>
      </c>
      <c r="K912" s="9" t="s">
        <v>289</v>
      </c>
    </row>
    <row r="913" spans="1:11">
      <c r="A913" s="9" t="str">
        <f>YEAR(records[[#This Row],[日期]])&amp;" 年"</f>
        <v>2020 年</v>
      </c>
      <c r="B913" s="7" t="str">
        <f>"第 "&amp;INT(MONTH(records[[#This Row],[日期]])/3+1)&amp;" 季度"</f>
        <v>第 2 季度</v>
      </c>
      <c r="C913" s="7" t="str">
        <f>MONTH(records[[#This Row],[日期]])&amp;" 月"</f>
        <v>4 月</v>
      </c>
      <c r="D913" s="7" t="str">
        <f>"第 "&amp;WEEKNUM(records[[#This Row],[日期]],2)&amp;" 周"</f>
        <v>第 15 周</v>
      </c>
      <c r="E913" s="7">
        <v>43928</v>
      </c>
      <c r="F913" s="8">
        <v>0.29166666666666669</v>
      </c>
      <c r="G913" s="8">
        <v>0.33333333333333331</v>
      </c>
      <c r="H913" s="8">
        <f>records[[#This Row],[结束时刻]]-records[[#This Row],[开始时刻]]</f>
        <v>4.166666666666663E-2</v>
      </c>
      <c r="I913" s="13" t="s">
        <v>11</v>
      </c>
      <c r="J913" s="24">
        <v>0.8</v>
      </c>
      <c r="K913" s="9" t="s">
        <v>289</v>
      </c>
    </row>
    <row r="914" spans="1:11">
      <c r="A914" s="9" t="str">
        <f>YEAR(records[[#This Row],[日期]])&amp;" 年"</f>
        <v>2020 年</v>
      </c>
      <c r="B914" s="7" t="str">
        <f>"第 "&amp;INT(MONTH(records[[#This Row],[日期]])/3+1)&amp;" 季度"</f>
        <v>第 2 季度</v>
      </c>
      <c r="C914" s="7" t="str">
        <f>MONTH(records[[#This Row],[日期]])&amp;" 月"</f>
        <v>4 月</v>
      </c>
      <c r="D914" s="7" t="str">
        <f>"第 "&amp;WEEKNUM(records[[#This Row],[日期]],2)&amp;" 周"</f>
        <v>第 15 周</v>
      </c>
      <c r="E914" s="7">
        <v>43928</v>
      </c>
      <c r="F914" s="8">
        <v>0.36458333333333331</v>
      </c>
      <c r="G914" s="8">
        <v>0.375</v>
      </c>
      <c r="H914" s="8">
        <f>records[[#This Row],[结束时刻]]-records[[#This Row],[开始时刻]]</f>
        <v>1.0416666666666685E-2</v>
      </c>
      <c r="I914" s="13" t="s">
        <v>134</v>
      </c>
      <c r="J914" s="24">
        <v>0.7</v>
      </c>
      <c r="K914" s="9" t="s">
        <v>289</v>
      </c>
    </row>
    <row r="915" spans="1:11">
      <c r="A915" s="9" t="str">
        <f>YEAR(records[[#This Row],[日期]])&amp;" 年"</f>
        <v>2020 年</v>
      </c>
      <c r="B915" s="7" t="str">
        <f>"第 "&amp;INT(MONTH(records[[#This Row],[日期]])/3+1)&amp;" 季度"</f>
        <v>第 2 季度</v>
      </c>
      <c r="C915" s="7" t="str">
        <f>MONTH(records[[#This Row],[日期]])&amp;" 月"</f>
        <v>4 月</v>
      </c>
      <c r="D915" s="7" t="str">
        <f>"第 "&amp;WEEKNUM(records[[#This Row],[日期]],2)&amp;" 周"</f>
        <v>第 15 周</v>
      </c>
      <c r="E915" s="7">
        <v>43928</v>
      </c>
      <c r="F915" s="8">
        <v>0.52083333333333337</v>
      </c>
      <c r="G915" s="8">
        <v>0.54166666666666663</v>
      </c>
      <c r="H915" s="8">
        <f>records[[#This Row],[结束时刻]]-records[[#This Row],[开始时刻]]</f>
        <v>2.0833333333333259E-2</v>
      </c>
      <c r="I915" s="13" t="s">
        <v>230</v>
      </c>
      <c r="J915" s="24">
        <v>2.2000000000000002</v>
      </c>
      <c r="K915" s="9" t="s">
        <v>289</v>
      </c>
    </row>
    <row r="916" spans="1:11">
      <c r="A916" s="9" t="str">
        <f>YEAR(records[[#This Row],[日期]])&amp;" 年"</f>
        <v>2020 年</v>
      </c>
      <c r="B916" s="7" t="str">
        <f>"第 "&amp;INT(MONTH(records[[#This Row],[日期]])/3+1)&amp;" 季度"</f>
        <v>第 2 季度</v>
      </c>
      <c r="C916" s="7" t="str">
        <f>MONTH(records[[#This Row],[日期]])&amp;" 月"</f>
        <v>4 月</v>
      </c>
      <c r="D916" s="7" t="str">
        <f>"第 "&amp;WEEKNUM(records[[#This Row],[日期]],2)&amp;" 周"</f>
        <v>第 15 周</v>
      </c>
      <c r="E916" s="7">
        <v>43928</v>
      </c>
      <c r="F916" s="8">
        <v>0.54166666666666663</v>
      </c>
      <c r="G916" s="8">
        <v>0.5625</v>
      </c>
      <c r="H916" s="8">
        <f>records[[#This Row],[结束时刻]]-records[[#This Row],[开始时刻]]</f>
        <v>2.083333333333337E-2</v>
      </c>
      <c r="I916" s="13" t="s">
        <v>145</v>
      </c>
      <c r="J916" s="24">
        <v>0.1</v>
      </c>
      <c r="K916" s="9" t="s">
        <v>289</v>
      </c>
    </row>
    <row r="917" spans="1:11">
      <c r="A917" s="9" t="str">
        <f>YEAR(records[[#This Row],[日期]])&amp;" 年"</f>
        <v>2020 年</v>
      </c>
      <c r="B917" s="7" t="str">
        <f>"第 "&amp;INT(MONTH(records[[#This Row],[日期]])/3+1)&amp;" 季度"</f>
        <v>第 2 季度</v>
      </c>
      <c r="C917" s="7" t="str">
        <f>MONTH(records[[#This Row],[日期]])&amp;" 月"</f>
        <v>4 月</v>
      </c>
      <c r="D917" s="7" t="str">
        <f>"第 "&amp;WEEKNUM(records[[#This Row],[日期]],2)&amp;" 周"</f>
        <v>第 15 周</v>
      </c>
      <c r="E917" s="7">
        <v>43928</v>
      </c>
      <c r="F917" s="8">
        <v>0.85416666666666663</v>
      </c>
      <c r="G917" s="8">
        <v>0.875</v>
      </c>
      <c r="H917" s="8">
        <f>records[[#This Row],[结束时刻]]-records[[#This Row],[开始时刻]]</f>
        <v>2.083333333333337E-2</v>
      </c>
      <c r="I917" s="13" t="s">
        <v>234</v>
      </c>
      <c r="J917" s="24">
        <v>1.8</v>
      </c>
      <c r="K917" s="9" t="s">
        <v>289</v>
      </c>
    </row>
    <row r="918" spans="1:11">
      <c r="A918" s="9" t="str">
        <f>YEAR(records[[#This Row],[日期]])&amp;" 年"</f>
        <v>2020 年</v>
      </c>
      <c r="B918" s="7" t="str">
        <f>"第 "&amp;INT(MONTH(records[[#This Row],[日期]])/3+1)&amp;" 季度"</f>
        <v>第 2 季度</v>
      </c>
      <c r="C918" s="7" t="str">
        <f>MONTH(records[[#This Row],[日期]])&amp;" 月"</f>
        <v>4 月</v>
      </c>
      <c r="D918" s="7" t="str">
        <f>"第 "&amp;WEEKNUM(records[[#This Row],[日期]],2)&amp;" 周"</f>
        <v>第 15 周</v>
      </c>
      <c r="E918" s="7">
        <v>43928</v>
      </c>
      <c r="F918" s="8">
        <v>0.875</v>
      </c>
      <c r="G918" s="8">
        <v>0.91666666666666663</v>
      </c>
      <c r="H918" s="8">
        <f>records[[#This Row],[结束时刻]]-records[[#This Row],[开始时刻]]</f>
        <v>4.166666666666663E-2</v>
      </c>
      <c r="I918" s="13" t="s">
        <v>12</v>
      </c>
      <c r="J918" s="24">
        <v>0.7</v>
      </c>
      <c r="K918" s="9" t="s">
        <v>289</v>
      </c>
    </row>
    <row r="919" spans="1:11">
      <c r="A919" s="9" t="str">
        <f>YEAR(records[[#This Row],[日期]])&amp;" 年"</f>
        <v>2020 年</v>
      </c>
      <c r="B919" s="7" t="str">
        <f>"第 "&amp;INT(MONTH(records[[#This Row],[日期]])/3+1)&amp;" 季度"</f>
        <v>第 2 季度</v>
      </c>
      <c r="C919" s="7" t="str">
        <f>MONTH(records[[#This Row],[日期]])&amp;" 月"</f>
        <v>4 月</v>
      </c>
      <c r="D919" s="7" t="str">
        <f>"第 "&amp;WEEKNUM(records[[#This Row],[日期]],2)&amp;" 周"</f>
        <v>第 15 周</v>
      </c>
      <c r="E919" s="7">
        <v>43928</v>
      </c>
      <c r="F919" s="8">
        <v>0.91666666666666663</v>
      </c>
      <c r="G919" s="8">
        <v>0.9375</v>
      </c>
      <c r="H919" s="8">
        <f>records[[#This Row],[结束时刻]]-records[[#This Row],[开始时刻]]</f>
        <v>2.083333333333337E-2</v>
      </c>
      <c r="I919" s="13" t="s">
        <v>23</v>
      </c>
      <c r="J919" s="24">
        <v>0.7</v>
      </c>
      <c r="K919" s="9" t="s">
        <v>289</v>
      </c>
    </row>
    <row r="920" spans="1:11">
      <c r="A920" s="9" t="str">
        <f>YEAR(records[[#This Row],[日期]])&amp;" 年"</f>
        <v>2020 年</v>
      </c>
      <c r="B920" s="7" t="str">
        <f>"第 "&amp;INT(MONTH(records[[#This Row],[日期]])/3+1)&amp;" 季度"</f>
        <v>第 2 季度</v>
      </c>
      <c r="C920" s="7" t="str">
        <f>MONTH(records[[#This Row],[日期]])&amp;" 月"</f>
        <v>4 月</v>
      </c>
      <c r="D920" s="7" t="str">
        <f>"第 "&amp;WEEKNUM(records[[#This Row],[日期]],2)&amp;" 周"</f>
        <v>第 15 周</v>
      </c>
      <c r="E920" s="7">
        <v>43928</v>
      </c>
      <c r="F920" s="8">
        <v>0.9375</v>
      </c>
      <c r="G920" s="8">
        <v>0.94444444444444453</v>
      </c>
      <c r="H920" s="8">
        <f>records[[#This Row],[结束时刻]]-records[[#This Row],[开始时刻]]</f>
        <v>6.9444444444445308E-3</v>
      </c>
      <c r="I920" s="13" t="s">
        <v>150</v>
      </c>
      <c r="J920" s="24">
        <v>0.7</v>
      </c>
      <c r="K920" s="9" t="s">
        <v>289</v>
      </c>
    </row>
    <row r="921" spans="1:11">
      <c r="A921" s="9" t="str">
        <f>YEAR(records[[#This Row],[日期]])&amp;" 年"</f>
        <v>2020 年</v>
      </c>
      <c r="B921" s="7" t="str">
        <f>"第 "&amp;INT(MONTH(records[[#This Row],[日期]])/3+1)&amp;" 季度"</f>
        <v>第 2 季度</v>
      </c>
      <c r="C921" s="7" t="str">
        <f>MONTH(records[[#This Row],[日期]])&amp;" 月"</f>
        <v>4 月</v>
      </c>
      <c r="D921" s="7" t="str">
        <f>"第 "&amp;WEEKNUM(records[[#This Row],[日期]],2)&amp;" 周"</f>
        <v>第 15 周</v>
      </c>
      <c r="E921" s="7">
        <v>43928</v>
      </c>
      <c r="F921" s="8">
        <v>0.94444444444444453</v>
      </c>
      <c r="G921" s="8">
        <v>0.95138888888888884</v>
      </c>
      <c r="H921" s="8">
        <f>records[[#This Row],[结束时刻]]-records[[#This Row],[开始时刻]]</f>
        <v>6.9444444444443088E-3</v>
      </c>
      <c r="I921" s="13" t="s">
        <v>141</v>
      </c>
      <c r="J921" s="24">
        <v>0.7</v>
      </c>
      <c r="K921" s="9" t="s">
        <v>289</v>
      </c>
    </row>
    <row r="922" spans="1:11">
      <c r="A922" s="9" t="str">
        <f>YEAR(records[[#This Row],[日期]])&amp;" 年"</f>
        <v>2020 年</v>
      </c>
      <c r="B922" s="7" t="str">
        <f>"第 "&amp;INT(MONTH(records[[#This Row],[日期]])/3+1)&amp;" 季度"</f>
        <v>第 2 季度</v>
      </c>
      <c r="C922" s="7" t="str">
        <f>MONTH(records[[#This Row],[日期]])&amp;" 月"</f>
        <v>4 月</v>
      </c>
      <c r="D922" s="7" t="str">
        <f>"第 "&amp;WEEKNUM(records[[#This Row],[日期]],2)&amp;" 周"</f>
        <v>第 15 周</v>
      </c>
      <c r="E922" s="7">
        <v>43928</v>
      </c>
      <c r="F922" s="8">
        <v>0.95138888888888884</v>
      </c>
      <c r="G922" s="8">
        <v>0.95833333333333337</v>
      </c>
      <c r="H922" s="8">
        <f>records[[#This Row],[结束时刻]]-records[[#This Row],[开始时刻]]</f>
        <v>6.9444444444445308E-3</v>
      </c>
      <c r="I922" s="13" t="s">
        <v>187</v>
      </c>
      <c r="J922" s="24">
        <v>0.7</v>
      </c>
      <c r="K922" s="9" t="s">
        <v>289</v>
      </c>
    </row>
    <row r="923" spans="1:11">
      <c r="A923" s="9"/>
      <c r="B923" s="7"/>
      <c r="C923" s="7"/>
      <c r="D923" s="7"/>
      <c r="E923" s="7"/>
      <c r="F923" s="7"/>
      <c r="G923" s="8"/>
      <c r="H923" s="8"/>
      <c r="I923" s="13"/>
      <c r="J923" s="24"/>
      <c r="K923" s="9"/>
    </row>
    <row r="924" spans="1:11">
      <c r="A924" s="9"/>
      <c r="B924" s="7"/>
      <c r="C924" s="7"/>
      <c r="D924" s="7"/>
      <c r="E924" s="7"/>
      <c r="F924" s="7"/>
      <c r="G924" s="8"/>
      <c r="H924" s="8"/>
      <c r="I924" s="13"/>
      <c r="J924" s="24"/>
      <c r="K924" s="9"/>
    </row>
    <row r="925" spans="1:11">
      <c r="A925" s="9"/>
      <c r="B925" s="7"/>
      <c r="C925" s="7"/>
      <c r="D925" s="7"/>
      <c r="E925" s="7"/>
      <c r="F925" s="7"/>
      <c r="G925" s="8"/>
      <c r="H925" s="8"/>
      <c r="I925" s="13"/>
      <c r="J925" s="24"/>
      <c r="K925" s="9"/>
    </row>
    <row r="926" spans="1:11">
      <c r="A926" s="9"/>
      <c r="B926" s="7"/>
      <c r="C926" s="7"/>
      <c r="D926" s="7"/>
      <c r="E926" s="7"/>
      <c r="F926" s="7"/>
      <c r="G926" s="8"/>
      <c r="H926" s="8"/>
      <c r="I926" s="13"/>
      <c r="J926" s="24"/>
      <c r="K926" s="9"/>
    </row>
    <row r="927" spans="1:11">
      <c r="A927" s="9"/>
      <c r="B927" s="7"/>
      <c r="C927" s="7"/>
      <c r="D927" s="7"/>
      <c r="E927" s="7"/>
      <c r="F927" s="7"/>
      <c r="G927" s="8"/>
      <c r="H927" s="8"/>
      <c r="I927" s="13"/>
      <c r="J927" s="24"/>
      <c r="K927" s="9"/>
    </row>
    <row r="928" spans="1:11">
      <c r="A928" s="9"/>
      <c r="B928" s="7"/>
      <c r="C928" s="7"/>
      <c r="D928" s="7"/>
      <c r="E928" s="7"/>
      <c r="F928" s="7"/>
      <c r="G928" s="8"/>
      <c r="H928" s="8"/>
      <c r="I928" s="13"/>
      <c r="J928" s="24"/>
      <c r="K928" s="9"/>
    </row>
    <row r="929" spans="1:11">
      <c r="A929" s="9"/>
      <c r="B929" s="7"/>
      <c r="C929" s="7"/>
      <c r="D929" s="7"/>
      <c r="E929" s="7"/>
      <c r="F929" s="7"/>
      <c r="G929" s="8"/>
      <c r="H929" s="8"/>
      <c r="I929" s="13"/>
      <c r="J929" s="24"/>
      <c r="K929" s="9"/>
    </row>
    <row r="930" spans="1:11">
      <c r="A930" s="9"/>
      <c r="B930" s="7"/>
      <c r="C930" s="7"/>
      <c r="D930" s="7"/>
      <c r="E930" s="7"/>
      <c r="F930" s="7"/>
      <c r="G930" s="8"/>
      <c r="H930" s="8"/>
      <c r="I930" s="13"/>
      <c r="J930" s="24"/>
      <c r="K930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76"/>
  <sheetViews>
    <sheetView tabSelected="1" topLeftCell="BK56" workbookViewId="0">
      <selection activeCell="BU80" sqref="BU80"/>
    </sheetView>
  </sheetViews>
  <sheetFormatPr baseColWidth="10" defaultRowHeight="16"/>
  <cols>
    <col min="1" max="1" width="12.5" bestFit="1" customWidth="1"/>
    <col min="2" max="72" width="15" bestFit="1" customWidth="1"/>
    <col min="73" max="73" width="16.164062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>
        <v>43922</v>
      </c>
      <c r="B69" s="18"/>
      <c r="C69" s="18"/>
      <c r="D69" s="18"/>
      <c r="E69" s="18"/>
      <c r="F69" s="18">
        <v>0.7</v>
      </c>
      <c r="G69" s="18">
        <v>0</v>
      </c>
      <c r="H69" s="18">
        <v>0</v>
      </c>
      <c r="I69" s="18"/>
      <c r="J69" s="18">
        <v>6.4285714290000004E-2</v>
      </c>
      <c r="K69" s="18"/>
      <c r="L69" s="18"/>
      <c r="M69" s="18"/>
      <c r="N69" s="18"/>
      <c r="O69" s="18"/>
      <c r="P69" s="18"/>
      <c r="Q69" s="18">
        <v>2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>
        <v>0.6</v>
      </c>
      <c r="AF69" s="18"/>
      <c r="AG69" s="18">
        <v>0.5</v>
      </c>
      <c r="AH69" s="18"/>
      <c r="AI69" s="18"/>
      <c r="AJ69" s="18"/>
      <c r="AK69" s="18"/>
      <c r="AL69" s="18"/>
      <c r="AM69" s="18"/>
      <c r="AN69" s="18">
        <v>0</v>
      </c>
      <c r="AO69" s="18">
        <v>0</v>
      </c>
      <c r="AP69" s="18"/>
      <c r="AQ69" s="18"/>
      <c r="AR69" s="18"/>
      <c r="AS69" s="18"/>
      <c r="AT69" s="18"/>
      <c r="AU69" s="18"/>
      <c r="AV69" s="18"/>
      <c r="AW69" s="18"/>
      <c r="AX69" s="18">
        <v>0.1</v>
      </c>
      <c r="AY69" s="18"/>
      <c r="AZ69" s="18"/>
      <c r="BA69" s="18"/>
      <c r="BB69" s="18"/>
      <c r="BC69" s="18">
        <v>0.8</v>
      </c>
      <c r="BD69" s="18"/>
      <c r="BE69" s="18"/>
      <c r="BF69" s="18"/>
      <c r="BG69" s="18"/>
      <c r="BH69" s="18"/>
      <c r="BI69" s="18"/>
      <c r="BJ69" s="18">
        <v>0</v>
      </c>
      <c r="BK69" s="18"/>
      <c r="BL69" s="18"/>
      <c r="BM69" s="18"/>
      <c r="BN69" s="18"/>
      <c r="BO69" s="18"/>
      <c r="BP69" s="18"/>
      <c r="BQ69" s="18"/>
      <c r="BR69" s="18">
        <v>1.6</v>
      </c>
      <c r="BS69" s="18"/>
      <c r="BT69" s="18"/>
      <c r="BU69" s="18">
        <v>6.3642857142900002</v>
      </c>
    </row>
    <row r="70" spans="1:73">
      <c r="A70" s="5">
        <v>43923</v>
      </c>
      <c r="B70" s="18"/>
      <c r="C70" s="18"/>
      <c r="D70" s="18"/>
      <c r="E70" s="18"/>
      <c r="F70" s="18">
        <v>0.7</v>
      </c>
      <c r="G70" s="18">
        <v>0.7</v>
      </c>
      <c r="H70" s="18">
        <v>-11.2</v>
      </c>
      <c r="I70" s="18"/>
      <c r="J70" s="18">
        <v>7.692307692E-2</v>
      </c>
      <c r="K70" s="18"/>
      <c r="L70" s="18"/>
      <c r="M70" s="18"/>
      <c r="N70" s="18"/>
      <c r="O70" s="18"/>
      <c r="P70" s="18"/>
      <c r="Q70" s="18">
        <v>2.1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>
        <v>0.6</v>
      </c>
      <c r="AF70" s="18"/>
      <c r="AG70" s="18">
        <v>0.6</v>
      </c>
      <c r="AH70" s="18"/>
      <c r="AI70" s="18"/>
      <c r="AJ70" s="18"/>
      <c r="AK70" s="18"/>
      <c r="AL70" s="18"/>
      <c r="AM70" s="18"/>
      <c r="AN70" s="18">
        <v>-11.2</v>
      </c>
      <c r="AO70" s="18">
        <v>-11.2</v>
      </c>
      <c r="AP70" s="18"/>
      <c r="AQ70" s="18"/>
      <c r="AR70" s="18"/>
      <c r="AS70" s="18"/>
      <c r="AT70" s="18"/>
      <c r="AU70" s="18"/>
      <c r="AV70" s="18"/>
      <c r="AW70" s="18"/>
      <c r="AX70" s="18">
        <v>0.1</v>
      </c>
      <c r="AY70" s="18"/>
      <c r="AZ70" s="18"/>
      <c r="BA70" s="18"/>
      <c r="BB70" s="18"/>
      <c r="BC70" s="18">
        <v>0.7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>
        <v>1.5</v>
      </c>
      <c r="BP70" s="18"/>
      <c r="BQ70" s="18"/>
      <c r="BR70" s="18">
        <v>1.7</v>
      </c>
      <c r="BS70" s="18"/>
      <c r="BT70" s="18"/>
      <c r="BU70" s="18">
        <v>-24.823076923079999</v>
      </c>
    </row>
    <row r="71" spans="1:73">
      <c r="A71" s="5">
        <v>43924</v>
      </c>
      <c r="B71" s="18"/>
      <c r="C71" s="18"/>
      <c r="D71" s="18"/>
      <c r="E71" s="18"/>
      <c r="F71" s="18">
        <v>-0.7</v>
      </c>
      <c r="G71" s="18">
        <v>-0.7</v>
      </c>
      <c r="H71" s="18">
        <v>-22.4</v>
      </c>
      <c r="I71" s="18"/>
      <c r="J71" s="18">
        <v>0.05</v>
      </c>
      <c r="K71" s="18"/>
      <c r="L71" s="18"/>
      <c r="M71" s="18"/>
      <c r="N71" s="18"/>
      <c r="O71" s="18"/>
      <c r="P71" s="18"/>
      <c r="Q71" s="18">
        <v>2.1</v>
      </c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>
        <v>0.6</v>
      </c>
      <c r="AF71" s="18"/>
      <c r="AG71" s="18">
        <v>0.6</v>
      </c>
      <c r="AH71" s="18"/>
      <c r="AI71" s="18"/>
      <c r="AJ71" s="18"/>
      <c r="AK71" s="18"/>
      <c r="AL71" s="18"/>
      <c r="AM71" s="18"/>
      <c r="AN71" s="18">
        <v>-22.4</v>
      </c>
      <c r="AO71" s="18">
        <v>-22.4</v>
      </c>
      <c r="AP71" s="18"/>
      <c r="AQ71" s="18"/>
      <c r="AR71" s="18"/>
      <c r="AS71" s="18"/>
      <c r="AT71" s="18"/>
      <c r="AU71" s="18"/>
      <c r="AV71" s="18"/>
      <c r="AW71" s="18"/>
      <c r="AX71" s="18">
        <v>0</v>
      </c>
      <c r="AY71" s="18"/>
      <c r="AZ71" s="18"/>
      <c r="BA71" s="18"/>
      <c r="BB71" s="18"/>
      <c r="BC71" s="18">
        <v>0.7</v>
      </c>
      <c r="BD71" s="18"/>
      <c r="BE71" s="18">
        <v>1.6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>
        <v>1.7</v>
      </c>
      <c r="BS71" s="18"/>
      <c r="BT71" s="18"/>
      <c r="BU71" s="18">
        <v>-61.249999999999993</v>
      </c>
    </row>
    <row r="72" spans="1:73">
      <c r="A72" s="5">
        <v>43925</v>
      </c>
      <c r="B72" s="18"/>
      <c r="C72" s="18"/>
      <c r="D72" s="18"/>
      <c r="E72" s="18"/>
      <c r="F72" s="18">
        <v>-1.4</v>
      </c>
      <c r="G72" s="18">
        <v>-1.4</v>
      </c>
      <c r="H72" s="18">
        <v>-44.8</v>
      </c>
      <c r="I72" s="18"/>
      <c r="J72" s="18">
        <v>6.0714285710000003E-2</v>
      </c>
      <c r="K72" s="18"/>
      <c r="L72" s="18"/>
      <c r="M72" s="18"/>
      <c r="N72" s="18">
        <v>1.5</v>
      </c>
      <c r="O72" s="18"/>
      <c r="P72" s="18"/>
      <c r="Q72" s="18">
        <v>2.1</v>
      </c>
      <c r="R72" s="18"/>
      <c r="S72" s="18"/>
      <c r="T72" s="18"/>
      <c r="U72" s="18">
        <v>1.8</v>
      </c>
      <c r="V72" s="18"/>
      <c r="W72" s="18"/>
      <c r="X72" s="18"/>
      <c r="Y72" s="18"/>
      <c r="Z72" s="18"/>
      <c r="AA72" s="18"/>
      <c r="AB72" s="18"/>
      <c r="AC72" s="18"/>
      <c r="AD72" s="18"/>
      <c r="AE72" s="18">
        <v>0</v>
      </c>
      <c r="AF72" s="18"/>
      <c r="AG72" s="18">
        <v>0.6</v>
      </c>
      <c r="AH72" s="18"/>
      <c r="AI72" s="18"/>
      <c r="AJ72" s="18"/>
      <c r="AK72" s="18"/>
      <c r="AL72" s="18"/>
      <c r="AM72" s="18"/>
      <c r="AN72" s="18">
        <v>-44.8</v>
      </c>
      <c r="AO72" s="18">
        <v>-44.8</v>
      </c>
      <c r="AP72" s="18"/>
      <c r="AQ72" s="18"/>
      <c r="AR72" s="18"/>
      <c r="AS72" s="18"/>
      <c r="AT72" s="18"/>
      <c r="AU72" s="18"/>
      <c r="AV72" s="18"/>
      <c r="AW72" s="18"/>
      <c r="AX72" s="18">
        <v>0.1</v>
      </c>
      <c r="AY72" s="18"/>
      <c r="AZ72" s="18"/>
      <c r="BA72" s="18"/>
      <c r="BB72" s="18"/>
      <c r="BC72" s="18">
        <v>0.7</v>
      </c>
      <c r="BD72" s="18"/>
      <c r="BE72" s="18">
        <v>1.7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>
        <v>1.7</v>
      </c>
      <c r="BS72" s="18"/>
      <c r="BT72" s="18"/>
      <c r="BU72" s="18">
        <v>-126.93928571429002</v>
      </c>
    </row>
    <row r="73" spans="1:73">
      <c r="A73" s="5">
        <v>43926</v>
      </c>
      <c r="B73" s="18"/>
      <c r="C73" s="18"/>
      <c r="D73" s="18"/>
      <c r="E73" s="18"/>
      <c r="F73" s="18">
        <v>-2.8</v>
      </c>
      <c r="G73" s="18">
        <v>-2.8</v>
      </c>
      <c r="H73" s="18">
        <v>-89.6</v>
      </c>
      <c r="I73" s="18"/>
      <c r="J73" s="18">
        <v>5.3333333330000003E-2</v>
      </c>
      <c r="K73" s="18"/>
      <c r="L73" s="18"/>
      <c r="M73" s="18"/>
      <c r="N73" s="18">
        <v>1.8</v>
      </c>
      <c r="O73" s="18"/>
      <c r="P73" s="18"/>
      <c r="Q73" s="18">
        <v>2.2000000000000002</v>
      </c>
      <c r="R73" s="18"/>
      <c r="S73" s="18"/>
      <c r="T73" s="18"/>
      <c r="U73" s="18">
        <v>1.8</v>
      </c>
      <c r="V73" s="18"/>
      <c r="W73" s="18"/>
      <c r="X73" s="18"/>
      <c r="Y73" s="18"/>
      <c r="Z73" s="18"/>
      <c r="AA73" s="18"/>
      <c r="AB73" s="18"/>
      <c r="AC73" s="18"/>
      <c r="AD73" s="18"/>
      <c r="AE73" s="18">
        <v>0.6</v>
      </c>
      <c r="AF73" s="18"/>
      <c r="AG73" s="18">
        <v>0.7</v>
      </c>
      <c r="AH73" s="18"/>
      <c r="AI73" s="18"/>
      <c r="AJ73" s="18"/>
      <c r="AK73" s="18"/>
      <c r="AL73" s="18"/>
      <c r="AM73" s="18"/>
      <c r="AN73" s="18">
        <v>-89.6</v>
      </c>
      <c r="AO73" s="18">
        <v>-89.6</v>
      </c>
      <c r="AP73" s="18"/>
      <c r="AQ73" s="18"/>
      <c r="AR73" s="18"/>
      <c r="AS73" s="18"/>
      <c r="AT73" s="18"/>
      <c r="AU73" s="18"/>
      <c r="AV73" s="18">
        <v>0</v>
      </c>
      <c r="AW73" s="18"/>
      <c r="AX73" s="18">
        <v>0.1</v>
      </c>
      <c r="AY73" s="18"/>
      <c r="AZ73" s="18"/>
      <c r="BA73" s="18"/>
      <c r="BB73" s="18"/>
      <c r="BC73" s="18">
        <v>0.8</v>
      </c>
      <c r="BD73" s="18"/>
      <c r="BE73" s="18">
        <v>1.7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>
        <v>1.8</v>
      </c>
      <c r="BS73" s="18"/>
      <c r="BT73" s="18"/>
      <c r="BU73" s="18">
        <v>-262.84666666666993</v>
      </c>
    </row>
    <row r="74" spans="1:73">
      <c r="A74" s="5">
        <v>43927</v>
      </c>
      <c r="B74" s="18"/>
      <c r="C74" s="18"/>
      <c r="D74" s="18"/>
      <c r="E74" s="18"/>
      <c r="F74" s="18">
        <v>-5.6</v>
      </c>
      <c r="G74" s="18">
        <v>-5.6</v>
      </c>
      <c r="H74" s="18">
        <v>-179.2</v>
      </c>
      <c r="I74" s="18"/>
      <c r="J74" s="18">
        <v>0.05</v>
      </c>
      <c r="K74" s="18"/>
      <c r="L74" s="18"/>
      <c r="M74" s="18"/>
      <c r="N74" s="18"/>
      <c r="O74" s="18"/>
      <c r="P74" s="18"/>
      <c r="Q74" s="18">
        <v>2.2000000000000002</v>
      </c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>
        <v>0.7</v>
      </c>
      <c r="AH74" s="18"/>
      <c r="AI74" s="18"/>
      <c r="AJ74" s="18"/>
      <c r="AK74" s="18"/>
      <c r="AL74" s="18"/>
      <c r="AM74" s="18"/>
      <c r="AN74" s="18">
        <v>-179.2</v>
      </c>
      <c r="AO74" s="18">
        <v>-179.2</v>
      </c>
      <c r="AP74" s="18"/>
      <c r="AQ74" s="18"/>
      <c r="AR74" s="18"/>
      <c r="AS74" s="18"/>
      <c r="AT74" s="18"/>
      <c r="AU74" s="18"/>
      <c r="AV74" s="18"/>
      <c r="AW74" s="18"/>
      <c r="AX74" s="18">
        <v>0.1</v>
      </c>
      <c r="AY74" s="18"/>
      <c r="AZ74" s="18"/>
      <c r="BA74" s="18"/>
      <c r="BB74" s="18"/>
      <c r="BC74" s="18">
        <v>2.6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>
        <v>1.8</v>
      </c>
      <c r="BS74" s="18"/>
      <c r="BT74" s="18"/>
      <c r="BU74" s="18">
        <v>-541.34999999999991</v>
      </c>
    </row>
    <row r="75" spans="1:73">
      <c r="A75" s="5">
        <v>43928</v>
      </c>
      <c r="B75" s="18"/>
      <c r="C75" s="18"/>
      <c r="D75" s="18"/>
      <c r="E75" s="18"/>
      <c r="F75" s="18">
        <v>0.7</v>
      </c>
      <c r="G75" s="18">
        <v>0.7</v>
      </c>
      <c r="H75" s="18">
        <v>0.7</v>
      </c>
      <c r="I75" s="18"/>
      <c r="J75" s="18">
        <v>8.8461538460000003E-2</v>
      </c>
      <c r="K75" s="18"/>
      <c r="L75" s="18"/>
      <c r="M75" s="18"/>
      <c r="N75" s="18"/>
      <c r="O75" s="18"/>
      <c r="P75" s="18"/>
      <c r="Q75" s="18">
        <v>2.2000000000000002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>
        <v>0.7</v>
      </c>
      <c r="AH75" s="18"/>
      <c r="AI75" s="18"/>
      <c r="AJ75" s="18"/>
      <c r="AK75" s="18"/>
      <c r="AL75" s="18"/>
      <c r="AM75" s="18"/>
      <c r="AN75" s="18">
        <v>0.7</v>
      </c>
      <c r="AO75" s="18">
        <v>0.7</v>
      </c>
      <c r="AP75" s="18"/>
      <c r="AQ75" s="18"/>
      <c r="AR75" s="18"/>
      <c r="AS75" s="18"/>
      <c r="AT75" s="18"/>
      <c r="AU75" s="18"/>
      <c r="AV75" s="18"/>
      <c r="AW75" s="18"/>
      <c r="AX75" s="18">
        <v>0.1</v>
      </c>
      <c r="AY75" s="18"/>
      <c r="AZ75" s="18"/>
      <c r="BA75" s="18"/>
      <c r="BB75" s="18"/>
      <c r="BC75" s="18">
        <v>2.7</v>
      </c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>
        <v>1.8</v>
      </c>
      <c r="BS75" s="18"/>
      <c r="BT75" s="18"/>
      <c r="BU75" s="18">
        <v>11.088461538460001</v>
      </c>
    </row>
    <row r="76" spans="1:73">
      <c r="A76" s="5" t="s">
        <v>107</v>
      </c>
      <c r="B76" s="18">
        <v>2.8000000000000012</v>
      </c>
      <c r="C76" s="18">
        <v>0.8</v>
      </c>
      <c r="D76" s="18">
        <v>4.68</v>
      </c>
      <c r="E76" s="18">
        <v>3.7651562500000004</v>
      </c>
      <c r="F76" s="18">
        <v>-33.699999999999996</v>
      </c>
      <c r="G76" s="18">
        <v>-34.29999999999999</v>
      </c>
      <c r="H76" s="18">
        <v>-373.4</v>
      </c>
      <c r="I76" s="18">
        <v>1.2800000000000002</v>
      </c>
      <c r="J76" s="18">
        <v>4.8037304069100006</v>
      </c>
      <c r="K76" s="18">
        <v>4.504999999999999</v>
      </c>
      <c r="L76" s="18">
        <v>-2.7899999999999991</v>
      </c>
      <c r="M76" s="18">
        <v>0.98</v>
      </c>
      <c r="N76" s="18">
        <v>4.6150000000000002</v>
      </c>
      <c r="O76" s="18">
        <v>0.18</v>
      </c>
      <c r="P76" s="18">
        <v>0.6</v>
      </c>
      <c r="Q76" s="18">
        <v>26.4</v>
      </c>
      <c r="R76" s="18">
        <v>0.3</v>
      </c>
      <c r="S76" s="18">
        <v>1.5449999999999999</v>
      </c>
      <c r="T76" s="18">
        <v>24.000000000000004</v>
      </c>
      <c r="U76" s="18">
        <v>3.8</v>
      </c>
      <c r="V76" s="18">
        <v>23.549999999999997</v>
      </c>
      <c r="W76" s="18">
        <v>0.1</v>
      </c>
      <c r="X76" s="18">
        <v>1.22</v>
      </c>
      <c r="Y76" s="18">
        <v>1.17</v>
      </c>
      <c r="Z76" s="18">
        <v>0.90999999999999992</v>
      </c>
      <c r="AA76" s="18">
        <v>18.7</v>
      </c>
      <c r="AB76" s="18">
        <v>19.799999999999997</v>
      </c>
      <c r="AC76" s="18">
        <v>-0.59899999999999998</v>
      </c>
      <c r="AD76" s="18">
        <v>1</v>
      </c>
      <c r="AE76" s="18">
        <v>5.6</v>
      </c>
      <c r="AF76" s="18">
        <v>0.67999999999999994</v>
      </c>
      <c r="AG76" s="18">
        <v>5.5000000000000009</v>
      </c>
      <c r="AH76" s="18">
        <v>0.1</v>
      </c>
      <c r="AI76" s="18">
        <v>0.79999999999999993</v>
      </c>
      <c r="AJ76" s="18">
        <v>0.5</v>
      </c>
      <c r="AK76" s="18">
        <v>0.4</v>
      </c>
      <c r="AL76" s="18">
        <v>0.04</v>
      </c>
      <c r="AM76" s="18">
        <v>0.30000000000000004</v>
      </c>
      <c r="AN76" s="18">
        <v>-376.09999999999997</v>
      </c>
      <c r="AO76" s="18">
        <v>-376.09999999999997</v>
      </c>
      <c r="AP76" s="18">
        <v>0.40000000000000047</v>
      </c>
      <c r="AQ76" s="18">
        <v>4.0750000000000002</v>
      </c>
      <c r="AR76" s="18">
        <v>0.1</v>
      </c>
      <c r="AS76" s="18">
        <v>0.1</v>
      </c>
      <c r="AT76" s="18">
        <v>0.1</v>
      </c>
      <c r="AU76" s="18">
        <v>0.2</v>
      </c>
      <c r="AV76" s="18">
        <v>1.8</v>
      </c>
      <c r="AW76" s="18">
        <v>1</v>
      </c>
      <c r="AX76" s="18">
        <v>2.0000000000000004</v>
      </c>
      <c r="AY76" s="18">
        <v>0.14000000000000001</v>
      </c>
      <c r="AZ76" s="18">
        <v>0.1</v>
      </c>
      <c r="BA76" s="18">
        <v>0.1</v>
      </c>
      <c r="BB76" s="18">
        <v>0.1</v>
      </c>
      <c r="BC76" s="18">
        <v>11.775000000000002</v>
      </c>
      <c r="BD76" s="18">
        <v>1.3</v>
      </c>
      <c r="BE76" s="18">
        <v>6.8</v>
      </c>
      <c r="BF76" s="18">
        <v>0.11</v>
      </c>
      <c r="BG76" s="18">
        <v>0.30000000000000004</v>
      </c>
      <c r="BH76" s="18">
        <v>0.30000000000000004</v>
      </c>
      <c r="BI76" s="18">
        <v>0.08</v>
      </c>
      <c r="BJ76" s="18">
        <v>0</v>
      </c>
      <c r="BK76" s="18">
        <v>0.7</v>
      </c>
      <c r="BL76" s="18">
        <v>0.7</v>
      </c>
      <c r="BM76" s="18">
        <v>1</v>
      </c>
      <c r="BN76" s="18">
        <v>0.1</v>
      </c>
      <c r="BO76" s="18">
        <v>6.7</v>
      </c>
      <c r="BP76" s="18">
        <v>0</v>
      </c>
      <c r="BQ76" s="18">
        <v>0.60000000000000009</v>
      </c>
      <c r="BR76" s="18">
        <v>19.799999999999997</v>
      </c>
      <c r="BS76" s="18">
        <v>0.4</v>
      </c>
      <c r="BT76" s="18">
        <v>1.4000000000000001</v>
      </c>
      <c r="BU76" s="18">
        <v>-969.28511334308985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SUMIFS('records'!J5:J922,'records'!E5:E922,day!D3, 'records'!F5:F922, "&gt;=" &amp; day!E2,'records'!F5:F922, "&lt;" &amp; day!F2)</f>
        <v>0.18</v>
      </c>
      <c r="F3">
        <f>SUMIFS('records'!J5:J922,'records'!E5:E922,day!D3, 'records'!F5:F922, "&gt;=" &amp; day!F2,'records'!F5:F922, "&lt;" &amp; day!G2)</f>
        <v>0</v>
      </c>
      <c r="G3">
        <f>SUMIFS('records'!J5:J922,'records'!E5:E922,day!D3, 'records'!F5:F922, "&gt;=" &amp; day!G2,'records'!F5:F922, "&lt;" &amp; day!H2)</f>
        <v>0</v>
      </c>
      <c r="H3">
        <f>SUMIFS('records'!J5:J922,'records'!E5:E922,day!D3, 'records'!F5:F922, "&gt;=" &amp; day!H2,'records'!F5:F922, "&lt;" &amp; day!I2)</f>
        <v>0</v>
      </c>
      <c r="I3">
        <f>SUMIFS('records'!J5:J922,'records'!E5:E922,day!D3, 'records'!F5:F922, "&gt;=" &amp; day!I2,'records'!F5:F922, "&lt;" &amp; day!J2)</f>
        <v>0</v>
      </c>
      <c r="J3">
        <f>SUMIFS('records'!J5:J922,'records'!E5:E922,day!D3, 'records'!F5:F922, "&gt;=" &amp; day!J2,'records'!F5:F922, "&lt;" &amp; day!K2)</f>
        <v>0</v>
      </c>
      <c r="K3">
        <f>SUMIFS('records'!J5:J922,'records'!E5:E922,day!D3, 'records'!F5:F922, "&gt;=" &amp; day!K2,'records'!F5:F922, "&lt;" &amp; day!L2)</f>
        <v>-0.5</v>
      </c>
      <c r="L3">
        <f>SUMIFS('records'!J5:J922,'records'!E5:E922,day!D3, 'records'!F5:F922, "&gt;=" &amp; day!L2,'records'!F5:F922, "&lt;" &amp; day!M2)</f>
        <v>-0.4</v>
      </c>
      <c r="M3">
        <f>SUMIFS('records'!J5:J922,'records'!E5:E922,day!D3, 'records'!F5:F922, "&gt;=" &amp; day!M2,'records'!F5:F922, "&lt;" &amp; day!N2)</f>
        <v>0</v>
      </c>
      <c r="N3">
        <f>SUMIFS('records'!J5:J922,'records'!E5:E922,day!D3, 'records'!F5:F922, "&gt;=" &amp; day!N2,'records'!F5:F922, "&lt;" &amp; day!O2)</f>
        <v>0</v>
      </c>
      <c r="O3">
        <f>SUMIFS('records'!J5:J922,'records'!E5:E922,day!D3, 'records'!F5:F922, "&gt;=" &amp; day!O2,'records'!F5:F922, "&lt;" &amp; day!P2)</f>
        <v>0</v>
      </c>
      <c r="P3">
        <f>SUMIFS('records'!J5:J922,'records'!E5:E922,day!D3, 'records'!F5:F922, "&gt;=" &amp; day!P2,'records'!F5:F922, "&lt;" &amp; day!Q2)</f>
        <v>0</v>
      </c>
      <c r="Q3">
        <f>SUMIFS('records'!J5:J922,'records'!E5:E922,day!D3, 'records'!F5:F922, "&gt;=" &amp; day!Q2,'records'!F5:F922, "&lt;" &amp; day!R2)</f>
        <v>0</v>
      </c>
      <c r="R3">
        <f>SUMIFS('records'!J5:J922,'records'!E5:E922,day!D3, 'records'!F5:F922, "&gt;=" &amp; day!R2,'records'!F5:F922, "&lt;" &amp; day!S2)</f>
        <v>0</v>
      </c>
      <c r="S3">
        <f>SUMIFS('records'!J5:J922,'records'!E5:E922,day!D3, 'records'!F5:F922, "&gt;=" &amp; day!S2,'records'!F5:F922, "&lt;" &amp; day!T2)</f>
        <v>0</v>
      </c>
      <c r="T3">
        <f>SUMIFS('records'!J5:J922,'records'!E5:E922,day!D3, 'records'!F5:F922, "&gt;=" &amp; day!T2,'records'!F5:F922, "&lt;" &amp; day!U2)</f>
        <v>0</v>
      </c>
      <c r="U3">
        <f>SUMIFS('records'!J5:J922,'records'!E5:E922,day!D3, 'records'!F5:F922, "&gt;=" &amp; day!U2,'records'!F5:F922, "&lt;" &amp; day!V2)</f>
        <v>0</v>
      </c>
      <c r="V3">
        <f>SUMIFS('records'!J5:J922,'records'!E5:E922,day!D3, 'records'!F5:F922, "&gt;=" &amp; day!V2,'records'!F5:F922, "&lt;" &amp; day!W2)</f>
        <v>0</v>
      </c>
      <c r="W3">
        <f>SUMIFS('records'!J5:J922,'records'!E5:E922,day!D3, 'records'!F5:F922, "&gt;=" &amp; day!W2,'records'!F5:F922, "&lt;" &amp; day!X2)</f>
        <v>0</v>
      </c>
      <c r="X3">
        <f>SUMIFS('records'!J5:J922,'records'!E5:E922,day!D3, 'records'!F5:F922, "&gt;=" &amp; day!X2,'records'!F5:F922, "&lt;" &amp; day!Y2)</f>
        <v>0</v>
      </c>
      <c r="Y3">
        <f>SUMIFS('records'!J5:J922,'records'!E5:E922,day!D3, 'records'!F5:F922, "&gt;=" &amp; day!Y2,'records'!F5:F922, "&lt;" &amp; day!Z2)</f>
        <v>0</v>
      </c>
      <c r="Z3">
        <f>SUMIFS('records'!J5:J922,'records'!E5:E922,day!D3, 'records'!F5:F922, "&gt;=" &amp; day!Z2,'records'!F5:F922, "&lt;" &amp; day!AA2)</f>
        <v>0.1</v>
      </c>
      <c r="AA3">
        <f>SUMIFS('records'!J5:J922,'records'!E5:E922,day!D3, 'records'!F5:F922, "&gt;=" &amp; day!AA2,'records'!F5:F922, "&lt;" &amp; day!AB2)</f>
        <v>0</v>
      </c>
      <c r="AB3">
        <f>SUMIFS('records'!J5:J922,'records'!E5:E922,day!D3, 'records'!F5:F922, "&gt;=" &amp; day!AB2,'records'!F5:F922, "&lt;" &amp; day!AC2)</f>
        <v>0</v>
      </c>
      <c r="AC3">
        <f>SUMIFS('records'!J5:J922,'records'!E5:E922,day!D3, 'records'!F5:F922,day!AC2)</f>
        <v>0</v>
      </c>
      <c r="AE3" s="5">
        <v>43884</v>
      </c>
      <c r="AF3">
        <f>SUMIFS('records'!J5:J922,'records'!E5:E922,day!A3, 'records'!I5:I922, day!AF2)</f>
        <v>-0.2</v>
      </c>
      <c r="AG3">
        <f>SUMIFS('records'!J5:J922,'records'!E5:E922,day!A3, 'records'!I5:I922, day!AG2)</f>
        <v>-0.2</v>
      </c>
      <c r="AH3">
        <f>SUMIFS('records'!J5:J922,'records'!E5:E922,day!A3, 'records'!I5:I922, day!AH2)</f>
        <v>0</v>
      </c>
      <c r="AI3">
        <f>SUMIFS('records'!J5:J922,'records'!E5:E922,day!A3, 'records'!I5:I922, day!AI2)</f>
        <v>0.1</v>
      </c>
      <c r="AJ3">
        <f>SUMIFS('records'!J5:J922,'records'!E5:E922,day!A3, 'records'!I5:I922, day!AJ2)</f>
        <v>0.1</v>
      </c>
      <c r="AK3">
        <f>SUMIFS('records'!J5:J922,'records'!E5:E922,day!A3, 'records'!I5:I922,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SUMIFS('records'!J5:J922,'records'!E5:E922,day!D4, 'records'!F5:F922, "&gt;=" &amp; day!E2,'records'!F5:F922, "&lt;" &amp; day!F2)</f>
        <v>0</v>
      </c>
      <c r="F4">
        <f>SUMIFS('records'!J5:J922,'records'!E5:E922,day!D4, 'records'!F5:F922, "&gt;=" &amp; day!F2,'records'!F5:F922, "&lt;" &amp; day!G2)</f>
        <v>0</v>
      </c>
      <c r="G4">
        <f>SUMIFS('records'!J5:J922,'records'!E5:E922,day!D4, 'records'!F5:F922, "&gt;=" &amp; day!G2,'records'!F5:F922, "&lt;" &amp; day!H2)</f>
        <v>0</v>
      </c>
      <c r="H4">
        <f>SUMIFS('records'!J5:J922,'records'!E5:E922,day!D4, 'records'!F5:F922, "&gt;=" &amp; day!H2,'records'!F5:F922, "&lt;" &amp; day!I2)</f>
        <v>0</v>
      </c>
      <c r="I4">
        <f>SUMIFS('records'!J5:J922,'records'!E5:E922,day!D4, 'records'!F5:F922, "&gt;=" &amp; day!I2,'records'!F5:F922, "&lt;" &amp; day!J2)</f>
        <v>0</v>
      </c>
      <c r="J4">
        <f>SUMIFS('records'!J5:J922,'records'!E5:E922,day!D4, 'records'!F5:F922, "&gt;=" &amp; day!J2,'records'!F5:F922, "&lt;" &amp; day!K2)</f>
        <v>0</v>
      </c>
      <c r="K4">
        <f>SUMIFS('records'!J5:J922,'records'!E5:E922,day!D4, 'records'!F5:F922, "&gt;=" &amp; day!K2,'records'!F5:F922, "&lt;" &amp; day!L2)</f>
        <v>0.30000000000000004</v>
      </c>
      <c r="L4">
        <f>SUMIFS('records'!J5:J922,'records'!E5:E922,day!D4, 'records'!F5:F922, "&gt;=" &amp; day!L2,'records'!F5:F922, "&lt;" &amp; day!M2)</f>
        <v>0.2</v>
      </c>
      <c r="M4">
        <f>SUMIFS('records'!J5:J922,'records'!E5:E922,day!D4, 'records'!F5:F922, "&gt;=" &amp; day!M2,'records'!F5:F922, "&lt;" &amp; day!N2)</f>
        <v>0.1</v>
      </c>
      <c r="N4">
        <f>SUMIFS('records'!J5:J922,'records'!E5:E922,day!D4, 'records'!F5:F922, "&gt;=" &amp; day!N2,'records'!F5:F922, "&lt;" &amp; day!O2)</f>
        <v>0.2</v>
      </c>
      <c r="O4">
        <f>SUMIFS('records'!J5:J922,'records'!E5:E922,day!D4, 'records'!F5:F922, "&gt;=" &amp; day!O2,'records'!F5:F922, "&lt;" &amp; day!P2)</f>
        <v>0.1</v>
      </c>
      <c r="P4">
        <f>SUMIFS('records'!J5:J922,'records'!E5:E922,day!D4, 'records'!F5:F922, "&gt;=" &amp; day!P2,'records'!F5:F922, "&lt;" &amp; day!Q2)</f>
        <v>0</v>
      </c>
      <c r="Q4">
        <f>SUMIFS('records'!J5:J922,'records'!E5:E922,day!D4, 'records'!F5:F922, "&gt;=" &amp; day!Q2,'records'!F5:F922, "&lt;" &amp; day!R2)</f>
        <v>0</v>
      </c>
      <c r="R4">
        <f>SUMIFS('records'!J5:J922,'records'!E5:E922,day!D4, 'records'!F5:F922, "&gt;=" &amp; day!R2,'records'!F5:F922, "&lt;" &amp; day!S2)</f>
        <v>0</v>
      </c>
      <c r="S4">
        <f>SUMIFS('records'!J5:J922,'records'!E5:E922,day!D4, 'records'!F5:F922, "&gt;=" &amp; day!S2,'records'!F5:F922, "&lt;" &amp; day!T2)</f>
        <v>0</v>
      </c>
      <c r="T4">
        <f>SUMIFS('records'!J5:J922,'records'!E5:E922,day!D4, 'records'!F5:F922, "&gt;=" &amp; day!T2,'records'!F5:F922, "&lt;" &amp; day!U2)</f>
        <v>0</v>
      </c>
      <c r="U4">
        <f>SUMIFS('records'!J5:J922,'records'!E5:E922,day!D4, 'records'!F5:F922, "&gt;=" &amp; day!U2,'records'!F5:F922, "&lt;" &amp; day!V2)</f>
        <v>0</v>
      </c>
      <c r="V4">
        <f>SUMIFS('records'!J5:J922,'records'!E5:E922,day!D4, 'records'!F5:F922, "&gt;=" &amp; day!V2,'records'!F5:F922, "&lt;" &amp; day!W2)</f>
        <v>0</v>
      </c>
      <c r="W4">
        <f>SUMIFS('records'!J5:J922,'records'!E5:E922,day!D4, 'records'!F5:F922, "&gt;=" &amp; day!W2,'records'!F5:F922, "&lt;" &amp; day!X2)</f>
        <v>0.1</v>
      </c>
      <c r="X4">
        <f>SUMIFS('records'!J5:J922,'records'!E5:E922,day!D4, 'records'!F5:F922, "&gt;=" &amp; day!X2,'records'!F5:F922, "&lt;" &amp; day!Y2)</f>
        <v>0</v>
      </c>
      <c r="Y4">
        <f>SUMIFS('records'!J5:J922,'records'!E5:E922,day!D4, 'records'!F5:F922, "&gt;=" &amp; day!Y2,'records'!F5:F922, "&lt;" &amp; day!Z2)</f>
        <v>0</v>
      </c>
      <c r="Z4">
        <f>SUMIFS('records'!J5:J922,'records'!E5:E922,day!D4, 'records'!F5:F922, "&gt;=" &amp; day!Z2,'records'!F5:F922, "&lt;" &amp; day!AA2)</f>
        <v>0.2</v>
      </c>
      <c r="AA4">
        <f>SUMIFS('records'!J5:J922,'records'!E5:E922,day!D4, 'records'!F5:F922, "&gt;=" &amp; day!AA2,'records'!F5:F922, "&lt;" &amp; day!AB2)</f>
        <v>0.5</v>
      </c>
      <c r="AB4">
        <f>SUMIFS('records'!J5:J922,'records'!E5:E922,day!D4, 'records'!F5:F922, "&gt;=" &amp; day!AB2,'records'!F5:F922, "&lt;" &amp; day!AC2)</f>
        <v>0</v>
      </c>
      <c r="AC4">
        <f>SUMIFS('records'!J5:J922,'records'!E5:E922,day!D4, 'records'!F5:F922,day!AC2)</f>
        <v>0</v>
      </c>
      <c r="AE4" s="5">
        <v>43885</v>
      </c>
      <c r="AF4">
        <f>SUMIFS('records'!J5:J922,'records'!E5:E922,day!A4, 'records'!I5:I922, day!AF2)</f>
        <v>0.1</v>
      </c>
      <c r="AG4">
        <f>SUMIFS('records'!J5:J922,'records'!E5:E922,day!A4, 'records'!I5:I922, day!AG2)</f>
        <v>0.1</v>
      </c>
      <c r="AH4">
        <f>SUMIFS('records'!J5:J922,'records'!E5:E922,day!A4, 'records'!I5:I922, day!AH2)</f>
        <v>0</v>
      </c>
      <c r="AI4">
        <f>SUMIFS('records'!J5:J922,'records'!E5:E922,day!A4, 'records'!I5:I922, day!AI2)</f>
        <v>0.2</v>
      </c>
      <c r="AJ4">
        <f>SUMIFS('records'!J5:J922,'records'!E5:E922,day!A4, 'records'!I5:I922, day!AJ2)</f>
        <v>0.2</v>
      </c>
      <c r="AK4">
        <f>SUMIFS('records'!J5:J922,'records'!E5:E922,day!A4, 'records'!I5:I922,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SUMIFS('records'!J5:J922,'records'!E5:E922,day!D5, 'records'!F5:F922, "&gt;=" &amp; day!E2,'records'!F5:F922, "&lt;" &amp; day!F2)</f>
        <v>0.9</v>
      </c>
      <c r="F5">
        <f>SUMIFS('records'!J5:J922,'records'!E5:E922,day!D5, 'records'!F5:F922, "&gt;=" &amp; day!F2,'records'!F5:F922, "&lt;" &amp; day!G2)</f>
        <v>0</v>
      </c>
      <c r="G5">
        <f>SUMIFS('records'!J5:J922,'records'!E5:E922,day!D5, 'records'!F5:F922, "&gt;=" &amp; day!G2,'records'!F5:F922, "&lt;" &amp; day!H2)</f>
        <v>0</v>
      </c>
      <c r="H5">
        <f>SUMIFS('records'!J5:J922,'records'!E5:E922,day!D5, 'records'!F5:F922, "&gt;=" &amp; day!H2,'records'!F5:F922, "&lt;" &amp; day!I2)</f>
        <v>0</v>
      </c>
      <c r="I5">
        <f>SUMIFS('records'!J5:J922,'records'!E5:E922,day!D5, 'records'!F5:F922, "&gt;=" &amp; day!I2,'records'!F5:F922, "&lt;" &amp; day!J2)</f>
        <v>0</v>
      </c>
      <c r="J5">
        <f>SUMIFS('records'!J5:J922,'records'!E5:E922,day!D5, 'records'!F5:F922, "&gt;=" &amp; day!J2,'records'!F5:F922, "&lt;" &amp; day!K2)</f>
        <v>0</v>
      </c>
      <c r="K5">
        <f>SUMIFS('records'!J5:J922,'records'!E5:E922,day!D5, 'records'!F5:F922, "&gt;=" &amp; day!K2,'records'!F5:F922, "&lt;" &amp; day!L2)</f>
        <v>0.30000000000000004</v>
      </c>
      <c r="L5">
        <f>SUMIFS('records'!J5:J922,'records'!E5:E922,day!D5, 'records'!F5:F922, "&gt;=" &amp; day!L2,'records'!F5:F922, "&lt;" &amp; day!M2)</f>
        <v>0.2</v>
      </c>
      <c r="M5">
        <f>SUMIFS('records'!J5:J922,'records'!E5:E922,day!D5, 'records'!F5:F922, "&gt;=" &amp; day!M2,'records'!F5:F922, "&lt;" &amp; day!N2)</f>
        <v>0.8</v>
      </c>
      <c r="N5">
        <f>SUMIFS('records'!J5:J922,'records'!E5:E922,day!D5, 'records'!F5:F922, "&gt;=" &amp; day!N2,'records'!F5:F922, "&lt;" &amp; day!O2)</f>
        <v>0</v>
      </c>
      <c r="O5">
        <f>SUMIFS('records'!J5:J922,'records'!E5:E922,day!D5, 'records'!F5:F922, "&gt;=" &amp; day!O2,'records'!F5:F922, "&lt;" &amp; day!P2)</f>
        <v>0</v>
      </c>
      <c r="P5">
        <f>SUMIFS('records'!J5:J922,'records'!E5:E922,day!D5, 'records'!F5:F922, "&gt;=" &amp; day!P2,'records'!F5:F922, "&lt;" &amp; day!Q2)</f>
        <v>0</v>
      </c>
      <c r="Q5">
        <f>SUMIFS('records'!J5:J922,'records'!E5:E922,day!D5, 'records'!F5:F922, "&gt;=" &amp; day!Q2,'records'!F5:F922, "&lt;" &amp; day!R2)</f>
        <v>0</v>
      </c>
      <c r="R5">
        <f>SUMIFS('records'!J5:J922,'records'!E5:E922,day!D5, 'records'!F5:F922, "&gt;=" &amp; day!R2,'records'!F5:F922, "&lt;" &amp; day!S2)</f>
        <v>0</v>
      </c>
      <c r="S5">
        <f>SUMIFS('records'!J5:J922,'records'!E5:E922,day!D5, 'records'!F5:F922, "&gt;=" &amp; day!S2,'records'!F5:F922, "&lt;" &amp; day!T2)</f>
        <v>0</v>
      </c>
      <c r="T5">
        <f>SUMIFS('records'!J5:J922,'records'!E5:E922,day!D5, 'records'!F5:F922, "&gt;=" &amp; day!T2,'records'!F5:F922, "&lt;" &amp; day!U2)</f>
        <v>0</v>
      </c>
      <c r="U5">
        <f>SUMIFS('records'!J5:J922,'records'!E5:E922,day!D5, 'records'!F5:F922, "&gt;=" &amp; day!U2,'records'!F5:F922, "&lt;" &amp; day!V2)</f>
        <v>0</v>
      </c>
      <c r="V5">
        <f>SUMIFS('records'!J5:J922,'records'!E5:E922,day!D5, 'records'!F5:F922, "&gt;=" &amp; day!V2,'records'!F5:F922, "&lt;" &amp; day!W2)</f>
        <v>0</v>
      </c>
      <c r="W5">
        <f>SUMIFS('records'!J5:J922,'records'!E5:E922,day!D5, 'records'!F5:F922, "&gt;=" &amp; day!W2,'records'!F5:F922, "&lt;" &amp; day!X2)</f>
        <v>0</v>
      </c>
      <c r="X5">
        <f>SUMIFS('records'!J5:J922,'records'!E5:E922,day!D5, 'records'!F5:F922, "&gt;=" &amp; day!X2,'records'!F5:F922, "&lt;" &amp; day!Y2)</f>
        <v>0</v>
      </c>
      <c r="Y5">
        <f>SUMIFS('records'!J5:J922,'records'!E5:E922,day!D5, 'records'!F5:F922, "&gt;=" &amp; day!Y2,'records'!F5:F922, "&lt;" &amp; day!Z2)</f>
        <v>0</v>
      </c>
      <c r="Z5">
        <f>SUMIFS('records'!J5:J922,'records'!E5:E922,day!D5, 'records'!F5:F922, "&gt;=" &amp; day!Z2,'records'!F5:F922, "&lt;" &amp; day!AA2)</f>
        <v>0.2</v>
      </c>
      <c r="AA5">
        <f>SUMIFS('records'!J5:J922,'records'!E5:E922,day!D5, 'records'!F5:F922, "&gt;=" &amp; day!AA2,'records'!F5:F922, "&lt;" &amp; day!AB2)</f>
        <v>0.5</v>
      </c>
      <c r="AB5">
        <f>SUMIFS('records'!J5:J922,'records'!E5:E922,day!D5, 'records'!F5:F922, "&gt;=" &amp; day!AB2,'records'!F5:F922, "&lt;" &amp; day!AC2)</f>
        <v>0</v>
      </c>
      <c r="AC5">
        <f>SUMIFS('records'!J5:J922,'records'!E5:E922,day!D5, 'records'!F5:F922,day!AC2)</f>
        <v>0</v>
      </c>
      <c r="AE5" s="5">
        <v>43886</v>
      </c>
      <c r="AF5">
        <f>SUMIFS('records'!J5:J922,'records'!E5:E922,day!A5, 'records'!I5:I922, day!AF2)</f>
        <v>0.1</v>
      </c>
      <c r="AG5">
        <f>SUMIFS('records'!J5:J922,'records'!E5:E922,day!A5, 'records'!I5:I922, day!AG2)</f>
        <v>0.1</v>
      </c>
      <c r="AH5">
        <f>SUMIFS('records'!J5:J922,'records'!E5:E922,day!A5, 'records'!I5:I922, day!AH2)</f>
        <v>0</v>
      </c>
      <c r="AI5">
        <f>SUMIFS('records'!J5:J922,'records'!E5:E922,day!A5, 'records'!I5:I922, day!AI2)</f>
        <v>0.2</v>
      </c>
      <c r="AJ5">
        <f>SUMIFS('records'!J5:J922,'records'!E5:E922,day!A5, 'records'!I5:I922, day!AJ2)</f>
        <v>0.2</v>
      </c>
      <c r="AK5">
        <f>SUMIFS('records'!J5:J922,'records'!E5:E922,day!A5, 'records'!I5:I922,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SUMIFS('records'!J5:J922,'records'!E5:E922,day!D6, 'records'!F5:F922, "&gt;=" &amp; day!E2,'records'!F5:F922, "&lt;" &amp; day!F2)</f>
        <v>-0.42</v>
      </c>
      <c r="F6">
        <f>SUMIFS('records'!J5:J922,'records'!E5:E922,day!D6, 'records'!F5:F922, "&gt;=" &amp; day!F2,'records'!F5:F922, "&lt;" &amp; day!G2)</f>
        <v>0</v>
      </c>
      <c r="G6">
        <f>SUMIFS('records'!J5:J922,'records'!E5:E922,day!D6, 'records'!F5:F922, "&gt;=" &amp; day!G2,'records'!F5:F922, "&lt;" &amp; day!H2)</f>
        <v>0</v>
      </c>
      <c r="H6">
        <f>SUMIFS('records'!J5:J922,'records'!E5:E922,day!D6, 'records'!F5:F922, "&gt;=" &amp; day!H2,'records'!F5:F922, "&lt;" &amp; day!I2)</f>
        <v>0</v>
      </c>
      <c r="I6">
        <f>SUMIFS('records'!J5:J922,'records'!E5:E922,day!D6, 'records'!F5:F922, "&gt;=" &amp; day!I2,'records'!F5:F922, "&lt;" &amp; day!J2)</f>
        <v>0</v>
      </c>
      <c r="J6">
        <f>SUMIFS('records'!J5:J922,'records'!E5:E922,day!D6, 'records'!F5:F922, "&gt;=" &amp; day!J2,'records'!F5:F922, "&lt;" &amp; day!K2)</f>
        <v>0</v>
      </c>
      <c r="K6">
        <f>SUMIFS('records'!J5:J922,'records'!E5:E922,day!D6, 'records'!F5:F922, "&gt;=" &amp; day!K2,'records'!F5:F922, "&lt;" &amp; day!L2)</f>
        <v>0.60000000000000009</v>
      </c>
      <c r="L6">
        <f>SUMIFS('records'!J5:J922,'records'!E5:E922,day!D6, 'records'!F5:F922, "&gt;=" &amp; day!L2,'records'!F5:F922, "&lt;" &amp; day!M2)</f>
        <v>0.4</v>
      </c>
      <c r="M6">
        <f>SUMIFS('records'!J5:J922,'records'!E5:E922,day!D6, 'records'!F5:F922, "&gt;=" &amp; day!M2,'records'!F5:F922, "&lt;" &amp; day!N2)</f>
        <v>0</v>
      </c>
      <c r="N6">
        <f>SUMIFS('records'!J5:J922,'records'!E5:E922,day!D6, 'records'!F5:F922, "&gt;=" &amp; day!N2,'records'!F5:F922, "&lt;" &amp; day!O2)</f>
        <v>0</v>
      </c>
      <c r="O6">
        <f>SUMIFS('records'!J5:J922,'records'!E5:E922,day!D6, 'records'!F5:F922, "&gt;=" &amp; day!O2,'records'!F5:F922, "&lt;" &amp; day!P2)</f>
        <v>0</v>
      </c>
      <c r="P6">
        <f>SUMIFS('records'!J5:J922,'records'!E5:E922,day!D6, 'records'!F5:F922, "&gt;=" &amp; day!P2,'records'!F5:F922, "&lt;" &amp; day!Q2)</f>
        <v>0</v>
      </c>
      <c r="Q6">
        <f>SUMIFS('records'!J5:J922,'records'!E5:E922,day!D6, 'records'!F5:F922, "&gt;=" &amp; day!Q2,'records'!F5:F922, "&lt;" &amp; day!R2)</f>
        <v>0</v>
      </c>
      <c r="R6">
        <f>SUMIFS('records'!J5:J922,'records'!E5:E922,day!D6, 'records'!F5:F922, "&gt;=" &amp; day!R2,'records'!F5:F922, "&lt;" &amp; day!S2)</f>
        <v>0</v>
      </c>
      <c r="S6">
        <f>SUMIFS('records'!J5:J922,'records'!E5:E922,day!D6, 'records'!F5:F922, "&gt;=" &amp; day!S2,'records'!F5:F922, "&lt;" &amp; day!T2)</f>
        <v>0</v>
      </c>
      <c r="T6">
        <f>SUMIFS('records'!J5:J922,'records'!E5:E922,day!D6, 'records'!F5:F922, "&gt;=" &amp; day!T2,'records'!F5:F922, "&lt;" &amp; day!U2)</f>
        <v>0</v>
      </c>
      <c r="U6">
        <f>SUMIFS('records'!J5:J922,'records'!E5:E922,day!D6, 'records'!F5:F922, "&gt;=" &amp; day!U2,'records'!F5:F922, "&lt;" &amp; day!V2)</f>
        <v>0</v>
      </c>
      <c r="V6">
        <f>SUMIFS('records'!J5:J922,'records'!E5:E922,day!D6, 'records'!F5:F922, "&gt;=" &amp; day!V2,'records'!F5:F922, "&lt;" &amp; day!W2)</f>
        <v>0</v>
      </c>
      <c r="W6">
        <f>SUMIFS('records'!J5:J922,'records'!E5:E922,day!D6, 'records'!F5:F922, "&gt;=" &amp; day!W2,'records'!F5:F922, "&lt;" &amp; day!X2)</f>
        <v>0</v>
      </c>
      <c r="X6">
        <f>SUMIFS('records'!J5:J922,'records'!E5:E922,day!D6, 'records'!F5:F922, "&gt;=" &amp; day!X2,'records'!F5:F922, "&lt;" &amp; day!Y2)</f>
        <v>0</v>
      </c>
      <c r="Y6">
        <f>SUMIFS('records'!J5:J922,'records'!E5:E922,day!D6, 'records'!F5:F922, "&gt;=" &amp; day!Y2,'records'!F5:F922, "&lt;" &amp; day!Z2)</f>
        <v>0</v>
      </c>
      <c r="Z6">
        <f>SUMIFS('records'!J5:J922,'records'!E5:E922,day!D6, 'records'!F5:F922, "&gt;=" &amp; day!Z2,'records'!F5:F922, "&lt;" &amp; day!AA2)</f>
        <v>0.2</v>
      </c>
      <c r="AA6">
        <f>SUMIFS('records'!J5:J922,'records'!E5:E922,day!D6, 'records'!F5:F922, "&gt;=" &amp; day!AA2,'records'!F5:F922, "&lt;" &amp; day!AB2)</f>
        <v>0.60000000000000009</v>
      </c>
      <c r="AB6">
        <f>SUMIFS('records'!J5:J922,'records'!E5:E922,day!D6, 'records'!F5:F922, "&gt;=" &amp; day!AB2,'records'!F5:F922, "&lt;" &amp; day!AC2)</f>
        <v>0</v>
      </c>
      <c r="AC6">
        <f>SUMIFS('records'!J5:J922,'records'!E5:E922,day!D6, 'records'!F5:F922,day!AC2)</f>
        <v>0.18</v>
      </c>
      <c r="AE6" s="5">
        <v>43887</v>
      </c>
      <c r="AF6">
        <f>SUMIFS('records'!J5:J922,'records'!E5:E922,day!A6, 'records'!I5:I922, day!AF2)</f>
        <v>0.2</v>
      </c>
      <c r="AG6">
        <f>SUMIFS('records'!J5:J922,'records'!E5:E922,day!A6, 'records'!I5:I922, day!AG2)</f>
        <v>0.2</v>
      </c>
      <c r="AH6">
        <f>SUMIFS('records'!J5:J922,'records'!E5:E922,day!A6, 'records'!I5:I922, day!AH2)</f>
        <v>0</v>
      </c>
      <c r="AI6">
        <f>SUMIFS('records'!J5:J922,'records'!E5:E922,day!A6, 'records'!I5:I922, day!AI2)</f>
        <v>0.2</v>
      </c>
      <c r="AJ6">
        <f>SUMIFS('records'!J5:J922,'records'!E5:E922,day!A6, 'records'!I5:I922, day!AJ2)</f>
        <v>0.2</v>
      </c>
      <c r="AK6">
        <f>SUMIFS('records'!J5:J922,'records'!E5:E922,day!A6, 'records'!I5:I922,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SUMIFS('records'!J5:J922,'records'!E5:E922,day!D7, 'records'!F5:F922, "&gt;=" &amp; day!E2,'records'!F5:F922, "&lt;" &amp; day!F2)</f>
        <v>1.56</v>
      </c>
      <c r="F7">
        <f>SUMIFS('records'!J5:J922,'records'!E5:E922,day!D7, 'records'!F5:F922, "&gt;=" &amp; day!F2,'records'!F5:F922, "&lt;" &amp; day!G2)</f>
        <v>0</v>
      </c>
      <c r="G7">
        <f>SUMIFS('records'!J5:J922,'records'!E5:E922,day!D7, 'records'!F5:F922, "&gt;=" &amp; day!G2,'records'!F5:F922, "&lt;" &amp; day!H2)</f>
        <v>0</v>
      </c>
      <c r="H7">
        <f>SUMIFS('records'!J5:J922,'records'!E5:E922,day!D7, 'records'!F5:F922, "&gt;=" &amp; day!H2,'records'!F5:F922, "&lt;" &amp; day!I2)</f>
        <v>0</v>
      </c>
      <c r="I7">
        <f>SUMIFS('records'!J5:J922,'records'!E5:E922,day!D7, 'records'!F5:F922, "&gt;=" &amp; day!I2,'records'!F5:F922, "&lt;" &amp; day!J2)</f>
        <v>0</v>
      </c>
      <c r="J7">
        <f>SUMIFS('records'!J5:J922,'records'!E5:E922,day!D7, 'records'!F5:F922, "&gt;=" &amp; day!J2,'records'!F5:F922, "&lt;" &amp; day!K2)</f>
        <v>0</v>
      </c>
      <c r="K7">
        <f>SUMIFS('records'!J5:J922,'records'!E5:E922,day!D7, 'records'!F5:F922, "&gt;=" &amp; day!K2,'records'!F5:F922, "&lt;" &amp; day!L2)</f>
        <v>0.4</v>
      </c>
      <c r="L7">
        <f>SUMIFS('records'!J5:J922,'records'!E5:E922,day!D7, 'records'!F5:F922, "&gt;=" &amp; day!L2,'records'!F5:F922, "&lt;" &amp; day!M2)</f>
        <v>0.58000000000000007</v>
      </c>
      <c r="M7">
        <f>SUMIFS('records'!J5:J922,'records'!E5:E922,day!D7, 'records'!F5:F922, "&gt;=" &amp; day!M2,'records'!F5:F922, "&lt;" &amp; day!N2)</f>
        <v>0.1</v>
      </c>
      <c r="N7">
        <f>SUMIFS('records'!J5:J922,'records'!E5:E922,day!D7, 'records'!F5:F922, "&gt;=" &amp; day!N2,'records'!F5:F922, "&lt;" &amp; day!O2)</f>
        <v>0</v>
      </c>
      <c r="O7">
        <f>SUMIFS('records'!J5:J922,'records'!E5:E922,day!D7, 'records'!F5:F922, "&gt;=" &amp; day!O2,'records'!F5:F922, "&lt;" &amp; day!P2)</f>
        <v>0</v>
      </c>
      <c r="P7">
        <f>SUMIFS('records'!J5:J922,'records'!E5:E922,day!D7, 'records'!F5:F922, "&gt;=" &amp; day!P2,'records'!F5:F922, "&lt;" &amp; day!Q2)</f>
        <v>0</v>
      </c>
      <c r="Q7">
        <f>SUMIFS('records'!J5:J922,'records'!E5:E922,day!D7, 'records'!F5:F922, "&gt;=" &amp; day!Q2,'records'!F5:F922, "&lt;" &amp; day!R2)</f>
        <v>0.2</v>
      </c>
      <c r="R7">
        <f>SUMIFS('records'!J5:J922,'records'!E5:E922,day!D7, 'records'!F5:F922, "&gt;=" &amp; day!R2,'records'!F5:F922, "&lt;" &amp; day!S2)</f>
        <v>0</v>
      </c>
      <c r="S7">
        <f>SUMIFS('records'!J5:J922,'records'!E5:E922,day!D7, 'records'!F5:F922, "&gt;=" &amp; day!S2,'records'!F5:F922, "&lt;" &amp; day!T2)</f>
        <v>0</v>
      </c>
      <c r="T7">
        <f>SUMIFS('records'!J5:J922,'records'!E5:E922,day!D7, 'records'!F5:F922, "&gt;=" &amp; day!T2,'records'!F5:F922, "&lt;" &amp; day!U2)</f>
        <v>0</v>
      </c>
      <c r="U7">
        <f>SUMIFS('records'!J5:J922,'records'!E5:E922,day!D7, 'records'!F5:F922, "&gt;=" &amp; day!U2,'records'!F5:F922, "&lt;" &amp; day!V2)</f>
        <v>0</v>
      </c>
      <c r="V7">
        <f>SUMIFS('records'!J5:J922,'records'!E5:E922,day!D7, 'records'!F5:F922, "&gt;=" &amp; day!V2,'records'!F5:F922, "&lt;" &amp; day!W2)</f>
        <v>0</v>
      </c>
      <c r="W7">
        <f>SUMIFS('records'!J5:J922,'records'!E5:E922,day!D7, 'records'!F5:F922, "&gt;=" &amp; day!W2,'records'!F5:F922, "&lt;" &amp; day!X2)</f>
        <v>0</v>
      </c>
      <c r="X7">
        <f>SUMIFS('records'!J5:J922,'records'!E5:E922,day!D7, 'records'!F5:F922, "&gt;=" &amp; day!X2,'records'!F5:F922, "&lt;" &amp; day!Y2)</f>
        <v>0</v>
      </c>
      <c r="Y7">
        <f>SUMIFS('records'!J5:J922,'records'!E5:E922,day!D7, 'records'!F5:F922, "&gt;=" &amp; day!Y2,'records'!F5:F922, "&lt;" &amp; day!Z2)</f>
        <v>0</v>
      </c>
      <c r="Z7">
        <f>SUMIFS('records'!J5:J922,'records'!E5:E922,day!D7, 'records'!F5:F922, "&gt;=" &amp; day!Z2,'records'!F5:F922, "&lt;" &amp; day!AA2)</f>
        <v>0.3</v>
      </c>
      <c r="AA7">
        <f>SUMIFS('records'!J5:J922,'records'!E5:E922,day!D7, 'records'!F5:F922, "&gt;=" &amp; day!AA2,'records'!F5:F922, "&lt;" &amp; day!AB2)</f>
        <v>0.8</v>
      </c>
      <c r="AB7">
        <f>SUMIFS('records'!J5:J922,'records'!E5:E922,day!D7, 'records'!F5:F922, "&gt;=" &amp; day!AB2,'records'!F5:F922, "&lt;" &amp; day!AC2)</f>
        <v>0</v>
      </c>
      <c r="AC7">
        <f>SUMIFS('records'!J5:J922,'records'!E5:E922,day!D7, 'records'!F5:F922,day!AC2)</f>
        <v>0</v>
      </c>
      <c r="AE7" s="5">
        <v>43888</v>
      </c>
      <c r="AF7">
        <f>SUMIFS('records'!J5:J922,'records'!E5:E922,day!A7, 'records'!I5:I922, day!AF2)</f>
        <v>0.2</v>
      </c>
      <c r="AG7">
        <f>SUMIFS('records'!J5:J922,'records'!E5:E922,day!A7, 'records'!I5:I922, day!AG2)</f>
        <v>0.2</v>
      </c>
      <c r="AH7">
        <f>SUMIFS('records'!J5:J922,'records'!E5:E922,day!A7, 'records'!I5:I922, day!AH2)</f>
        <v>0</v>
      </c>
      <c r="AI7">
        <f>SUMIFS('records'!J5:J922,'records'!E5:E922,day!A7, 'records'!I5:I922, day!AI2)</f>
        <v>0.3</v>
      </c>
      <c r="AJ7">
        <f>SUMIFS('records'!J5:J922,'records'!E5:E922,day!A7, 'records'!I5:I922, day!AJ2)</f>
        <v>0.3</v>
      </c>
      <c r="AK7">
        <f>SUMIFS('records'!J5:J922,'records'!E5:E922,day!A7, 'records'!I5:I922,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SUMIFS('records'!J5:J922,'records'!E5:E922,day!D8, 'records'!F5:F922, "&gt;=" &amp; day!E2,'records'!F5:F922, "&lt;" &amp; day!F2)</f>
        <v>0.23</v>
      </c>
      <c r="F8">
        <f>SUMIFS('records'!J5:J922,'records'!E5:E922,day!D8, 'records'!F5:F922, "&gt;=" &amp; day!F2,'records'!F5:F922, "&lt;" &amp; day!G2)</f>
        <v>0</v>
      </c>
      <c r="G8">
        <f>SUMIFS('records'!J5:J922,'records'!E5:E922,day!D8, 'records'!F5:F922, "&gt;=" &amp; day!G2,'records'!F5:F922, "&lt;" &amp; day!H2)</f>
        <v>0</v>
      </c>
      <c r="H8">
        <f>SUMIFS('records'!J5:J922,'records'!E5:E922,day!D8, 'records'!F5:F922, "&gt;=" &amp; day!H2,'records'!F5:F922, "&lt;" &amp; day!I2)</f>
        <v>0</v>
      </c>
      <c r="I8">
        <f>SUMIFS('records'!J5:J922,'records'!E5:E922,day!D8, 'records'!F5:F922, "&gt;=" &amp; day!I2,'records'!F5:F922, "&lt;" &amp; day!J2)</f>
        <v>0</v>
      </c>
      <c r="J8">
        <f>SUMIFS('records'!J5:J922,'records'!E5:E922,day!D8, 'records'!F5:F922, "&gt;=" &amp; day!J2,'records'!F5:F922, "&lt;" &amp; day!K2)</f>
        <v>0</v>
      </c>
      <c r="K8">
        <f>SUMIFS('records'!J5:J922,'records'!E5:E922,day!D8, 'records'!F5:F922, "&gt;=" &amp; day!K2,'records'!F5:F922, "&lt;" &amp; day!L2)</f>
        <v>0.4</v>
      </c>
      <c r="L8">
        <f>SUMIFS('records'!J5:J922,'records'!E5:E922,day!D8, 'records'!F5:F922, "&gt;=" &amp; day!L2,'records'!F5:F922, "&lt;" &amp; day!M2)</f>
        <v>0.60000000000000009</v>
      </c>
      <c r="M8">
        <f>SUMIFS('records'!J5:J922,'records'!E5:E922,day!D8, 'records'!F5:F922, "&gt;=" &amp; day!M2,'records'!F5:F922, "&lt;" &amp; day!N2)</f>
        <v>0</v>
      </c>
      <c r="N8">
        <f>SUMIFS('records'!J5:J922,'records'!E5:E922,day!D8, 'records'!F5:F922, "&gt;=" &amp; day!N2,'records'!F5:F922, "&lt;" &amp; day!O2)</f>
        <v>0</v>
      </c>
      <c r="O8">
        <f>SUMIFS('records'!J5:J922,'records'!E5:E922,day!D8, 'records'!F5:F922, "&gt;=" &amp; day!O2,'records'!F5:F922, "&lt;" &amp; day!P2)</f>
        <v>0.75</v>
      </c>
      <c r="P8">
        <f>SUMIFS('records'!J5:J922,'records'!E5:E922,day!D8, 'records'!F5:F922, "&gt;=" &amp; day!P2,'records'!F5:F922, "&lt;" &amp; day!Q2)</f>
        <v>0</v>
      </c>
      <c r="Q8">
        <f>SUMIFS('records'!J5:J922,'records'!E5:E922,day!D8, 'records'!F5:F922, "&gt;=" &amp; day!Q2,'records'!F5:F922, "&lt;" &amp; day!R2)</f>
        <v>0</v>
      </c>
      <c r="R8">
        <f>SUMIFS('records'!J5:J922,'records'!E5:E922,day!D8, 'records'!F5:F922, "&gt;=" &amp; day!R2,'records'!F5:F922, "&lt;" &amp; day!S2)</f>
        <v>0</v>
      </c>
      <c r="S8">
        <f>SUMIFS('records'!J5:J922,'records'!E5:E922,day!D8, 'records'!F5:F922, "&gt;=" &amp; day!S2,'records'!F5:F922, "&lt;" &amp; day!T2)</f>
        <v>0</v>
      </c>
      <c r="T8">
        <f>SUMIFS('records'!J5:J922,'records'!E5:E922,day!D8, 'records'!F5:F922, "&gt;=" &amp; day!T2,'records'!F5:F922, "&lt;" &amp; day!U2)</f>
        <v>0</v>
      </c>
      <c r="U8">
        <f>SUMIFS('records'!J5:J922,'records'!E5:E922,day!D8, 'records'!F5:F922, "&gt;=" &amp; day!U2,'records'!F5:F922, "&lt;" &amp; day!V2)</f>
        <v>0</v>
      </c>
      <c r="V8">
        <f>SUMIFS('records'!J5:J922,'records'!E5:E922,day!D8, 'records'!F5:F922, "&gt;=" &amp; day!V2,'records'!F5:F922, "&lt;" &amp; day!W2)</f>
        <v>0</v>
      </c>
      <c r="W8">
        <f>SUMIFS('records'!J5:J922,'records'!E5:E922,day!D8, 'records'!F5:F922, "&gt;=" &amp; day!W2,'records'!F5:F922, "&lt;" &amp; day!X2)</f>
        <v>0</v>
      </c>
      <c r="X8">
        <f>SUMIFS('records'!J5:J922,'records'!E5:E922,day!D8, 'records'!F5:F922, "&gt;=" &amp; day!X2,'records'!F5:F922, "&lt;" &amp; day!Y2)</f>
        <v>0</v>
      </c>
      <c r="Y8">
        <f>SUMIFS('records'!J5:J922,'records'!E5:E922,day!D8, 'records'!F5:F922, "&gt;=" &amp; day!Y2,'records'!F5:F922, "&lt;" &amp; day!Z2)</f>
        <v>0</v>
      </c>
      <c r="Z8">
        <f>SUMIFS('records'!J5:J922,'records'!E5:E922,day!D8, 'records'!F5:F922, "&gt;=" &amp; day!Z2,'records'!F5:F922, "&lt;" &amp; day!AA2)</f>
        <v>0.5</v>
      </c>
      <c r="AA8">
        <f>SUMIFS('records'!J5:J922,'records'!E5:E922,day!D8, 'records'!F5:F922, "&gt;=" &amp; day!AA2,'records'!F5:F922, "&lt;" &amp; day!AB2)</f>
        <v>1.4000000000000001</v>
      </c>
      <c r="AB8">
        <f>SUMIFS('records'!J5:J922,'records'!E5:E922,day!D8, 'records'!F5:F922, "&gt;=" &amp; day!AB2,'records'!F5:F922, "&lt;" &amp; day!AC2)</f>
        <v>0.3</v>
      </c>
      <c r="AC8">
        <f>SUMIFS('records'!J5:J922,'records'!E5:E922,day!D8, 'records'!F5:F922,day!AC2)</f>
        <v>0</v>
      </c>
      <c r="AE8" s="5">
        <v>43889</v>
      </c>
      <c r="AF8">
        <f>SUMIFS('records'!J5:J922,'records'!E5:E922,day!A8, 'records'!I5:I922, day!AF2)</f>
        <v>0.2</v>
      </c>
      <c r="AG8">
        <f>SUMIFS('records'!J5:J922,'records'!E5:E922,day!A8, 'records'!I5:I922, day!AG2)</f>
        <v>0.2</v>
      </c>
      <c r="AH8">
        <f>SUMIFS('records'!J5:J922,'records'!E5:E922,day!A8, 'records'!I5:I922, day!AH2)</f>
        <v>0</v>
      </c>
      <c r="AI8">
        <f>SUMIFS('records'!J5:J922,'records'!E5:E922,day!A8, 'records'!I5:I922, day!AI2)</f>
        <v>0.5</v>
      </c>
      <c r="AJ8">
        <f>SUMIFS('records'!J5:J922,'records'!E5:E922,day!A8, 'records'!I5:I922, day!AJ2)</f>
        <v>0.3</v>
      </c>
      <c r="AK8">
        <f>SUMIFS('records'!J5:J922,'records'!E5:E922,day!A8, 'records'!I5:I922,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SUMIFS('records'!J5:J922,'records'!E5:E922,day!D9, 'records'!F5:F922, "&gt;=" &amp; day!E2,'records'!F5:F922, "&lt;" &amp; day!F2)</f>
        <v>8.1000000000000003E-2</v>
      </c>
      <c r="F9">
        <f>SUMIFS('records'!J5:J922,'records'!E5:E922,day!D9, 'records'!F5:F922, "&gt;=" &amp; day!F2,'records'!F5:F922, "&lt;" &amp; day!G2)</f>
        <v>0</v>
      </c>
      <c r="G9">
        <f>SUMIFS('records'!J5:J922,'records'!E5:E922,day!D9, 'records'!F5:F922, "&gt;=" &amp; day!G2,'records'!F5:F922, "&lt;" &amp; day!H2)</f>
        <v>0</v>
      </c>
      <c r="H9">
        <f>SUMIFS('records'!J5:J922,'records'!E5:E922,day!D9, 'records'!F5:F922, "&gt;=" &amp; day!H2,'records'!F5:F922, "&lt;" &amp; day!I2)</f>
        <v>0</v>
      </c>
      <c r="I9">
        <f>SUMIFS('records'!J5:J922,'records'!E5:E922,day!D9, 'records'!F5:F922, "&gt;=" &amp; day!I2,'records'!F5:F922, "&lt;" &amp; day!J2)</f>
        <v>0</v>
      </c>
      <c r="J9">
        <f>SUMIFS('records'!J5:J922,'records'!E5:E922,day!D9, 'records'!F5:F922, "&gt;=" &amp; day!J2,'records'!F5:F922, "&lt;" &amp; day!K2)</f>
        <v>0</v>
      </c>
      <c r="K9">
        <f>SUMIFS('records'!J5:J922,'records'!E5:E922,day!D9, 'records'!F5:F922, "&gt;=" &amp; day!K2,'records'!F5:F922, "&lt;" &amp; day!L2)</f>
        <v>0.6</v>
      </c>
      <c r="L9">
        <f>SUMIFS('records'!J5:J922,'records'!E5:E922,day!D9, 'records'!F5:F922, "&gt;=" &amp; day!L2,'records'!F5:F922, "&lt;" &amp; day!M2)</f>
        <v>0.89999999999999991</v>
      </c>
      <c r="M9">
        <f>SUMIFS('records'!J5:J922,'records'!E5:E922,day!D9, 'records'!F5:F922, "&gt;=" &amp; day!M2,'records'!F5:F922, "&lt;" &amp; day!N2)</f>
        <v>6.4000000000000001E-2</v>
      </c>
      <c r="N9">
        <f>SUMIFS('records'!J5:J922,'records'!E5:E922,day!D9, 'records'!F5:F922, "&gt;=" &amp; day!N2,'records'!F5:F922, "&lt;" &amp; day!O2)</f>
        <v>0</v>
      </c>
      <c r="O9">
        <f>SUMIFS('records'!J5:J922,'records'!E5:E922,day!D9, 'records'!F5:F922, "&gt;=" &amp; day!O2,'records'!F5:F922, "&lt;" &amp; day!P2)</f>
        <v>4.2999999999999997E-2</v>
      </c>
      <c r="P9">
        <f>SUMIFS('records'!J5:J922,'records'!E5:E922,day!D9, 'records'!F5:F922, "&gt;=" &amp; day!P2,'records'!F5:F922, "&lt;" &amp; day!Q2)</f>
        <v>0.2</v>
      </c>
      <c r="Q9">
        <f>SUMIFS('records'!J5:J922,'records'!E5:E922,day!D9, 'records'!F5:F922, "&gt;=" &amp; day!Q2,'records'!F5:F922, "&lt;" &amp; day!R2)</f>
        <v>0.4</v>
      </c>
      <c r="R9">
        <f>SUMIFS('records'!J5:J922,'records'!E5:E922,day!D9, 'records'!F5:F922, "&gt;=" &amp; day!R2,'records'!F5:F922, "&lt;" &amp; day!S2)</f>
        <v>0.1</v>
      </c>
      <c r="S9">
        <f>SUMIFS('records'!J5:J922,'records'!E5:E922,day!D9, 'records'!F5:F922, "&gt;=" &amp; day!S2,'records'!F5:F922, "&lt;" &amp; day!T2)</f>
        <v>0.1</v>
      </c>
      <c r="T9">
        <f>SUMIFS('records'!J5:J922,'records'!E5:E922,day!D9, 'records'!F5:F922, "&gt;=" &amp; day!T2,'records'!F5:F922, "&lt;" &amp; day!U2)</f>
        <v>0.1</v>
      </c>
      <c r="U9">
        <f>SUMIFS('records'!J5:J922,'records'!E5:E922,day!D9, 'records'!F5:F922, "&gt;=" &amp; day!U2,'records'!F5:F922, "&lt;" &amp; day!V2)</f>
        <v>0.1</v>
      </c>
      <c r="V9">
        <f>SUMIFS('records'!J5:J922,'records'!E5:E922,day!D9, 'records'!F5:F922, "&gt;=" &amp; day!V2,'records'!F5:F922, "&lt;" &amp; day!W2)</f>
        <v>0.1</v>
      </c>
      <c r="W9">
        <f>SUMIFS('records'!J5:J922,'records'!E5:E922,day!D9, 'records'!F5:F922, "&gt;=" &amp; day!W2,'records'!F5:F922, "&lt;" &amp; day!X2)</f>
        <v>0.2</v>
      </c>
      <c r="X9">
        <f>SUMIFS('records'!J5:J922,'records'!E5:E922,day!D9, 'records'!F5:F922, "&gt;=" &amp; day!X2,'records'!F5:F922, "&lt;" &amp; day!Y2)</f>
        <v>0</v>
      </c>
      <c r="Y9">
        <f>SUMIFS('records'!J5:J922,'records'!E5:E922,day!D9, 'records'!F5:F922, "&gt;=" &amp; day!Y2,'records'!F5:F922, "&lt;" &amp; day!Z2)</f>
        <v>0.1</v>
      </c>
      <c r="Z9">
        <f>SUMIFS('records'!J5:J922,'records'!E5:E922,day!D9, 'records'!F5:F922, "&gt;=" &amp; day!Z2,'records'!F5:F922, "&lt;" &amp; day!AA2)</f>
        <v>0.5</v>
      </c>
      <c r="AA9">
        <f>SUMIFS('records'!J5:J922,'records'!E5:E922,day!D9, 'records'!F5:F922, "&gt;=" &amp; day!AA2,'records'!F5:F922, "&lt;" &amp; day!AB2)</f>
        <v>0.9</v>
      </c>
      <c r="AB9">
        <f>SUMIFS('records'!J5:J922,'records'!E5:E922,day!D9, 'records'!F5:F922, "&gt;=" &amp; day!AB2,'records'!F5:F922, "&lt;" &amp; day!AC2)</f>
        <v>0</v>
      </c>
      <c r="AC9">
        <f>SUMIFS('records'!J5:J922,'records'!E5:E922,day!D9, 'records'!F5:F922,day!AC2)</f>
        <v>0</v>
      </c>
      <c r="AE9" s="5">
        <v>43890</v>
      </c>
      <c r="AF9">
        <f>SUMIFS('records'!J5:J922,'records'!E5:E922,day!A9, 'records'!I5:I922, day!AF2)</f>
        <v>0.3</v>
      </c>
      <c r="AG9">
        <f>SUMIFS('records'!J5:J922,'records'!E5:E922,day!A9, 'records'!I5:I922, day!AG2)</f>
        <v>0.4</v>
      </c>
      <c r="AH9">
        <f>SUMIFS('records'!J5:J922,'records'!E5:E922,day!A9, 'records'!I5:I922, day!AH2)</f>
        <v>0</v>
      </c>
      <c r="AI9">
        <f>SUMIFS('records'!J5:J922,'records'!E5:E922,day!A9, 'records'!I5:I922, day!AI2)</f>
        <v>0.5</v>
      </c>
      <c r="AJ9">
        <f>SUMIFS('records'!J5:J922,'records'!E5:E922,day!A9, 'records'!I5:I922, day!AJ2)</f>
        <v>0</v>
      </c>
      <c r="AK9">
        <f>SUMIFS('records'!J5:J922,'records'!E5:E922,day!A9, 'records'!I5:I922,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60"/>
  <sheetViews>
    <sheetView topLeftCell="A42" workbookViewId="0">
      <selection activeCell="A51" sqref="A5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>
        <f t="array" ref="B47">IFERROR(INDEX(records[开始时刻],MATCH(表31[[#This Row],[日期]]&amp;"早起",records[日期]&amp;records[名称],0)),"")</f>
        <v>0.29166666666666669</v>
      </c>
      <c r="C47" s="17">
        <f t="array" ref="C47">IFERROR(INDEX(records[结束时刻],MATCH(表31[[#This Row],[日期]]&amp;"早起",records[日期]&amp;records[名称],0)),"")</f>
        <v>0.29166666666666669</v>
      </c>
      <c r="D47" s="17">
        <f t="array" ref="D47">IFERROR(INDEX(records[持续时间],MATCH(表31[[#This Row],[日期]]&amp;"早起",records[日期]&amp;records[名称],0)),"")</f>
        <v>0</v>
      </c>
      <c r="E47">
        <f t="array" ref="E47">IFERROR(INDEX(records[得分],MATCH(表31[[#This Row],[日期]]&amp;"早起",records[日期]&amp;records[名称],0)),"")</f>
        <v>0.4</v>
      </c>
      <c r="F47" t="str">
        <f t="array" ref="F47">IFERROR(INDEX(records[备注],MATCH(表31[[#This Row],[日期]]&amp;"早起",records[日期]&amp;records[名称],0))&amp;"","")</f>
        <v>完成度：100%, 已连续3天，增加0.1</v>
      </c>
      <c r="G47">
        <f>IF(表31[[#This Row],[得分]]="","",IF(表31[[#This Row],[得分]]&gt;0,G46+1,0))</f>
        <v>3</v>
      </c>
      <c r="H47">
        <f>IF(表31[[#This Row],[得分]]="","",IF(表31[[#This Row],[得分]]&lt;0,H46+1,0))</f>
        <v>0</v>
      </c>
      <c r="J47" s="5">
        <v>43922</v>
      </c>
      <c r="K47" s="17">
        <f t="array" ref="K47">IFERROR(INDEX(records[开始时刻],MATCH(表31_38[[#This Row],[日期]]&amp;"刷牙洗脸",records[日期]&amp;records[名称],0)),"")</f>
        <v>0.29166666666666669</v>
      </c>
      <c r="L47" s="17">
        <f t="array" ref="L47">IFERROR(INDEX(records[结束时刻],MATCH(表31_38[[#This Row],[日期]]&amp;"刷牙洗脸",records[日期]&amp;records[名称],0)),"")</f>
        <v>0.30208333333333331</v>
      </c>
      <c r="M47" s="17">
        <f t="array" ref="M47">IFERROR(INDEX(records[持续时间],MATCH(表31_38[[#This Row],[日期]]&amp;"刷牙洗脸",records[日期]&amp;records[名称],0)),"")</f>
        <v>1.041666666666663E-2</v>
      </c>
      <c r="N47">
        <f t="array" ref="N47">IFERROR(INDEX(records[得分],MATCH(表31_38[[#This Row],[日期]]&amp;"刷牙洗脸",records[日期]&amp;records[名称],0)),"")</f>
        <v>1.1000000000000001</v>
      </c>
      <c r="O47" t="str">
        <f t="array" ref="O47">IFERROR(INDEX(records[备注],MATCH(表31_38[[#This Row],[日期]]&amp;"刷牙洗脸",records[日期]&amp;records[名称],0))&amp;"","")</f>
        <v>完成度：100%</v>
      </c>
      <c r="P47">
        <f>IF(表31_38[[#This Row],[得分]]="","",IF(表31_38[[#This Row],[得分]]&gt;0,P46+1,0))</f>
        <v>21</v>
      </c>
      <c r="Q47">
        <f>IF(表31_38[[#This Row],[得分]]="","",IF(表31_38[[#This Row],[得分]]&lt;0,Q46+1,0))</f>
        <v>0</v>
      </c>
    </row>
    <row r="48" spans="1:17">
      <c r="A48" s="5">
        <v>43923</v>
      </c>
      <c r="B48" s="17">
        <f t="array" ref="B48">IFERROR(INDEX(records[开始时刻],MATCH(表31[[#This Row],[日期]]&amp;"早起",records[日期]&amp;records[名称],0)),"")</f>
        <v>0.27083333333333331</v>
      </c>
      <c r="C48" s="17">
        <f t="array" ref="C48">IFERROR(INDEX(records[结束时刻],MATCH(表31[[#This Row],[日期]]&amp;"早起",records[日期]&amp;records[名称],0)),"")</f>
        <v>0.27083333333333331</v>
      </c>
      <c r="D48" s="17">
        <f t="array" ref="D48">IFERROR(INDEX(records[持续时间],MATCH(表31[[#This Row],[日期]]&amp;"早起",records[日期]&amp;records[名称],0)),"")</f>
        <v>0</v>
      </c>
      <c r="E48">
        <f t="array" ref="E48">IFERROR(INDEX(records[得分],MATCH(表31[[#This Row],[日期]]&amp;"早起",records[日期]&amp;records[名称],0)),"")</f>
        <v>0.4</v>
      </c>
      <c r="F48" t="str">
        <f t="array" ref="F48">IFERROR(INDEX(records[备注],MATCH(表31[[#This Row],[日期]]&amp;"早起",records[日期]&amp;records[名称],0))&amp;"","")</f>
        <v>完成度：100%</v>
      </c>
      <c r="G48">
        <f>IF(表31[[#This Row],[得分]]="","",IF(表31[[#This Row],[得分]]&gt;0,G47+1,0))</f>
        <v>4</v>
      </c>
      <c r="H48">
        <f>IF(表31[[#This Row],[得分]]="","",IF(表31[[#This Row],[得分]]&lt;0,H47+1,0))</f>
        <v>0</v>
      </c>
      <c r="J48" s="5">
        <v>43923</v>
      </c>
      <c r="K48" s="17">
        <f t="array" ref="K48">IFERROR(INDEX(records[开始时刻],MATCH(表31_38[[#This Row],[日期]]&amp;"刷牙洗脸",records[日期]&amp;records[名称],0)),"")</f>
        <v>0.27083333333333331</v>
      </c>
      <c r="L48" s="17">
        <f t="array" ref="L48">IFERROR(INDEX(records[结束时刻],MATCH(表31_38[[#This Row],[日期]]&amp;"刷牙洗脸",records[日期]&amp;records[名称],0)),"")</f>
        <v>0.28125</v>
      </c>
      <c r="M48" s="17">
        <f t="array" ref="M48">IFERROR(INDEX(records[持续时间],MATCH(表31_38[[#This Row],[日期]]&amp;"刷牙洗脸",records[日期]&amp;records[名称],0)),"")</f>
        <v>1.0416666666666685E-2</v>
      </c>
      <c r="N48">
        <f t="array" ref="N48">IFERROR(INDEX(records[得分],MATCH(表31_38[[#This Row],[日期]]&amp;"刷牙洗脸",records[日期]&amp;records[名称],0)),"")</f>
        <v>1.1000000000000001</v>
      </c>
      <c r="O48" t="str">
        <f t="array" ref="O48">IFERROR(INDEX(records[备注],MATCH(表31_38[[#This Row],[日期]]&amp;"刷牙洗脸",records[日期]&amp;records[名称],0))&amp;"","")</f>
        <v>完成度：100%</v>
      </c>
      <c r="P48">
        <f>IF(表31_38[[#This Row],[得分]]="","",IF(表31_38[[#This Row],[得分]]&gt;0,P47+1,0))</f>
        <v>22</v>
      </c>
      <c r="Q48">
        <f>IF(表31_38[[#This Row],[得分]]="","",IF(表31_38[[#This Row],[得分]]&lt;0,Q47+1,0))</f>
        <v>0</v>
      </c>
    </row>
    <row r="49" spans="1:17">
      <c r="A49" s="5">
        <v>43924</v>
      </c>
      <c r="B49" s="17">
        <f t="array" ref="B49">IFERROR(INDEX(records[开始时刻],MATCH(表31[[#This Row],[日期]]&amp;"早起",records[日期]&amp;records[名称],0)),"")</f>
        <v>0.28125</v>
      </c>
      <c r="C49" s="17">
        <f t="array" ref="C49">IFERROR(INDEX(records[结束时刻],MATCH(表31[[#This Row],[日期]]&amp;"早起",records[日期]&amp;records[名称],0)),"")</f>
        <v>0.28125</v>
      </c>
      <c r="D49" s="17">
        <f t="array" ref="D49">IFERROR(INDEX(records[持续时间],MATCH(表31[[#This Row],[日期]]&amp;"早起",records[日期]&amp;records[名称],0)),"")</f>
        <v>0</v>
      </c>
      <c r="E49">
        <f t="array" ref="E49">IFERROR(INDEX(records[得分],MATCH(表31[[#This Row],[日期]]&amp;"早起",records[日期]&amp;records[名称],0)),"")</f>
        <v>0.4</v>
      </c>
      <c r="F49" t="str">
        <f t="array" ref="F49">IFERROR(INDEX(records[备注],MATCH(表31[[#This Row],[日期]]&amp;"早起",records[日期]&amp;records[名称],0))&amp;"","")</f>
        <v>完成度：100%</v>
      </c>
      <c r="G49">
        <f>IF(表31[[#This Row],[得分]]="","",IF(表31[[#This Row],[得分]]&gt;0,G48+1,0))</f>
        <v>5</v>
      </c>
      <c r="H49">
        <f>IF(表31[[#This Row],[得分]]="","",IF(表31[[#This Row],[得分]]&lt;0,H48+1,0))</f>
        <v>0</v>
      </c>
      <c r="J49" s="5">
        <v>43924</v>
      </c>
      <c r="K49" s="17">
        <f t="array" ref="K49">IFERROR(INDEX(records[开始时刻],MATCH(表31_38[[#This Row],[日期]]&amp;"刷牙洗脸",records[日期]&amp;records[名称],0)),"")</f>
        <v>0.28125</v>
      </c>
      <c r="L49" s="17">
        <f t="array" ref="L49">IFERROR(INDEX(records[结束时刻],MATCH(表31_38[[#This Row],[日期]]&amp;"刷牙洗脸",records[日期]&amp;records[名称],0)),"")</f>
        <v>0.29166666666666669</v>
      </c>
      <c r="M49" s="17">
        <f t="array" ref="M49">IFERROR(INDEX(records[持续时间],MATCH(表31_38[[#This Row],[日期]]&amp;"刷牙洗脸",records[日期]&amp;records[名称],0)),"")</f>
        <v>1.0416666666666685E-2</v>
      </c>
      <c r="N49">
        <f t="array" ref="N49">IFERROR(INDEX(records[得分],MATCH(表31_38[[#This Row],[日期]]&amp;"刷牙洗脸",records[日期]&amp;records[名称],0)),"")</f>
        <v>1.2</v>
      </c>
      <c r="O49" t="str">
        <f t="array" ref="O49">IFERROR(INDEX(records[备注],MATCH(表31_38[[#This Row],[日期]]&amp;"刷牙洗脸",records[日期]&amp;records[名称],0))&amp;"","")</f>
        <v>完成度：100%，已连续3天，增加0.1</v>
      </c>
      <c r="P49">
        <f>IF(表31_38[[#This Row],[得分]]="","",IF(表31_38[[#This Row],[得分]]&gt;0,P48+1,0))</f>
        <v>23</v>
      </c>
      <c r="Q49">
        <f>IF(表31_38[[#This Row],[得分]]="","",IF(表31_38[[#This Row],[得分]]&lt;0,Q48+1,0))</f>
        <v>0</v>
      </c>
    </row>
    <row r="50" spans="1:17">
      <c r="A50" s="5">
        <v>43925</v>
      </c>
      <c r="B50" s="17">
        <f t="array" ref="B50">IFERROR(INDEX(records[开始时刻],MATCH(表31[[#This Row],[日期]]&amp;"早起",records[日期]&amp;records[名称],0)),"")</f>
        <v>0.28125</v>
      </c>
      <c r="C50" s="17">
        <f t="array" ref="C50">IFERROR(INDEX(records[结束时刻],MATCH(表31[[#This Row],[日期]]&amp;"早起",records[日期]&amp;records[名称],0)),"")</f>
        <v>0.28125</v>
      </c>
      <c r="D50" s="17">
        <f t="array" ref="D50">IFERROR(INDEX(records[持续时间],MATCH(表31[[#This Row],[日期]]&amp;"早起",records[日期]&amp;records[名称],0)),"")</f>
        <v>0</v>
      </c>
      <c r="E50">
        <f t="array" ref="E50">IFERROR(INDEX(records[得分],MATCH(表31[[#This Row],[日期]]&amp;"早起",records[日期]&amp;records[名称],0)),"")</f>
        <v>0.5</v>
      </c>
      <c r="F50" t="str">
        <f t="array" ref="F50">IFERROR(INDEX(records[备注],MATCH(表31[[#This Row],[日期]]&amp;"早起",records[日期]&amp;records[名称],0))&amp;"","")</f>
        <v>完成度：100%，已连续3天，增加0.1</v>
      </c>
      <c r="G50">
        <f>IF(表31[[#This Row],[得分]]="","",IF(表31[[#This Row],[得分]]&gt;0,G49+1,0))</f>
        <v>6</v>
      </c>
      <c r="H50">
        <f>IF(表31[[#This Row],[得分]]="","",IF(表31[[#This Row],[得分]]&lt;0,H49+1,0))</f>
        <v>0</v>
      </c>
      <c r="J50" s="5">
        <v>43925</v>
      </c>
      <c r="K50" s="17">
        <f t="array" ref="K50">IFERROR(INDEX(records[开始时刻],MATCH(表31_38[[#This Row],[日期]]&amp;"刷牙洗脸",records[日期]&amp;records[名称],0)),"")</f>
        <v>0.28125</v>
      </c>
      <c r="L50" s="17">
        <f t="array" ref="L50">IFERROR(INDEX(records[结束时刻],MATCH(表31_38[[#This Row],[日期]]&amp;"刷牙洗脸",records[日期]&amp;records[名称],0)),"")</f>
        <v>0.29166666666666669</v>
      </c>
      <c r="M50" s="17">
        <f t="array" ref="M50">IFERROR(INDEX(records[持续时间],MATCH(表31_38[[#This Row],[日期]]&amp;"刷牙洗脸",records[日期]&amp;records[名称],0)),"")</f>
        <v>1.0416666666666685E-2</v>
      </c>
      <c r="N50">
        <f t="array" ref="N50">IFERROR(INDEX(records[得分],MATCH(表31_38[[#This Row],[日期]]&amp;"刷牙洗脸",records[日期]&amp;records[名称],0)),"")</f>
        <v>1.2</v>
      </c>
      <c r="O50" t="str">
        <f t="array" ref="O50">IFERROR(INDEX(records[备注],MATCH(表31_38[[#This Row],[日期]]&amp;"刷牙洗脸",records[日期]&amp;records[名称],0))&amp;"","")</f>
        <v>完成度：100%</v>
      </c>
      <c r="P50">
        <f>IF(表31_38[[#This Row],[得分]]="","",IF(表31_38[[#This Row],[得分]]&gt;0,P49+1,0))</f>
        <v>24</v>
      </c>
      <c r="Q50">
        <f>IF(表31_38[[#This Row],[得分]]="","",IF(表31_38[[#This Row],[得分]]&lt;0,Q49+1,0))</f>
        <v>0</v>
      </c>
    </row>
    <row r="51" spans="1:17">
      <c r="A51" s="5">
        <v>43926</v>
      </c>
      <c r="B51" s="17">
        <f t="array" ref="B51">IFERROR(INDEX(records[开始时刻],MATCH(表31[[#This Row],[日期]]&amp;"早起",records[日期]&amp;records[名称],0)),"")</f>
        <v>0.28125</v>
      </c>
      <c r="C51" s="17">
        <f t="array" ref="C51">IFERROR(INDEX(records[结束时刻],MATCH(表31[[#This Row],[日期]]&amp;"早起",records[日期]&amp;records[名称],0)),"")</f>
        <v>0.28125</v>
      </c>
      <c r="D51" s="17">
        <f t="array" ref="D51">IFERROR(INDEX(records[持续时间],MATCH(表31[[#This Row],[日期]]&amp;"早起",records[日期]&amp;records[名称],0)),"")</f>
        <v>0</v>
      </c>
      <c r="E51">
        <f t="array" ref="E51">IFERROR(INDEX(records[得分],MATCH(表31[[#This Row],[日期]]&amp;"早起",records[日期]&amp;records[名称],0)),"")</f>
        <v>0.5</v>
      </c>
      <c r="F51" t="str">
        <f t="array" ref="F51">IFERROR(INDEX(records[备注],MATCH(表31[[#This Row],[日期]]&amp;"早起",records[日期]&amp;records[名称],0))&amp;"","")</f>
        <v>完成度：100%，已连续3天，增加0.1</v>
      </c>
      <c r="G51">
        <f>IF(表31[[#This Row],[得分]]="","",IF(表31[[#This Row],[得分]]&gt;0,G50+1,0))</f>
        <v>7</v>
      </c>
      <c r="H51">
        <f>IF(表31[[#This Row],[得分]]="","",IF(表31[[#This Row],[得分]]&lt;0,H50+1,0))</f>
        <v>0</v>
      </c>
      <c r="J51" s="5">
        <v>43926</v>
      </c>
      <c r="K51" s="17">
        <f t="array" ref="K51">IFERROR(INDEX(records[开始时刻],MATCH(表31_38[[#This Row],[日期]]&amp;"刷牙洗脸",records[日期]&amp;records[名称],0)),"")</f>
        <v>0.28125</v>
      </c>
      <c r="L51" s="17">
        <f t="array" ref="L51">IFERROR(INDEX(records[结束时刻],MATCH(表31_38[[#This Row],[日期]]&amp;"刷牙洗脸",records[日期]&amp;records[名称],0)),"")</f>
        <v>0.29166666666666669</v>
      </c>
      <c r="M51" s="17">
        <f t="array" ref="M51">IFERROR(INDEX(records[持续时间],MATCH(表31_38[[#This Row],[日期]]&amp;"刷牙洗脸",records[日期]&amp;records[名称],0)),"")</f>
        <v>1.0416666666666685E-2</v>
      </c>
      <c r="N51">
        <f t="array" ref="N51">IFERROR(INDEX(records[得分],MATCH(表31_38[[#This Row],[日期]]&amp;"刷牙洗脸",records[日期]&amp;records[名称],0)),"")</f>
        <v>1.2</v>
      </c>
      <c r="O51" t="str">
        <f t="array" ref="O51">IFERROR(INDEX(records[备注],MATCH(表31_38[[#This Row],[日期]]&amp;"刷牙洗脸",records[日期]&amp;records[名称],0))&amp;"","")</f>
        <v>完成度：100%</v>
      </c>
      <c r="P51">
        <f>IF(表31_38[[#This Row],[得分]]="","",IF(表31_38[[#This Row],[得分]]&gt;0,P50+1,0))</f>
        <v>25</v>
      </c>
      <c r="Q51">
        <f>IF(表31_38[[#This Row],[得分]]="","",IF(表31_38[[#This Row],[得分]]&lt;0,Q50+1,0))</f>
        <v>0</v>
      </c>
    </row>
    <row r="52" spans="1:17">
      <c r="A52" s="5">
        <v>43927</v>
      </c>
      <c r="B52" s="17">
        <f t="array" ref="B52">IFERROR(INDEX(records[开始时刻],MATCH(表31[[#This Row],[日期]]&amp;"早起",records[日期]&amp;records[名称],0)),"")</f>
        <v>0.29166666666666669</v>
      </c>
      <c r="C52" s="17">
        <f t="array" ref="C52">IFERROR(INDEX(records[结束时刻],MATCH(表31[[#This Row],[日期]]&amp;"早起",records[日期]&amp;records[名称],0)),"")</f>
        <v>0.29166666666666669</v>
      </c>
      <c r="D52" s="17">
        <f t="array" ref="D52">IFERROR(INDEX(records[持续时间],MATCH(表31[[#This Row],[日期]]&amp;"早起",records[日期]&amp;records[名称],0)),"")</f>
        <v>0</v>
      </c>
      <c r="E52">
        <f t="array" ref="E52">IFERROR(INDEX(records[得分],MATCH(表31[[#This Row],[日期]]&amp;"早起",records[日期]&amp;records[名称],0)),"")</f>
        <v>0.5</v>
      </c>
      <c r="F52" t="str">
        <f t="array" ref="F52">IFERROR(INDEX(records[备注],MATCH(表31[[#This Row],[日期]]&amp;"早起",records[日期]&amp;records[名称],0))&amp;"","")</f>
        <v>完成度：100%</v>
      </c>
      <c r="G52">
        <f>IF(表31[[#This Row],[得分]]="","",IF(表31[[#This Row],[得分]]&gt;0,G51+1,0))</f>
        <v>8</v>
      </c>
      <c r="H52">
        <f>IF(表31[[#This Row],[得分]]="","",IF(表31[[#This Row],[得分]]&lt;0,H51+1,0))</f>
        <v>0</v>
      </c>
      <c r="J52" s="5">
        <v>43927</v>
      </c>
      <c r="K52" s="17">
        <f t="array" ref="K52">IFERROR(INDEX(records[开始时刻],MATCH(表31_38[[#This Row],[日期]]&amp;"刷牙洗脸",records[日期]&amp;records[名称],0)),"")</f>
        <v>0.29166666666666669</v>
      </c>
      <c r="L52" s="17">
        <f t="array" ref="L52">IFERROR(INDEX(records[结束时刻],MATCH(表31_38[[#This Row],[日期]]&amp;"刷牙洗脸",records[日期]&amp;records[名称],0)),"")</f>
        <v>0.30208333333333331</v>
      </c>
      <c r="M52" s="17">
        <f t="array" ref="M52">IFERROR(INDEX(records[持续时间],MATCH(表31_38[[#This Row],[日期]]&amp;"刷牙洗脸",records[日期]&amp;records[名称],0)),"")</f>
        <v>1.041666666666663E-2</v>
      </c>
      <c r="N52">
        <f t="array" ref="N52">IFERROR(INDEX(records[得分],MATCH(表31_38[[#This Row],[日期]]&amp;"刷牙洗脸",records[日期]&amp;records[名称],0)),"")</f>
        <v>1.3</v>
      </c>
      <c r="O52" t="str">
        <f t="array" ref="O52">IFERROR(INDEX(records[备注],MATCH(表31_38[[#This Row],[日期]]&amp;"刷牙洗脸",records[日期]&amp;records[名称],0))&amp;"","")</f>
        <v>完成度：100%, 已连续3天，增加0.1</v>
      </c>
      <c r="P52">
        <f>IF(表31_38[[#This Row],[得分]]="","",IF(表31_38[[#This Row],[得分]]&gt;0,P51+1,0))</f>
        <v>26</v>
      </c>
      <c r="Q52">
        <f>IF(表31_38[[#This Row],[得分]]="","",IF(表31_38[[#This Row],[得分]]&lt;0,Q51+1,0))</f>
        <v>0</v>
      </c>
    </row>
    <row r="53" spans="1:17">
      <c r="A53" s="5">
        <v>43928</v>
      </c>
      <c r="B53" s="17">
        <f t="array" ref="B53">IFERROR(INDEX(records[开始时刻],MATCH(表31[[#This Row],[日期]]&amp;"早起",records[日期]&amp;records[名称],0)),"")</f>
        <v>0.29166666666666669</v>
      </c>
      <c r="C53" s="17">
        <f t="array" ref="C53">IFERROR(INDEX(records[结束时刻],MATCH(表31[[#This Row],[日期]]&amp;"早起",records[日期]&amp;records[名称],0)),"")</f>
        <v>0.29166666666666669</v>
      </c>
      <c r="D53" s="17">
        <f t="array" ref="D53">IFERROR(INDEX(records[持续时间],MATCH(表31[[#This Row],[日期]]&amp;"早起",records[日期]&amp;records[名称],0)),"")</f>
        <v>0</v>
      </c>
      <c r="E53">
        <f t="array" ref="E53">IFERROR(INDEX(records[得分],MATCH(表31[[#This Row],[日期]]&amp;"早起",records[日期]&amp;records[名称],0)),"")</f>
        <v>0.6</v>
      </c>
      <c r="F53" t="str">
        <f t="array" ref="F53">IFERROR(INDEX(records[备注],MATCH(表31[[#This Row],[日期]]&amp;"早起",records[日期]&amp;records[名称],0))&amp;"","")</f>
        <v>完成度：100%, 已连续3天，增加0.1</v>
      </c>
      <c r="G53">
        <f>IF(表31[[#This Row],[得分]]="","",IF(表31[[#This Row],[得分]]&gt;0,G52+1,0))</f>
        <v>9</v>
      </c>
      <c r="H53">
        <f>IF(表31[[#This Row],[得分]]="","",IF(表31[[#This Row],[得分]]&lt;0,H52+1,0))</f>
        <v>0</v>
      </c>
      <c r="J53" s="5">
        <v>43928</v>
      </c>
      <c r="K53" s="17">
        <f t="array" ref="K53">IFERROR(INDEX(records[开始时刻],MATCH(表31_38[[#This Row],[日期]]&amp;"刷牙洗脸",records[日期]&amp;records[名称],0)),"")</f>
        <v>0.29166666666666669</v>
      </c>
      <c r="L53" s="17">
        <f t="array" ref="L53">IFERROR(INDEX(records[结束时刻],MATCH(表31_38[[#This Row],[日期]]&amp;"刷牙洗脸",records[日期]&amp;records[名称],0)),"")</f>
        <v>0.30208333333333331</v>
      </c>
      <c r="M53" s="17">
        <f t="array" ref="M53">IFERROR(INDEX(records[持续时间],MATCH(表31_38[[#This Row],[日期]]&amp;"刷牙洗脸",records[日期]&amp;records[名称],0)),"")</f>
        <v>1.041666666666663E-2</v>
      </c>
      <c r="N53">
        <f t="array" ref="N53">IFERROR(INDEX(records[得分],MATCH(表31_38[[#This Row],[日期]]&amp;"刷牙洗脸",records[日期]&amp;records[名称],0)),"")</f>
        <v>1.3</v>
      </c>
      <c r="O53" t="str">
        <f t="array" ref="O53">IFERROR(INDEX(records[备注],MATCH(表31_38[[#This Row],[日期]]&amp;"刷牙洗脸",records[日期]&amp;records[名称],0))&amp;"","")</f>
        <v>完成度：100%</v>
      </c>
      <c r="P53">
        <f>IF(表31_38[[#This Row],[得分]]="","",IF(表31_38[[#This Row],[得分]]&gt;0,P52+1,0))</f>
        <v>27</v>
      </c>
      <c r="Q53">
        <f>IF(表31_38[[#This Row],[得分]]="","",IF(表31_38[[#This Row],[得分]]&lt;0,Q52+1,0))</f>
        <v>0</v>
      </c>
    </row>
    <row r="54" spans="1:17">
      <c r="A54" s="5">
        <v>43929</v>
      </c>
      <c r="B54" s="17" t="str">
        <f t="array" ref="B54">IFERROR(INDEX(records[开始时刻],MATCH(表31[[#This Row],[日期]]&amp;"早起",records[日期]&amp;records[名称],0)),"")</f>
        <v/>
      </c>
      <c r="C54" s="17" t="str">
        <f t="array" ref="C54">IFERROR(INDEX(records[结束时刻],MATCH(表31[[#This Row],[日期]]&amp;"早起",records[日期]&amp;records[名称],0)),"")</f>
        <v/>
      </c>
      <c r="D54" s="17" t="str">
        <f t="array" ref="D54">IFERROR(INDEX(records[持续时间],MATCH(表31[[#This Row],[日期]]&amp;"早起",records[日期]&amp;records[名称],0)),"")</f>
        <v/>
      </c>
      <c r="E54" t="str">
        <f t="array" ref="E54">IFERROR(INDEX(records[得分],MATCH(表31[[#This Row],[日期]]&amp;"早起",records[日期]&amp;records[名称],0)),"")</f>
        <v/>
      </c>
      <c r="F54" t="str">
        <f t="array" ref="F54">IFERROR(INDEX(records[备注],MATCH(表31[[#This Row],[日期]]&amp;"早起",records[日期]&amp;records[名称],0))&amp;"","")</f>
        <v/>
      </c>
      <c r="G54" t="str">
        <f>IF(表31[[#This Row],[得分]]="","",IF(表31[[#This Row],[得分]]&gt;0,G53+1,0))</f>
        <v/>
      </c>
      <c r="H54" t="str">
        <f>IF(表31[[#This Row],[得分]]="","",IF(表31[[#This Row],[得分]]&lt;0,H53+1,0))</f>
        <v/>
      </c>
      <c r="J54" s="5">
        <v>43929</v>
      </c>
      <c r="K54" s="17" t="str">
        <f t="array" ref="K54">IFERROR(INDEX(records[开始时刻],MATCH(表31_38[[#This Row],[日期]]&amp;"刷牙洗脸",records[日期]&amp;records[名称],0)),"")</f>
        <v/>
      </c>
      <c r="L54" s="17" t="str">
        <f t="array" ref="L54">IFERROR(INDEX(records[结束时刻],MATCH(表31_38[[#This Row],[日期]]&amp;"刷牙洗脸",records[日期]&amp;records[名称],0)),"")</f>
        <v/>
      </c>
      <c r="M54" s="17" t="str">
        <f t="array" ref="M54">IFERROR(INDEX(records[持续时间],MATCH(表31_38[[#This Row],[日期]]&amp;"刷牙洗脸",records[日期]&amp;records[名称],0)),"")</f>
        <v/>
      </c>
      <c r="N54" t="str">
        <f t="array" ref="N54">IFERROR(INDEX(records[得分],MATCH(表31_38[[#This Row],[日期]]&amp;"刷牙洗脸",records[日期]&amp;records[名称],0)),"")</f>
        <v/>
      </c>
      <c r="O54" t="str">
        <f t="array" ref="O54">IFERROR(INDEX(records[备注],MATCH(表31_38[[#This Row],[日期]]&amp;"刷牙洗脸",records[日期]&amp;records[名称],0))&amp;"","")</f>
        <v/>
      </c>
      <c r="P54" t="str">
        <f>IF(表31_38[[#This Row],[得分]]="","",IF(表31_38[[#This Row],[得分]]&gt;0,P53+1,0))</f>
        <v/>
      </c>
      <c r="Q54" t="str">
        <f>IF(表31_38[[#This Row],[得分]]="","",IF(表31_38[[#This Row],[得分]]&lt;0,Q53+1,0))</f>
        <v/>
      </c>
    </row>
    <row r="55" spans="1:17">
      <c r="A55" s="5">
        <v>43930</v>
      </c>
      <c r="B55" s="17" t="str">
        <f t="array" ref="B55">IFERROR(INDEX(records[开始时刻],MATCH(表31[[#This Row],[日期]]&amp;"早起",records[日期]&amp;records[名称],0)),"")</f>
        <v/>
      </c>
      <c r="C55" s="17" t="str">
        <f t="array" ref="C55">IFERROR(INDEX(records[结束时刻],MATCH(表31[[#This Row],[日期]]&amp;"早起",records[日期]&amp;records[名称],0)),"")</f>
        <v/>
      </c>
      <c r="D55" s="17" t="str">
        <f t="array" ref="D55">IFERROR(INDEX(records[持续时间],MATCH(表31[[#This Row],[日期]]&amp;"早起",records[日期]&amp;records[名称],0)),"")</f>
        <v/>
      </c>
      <c r="E55" t="str">
        <f t="array" ref="E55">IFERROR(INDEX(records[得分],MATCH(表31[[#This Row],[日期]]&amp;"早起",records[日期]&amp;records[名称],0)),"")</f>
        <v/>
      </c>
      <c r="F55" t="str">
        <f t="array" ref="F55">IFERROR(INDEX(records[备注],MATCH(表31[[#This Row],[日期]]&amp;"早起",records[日期]&amp;records[名称],0))&amp;"","")</f>
        <v/>
      </c>
      <c r="G55" t="str">
        <f>IF(表31[[#This Row],[得分]]="","",IF(表31[[#This Row],[得分]]&gt;0,G54+1,0))</f>
        <v/>
      </c>
      <c r="H55" t="str">
        <f>IF(表31[[#This Row],[得分]]="","",IF(表31[[#This Row],[得分]]&lt;0,H54+1,0))</f>
        <v/>
      </c>
      <c r="J55" s="5">
        <v>43930</v>
      </c>
      <c r="K55" s="17" t="str">
        <f t="array" ref="K55">IFERROR(INDEX(records[开始时刻],MATCH(表31_38[[#This Row],[日期]]&amp;"刷牙洗脸",records[日期]&amp;records[名称],0)),"")</f>
        <v/>
      </c>
      <c r="L55" s="17" t="str">
        <f t="array" ref="L55">IFERROR(INDEX(records[结束时刻],MATCH(表31_38[[#This Row],[日期]]&amp;"刷牙洗脸",records[日期]&amp;records[名称],0)),"")</f>
        <v/>
      </c>
      <c r="M55" s="17" t="str">
        <f t="array" ref="M55">IFERROR(INDEX(records[持续时间],MATCH(表31_38[[#This Row],[日期]]&amp;"刷牙洗脸",records[日期]&amp;records[名称],0)),"")</f>
        <v/>
      </c>
      <c r="N55" t="str">
        <f t="array" ref="N55">IFERROR(INDEX(records[得分],MATCH(表31_38[[#This Row],[日期]]&amp;"刷牙洗脸",records[日期]&amp;records[名称],0)),"")</f>
        <v/>
      </c>
      <c r="O55" t="str">
        <f t="array" ref="O55">IFERROR(INDEX(records[备注],MATCH(表31_38[[#This Row],[日期]]&amp;"刷牙洗脸",records[日期]&amp;records[名称],0))&amp;"","")</f>
        <v/>
      </c>
      <c r="P55" t="str">
        <f>IF(表31_38[[#This Row],[得分]]="","",IF(表31_38[[#This Row],[得分]]&gt;0,P54+1,0))</f>
        <v/>
      </c>
      <c r="Q55" t="str">
        <f>IF(表31_38[[#This Row],[得分]]="","",IF(表31_38[[#This Row],[得分]]&lt;0,Q54+1,0))</f>
        <v/>
      </c>
    </row>
    <row r="56" spans="1:17">
      <c r="A56" s="5">
        <v>43931</v>
      </c>
      <c r="B56" s="17" t="str">
        <f t="array" ref="B56">IFERROR(INDEX(records[开始时刻],MATCH(表31[[#This Row],[日期]]&amp;"早起",records[日期]&amp;records[名称],0)),"")</f>
        <v/>
      </c>
      <c r="C56" s="17" t="str">
        <f t="array" ref="C56">IFERROR(INDEX(records[结束时刻],MATCH(表31[[#This Row],[日期]]&amp;"早起",records[日期]&amp;records[名称],0)),"")</f>
        <v/>
      </c>
      <c r="D56" s="17" t="str">
        <f t="array" ref="D56">IFERROR(INDEX(records[持续时间],MATCH(表31[[#This Row],[日期]]&amp;"早起",records[日期]&amp;records[名称],0)),"")</f>
        <v/>
      </c>
      <c r="E56" t="str">
        <f t="array" ref="E56">IFERROR(INDEX(records[得分],MATCH(表31[[#This Row],[日期]]&amp;"早起",records[日期]&amp;records[名称],0)),"")</f>
        <v/>
      </c>
      <c r="F56" t="str">
        <f t="array" ref="F56">IFERROR(INDEX(records[备注],MATCH(表31[[#This Row],[日期]]&amp;"早起",records[日期]&amp;records[名称],0))&amp;"","")</f>
        <v/>
      </c>
      <c r="G56" t="str">
        <f>IF(表31[[#This Row],[得分]]="","",IF(表31[[#This Row],[得分]]&gt;0,G55+1,0))</f>
        <v/>
      </c>
      <c r="H56" t="str">
        <f>IF(表31[[#This Row],[得分]]="","",IF(表31[[#This Row],[得分]]&lt;0,H55+1,0))</f>
        <v/>
      </c>
      <c r="J56" s="5">
        <v>43931</v>
      </c>
      <c r="K56" s="17" t="str">
        <f t="array" ref="K56">IFERROR(INDEX(records[开始时刻],MATCH(表31_38[[#This Row],[日期]]&amp;"刷牙洗脸",records[日期]&amp;records[名称],0)),"")</f>
        <v/>
      </c>
      <c r="L56" s="17" t="str">
        <f t="array" ref="L56">IFERROR(INDEX(records[结束时刻],MATCH(表31_38[[#This Row],[日期]]&amp;"刷牙洗脸",records[日期]&amp;records[名称],0)),"")</f>
        <v/>
      </c>
      <c r="M56" s="17" t="str">
        <f t="array" ref="M56">IFERROR(INDEX(records[持续时间],MATCH(表31_38[[#This Row],[日期]]&amp;"刷牙洗脸",records[日期]&amp;records[名称],0)),"")</f>
        <v/>
      </c>
      <c r="N56" t="str">
        <f t="array" ref="N56">IFERROR(INDEX(records[得分],MATCH(表31_38[[#This Row],[日期]]&amp;"刷牙洗脸",records[日期]&amp;records[名称],0)),"")</f>
        <v/>
      </c>
      <c r="O56" t="str">
        <f t="array" ref="O56">IFERROR(INDEX(records[备注],MATCH(表31_38[[#This Row],[日期]]&amp;"刷牙洗脸",records[日期]&amp;records[名称],0))&amp;"","")</f>
        <v/>
      </c>
      <c r="P56" t="str">
        <f>IF(表31_38[[#This Row],[得分]]="","",IF(表31_38[[#This Row],[得分]]&gt;0,P55+1,0))</f>
        <v/>
      </c>
      <c r="Q56" t="str">
        <f>IF(表31_38[[#This Row],[得分]]="","",IF(表31_38[[#This Row],[得分]]&lt;0,Q55+1,0))</f>
        <v/>
      </c>
    </row>
    <row r="57" spans="1:17">
      <c r="A57" s="5">
        <v>43932</v>
      </c>
      <c r="B57" s="17" t="str">
        <f t="array" ref="B57">IFERROR(INDEX(records[开始时刻],MATCH(表31[[#This Row],[日期]]&amp;"早起",records[日期]&amp;records[名称],0)),"")</f>
        <v/>
      </c>
      <c r="C57" s="17" t="str">
        <f t="array" ref="C57">IFERROR(INDEX(records[结束时刻],MATCH(表31[[#This Row],[日期]]&amp;"早起",records[日期]&amp;records[名称],0)),"")</f>
        <v/>
      </c>
      <c r="D57" s="17" t="str">
        <f t="array" ref="D57">IFERROR(INDEX(records[持续时间],MATCH(表31[[#This Row],[日期]]&amp;"早起",records[日期]&amp;records[名称],0)),"")</f>
        <v/>
      </c>
      <c r="E57" t="str">
        <f t="array" ref="E57">IFERROR(INDEX(records[得分],MATCH(表31[[#This Row],[日期]]&amp;"早起",records[日期]&amp;records[名称],0)),"")</f>
        <v/>
      </c>
      <c r="F57" t="str">
        <f t="array" ref="F57">IFERROR(INDEX(records[备注],MATCH(表31[[#This Row],[日期]]&amp;"早起",records[日期]&amp;records[名称],0))&amp;"","")</f>
        <v/>
      </c>
      <c r="G57" t="str">
        <f>IF(表31[[#This Row],[得分]]="","",IF(表31[[#This Row],[得分]]&gt;0,G56+1,0))</f>
        <v/>
      </c>
      <c r="H57" t="str">
        <f>IF(表31[[#This Row],[得分]]="","",IF(表31[[#This Row],[得分]]&lt;0,H56+1,0))</f>
        <v/>
      </c>
      <c r="J57" s="5">
        <v>43932</v>
      </c>
      <c r="K57" s="17" t="str">
        <f t="array" ref="K57">IFERROR(INDEX(records[开始时刻],MATCH(表31_38[[#This Row],[日期]]&amp;"刷牙洗脸",records[日期]&amp;records[名称],0)),"")</f>
        <v/>
      </c>
      <c r="L57" s="17" t="str">
        <f t="array" ref="L57">IFERROR(INDEX(records[结束时刻],MATCH(表31_38[[#This Row],[日期]]&amp;"刷牙洗脸",records[日期]&amp;records[名称],0)),"")</f>
        <v/>
      </c>
      <c r="M57" s="17" t="str">
        <f t="array" ref="M57">IFERROR(INDEX(records[持续时间],MATCH(表31_38[[#This Row],[日期]]&amp;"刷牙洗脸",records[日期]&amp;records[名称],0)),"")</f>
        <v/>
      </c>
      <c r="N57" t="str">
        <f t="array" ref="N57">IFERROR(INDEX(records[得分],MATCH(表31_38[[#This Row],[日期]]&amp;"刷牙洗脸",records[日期]&amp;records[名称],0)),"")</f>
        <v/>
      </c>
      <c r="O57" t="str">
        <f t="array" ref="O57">IFERROR(INDEX(records[备注],MATCH(表31_38[[#This Row],[日期]]&amp;"刷牙洗脸",records[日期]&amp;records[名称],0))&amp;"","")</f>
        <v/>
      </c>
      <c r="P57" t="str">
        <f>IF(表31_38[[#This Row],[得分]]="","",IF(表31_38[[#This Row],[得分]]&gt;0,P56+1,0))</f>
        <v/>
      </c>
      <c r="Q57" t="str">
        <f>IF(表31_38[[#This Row],[得分]]="","",IF(表31_38[[#This Row],[得分]]&lt;0,Q56+1,0))</f>
        <v/>
      </c>
    </row>
    <row r="58" spans="1:17">
      <c r="A58" s="5">
        <v>43933</v>
      </c>
      <c r="B58" s="17" t="str">
        <f t="array" ref="B58">IFERROR(INDEX(records[开始时刻],MATCH(表31[[#This Row],[日期]]&amp;"早起",records[日期]&amp;records[名称],0)),"")</f>
        <v/>
      </c>
      <c r="C58" s="17" t="str">
        <f t="array" ref="C58">IFERROR(INDEX(records[结束时刻],MATCH(表31[[#This Row],[日期]]&amp;"早起",records[日期]&amp;records[名称],0)),"")</f>
        <v/>
      </c>
      <c r="D58" s="17" t="str">
        <f t="array" ref="D58">IFERROR(INDEX(records[持续时间],MATCH(表31[[#This Row],[日期]]&amp;"早起",records[日期]&amp;records[名称],0)),"")</f>
        <v/>
      </c>
      <c r="E58" t="str">
        <f t="array" ref="E58">IFERROR(INDEX(records[得分],MATCH(表31[[#This Row],[日期]]&amp;"早起",records[日期]&amp;records[名称],0)),"")</f>
        <v/>
      </c>
      <c r="F58" t="str">
        <f t="array" ref="F58">IFERROR(INDEX(records[备注],MATCH(表31[[#This Row],[日期]]&amp;"早起",records[日期]&amp;records[名称],0))&amp;"","")</f>
        <v/>
      </c>
      <c r="G58" t="str">
        <f>IF(表31[[#This Row],[得分]]="","",IF(表31[[#This Row],[得分]]&gt;0,G57+1,0))</f>
        <v/>
      </c>
      <c r="H58" t="str">
        <f>IF(表31[[#This Row],[得分]]="","",IF(表31[[#This Row],[得分]]&lt;0,H57+1,0))</f>
        <v/>
      </c>
      <c r="J58" s="5">
        <v>43933</v>
      </c>
      <c r="K58" s="17" t="str">
        <f t="array" ref="K58">IFERROR(INDEX(records[开始时刻],MATCH(表31_38[[#This Row],[日期]]&amp;"刷牙洗脸",records[日期]&amp;records[名称],0)),"")</f>
        <v/>
      </c>
      <c r="L58" s="17" t="str">
        <f t="array" ref="L58">IFERROR(INDEX(records[结束时刻],MATCH(表31_38[[#This Row],[日期]]&amp;"刷牙洗脸",records[日期]&amp;records[名称],0)),"")</f>
        <v/>
      </c>
      <c r="M58" s="17" t="str">
        <f t="array" ref="M58">IFERROR(INDEX(records[持续时间],MATCH(表31_38[[#This Row],[日期]]&amp;"刷牙洗脸",records[日期]&amp;records[名称],0)),"")</f>
        <v/>
      </c>
      <c r="N58" t="str">
        <f t="array" ref="N58">IFERROR(INDEX(records[得分],MATCH(表31_38[[#This Row],[日期]]&amp;"刷牙洗脸",records[日期]&amp;records[名称],0)),"")</f>
        <v/>
      </c>
      <c r="O58" t="str">
        <f t="array" ref="O58">IFERROR(INDEX(records[备注],MATCH(表31_38[[#This Row],[日期]]&amp;"刷牙洗脸",records[日期]&amp;records[名称],0))&amp;"","")</f>
        <v/>
      </c>
      <c r="P58" t="str">
        <f>IF(表31_38[[#This Row],[得分]]="","",IF(表31_38[[#This Row],[得分]]&gt;0,P57+1,0))</f>
        <v/>
      </c>
      <c r="Q58" t="str">
        <f>IF(表31_38[[#This Row],[得分]]="","",IF(表31_38[[#This Row],[得分]]&lt;0,Q57+1,0))</f>
        <v/>
      </c>
    </row>
    <row r="59" spans="1:17">
      <c r="A59" s="5">
        <v>43934</v>
      </c>
      <c r="B59" s="17" t="str">
        <f t="array" ref="B59">IFERROR(INDEX(records[开始时刻],MATCH(表31[[#This Row],[日期]]&amp;"早起",records[日期]&amp;records[名称],0)),"")</f>
        <v/>
      </c>
      <c r="C59" s="17" t="str">
        <f t="array" ref="C59">IFERROR(INDEX(records[结束时刻],MATCH(表31[[#This Row],[日期]]&amp;"早起",records[日期]&amp;records[名称],0)),"")</f>
        <v/>
      </c>
      <c r="D59" s="17" t="str">
        <f t="array" ref="D59">IFERROR(INDEX(records[持续时间],MATCH(表31[[#This Row],[日期]]&amp;"早起",records[日期]&amp;records[名称],0)),"")</f>
        <v/>
      </c>
      <c r="E59" t="str">
        <f t="array" ref="E59">IFERROR(INDEX(records[得分],MATCH(表31[[#This Row],[日期]]&amp;"早起",records[日期]&amp;records[名称],0)),"")</f>
        <v/>
      </c>
      <c r="F59" t="str">
        <f t="array" ref="F59">IFERROR(INDEX(records[备注],MATCH(表31[[#This Row],[日期]]&amp;"早起",records[日期]&amp;records[名称],0))&amp;"","")</f>
        <v/>
      </c>
      <c r="G59" t="str">
        <f>IF(表31[[#This Row],[得分]]="","",IF(表31[[#This Row],[得分]]&gt;0,G58+1,0))</f>
        <v/>
      </c>
      <c r="H59" t="str">
        <f>IF(表31[[#This Row],[得分]]="","",IF(表31[[#This Row],[得分]]&lt;0,H58+1,0))</f>
        <v/>
      </c>
      <c r="J59" s="5">
        <v>43934</v>
      </c>
      <c r="K59" s="17" t="str">
        <f t="array" ref="K59">IFERROR(INDEX(records[开始时刻],MATCH(表31_38[[#This Row],[日期]]&amp;"刷牙洗脸",records[日期]&amp;records[名称],0)),"")</f>
        <v/>
      </c>
      <c r="L59" s="17" t="str">
        <f t="array" ref="L59">IFERROR(INDEX(records[结束时刻],MATCH(表31_38[[#This Row],[日期]]&amp;"刷牙洗脸",records[日期]&amp;records[名称],0)),"")</f>
        <v/>
      </c>
      <c r="M59" s="17" t="str">
        <f t="array" ref="M59">IFERROR(INDEX(records[持续时间],MATCH(表31_38[[#This Row],[日期]]&amp;"刷牙洗脸",records[日期]&amp;records[名称],0)),"")</f>
        <v/>
      </c>
      <c r="N59" t="str">
        <f t="array" ref="N59">IFERROR(INDEX(records[得分],MATCH(表31_38[[#This Row],[日期]]&amp;"刷牙洗脸",records[日期]&amp;records[名称],0)),"")</f>
        <v/>
      </c>
      <c r="O59" t="str">
        <f t="array" ref="O59">IFERROR(INDEX(records[备注],MATCH(表31_38[[#This Row],[日期]]&amp;"刷牙洗脸",records[日期]&amp;records[名称],0))&amp;"","")</f>
        <v/>
      </c>
      <c r="P59" t="str">
        <f>IF(表31_38[[#This Row],[得分]]="","",IF(表31_38[[#This Row],[得分]]&gt;0,P58+1,0))</f>
        <v/>
      </c>
      <c r="Q59" t="str">
        <f>IF(表31_38[[#This Row],[得分]]="","",IF(表31_38[[#This Row],[得分]]&lt;0,Q58+1,0))</f>
        <v/>
      </c>
    </row>
    <row r="60" spans="1:17">
      <c r="A60" s="5">
        <v>43935</v>
      </c>
      <c r="B60" s="17" t="str">
        <f t="array" ref="B60">IFERROR(INDEX(records[开始时刻],MATCH(表31[[#This Row],[日期]]&amp;"早起",records[日期]&amp;records[名称],0)),"")</f>
        <v/>
      </c>
      <c r="C60" s="17" t="str">
        <f t="array" ref="C60">IFERROR(INDEX(records[结束时刻],MATCH(表31[[#This Row],[日期]]&amp;"早起",records[日期]&amp;records[名称],0)),"")</f>
        <v/>
      </c>
      <c r="D60" s="17" t="str">
        <f t="array" ref="D60">IFERROR(INDEX(records[持续时间],MATCH(表31[[#This Row],[日期]]&amp;"早起",records[日期]&amp;records[名称],0)),"")</f>
        <v/>
      </c>
      <c r="E60" t="str">
        <f t="array" ref="E60">IFERROR(INDEX(records[得分],MATCH(表31[[#This Row],[日期]]&amp;"早起",records[日期]&amp;records[名称],0)),"")</f>
        <v/>
      </c>
      <c r="F60" t="str">
        <f t="array" ref="F60">IFERROR(INDEX(records[备注],MATCH(表31[[#This Row],[日期]]&amp;"早起",records[日期]&amp;records[名称],0))&amp;"","")</f>
        <v/>
      </c>
      <c r="G60" t="str">
        <f>IF(表31[[#This Row],[得分]]="","",IF(表31[[#This Row],[得分]]&gt;0,G59+1,0))</f>
        <v/>
      </c>
      <c r="H60" t="str">
        <f>IF(表31[[#This Row],[得分]]="","",IF(表31[[#This Row],[得分]]&lt;0,H59+1,0))</f>
        <v/>
      </c>
      <c r="J60" s="5">
        <v>43935</v>
      </c>
      <c r="K60" s="17" t="str">
        <f t="array" ref="K60">IFERROR(INDEX(records[开始时刻],MATCH(表31_38[[#This Row],[日期]]&amp;"刷牙洗脸",records[日期]&amp;records[名称],0)),"")</f>
        <v/>
      </c>
      <c r="L60" s="17" t="str">
        <f t="array" ref="L60">IFERROR(INDEX(records[结束时刻],MATCH(表31_38[[#This Row],[日期]]&amp;"刷牙洗脸",records[日期]&amp;records[名称],0)),"")</f>
        <v/>
      </c>
      <c r="M60" s="17" t="str">
        <f t="array" ref="M60">IFERROR(INDEX(records[持续时间],MATCH(表31_38[[#This Row],[日期]]&amp;"刷牙洗脸",records[日期]&amp;records[名称],0)),"")</f>
        <v/>
      </c>
      <c r="N60" t="str">
        <f t="array" ref="N60">IFERROR(INDEX(records[得分],MATCH(表31_38[[#This Row],[日期]]&amp;"刷牙洗脸",records[日期]&amp;records[名称],0)),"")</f>
        <v/>
      </c>
      <c r="O60" t="str">
        <f t="array" ref="O60">IFERROR(INDEX(records[备注],MATCH(表31_38[[#This Row],[日期]]&amp;"刷牙洗脸",records[日期]&amp;records[名称],0))&amp;"","")</f>
        <v/>
      </c>
      <c r="P60" t="str">
        <f>IF(表31_38[[#This Row],[得分]]="","",IF(表31_38[[#This Row],[得分]]&gt;0,P59+1,0))</f>
        <v/>
      </c>
      <c r="Q60" t="str">
        <f>IF(表31_38[[#This Row],[得分]]="","",IF(表31_38[[#This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8"/>
  <sheetViews>
    <sheetView topLeftCell="A40" workbookViewId="0">
      <selection activeCell="G55" sqref="G5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>
        <f t="array" ref="B47">IFERROR(INDEX(records[开始时刻],MATCH(表31_24[[#This Row],[日期]]&amp;"阅读",records[日期]&amp;records[名称],0)),"")</f>
        <v>0.29166666666666669</v>
      </c>
      <c r="C47" s="17">
        <f t="array" ref="C47">IFERROR(INDEX(records[结束时刻],MATCH(表31_24[[#This Row],[日期]]&amp;"阅读",records[日期]&amp;records[名称],0)),"")</f>
        <v>0.33333333333333331</v>
      </c>
      <c r="D47" s="17">
        <f t="array" ref="D47">IFERROR(INDEX(records[持续时间],MATCH(表31_24[[#This Row],[日期]]&amp;"阅读",records[日期]&amp;records[名称],0)),"")</f>
        <v>4.166666666666663E-2</v>
      </c>
      <c r="E47">
        <f t="array" ref="E47">IFERROR(INDEX(records[得分],MATCH(表31_24[[#This Row],[日期]]&amp;"阅读",records[日期]&amp;records[名称],0)),"")</f>
        <v>-0.7</v>
      </c>
      <c r="F47" t="str">
        <f t="array" ref="F47">IFERROR(INDEX(records[备注],MATCH(表31_24[[#This Row],[日期]]&amp;"阅读",records[日期]&amp;records[名称],0))&amp;"","")</f>
        <v>完成度：0%</v>
      </c>
      <c r="G47">
        <f>IF(表31_24[[#This Row],[得分]]="","",IF(表31_24[[#This Row],[得分]]&gt;0,G46+1,0))</f>
        <v>0</v>
      </c>
      <c r="H47">
        <f>IF(表31_24[[#This Row],[得分]]="","",IF(表31_24[[#This Row],[得分]]&lt;0,H46+1,0))</f>
        <v>1</v>
      </c>
    </row>
    <row r="48" spans="1:8">
      <c r="A48" s="5">
        <v>43923</v>
      </c>
      <c r="B48" s="17">
        <f t="array" ref="B48">IFERROR(INDEX(records[开始时刻],MATCH(表31_24[[#This Row],[日期]]&amp;"阅读",records[日期]&amp;records[名称],0)),"")</f>
        <v>0.29166666666666669</v>
      </c>
      <c r="C48" s="17">
        <f t="array" ref="C48">IFERROR(INDEX(records[结束时刻],MATCH(表31_24[[#This Row],[日期]]&amp;"阅读",records[日期]&amp;records[名称],0)),"")</f>
        <v>0.33333333333333331</v>
      </c>
      <c r="D48" s="17">
        <f t="array" ref="D48">IFERROR(INDEX(records[持续时间],MATCH(表31_24[[#This Row],[日期]]&amp;"阅读",records[日期]&amp;records[名称],0)),"")</f>
        <v>4.166666666666663E-2</v>
      </c>
      <c r="E48">
        <f t="array" ref="E48">IFERROR(INDEX(records[得分],MATCH(表31_24[[#This Row],[日期]]&amp;"阅读",records[日期]&amp;records[名称],0)),"")</f>
        <v>0.7</v>
      </c>
      <c r="F48" t="str">
        <f t="array" ref="F48">IFERROR(INDEX(records[备注],MATCH(表31_24[[#This Row],[日期]]&amp;"阅读",records[日期]&amp;records[名称],0))&amp;"","")</f>
        <v>完成度：100%</v>
      </c>
      <c r="G48">
        <f>IF(表31_24[[#This Row],[得分]]="","",IF(表31_24[[#This Row],[得分]]&gt;0,G47+1,0))</f>
        <v>1</v>
      </c>
      <c r="H48">
        <f>IF(表31_24[[#This Row],[得分]]="","",IF(表31_24[[#This Row],[得分]]&lt;0,H47+1,0))</f>
        <v>0</v>
      </c>
    </row>
    <row r="49" spans="1:8">
      <c r="A49" s="5">
        <v>43924</v>
      </c>
      <c r="B49" s="17">
        <f t="array" ref="B49">IFERROR(INDEX(records[开始时刻],MATCH(表31_24[[#This Row],[日期]]&amp;"阅读",records[日期]&amp;records[名称],0)),"")</f>
        <v>0.29166666666666669</v>
      </c>
      <c r="C49" s="17">
        <f t="array" ref="C49">IFERROR(INDEX(records[结束时刻],MATCH(表31_24[[#This Row],[日期]]&amp;"阅读",records[日期]&amp;records[名称],0)),"")</f>
        <v>0.33333333333333331</v>
      </c>
      <c r="D49" s="17">
        <f t="array" ref="D49">IFERROR(INDEX(records[持续时间],MATCH(表31_24[[#This Row],[日期]]&amp;"阅读",records[日期]&amp;records[名称],0)),"")</f>
        <v>4.166666666666663E-2</v>
      </c>
      <c r="E49">
        <f t="array" ref="E49">IFERROR(INDEX(records[得分],MATCH(表31_24[[#This Row],[日期]]&amp;"阅读",records[日期]&amp;records[名称],0)),"")</f>
        <v>0.7</v>
      </c>
      <c r="F49" t="str">
        <f t="array" ref="F49">IFERROR(INDEX(records[备注],MATCH(表31_24[[#This Row],[日期]]&amp;"阅读",records[日期]&amp;records[名称],0))&amp;"","")</f>
        <v>完成度：100%</v>
      </c>
      <c r="G49">
        <f>IF(表31_24[[#This Row],[得分]]="","",IF(表31_24[[#This Row],[得分]]&gt;0,G48+1,0))</f>
        <v>2</v>
      </c>
      <c r="H49">
        <f>IF(表31_24[[#This Row],[得分]]="","",IF(表31_24[[#This Row],[得分]]&lt;0,H48+1,0))</f>
        <v>0</v>
      </c>
    </row>
    <row r="50" spans="1:8">
      <c r="A50" s="5">
        <v>43925</v>
      </c>
      <c r="B50" s="17">
        <f t="array" ref="B50">IFERROR(INDEX(records[开始时刻],MATCH(表31_24[[#This Row],[日期]]&amp;"阅读",records[日期]&amp;records[名称],0)),"")</f>
        <v>0.29166666666666669</v>
      </c>
      <c r="C50" s="17">
        <f t="array" ref="C50">IFERROR(INDEX(records[结束时刻],MATCH(表31_24[[#This Row],[日期]]&amp;"阅读",records[日期]&amp;records[名称],0)),"")</f>
        <v>0.33333333333333331</v>
      </c>
      <c r="D50" s="17">
        <f t="array" ref="D50">IFERROR(INDEX(records[持续时间],MATCH(表31_24[[#This Row],[日期]]&amp;"阅读",records[日期]&amp;records[名称],0)),"")</f>
        <v>4.166666666666663E-2</v>
      </c>
      <c r="E50">
        <f t="array" ref="E50">IFERROR(INDEX(records[得分],MATCH(表31_24[[#This Row],[日期]]&amp;"阅读",records[日期]&amp;records[名称],0)),"")</f>
        <v>0.7</v>
      </c>
      <c r="F50" t="str">
        <f t="array" ref="F50">IFERROR(INDEX(records[备注],MATCH(表31_24[[#This Row],[日期]]&amp;"阅读",records[日期]&amp;records[名称],0))&amp;"","")</f>
        <v>完成度：100%</v>
      </c>
      <c r="G50">
        <f>IF(表31_24[[#This Row],[得分]]="","",IF(表31_24[[#This Row],[得分]]&gt;0,G49+1,0))</f>
        <v>3</v>
      </c>
      <c r="H50">
        <f>IF(表31_24[[#This Row],[得分]]="","",IF(表31_24[[#This Row],[得分]]&lt;0,H49+1,0))</f>
        <v>0</v>
      </c>
    </row>
    <row r="51" spans="1:8">
      <c r="A51" s="5">
        <v>43926</v>
      </c>
      <c r="B51" s="17">
        <f t="array" ref="B51">IFERROR(INDEX(records[开始时刻],MATCH(表31_24[[#This Row],[日期]]&amp;"阅读",records[日期]&amp;records[名称],0)),"")</f>
        <v>0.29166666666666669</v>
      </c>
      <c r="C51" s="17">
        <f t="array" ref="C51">IFERROR(INDEX(records[结束时刻],MATCH(表31_24[[#This Row],[日期]]&amp;"阅读",records[日期]&amp;records[名称],0)),"")</f>
        <v>0.33333333333333331</v>
      </c>
      <c r="D51" s="17">
        <f t="array" ref="D51">IFERROR(INDEX(records[持续时间],MATCH(表31_24[[#This Row],[日期]]&amp;"阅读",records[日期]&amp;records[名称],0)),"")</f>
        <v>4.166666666666663E-2</v>
      </c>
      <c r="E51">
        <f t="array" ref="E51">IFERROR(INDEX(records[得分],MATCH(表31_24[[#This Row],[日期]]&amp;"阅读",records[日期]&amp;records[名称],0)),"")</f>
        <v>0.8</v>
      </c>
      <c r="F51" t="str">
        <f t="array" ref="F51">IFERROR(INDEX(records[备注],MATCH(表31_24[[#This Row],[日期]]&amp;"阅读",records[日期]&amp;records[名称],0))&amp;"","")</f>
        <v>完成度：100%, 已连续3天，增加0.1</v>
      </c>
      <c r="G51">
        <f>IF(表31_24[[#This Row],[得分]]="","",IF(表31_24[[#This Row],[得分]]&gt;0,G50+1,0))</f>
        <v>4</v>
      </c>
      <c r="H51">
        <f>IF(表31_24[[#This Row],[得分]]="","",IF(表31_24[[#This Row],[得分]]&lt;0,H50+1,0))</f>
        <v>0</v>
      </c>
    </row>
    <row r="52" spans="1:8">
      <c r="A52" s="5">
        <v>43927</v>
      </c>
      <c r="B52" s="17">
        <f t="array" ref="B52">IFERROR(INDEX(records[开始时刻],MATCH(表31_24[[#This Row],[日期]]&amp;"阅读",records[日期]&amp;records[名称],0)),"")</f>
        <v>0.29166666666666669</v>
      </c>
      <c r="C52" s="17">
        <f t="array" ref="C52">IFERROR(INDEX(records[结束时刻],MATCH(表31_24[[#This Row],[日期]]&amp;"阅读",records[日期]&amp;records[名称],0)),"")</f>
        <v>0.33333333333333331</v>
      </c>
      <c r="D52" s="17">
        <f t="array" ref="D52">IFERROR(INDEX(records[持续时间],MATCH(表31_24[[#This Row],[日期]]&amp;"阅读",records[日期]&amp;records[名称],0)),"")</f>
        <v>4.166666666666663E-2</v>
      </c>
      <c r="E52">
        <f t="array" ref="E52">IFERROR(INDEX(records[得分],MATCH(表31_24[[#This Row],[日期]]&amp;"阅读",records[日期]&amp;records[名称],0)),"")</f>
        <v>0.8</v>
      </c>
      <c r="F52" t="str">
        <f t="array" ref="F52">IFERROR(INDEX(records[备注],MATCH(表31_24[[#This Row],[日期]]&amp;"阅读",records[日期]&amp;records[名称],0))&amp;"","")</f>
        <v>完成度：100%</v>
      </c>
      <c r="G52">
        <f>IF(表31_24[[#This Row],[得分]]="","",IF(表31_24[[#This Row],[得分]]&gt;0,G51+1,0))</f>
        <v>5</v>
      </c>
      <c r="H52">
        <f>IF(表31_24[[#This Row],[得分]]="","",IF(表31_24[[#This Row],[得分]]&lt;0,H51+1,0))</f>
        <v>0</v>
      </c>
    </row>
    <row r="53" spans="1:8">
      <c r="A53" s="5">
        <v>43928</v>
      </c>
      <c r="B53" s="17">
        <f t="array" ref="B53">IFERROR(INDEX(records[开始时刻],MATCH(表31_24[[#This Row],[日期]]&amp;"阅读",records[日期]&amp;records[名称],0)),"")</f>
        <v>0.29166666666666669</v>
      </c>
      <c r="C53" s="17">
        <f t="array" ref="C53">IFERROR(INDEX(records[结束时刻],MATCH(表31_24[[#This Row],[日期]]&amp;"阅读",records[日期]&amp;records[名称],0)),"")</f>
        <v>0.33333333333333331</v>
      </c>
      <c r="D53" s="17">
        <f t="array" ref="D53">IFERROR(INDEX(records[持续时间],MATCH(表31_24[[#This Row],[日期]]&amp;"阅读",records[日期]&amp;records[名称],0)),"")</f>
        <v>4.166666666666663E-2</v>
      </c>
      <c r="E53">
        <f t="array" ref="E53">IFERROR(INDEX(records[得分],MATCH(表31_24[[#This Row],[日期]]&amp;"阅读",records[日期]&amp;records[名称],0)),"")</f>
        <v>0.8</v>
      </c>
      <c r="F53" t="str">
        <f t="array" ref="F53">IFERROR(INDEX(records[备注],MATCH(表31_24[[#This Row],[日期]]&amp;"阅读",records[日期]&amp;records[名称],0))&amp;"","")</f>
        <v>完成度：100%</v>
      </c>
      <c r="G53">
        <f>IF(表31_24[[#This Row],[得分]]="","",IF(表31_24[[#This Row],[得分]]&gt;0,G52+1,0))</f>
        <v>6</v>
      </c>
      <c r="H53">
        <f>IF(表31_24[[#This Row],[得分]]="","",IF(表31_24[[#This Row],[得分]]&lt;0,H52+1,0))</f>
        <v>0</v>
      </c>
    </row>
    <row r="54" spans="1:8">
      <c r="A54" s="5">
        <v>43929</v>
      </c>
      <c r="B54" s="17" t="str">
        <f t="array" ref="B54">IFERROR(INDEX(records[开始时刻],MATCH(表31_24[[#This Row],[日期]]&amp;"阅读",records[日期]&amp;records[名称],0)),"")</f>
        <v/>
      </c>
      <c r="C54" s="17" t="str">
        <f t="array" ref="C54">IFERROR(INDEX(records[结束时刻],MATCH(表31_24[[#This Row],[日期]]&amp;"阅读",records[日期]&amp;records[名称],0)),"")</f>
        <v/>
      </c>
      <c r="D54" s="17" t="str">
        <f t="array" ref="D54">IFERROR(INDEX(records[持续时间],MATCH(表31_24[[#This Row],[日期]]&amp;"阅读",records[日期]&amp;records[名称],0)),"")</f>
        <v/>
      </c>
      <c r="E54" t="str">
        <f t="array" ref="E54">IFERROR(INDEX(records[得分],MATCH(表31_24[[#This Row],[日期]]&amp;"阅读",records[日期]&amp;records[名称],0)),"")</f>
        <v/>
      </c>
      <c r="F54" t="str">
        <f t="array" ref="F54">IFERROR(INDEX(records[备注],MATCH(表31_24[[#This Row],[日期]]&amp;"阅读",records[日期]&amp;records[名称],0))&amp;"","")</f>
        <v/>
      </c>
      <c r="G54" t="str">
        <f>IF(表31_24[[#This Row],[得分]]="","",IF(表31_24[[#This Row],[得分]]&gt;0,G53+1,0))</f>
        <v/>
      </c>
      <c r="H54" t="str">
        <f>IF(表31_24[[#This Row],[得分]]="","",IF(表31_24[[#This Row],[得分]]&lt;0,H53+1,0))</f>
        <v/>
      </c>
    </row>
    <row r="55" spans="1:8">
      <c r="A55" s="5">
        <v>43930</v>
      </c>
      <c r="B55" s="17" t="str">
        <f t="array" ref="B55">IFERROR(INDEX(records[开始时刻],MATCH(表31_24[[#This Row],[日期]]&amp;"阅读",records[日期]&amp;records[名称],0)),"")</f>
        <v/>
      </c>
      <c r="C55" s="17" t="str">
        <f t="array" ref="C55">IFERROR(INDEX(records[结束时刻],MATCH(表31_24[[#This Row],[日期]]&amp;"阅读",records[日期]&amp;records[名称],0)),"")</f>
        <v/>
      </c>
      <c r="D55" s="17" t="str">
        <f t="array" ref="D55">IFERROR(INDEX(records[持续时间],MATCH(表31_24[[#This Row],[日期]]&amp;"阅读",records[日期]&amp;records[名称],0)),"")</f>
        <v/>
      </c>
      <c r="E55" t="str">
        <f t="array" ref="E55">IFERROR(INDEX(records[得分],MATCH(表31_24[[#This Row],[日期]]&amp;"阅读",records[日期]&amp;records[名称],0)),"")</f>
        <v/>
      </c>
      <c r="F55" t="str">
        <f t="array" ref="F55">IFERROR(INDEX(records[备注],MATCH(表31_24[[#This Row],[日期]]&amp;"阅读",records[日期]&amp;records[名称],0))&amp;"","")</f>
        <v/>
      </c>
      <c r="G55" t="str">
        <f>IF(表31_24[[#This Row],[得分]]="","",IF(表31_24[[#This Row],[得分]]&gt;0,G54+1,0))</f>
        <v/>
      </c>
      <c r="H55" t="str">
        <f>IF(表31_24[[#This Row],[得分]]="","",IF(表31_24[[#This Row],[得分]]&lt;0,H54+1,0))</f>
        <v/>
      </c>
    </row>
    <row r="56" spans="1:8">
      <c r="A56" s="5">
        <v>43931</v>
      </c>
      <c r="B56" s="17" t="str">
        <f t="array" ref="B56">IFERROR(INDEX(records[开始时刻],MATCH(表31_24[[#This Row],[日期]]&amp;"阅读",records[日期]&amp;records[名称],0)),"")</f>
        <v/>
      </c>
      <c r="C56" s="17" t="str">
        <f t="array" ref="C56">IFERROR(INDEX(records[结束时刻],MATCH(表31_24[[#This Row],[日期]]&amp;"阅读",records[日期]&amp;records[名称],0)),"")</f>
        <v/>
      </c>
      <c r="D56" s="17" t="str">
        <f t="array" ref="D56">IFERROR(INDEX(records[持续时间],MATCH(表31_24[[#This Row],[日期]]&amp;"阅读",records[日期]&amp;records[名称],0)),"")</f>
        <v/>
      </c>
      <c r="E56" t="str">
        <f t="array" ref="E56">IFERROR(INDEX(records[得分],MATCH(表31_24[[#This Row],[日期]]&amp;"阅读",records[日期]&amp;records[名称],0)),"")</f>
        <v/>
      </c>
      <c r="F56" t="str">
        <f t="array" ref="F56">IFERROR(INDEX(records[备注],MATCH(表31_24[[#This Row],[日期]]&amp;"阅读",records[日期]&amp;records[名称],0))&amp;"","")</f>
        <v/>
      </c>
      <c r="G56" t="str">
        <f>IF(表31_24[[#This Row],[得分]]="","",IF(表31_24[[#This Row],[得分]]&gt;0,G55+1,0))</f>
        <v/>
      </c>
      <c r="H56" t="str">
        <f>IF(表31_24[[#This Row],[得分]]="","",IF(表31_24[[#This Row],[得分]]&lt;0,H55+1,0))</f>
        <v/>
      </c>
    </row>
    <row r="57" spans="1:8">
      <c r="A57" s="5">
        <v>43932</v>
      </c>
      <c r="B57" s="17" t="str">
        <f t="array" ref="B57">IFERROR(INDEX(records[开始时刻],MATCH(表31_24[[#This Row],[日期]]&amp;"阅读",records[日期]&amp;records[名称],0)),"")</f>
        <v/>
      </c>
      <c r="C57" s="17" t="str">
        <f t="array" ref="C57">IFERROR(INDEX(records[结束时刻],MATCH(表31_24[[#This Row],[日期]]&amp;"阅读",records[日期]&amp;records[名称],0)),"")</f>
        <v/>
      </c>
      <c r="D57" s="17" t="str">
        <f t="array" ref="D57">IFERROR(INDEX(records[持续时间],MATCH(表31_24[[#This Row],[日期]]&amp;"阅读",records[日期]&amp;records[名称],0)),"")</f>
        <v/>
      </c>
      <c r="E57" t="str">
        <f t="array" ref="E57">IFERROR(INDEX(records[得分],MATCH(表31_24[[#This Row],[日期]]&amp;"阅读",records[日期]&amp;records[名称],0)),"")</f>
        <v/>
      </c>
      <c r="F57" t="str">
        <f t="array" ref="F57">IFERROR(INDEX(records[备注],MATCH(表31_24[[#This Row],[日期]]&amp;"阅读",records[日期]&amp;records[名称],0))&amp;"","")</f>
        <v/>
      </c>
      <c r="G57" t="str">
        <f>IF(表31_24[[#This Row],[得分]]="","",IF(表31_24[[#This Row],[得分]]&gt;0,G56+1,0))</f>
        <v/>
      </c>
      <c r="H57" t="str">
        <f>IF(表31_24[[#This Row],[得分]]="","",IF(表31_24[[#This Row],[得分]]&lt;0,H56+1,0))</f>
        <v/>
      </c>
    </row>
    <row r="58" spans="1:8">
      <c r="A58" s="5">
        <v>43933</v>
      </c>
      <c r="B58" s="17" t="str">
        <f t="array" ref="B58">IFERROR(INDEX(records[开始时刻],MATCH(表31_24[[#This Row],[日期]]&amp;"阅读",records[日期]&amp;records[名称],0)),"")</f>
        <v/>
      </c>
      <c r="C58" s="17" t="str">
        <f t="array" ref="C58">IFERROR(INDEX(records[结束时刻],MATCH(表31_24[[#This Row],[日期]]&amp;"阅读",records[日期]&amp;records[名称],0)),"")</f>
        <v/>
      </c>
      <c r="D58" s="17" t="str">
        <f t="array" ref="D58">IFERROR(INDEX(records[持续时间],MATCH(表31_24[[#This Row],[日期]]&amp;"阅读",records[日期]&amp;records[名称],0)),"")</f>
        <v/>
      </c>
      <c r="E58" t="str">
        <f t="array" ref="E58">IFERROR(INDEX(records[得分],MATCH(表31_24[[#This Row],[日期]]&amp;"阅读",records[日期]&amp;records[名称],0)),"")</f>
        <v/>
      </c>
      <c r="F58" t="str">
        <f t="array" ref="F58">IFERROR(INDEX(records[备注],MATCH(表31_24[[#This Row],[日期]]&amp;"阅读",records[日期]&amp;records[名称],0))&amp;"","")</f>
        <v/>
      </c>
      <c r="G58" t="str">
        <f>IF(表31_24[[#This Row],[得分]]="","",IF(表31_24[[#This Row],[得分]]&gt;0,G57+1,0))</f>
        <v/>
      </c>
      <c r="H58" t="str">
        <f>IF(表31_24[[#This Row],[得分]]="","",IF(表31_24[[#This Row],[得分]]&lt;0,H57+1,0))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64"/>
  <sheetViews>
    <sheetView topLeftCell="A46" workbookViewId="0">
      <selection activeCell="A59" sqref="A5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>
        <f t="array" ref="B48">IFERROR(INDEX(records[开始时刻],MATCH(表31_36[[#This Row],[日期]]&amp;"做早餐",records[日期]&amp;records[名称],0)),"")</f>
        <v>0.2986111111111111</v>
      </c>
      <c r="C48" s="17">
        <f t="array" ref="C48">IFERROR(INDEX(records[结束时刻],MATCH(表31_36[[#This Row],[日期]]&amp;"做早餐",records[日期]&amp;records[名称],0)),"")</f>
        <v>0.31944444444444448</v>
      </c>
      <c r="D48" s="17">
        <f t="array" ref="D48">IFERROR(INDEX(records[持续时间],MATCH(表31_36[[#This Row],[日期]]&amp;"做早餐",records[日期]&amp;records[名称],0)),"")</f>
        <v>2.083333333333337E-2</v>
      </c>
      <c r="E48">
        <f t="array" ref="E48">IFERROR(INDEX(records[得分],MATCH(表31_36[[#This Row],[日期]]&amp;"做早餐",records[日期]&amp;records[名称],0)),"")</f>
        <v>0.6</v>
      </c>
      <c r="F48" t="str">
        <f t="array" ref="F48">IFERROR(INDEX(records[备注],MATCH(表31_36[[#This Row],[日期]]&amp;"做早餐",records[日期]&amp;records[名称],0))&amp;"","")</f>
        <v>完成度：100%</v>
      </c>
      <c r="G48">
        <f>IF(表31_36[[#This Row],[得分]]="","",IF(表31_36[[#This Row],[得分]]&gt;0,G47+1,0))</f>
        <v>1</v>
      </c>
      <c r="H48">
        <f t="array" ref="H48">IF(表31_36[[#This Row],[得分]]="","",IF(表31_36[[#This Row],[得分]]&lt;=0,H47+1,0))</f>
        <v>0</v>
      </c>
      <c r="J48" s="5">
        <v>43922</v>
      </c>
      <c r="K48" s="17">
        <f t="array" ref="K48">IFERROR(INDEX(records[开始时刻],MATCH(表31_3637[[#This Row],[日期]]&amp;"吃早餐",records[日期]&amp;records[名称],0)),"")</f>
        <v>0.36458333333333331</v>
      </c>
      <c r="L48" s="17">
        <f t="array" ref="L48">IFERROR(INDEX(records[结束时刻],MATCH(表31_3637[[#This Row],[日期]]&amp;"吃早餐",records[日期]&amp;records[名称],0)),"")</f>
        <v>0.375</v>
      </c>
      <c r="M48" s="17">
        <f t="array" ref="M48">IFERROR(INDEX(records[持续时间],MATCH(表31_3637[[#This Row],[日期]]&amp;"吃早餐",records[日期]&amp;records[名称],0)),"")</f>
        <v>1.0416666666666685E-2</v>
      </c>
      <c r="N48">
        <f t="array" ref="N48">IFERROR(INDEX(records[得分],MATCH(表31_3637[[#This Row],[日期]]&amp;"吃早餐",records[日期]&amp;records[名称],0)),"")</f>
        <v>0.5</v>
      </c>
      <c r="O48" t="str">
        <f t="array" ref="O48">IFERROR(INDEX(records[备注],MATCH(表31_3637[[#This Row],[日期]]&amp;"吃早餐",records[日期]&amp;records[名称],0))&amp;"","")</f>
        <v>完成度：100%</v>
      </c>
      <c r="P48">
        <f>IF(表31_3637[[#This Row],[得分]]="","",IF(表31_3637[[#This Row],[得分]]&gt;0,P47+1,0))</f>
        <v>8</v>
      </c>
      <c r="Q48">
        <f>IF(表31_3637[[#This Row],[得分]]="","",IF(表31_3637[[#This Row],[得分]]&lt;0,Q47+1,0))</f>
        <v>0</v>
      </c>
    </row>
    <row r="49" spans="1:17">
      <c r="A49" s="5">
        <v>43923</v>
      </c>
      <c r="B49" s="17">
        <f t="array" ref="B49">IFERROR(INDEX(records[开始时刻],MATCH(表31_36[[#This Row],[日期]]&amp;"做早餐",records[日期]&amp;records[名称],0)),"")</f>
        <v>0.2986111111111111</v>
      </c>
      <c r="C49" s="17">
        <f t="array" ref="C49">IFERROR(INDEX(records[结束时刻],MATCH(表31_36[[#This Row],[日期]]&amp;"做早餐",records[日期]&amp;records[名称],0)),"")</f>
        <v>0.31944444444444448</v>
      </c>
      <c r="D49" s="17">
        <f t="array" ref="D49">IFERROR(INDEX(records[持续时间],MATCH(表31_36[[#This Row],[日期]]&amp;"做早餐",records[日期]&amp;records[名称],0)),"")</f>
        <v>2.083333333333337E-2</v>
      </c>
      <c r="E49">
        <f t="array" ref="E49">IFERROR(INDEX(records[得分],MATCH(表31_36[[#This Row],[日期]]&amp;"做早餐",records[日期]&amp;records[名称],0)),"")</f>
        <v>0.6</v>
      </c>
      <c r="F49" t="str">
        <f t="array" ref="F49">IFERROR(INDEX(records[备注],MATCH(表31_36[[#This Row],[日期]]&amp;"做早餐",records[日期]&amp;records[名称],0))&amp;"","")</f>
        <v>完成度：100%</v>
      </c>
      <c r="G49">
        <f>IF(表31_36[[#This Row],[得分]]="","",IF(表31_36[[#This Row],[得分]]&gt;0,G48+1,0))</f>
        <v>2</v>
      </c>
      <c r="H49">
        <f t="array" ref="H49">IF(表31_36[[#This Row],[得分]]="","",IF(表31_36[[#This Row],[得分]]&lt;=0,H48+1,0))</f>
        <v>0</v>
      </c>
      <c r="J49" s="5">
        <v>43923</v>
      </c>
      <c r="K49" s="17">
        <f t="array" ref="K49">IFERROR(INDEX(records[开始时刻],MATCH(表31_3637[[#This Row],[日期]]&amp;"吃早餐",records[日期]&amp;records[名称],0)),"")</f>
        <v>0.36458333333333331</v>
      </c>
      <c r="L49" s="17">
        <f t="array" ref="L49">IFERROR(INDEX(records[结束时刻],MATCH(表31_3637[[#This Row],[日期]]&amp;"吃早餐",records[日期]&amp;records[名称],0)),"")</f>
        <v>0.375</v>
      </c>
      <c r="M49" s="17">
        <f t="array" ref="M49">IFERROR(INDEX(records[持续时间],MATCH(表31_3637[[#This Row],[日期]]&amp;"吃早餐",records[日期]&amp;records[名称],0)),"")</f>
        <v>1.0416666666666685E-2</v>
      </c>
      <c r="N49">
        <f t="array" ref="N49">IFERROR(INDEX(records[得分],MATCH(表31_3637[[#This Row],[日期]]&amp;"吃早餐",records[日期]&amp;records[名称],0)),"")</f>
        <v>0.6</v>
      </c>
      <c r="O49" t="str">
        <f t="array" ref="O49">IFERROR(INDEX(records[备注],MATCH(表31_3637[[#This Row],[日期]]&amp;"吃早餐",records[日期]&amp;records[名称],0))&amp;"","")</f>
        <v>完成度：100%, 已连续3天，增加0.1</v>
      </c>
      <c r="P49">
        <f>IF(表31_3637[[#This Row],[得分]]="","",IF(表31_3637[[#This Row],[得分]]&gt;0,P48+1,0))</f>
        <v>9</v>
      </c>
      <c r="Q49">
        <f>IF(表31_3637[[#This Row],[得分]]="","",IF(表31_3637[[#This Row],[得分]]&lt;0,Q48+1,0))</f>
        <v>0</v>
      </c>
    </row>
    <row r="50" spans="1:17">
      <c r="A50" s="5">
        <v>43924</v>
      </c>
      <c r="B50" s="17">
        <f t="array" ref="B50">IFERROR(INDEX(records[开始时刻],MATCH(表31_36[[#This Row],[日期]]&amp;"做早餐",records[日期]&amp;records[名称],0)),"")</f>
        <v>0.2986111111111111</v>
      </c>
      <c r="C50" s="17">
        <f t="array" ref="C50">IFERROR(INDEX(records[结束时刻],MATCH(表31_36[[#This Row],[日期]]&amp;"做早餐",records[日期]&amp;records[名称],0)),"")</f>
        <v>0.31944444444444448</v>
      </c>
      <c r="D50" s="17">
        <f t="array" ref="D50">IFERROR(INDEX(records[持续时间],MATCH(表31_36[[#This Row],[日期]]&amp;"做早餐",records[日期]&amp;records[名称],0)),"")</f>
        <v>2.083333333333337E-2</v>
      </c>
      <c r="E50">
        <f t="array" ref="E50">IFERROR(INDEX(records[得分],MATCH(表31_36[[#This Row],[日期]]&amp;"做早餐",records[日期]&amp;records[名称],0)),"")</f>
        <v>0.6</v>
      </c>
      <c r="F50" t="str">
        <f t="array" ref="F50">IFERROR(INDEX(records[备注],MATCH(表31_36[[#This Row],[日期]]&amp;"做早餐",records[日期]&amp;records[名称],0))&amp;"","")</f>
        <v>完成度：100%</v>
      </c>
      <c r="G50">
        <f>IF(表31_36[[#This Row],[得分]]="","",IF(表31_36[[#This Row],[得分]]&gt;0,G49+1,0))</f>
        <v>3</v>
      </c>
      <c r="H50">
        <f t="array" ref="H50">IF(表31_36[[#This Row],[得分]]="","",IF(表31_36[[#This Row],[得分]]&lt;=0,H49+1,0))</f>
        <v>0</v>
      </c>
      <c r="J50" s="5">
        <v>43924</v>
      </c>
      <c r="K50" s="17">
        <f t="array" ref="K50">IFERROR(INDEX(records[开始时刻],MATCH(表31_3637[[#This Row],[日期]]&amp;"吃早餐",records[日期]&amp;records[名称],0)),"")</f>
        <v>0.36458333333333331</v>
      </c>
      <c r="L50" s="17">
        <f t="array" ref="L50">IFERROR(INDEX(records[结束时刻],MATCH(表31_3637[[#This Row],[日期]]&amp;"吃早餐",records[日期]&amp;records[名称],0)),"")</f>
        <v>0.375</v>
      </c>
      <c r="M50" s="17">
        <f t="array" ref="M50">IFERROR(INDEX(records[持续时间],MATCH(表31_3637[[#This Row],[日期]]&amp;"吃早餐",records[日期]&amp;records[名称],0)),"")</f>
        <v>1.0416666666666685E-2</v>
      </c>
      <c r="N50">
        <f t="array" ref="N50">IFERROR(INDEX(records[得分],MATCH(表31_3637[[#This Row],[日期]]&amp;"吃早餐",records[日期]&amp;records[名称],0)),"")</f>
        <v>0.6</v>
      </c>
      <c r="O50" t="str">
        <f t="array" ref="O50">IFERROR(INDEX(records[备注],MATCH(表31_3637[[#This Row],[日期]]&amp;"吃早餐",records[日期]&amp;records[名称],0))&amp;"","")</f>
        <v>完成度：100%</v>
      </c>
      <c r="P50">
        <f>IF(表31_3637[[#This Row],[得分]]="","",IF(表31_3637[[#This Row],[得分]]&gt;0,P49+1,0))</f>
        <v>10</v>
      </c>
      <c r="Q50">
        <f>IF(表31_3637[[#This Row],[得分]]="","",IF(表31_3637[[#This Row],[得分]]&lt;0,Q49+1,0))</f>
        <v>0</v>
      </c>
    </row>
    <row r="51" spans="1:17">
      <c r="A51" s="5">
        <v>43925</v>
      </c>
      <c r="B51" s="17">
        <f t="array" ref="B51">IFERROR(INDEX(records[开始时刻],MATCH(表31_36[[#This Row],[日期]]&amp;"做早餐",records[日期]&amp;records[名称],0)),"")</f>
        <v>0.2986111111111111</v>
      </c>
      <c r="C51" s="17">
        <f t="array" ref="C51">IFERROR(INDEX(records[结束时刻],MATCH(表31_36[[#This Row],[日期]]&amp;"做早餐",records[日期]&amp;records[名称],0)),"")</f>
        <v>0.31944444444444448</v>
      </c>
      <c r="D51" s="17">
        <f t="array" ref="D51">IFERROR(INDEX(records[持续时间],MATCH(表31_36[[#This Row],[日期]]&amp;"做早餐",records[日期]&amp;records[名称],0)),"")</f>
        <v>2.083333333333337E-2</v>
      </c>
      <c r="E51">
        <f t="array" ref="E51">IFERROR(INDEX(records[得分],MATCH(表31_36[[#This Row],[日期]]&amp;"做早餐",records[日期]&amp;records[名称],0)),"")</f>
        <v>0</v>
      </c>
      <c r="F51" t="str">
        <f t="array" ref="F51">IFERROR(INDEX(records[备注],MATCH(表31_36[[#This Row],[日期]]&amp;"做早餐",records[日期]&amp;records[名称],0))&amp;"","")</f>
        <v>完成度：0%</v>
      </c>
      <c r="G51">
        <f>IF(表31_36[[#This Row],[得分]]="","",IF(表31_36[[#This Row],[得分]]&gt;0,G50+1,0))</f>
        <v>0</v>
      </c>
      <c r="H51">
        <f t="array" ref="H51">IF(表31_36[[#This Row],[得分]]="","",IF(表31_36[[#This Row],[得分]]&lt;=0,H50+1,0))</f>
        <v>1</v>
      </c>
      <c r="J51" s="5">
        <v>43925</v>
      </c>
      <c r="K51" s="17">
        <f t="array" ref="K51">IFERROR(INDEX(records[开始时刻],MATCH(表31_3637[[#This Row],[日期]]&amp;"吃早餐",records[日期]&amp;records[名称],0)),"")</f>
        <v>0.36458333333333331</v>
      </c>
      <c r="L51" s="17">
        <f t="array" ref="L51">IFERROR(INDEX(records[结束时刻],MATCH(表31_3637[[#This Row],[日期]]&amp;"吃早餐",records[日期]&amp;records[名称],0)),"")</f>
        <v>0.375</v>
      </c>
      <c r="M51" s="17">
        <f t="array" ref="M51">IFERROR(INDEX(records[持续时间],MATCH(表31_3637[[#This Row],[日期]]&amp;"吃早餐",records[日期]&amp;records[名称],0)),"")</f>
        <v>1.0416666666666685E-2</v>
      </c>
      <c r="N51">
        <f t="array" ref="N51">IFERROR(INDEX(records[得分],MATCH(表31_3637[[#This Row],[日期]]&amp;"吃早餐",records[日期]&amp;records[名称],0)),"")</f>
        <v>0.6</v>
      </c>
      <c r="O51" t="str">
        <f t="array" ref="O51">IFERROR(INDEX(records[备注],MATCH(表31_3637[[#This Row],[日期]]&amp;"吃早餐",records[日期]&amp;records[名称],0))&amp;"","")</f>
        <v>完成度：100%</v>
      </c>
      <c r="P51">
        <f>IF(表31_3637[[#This Row],[得分]]="","",IF(表31_3637[[#This Row],[得分]]&gt;0,P50+1,0))</f>
        <v>11</v>
      </c>
      <c r="Q51">
        <f>IF(表31_3637[[#This Row],[得分]]="","",IF(表31_3637[[#This Row],[得分]]&lt;0,Q50+1,0))</f>
        <v>0</v>
      </c>
    </row>
    <row r="52" spans="1:17">
      <c r="A52" s="5">
        <v>43926</v>
      </c>
      <c r="B52" s="17">
        <f t="array" ref="B52">IFERROR(INDEX(records[开始时刻],MATCH(表31_36[[#This Row],[日期]]&amp;"做早餐",records[日期]&amp;records[名称],0)),"")</f>
        <v>0.2986111111111111</v>
      </c>
      <c r="C52" s="17">
        <f t="array" ref="C52">IFERROR(INDEX(records[结束时刻],MATCH(表31_36[[#This Row],[日期]]&amp;"做早餐",records[日期]&amp;records[名称],0)),"")</f>
        <v>0.31944444444444448</v>
      </c>
      <c r="D52" s="17">
        <f t="array" ref="D52">IFERROR(INDEX(records[持续时间],MATCH(表31_36[[#This Row],[日期]]&amp;"做早餐",records[日期]&amp;records[名称],0)),"")</f>
        <v>2.083333333333337E-2</v>
      </c>
      <c r="E52">
        <f t="array" ref="E52">IFERROR(INDEX(records[得分],MATCH(表31_36[[#This Row],[日期]]&amp;"做早餐",records[日期]&amp;records[名称],0)),"")</f>
        <v>0.6</v>
      </c>
      <c r="F52" t="str">
        <f t="array" ref="F52">IFERROR(INDEX(records[备注],MATCH(表31_36[[#This Row],[日期]]&amp;"做早餐",records[日期]&amp;records[名称],0))&amp;"","")</f>
        <v>完成度：100%</v>
      </c>
      <c r="G52">
        <f>IF(表31_36[[#This Row],[得分]]="","",IF(表31_36[[#This Row],[得分]]&gt;0,G51+1,0))</f>
        <v>1</v>
      </c>
      <c r="H52">
        <f t="array" ref="H52">IF(表31_36[[#This Row],[得分]]="","",IF(表31_36[[#This Row],[得分]]&lt;=0,H51+1,0))</f>
        <v>0</v>
      </c>
      <c r="J52" s="5">
        <v>43926</v>
      </c>
      <c r="K52" s="17">
        <f t="array" ref="K52">IFERROR(INDEX(records[开始时刻],MATCH(表31_3637[[#This Row],[日期]]&amp;"吃早餐",records[日期]&amp;records[名称],0)),"")</f>
        <v>0.36458333333333331</v>
      </c>
      <c r="L52" s="17">
        <f t="array" ref="L52">IFERROR(INDEX(records[结束时刻],MATCH(表31_3637[[#This Row],[日期]]&amp;"吃早餐",records[日期]&amp;records[名称],0)),"")</f>
        <v>0.375</v>
      </c>
      <c r="M52" s="17">
        <f t="array" ref="M52">IFERROR(INDEX(records[持续时间],MATCH(表31_3637[[#This Row],[日期]]&amp;"吃早餐",records[日期]&amp;records[名称],0)),"")</f>
        <v>1.0416666666666685E-2</v>
      </c>
      <c r="N52">
        <f t="array" ref="N52">IFERROR(INDEX(records[得分],MATCH(表31_3637[[#This Row],[日期]]&amp;"吃早餐",records[日期]&amp;records[名称],0)),"")</f>
        <v>0.7</v>
      </c>
      <c r="O52" t="str">
        <f t="array" ref="O52">IFERROR(INDEX(records[备注],MATCH(表31_3637[[#This Row],[日期]]&amp;"吃早餐",records[日期]&amp;records[名称],0))&amp;"","")</f>
        <v>完成度：100%, 已连续3天，增加0.1</v>
      </c>
      <c r="P52">
        <f>IF(表31_3637[[#This Row],[得分]]="","",IF(表31_3637[[#This Row],[得分]]&gt;0,P51+1,0))</f>
        <v>12</v>
      </c>
      <c r="Q52">
        <f>IF(表31_3637[[#This Row],[得分]]="","",IF(表31_3637[[#This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IFERROR(INDEX(records[开始时刻],MATCH(表31_36[[#This Row],[日期]]&amp;"做早餐",records[日期]&amp;records[名称],0)),"")</f>
        <v/>
      </c>
      <c r="C53" s="17" t="str">
        <f t="array" ref="C53">IFERROR(INDEX(records[结束时刻],MATCH(表31_36[[#This Row],[日期]]&amp;"做早餐",records[日期]&amp;records[名称],0)),"")</f>
        <v/>
      </c>
      <c r="D53" s="17" t="str">
        <f t="array" ref="D53">IFERROR(INDEX(records[持续时间],MATCH(表31_36[[#This Row],[日期]]&amp;"做早餐",records[日期]&amp;records[名称],0)),"")</f>
        <v/>
      </c>
      <c r="E53" t="str">
        <f t="array" ref="E53">IFERROR(INDEX(records[得分],MATCH(表31_36[[#This Row],[日期]]&amp;"做早餐",records[日期]&amp;records[名称],0)),"")</f>
        <v/>
      </c>
      <c r="F53" t="str">
        <f t="array" ref="F53">IFERROR(INDEX(records[备注],MATCH(表31_36[[#This Row],[日期]]&amp;"做早餐",records[日期]&amp;records[名称],0))&amp;"","")</f>
        <v/>
      </c>
      <c r="G53" t="str">
        <f>IF(表31_36[[#This Row],[得分]]="","",IF(表31_36[[#This Row],[得分]]&gt;0,G52+1,0))</f>
        <v/>
      </c>
      <c r="H53" t="str">
        <f t="array" ref="H53">IF(表31_36[[#This Row],[得分]]="","",IF(表31_36[[#This Row],[得分]]&lt;=0,H52+1,0))</f>
        <v/>
      </c>
      <c r="J53" s="5">
        <v>43927</v>
      </c>
      <c r="K53" s="17">
        <f t="array" ref="K53">IFERROR(INDEX(records[开始时刻],MATCH(表31_3637[[#This Row],[日期]]&amp;"吃早餐",records[日期]&amp;records[名称],0)),"")</f>
        <v>0.36458333333333331</v>
      </c>
      <c r="L53" s="17">
        <f t="array" ref="L53">IFERROR(INDEX(records[结束时刻],MATCH(表31_3637[[#This Row],[日期]]&amp;"吃早餐",records[日期]&amp;records[名称],0)),"")</f>
        <v>0.375</v>
      </c>
      <c r="M53" s="17">
        <f t="array" ref="M53">IFERROR(INDEX(records[持续时间],MATCH(表31_3637[[#This Row],[日期]]&amp;"吃早餐",records[日期]&amp;records[名称],0)),"")</f>
        <v>1.0416666666666685E-2</v>
      </c>
      <c r="N53">
        <f t="array" ref="N53">IFERROR(INDEX(records[得分],MATCH(表31_3637[[#This Row],[日期]]&amp;"吃早餐",records[日期]&amp;records[名称],0)),"")</f>
        <v>0.7</v>
      </c>
      <c r="O53" t="str">
        <f t="array" ref="O53">IFERROR(INDEX(records[备注],MATCH(表31_3637[[#This Row],[日期]]&amp;"吃早餐",records[日期]&amp;records[名称],0))&amp;"","")</f>
        <v>完成度：100%</v>
      </c>
      <c r="P53">
        <f>IF(表31_3637[[#This Row],[得分]]="","",IF(表31_3637[[#This Row],[得分]]&gt;0,P52+1,0))</f>
        <v>13</v>
      </c>
      <c r="Q53">
        <f>IF(表31_3637[[#This Row],[得分]]="","",IF(表31_3637[[#This Row],[得分]]&lt;0,Q52+1,0))</f>
        <v>0</v>
      </c>
    </row>
    <row r="54" spans="1:17">
      <c r="A54" s="5">
        <v>43928</v>
      </c>
      <c r="B54" s="17" t="str">
        <f t="array" ref="B54">IFERROR(INDEX(records[开始时刻],MATCH(表31_36[[#This Row],[日期]]&amp;"做早餐",records[日期]&amp;records[名称],0)),"")</f>
        <v/>
      </c>
      <c r="C54" s="17" t="str">
        <f t="array" ref="C54">IFERROR(INDEX(records[结束时刻],MATCH(表31_36[[#This Row],[日期]]&amp;"做早餐",records[日期]&amp;records[名称],0)),"")</f>
        <v/>
      </c>
      <c r="D54" s="17" t="str">
        <f t="array" ref="D54">IFERROR(INDEX(records[持续时间],MATCH(表31_36[[#This Row],[日期]]&amp;"做早餐",records[日期]&amp;records[名称],0)),"")</f>
        <v/>
      </c>
      <c r="E54" t="str">
        <f t="array" ref="E54">IFERROR(INDEX(records[得分],MATCH(表31_36[[#This Row],[日期]]&amp;"做早餐",records[日期]&amp;records[名称],0)),"")</f>
        <v/>
      </c>
      <c r="F54" t="str">
        <f t="array" ref="F54">IFERROR(INDEX(records[备注],MATCH(表31_36[[#This Row],[日期]]&amp;"做早餐",records[日期]&amp;records[名称],0))&amp;"","")</f>
        <v/>
      </c>
      <c r="G54" t="str">
        <f>IF(表31_36[[#This Row],[得分]]="","",IF(表31_36[[#This Row],[得分]]&gt;0,G53+1,0))</f>
        <v/>
      </c>
      <c r="H54" t="str">
        <f t="array" ref="H54">IF(表31_36[[#This Row],[得分]]="","",IF(表31_36[[#This Row],[得分]]&lt;=0,H53+1,0))</f>
        <v/>
      </c>
      <c r="J54" s="5">
        <v>43928</v>
      </c>
      <c r="K54" s="17">
        <f t="array" ref="K54">IFERROR(INDEX(records[开始时刻],MATCH(表31_3637[[#This Row],[日期]]&amp;"吃早餐",records[日期]&amp;records[名称],0)),"")</f>
        <v>0.36458333333333331</v>
      </c>
      <c r="L54" s="17">
        <f t="array" ref="L54">IFERROR(INDEX(records[结束时刻],MATCH(表31_3637[[#This Row],[日期]]&amp;"吃早餐",records[日期]&amp;records[名称],0)),"")</f>
        <v>0.375</v>
      </c>
      <c r="M54" s="17">
        <f t="array" ref="M54">IFERROR(INDEX(records[持续时间],MATCH(表31_3637[[#This Row],[日期]]&amp;"吃早餐",records[日期]&amp;records[名称],0)),"")</f>
        <v>1.0416666666666685E-2</v>
      </c>
      <c r="N54">
        <f t="array" ref="N54">IFERROR(INDEX(records[得分],MATCH(表31_3637[[#This Row],[日期]]&amp;"吃早餐",records[日期]&amp;records[名称],0)),"")</f>
        <v>0.7</v>
      </c>
      <c r="O54" t="str">
        <f t="array" ref="O54">IFERROR(INDEX(records[备注],MATCH(表31_3637[[#This Row],[日期]]&amp;"吃早餐",records[日期]&amp;records[名称],0))&amp;"","")</f>
        <v>完成度：100%</v>
      </c>
      <c r="P54">
        <f>IF(表31_3637[[#This Row],[得分]]="","",IF(表31_3637[[#This Row],[得分]]&gt;0,P53+1,0))</f>
        <v>14</v>
      </c>
      <c r="Q54">
        <f>IF(表31_3637[[#This Row],[得分]]="","",IF(表31_3637[[#This Row],[得分]]&lt;0,Q53+1,0))</f>
        <v>0</v>
      </c>
    </row>
    <row r="55" spans="1:17">
      <c r="A55" s="5">
        <v>43929</v>
      </c>
      <c r="B55" s="17" t="str">
        <f t="array" ref="B55">IFERROR(INDEX(records[开始时刻],MATCH(表31_36[[#This Row],[日期]]&amp;"做早餐",records[日期]&amp;records[名称],0)),"")</f>
        <v/>
      </c>
      <c r="C55" s="17" t="str">
        <f t="array" ref="C55">IFERROR(INDEX(records[结束时刻],MATCH(表31_36[[#This Row],[日期]]&amp;"做早餐",records[日期]&amp;records[名称],0)),"")</f>
        <v/>
      </c>
      <c r="D55" s="17" t="str">
        <f t="array" ref="D55">IFERROR(INDEX(records[持续时间],MATCH(表31_36[[#This Row],[日期]]&amp;"做早餐",records[日期]&amp;records[名称],0)),"")</f>
        <v/>
      </c>
      <c r="E55" t="str">
        <f t="array" ref="E55">IFERROR(INDEX(records[得分],MATCH(表31_36[[#This Row],[日期]]&amp;"做早餐",records[日期]&amp;records[名称],0)),"")</f>
        <v/>
      </c>
      <c r="F55" t="str">
        <f t="array" ref="F55">IFERROR(INDEX(records[备注],MATCH(表31_36[[#This Row],[日期]]&amp;"做早餐",records[日期]&amp;records[名称],0))&amp;"","")</f>
        <v/>
      </c>
      <c r="G55" t="str">
        <f>IF(表31_36[[#This Row],[得分]]="","",IF(表31_36[[#This Row],[得分]]&gt;0,G54+1,0))</f>
        <v/>
      </c>
      <c r="H55" t="str">
        <f t="array" ref="H55">IF(表31_36[[#This Row],[得分]]="","",IF(表31_36[[#This Row],[得分]]&lt;=0,H54+1,0))</f>
        <v/>
      </c>
      <c r="J55" s="5">
        <v>43929</v>
      </c>
      <c r="K55" s="17" t="str">
        <f t="array" ref="K55">IFERROR(INDEX(records[开始时刻],MATCH(表31_3637[[#This Row],[日期]]&amp;"吃早餐",records[日期]&amp;records[名称],0)),"")</f>
        <v/>
      </c>
      <c r="L55" s="17" t="str">
        <f t="array" ref="L55">IFERROR(INDEX(records[结束时刻],MATCH(表31_3637[[#This Row],[日期]]&amp;"吃早餐",records[日期]&amp;records[名称],0)),"")</f>
        <v/>
      </c>
      <c r="M55" s="17" t="str">
        <f t="array" ref="M55">IFERROR(INDEX(records[持续时间],MATCH(表31_3637[[#This Row],[日期]]&amp;"吃早餐",records[日期]&amp;records[名称],0)),"")</f>
        <v/>
      </c>
      <c r="N55" t="str">
        <f t="array" ref="N55">IFERROR(INDEX(records[得分],MATCH(表31_3637[[#This Row],[日期]]&amp;"吃早餐",records[日期]&amp;records[名称],0)),"")</f>
        <v/>
      </c>
      <c r="O55" t="str">
        <f t="array" ref="O55">IFERROR(INDEX(records[备注],MATCH(表31_3637[[#This Row],[日期]]&amp;"吃早餐",records[日期]&amp;records[名称],0))&amp;"","")</f>
        <v/>
      </c>
      <c r="P55" t="str">
        <f>IF(表31_3637[[#This Row],[得分]]="","",IF(表31_3637[[#This Row],[得分]]&gt;0,P54+1,0))</f>
        <v/>
      </c>
      <c r="Q55" t="str">
        <f>IF(表31_3637[[#This Row],[得分]]="","",IF(表31_3637[[#This Row],[得分]]&lt;0,Q54+1,0))</f>
        <v/>
      </c>
    </row>
    <row r="56" spans="1:17">
      <c r="A56" s="5">
        <v>43930</v>
      </c>
      <c r="B56" s="17" t="str">
        <f t="array" ref="B56">IFERROR(INDEX(records[开始时刻],MATCH(表31_36[[#This Row],[日期]]&amp;"做早餐",records[日期]&amp;records[名称],0)),"")</f>
        <v/>
      </c>
      <c r="C56" s="17" t="str">
        <f t="array" ref="C56">IFERROR(INDEX(records[结束时刻],MATCH(表31_36[[#This Row],[日期]]&amp;"做早餐",records[日期]&amp;records[名称],0)),"")</f>
        <v/>
      </c>
      <c r="D56" s="17" t="str">
        <f t="array" ref="D56">IFERROR(INDEX(records[持续时间],MATCH(表31_36[[#This Row],[日期]]&amp;"做早餐",records[日期]&amp;records[名称],0)),"")</f>
        <v/>
      </c>
      <c r="E56" t="str">
        <f t="array" ref="E56">IFERROR(INDEX(records[得分],MATCH(表31_36[[#This Row],[日期]]&amp;"做早餐",records[日期]&amp;records[名称],0)),"")</f>
        <v/>
      </c>
      <c r="F56" t="str">
        <f t="array" ref="F56">IFERROR(INDEX(records[备注],MATCH(表31_36[[#This Row],[日期]]&amp;"做早餐",records[日期]&amp;records[名称],0))&amp;"","")</f>
        <v/>
      </c>
      <c r="G56" t="str">
        <f>IF(表31_36[[#This Row],[得分]]="","",IF(表31_36[[#This Row],[得分]]&gt;0,G55+1,0))</f>
        <v/>
      </c>
      <c r="H56" t="str">
        <f t="array" ref="H56">IF(表31_36[[#This Row],[得分]]="","",IF(表31_36[[#This Row],[得分]]&lt;=0,H55+1,0))</f>
        <v/>
      </c>
      <c r="J56" s="5">
        <v>43930</v>
      </c>
      <c r="K56" s="17" t="str">
        <f t="array" ref="K56">IFERROR(INDEX(records[开始时刻],MATCH(表31_3637[[#This Row],[日期]]&amp;"吃早餐",records[日期]&amp;records[名称],0)),"")</f>
        <v/>
      </c>
      <c r="L56" s="17" t="str">
        <f t="array" ref="L56">IFERROR(INDEX(records[结束时刻],MATCH(表31_3637[[#This Row],[日期]]&amp;"吃早餐",records[日期]&amp;records[名称],0)),"")</f>
        <v/>
      </c>
      <c r="M56" s="17" t="str">
        <f t="array" ref="M56">IFERROR(INDEX(records[持续时间],MATCH(表31_3637[[#This Row],[日期]]&amp;"吃早餐",records[日期]&amp;records[名称],0)),"")</f>
        <v/>
      </c>
      <c r="N56" t="str">
        <f t="array" ref="N56">IFERROR(INDEX(records[得分],MATCH(表31_3637[[#This Row],[日期]]&amp;"吃早餐",records[日期]&amp;records[名称],0)),"")</f>
        <v/>
      </c>
      <c r="O56" t="str">
        <f t="array" ref="O56">IFERROR(INDEX(records[备注],MATCH(表31_3637[[#This Row],[日期]]&amp;"吃早餐",records[日期]&amp;records[名称],0))&amp;"","")</f>
        <v/>
      </c>
      <c r="P56" t="str">
        <f>IF(表31_3637[[#This Row],[得分]]="","",IF(表31_3637[[#This Row],[得分]]&gt;0,P55+1,0))</f>
        <v/>
      </c>
      <c r="Q56" t="str">
        <f>IF(表31_3637[[#This Row],[得分]]="","",IF(表31_3637[[#This Row],[得分]]&lt;0,Q55+1,0))</f>
        <v/>
      </c>
    </row>
    <row r="57" spans="1:17">
      <c r="A57" s="5">
        <v>43931</v>
      </c>
      <c r="B57" s="17" t="str">
        <f t="array" ref="B57">IFERROR(INDEX(records[开始时刻],MATCH(表31_36[[#This Row],[日期]]&amp;"做早餐",records[日期]&amp;records[名称],0)),"")</f>
        <v/>
      </c>
      <c r="C57" s="17" t="str">
        <f t="array" ref="C57">IFERROR(INDEX(records[结束时刻],MATCH(表31_36[[#This Row],[日期]]&amp;"做早餐",records[日期]&amp;records[名称],0)),"")</f>
        <v/>
      </c>
      <c r="D57" s="17" t="str">
        <f t="array" ref="D57">IFERROR(INDEX(records[持续时间],MATCH(表31_36[[#This Row],[日期]]&amp;"做早餐",records[日期]&amp;records[名称],0)),"")</f>
        <v/>
      </c>
      <c r="E57" t="str">
        <f t="array" ref="E57">IFERROR(INDEX(records[得分],MATCH(表31_36[[#This Row],[日期]]&amp;"做早餐",records[日期]&amp;records[名称],0)),"")</f>
        <v/>
      </c>
      <c r="F57" t="str">
        <f t="array" ref="F57">IFERROR(INDEX(records[备注],MATCH(表31_36[[#This Row],[日期]]&amp;"做早餐",records[日期]&amp;records[名称],0))&amp;"","")</f>
        <v/>
      </c>
      <c r="G57" t="str">
        <f>IF(表31_36[[#This Row],[得分]]="","",IF(表31_36[[#This Row],[得分]]&gt;0,G56+1,0))</f>
        <v/>
      </c>
      <c r="H57" t="str">
        <f t="array" ref="H57">IF(表31_36[[#This Row],[得分]]="","",IF(表31_36[[#This Row],[得分]]&lt;=0,H56+1,0))</f>
        <v/>
      </c>
      <c r="J57" s="5">
        <v>43931</v>
      </c>
      <c r="K57" s="17" t="str">
        <f t="array" ref="K57">IFERROR(INDEX(records[开始时刻],MATCH(表31_3637[[#This Row],[日期]]&amp;"吃早餐",records[日期]&amp;records[名称],0)),"")</f>
        <v/>
      </c>
      <c r="L57" s="17" t="str">
        <f t="array" ref="L57">IFERROR(INDEX(records[结束时刻],MATCH(表31_3637[[#This Row],[日期]]&amp;"吃早餐",records[日期]&amp;records[名称],0)),"")</f>
        <v/>
      </c>
      <c r="M57" s="17" t="str">
        <f t="array" ref="M57">IFERROR(INDEX(records[持续时间],MATCH(表31_3637[[#This Row],[日期]]&amp;"吃早餐",records[日期]&amp;records[名称],0)),"")</f>
        <v/>
      </c>
      <c r="N57" t="str">
        <f t="array" ref="N57">IFERROR(INDEX(records[得分],MATCH(表31_3637[[#This Row],[日期]]&amp;"吃早餐",records[日期]&amp;records[名称],0)),"")</f>
        <v/>
      </c>
      <c r="O57" t="str">
        <f t="array" ref="O57">IFERROR(INDEX(records[备注],MATCH(表31_3637[[#This Row],[日期]]&amp;"吃早餐",records[日期]&amp;records[名称],0))&amp;"","")</f>
        <v/>
      </c>
      <c r="P57" t="str">
        <f>IF(表31_3637[[#This Row],[得分]]="","",IF(表31_3637[[#This Row],[得分]]&gt;0,P56+1,0))</f>
        <v/>
      </c>
      <c r="Q57" t="str">
        <f>IF(表31_3637[[#This Row],[得分]]="","",IF(表31_3637[[#This Row],[得分]]&lt;0,Q56+1,0))</f>
        <v/>
      </c>
    </row>
    <row r="58" spans="1:17">
      <c r="A58" s="5">
        <v>43932</v>
      </c>
      <c r="B58" s="17" t="str">
        <f t="array" ref="B58">IFERROR(INDEX(records[开始时刻],MATCH(表31_36[[#This Row],[日期]]&amp;"做早餐",records[日期]&amp;records[名称],0)),"")</f>
        <v/>
      </c>
      <c r="C58" s="17" t="str">
        <f t="array" ref="C58">IFERROR(INDEX(records[结束时刻],MATCH(表31_36[[#This Row],[日期]]&amp;"做早餐",records[日期]&amp;records[名称],0)),"")</f>
        <v/>
      </c>
      <c r="D58" s="17" t="str">
        <f t="array" ref="D58">IFERROR(INDEX(records[持续时间],MATCH(表31_36[[#This Row],[日期]]&amp;"做早餐",records[日期]&amp;records[名称],0)),"")</f>
        <v/>
      </c>
      <c r="E58" t="str">
        <f t="array" ref="E58">IFERROR(INDEX(records[得分],MATCH(表31_36[[#This Row],[日期]]&amp;"做早餐",records[日期]&amp;records[名称],0)),"")</f>
        <v/>
      </c>
      <c r="F58" t="str">
        <f t="array" ref="F58">IFERROR(INDEX(records[备注],MATCH(表31_36[[#This Row],[日期]]&amp;"做早餐",records[日期]&amp;records[名称],0))&amp;"","")</f>
        <v/>
      </c>
      <c r="G58" t="str">
        <f>IF(表31_36[[#This Row],[得分]]="","",IF(表31_36[[#This Row],[得分]]&gt;0,G57+1,0))</f>
        <v/>
      </c>
      <c r="H58" t="str">
        <f t="array" ref="H58">IF(表31_36[[#This Row],[得分]]="","",IF(表31_36[[#This Row],[得分]]&lt;=0,H57+1,0))</f>
        <v/>
      </c>
      <c r="J58" s="5">
        <v>43932</v>
      </c>
      <c r="K58" s="17" t="str">
        <f t="array" ref="K58">IFERROR(INDEX(records[开始时刻],MATCH(表31_3637[[#This Row],[日期]]&amp;"吃早餐",records[日期]&amp;records[名称],0)),"")</f>
        <v/>
      </c>
      <c r="L58" s="17" t="str">
        <f t="array" ref="L58">IFERROR(INDEX(records[结束时刻],MATCH(表31_3637[[#This Row],[日期]]&amp;"吃早餐",records[日期]&amp;records[名称],0)),"")</f>
        <v/>
      </c>
      <c r="M58" s="17" t="str">
        <f t="array" ref="M58">IFERROR(INDEX(records[持续时间],MATCH(表31_3637[[#This Row],[日期]]&amp;"吃早餐",records[日期]&amp;records[名称],0)),"")</f>
        <v/>
      </c>
      <c r="N58" t="str">
        <f t="array" ref="N58">IFERROR(INDEX(records[得分],MATCH(表31_3637[[#This Row],[日期]]&amp;"吃早餐",records[日期]&amp;records[名称],0)),"")</f>
        <v/>
      </c>
      <c r="O58" t="str">
        <f t="array" ref="O58">IFERROR(INDEX(records[备注],MATCH(表31_3637[[#This Row],[日期]]&amp;"吃早餐",records[日期]&amp;records[名称],0))&amp;"","")</f>
        <v/>
      </c>
      <c r="P58" t="str">
        <f>IF(表31_3637[[#This Row],[得分]]="","",IF(表31_3637[[#This Row],[得分]]&gt;0,P57+1,0))</f>
        <v/>
      </c>
      <c r="Q58" t="str">
        <f>IF(表31_3637[[#This Row],[得分]]="","",IF(表31_3637[[#This Row],[得分]]&lt;0,Q57+1,0))</f>
        <v/>
      </c>
    </row>
    <row r="59" spans="1:17">
      <c r="A59" s="5">
        <v>43933</v>
      </c>
      <c r="B59" s="17" t="str">
        <f t="array" ref="B59">IFERROR(INDEX(records[开始时刻],MATCH(表31_36[[#This Row],[日期]]&amp;"做早餐",records[日期]&amp;records[名称],0)),"")</f>
        <v/>
      </c>
      <c r="C59" s="17" t="str">
        <f t="array" ref="C59">IFERROR(INDEX(records[结束时刻],MATCH(表31_36[[#This Row],[日期]]&amp;"做早餐",records[日期]&amp;records[名称],0)),"")</f>
        <v/>
      </c>
      <c r="D59" s="17" t="str">
        <f t="array" ref="D59">IFERROR(INDEX(records[持续时间],MATCH(表31_36[[#This Row],[日期]]&amp;"做早餐",records[日期]&amp;records[名称],0)),"")</f>
        <v/>
      </c>
      <c r="E59" t="str">
        <f t="array" ref="E59">IFERROR(INDEX(records[得分],MATCH(表31_36[[#This Row],[日期]]&amp;"做早餐",records[日期]&amp;records[名称],0)),"")</f>
        <v/>
      </c>
      <c r="F59" t="str">
        <f t="array" ref="F59">IFERROR(INDEX(records[备注],MATCH(表31_36[[#This Row],[日期]]&amp;"做早餐",records[日期]&amp;records[名称],0))&amp;"","")</f>
        <v/>
      </c>
      <c r="G59" t="str">
        <f>IF(表31_36[[#This Row],[得分]]="","",IF(表31_36[[#This Row],[得分]]&gt;0,G58+1,0))</f>
        <v/>
      </c>
      <c r="H59" t="str">
        <f t="array" ref="H59">IF(表31_36[[#This Row],[得分]]="","",IF(表31_36[[#This Row],[得分]]&lt;=0,H58+1,0))</f>
        <v/>
      </c>
      <c r="J59" s="5">
        <v>43933</v>
      </c>
      <c r="K59" s="17" t="str">
        <f t="array" ref="K59">IFERROR(INDEX(records[开始时刻],MATCH(表31_3637[[#This Row],[日期]]&amp;"吃早餐",records[日期]&amp;records[名称],0)),"")</f>
        <v/>
      </c>
      <c r="L59" s="17" t="str">
        <f t="array" ref="L59">IFERROR(INDEX(records[结束时刻],MATCH(表31_3637[[#This Row],[日期]]&amp;"吃早餐",records[日期]&amp;records[名称],0)),"")</f>
        <v/>
      </c>
      <c r="M59" s="17" t="str">
        <f t="array" ref="M59">IFERROR(INDEX(records[持续时间],MATCH(表31_3637[[#This Row],[日期]]&amp;"吃早餐",records[日期]&amp;records[名称],0)),"")</f>
        <v/>
      </c>
      <c r="N59" t="str">
        <f t="array" ref="N59">IFERROR(INDEX(records[得分],MATCH(表31_3637[[#This Row],[日期]]&amp;"吃早餐",records[日期]&amp;records[名称],0)),"")</f>
        <v/>
      </c>
      <c r="O59" t="str">
        <f t="array" ref="O59">IFERROR(INDEX(records[备注],MATCH(表31_3637[[#This Row],[日期]]&amp;"吃早餐",records[日期]&amp;records[名称],0))&amp;"","")</f>
        <v/>
      </c>
      <c r="P59" t="str">
        <f>IF(表31_3637[[#This Row],[得分]]="","",IF(表31_3637[[#This Row],[得分]]&gt;0,P58+1,0))</f>
        <v/>
      </c>
      <c r="Q59" t="str">
        <f>IF(表31_3637[[#This Row],[得分]]="","",IF(表31_3637[[#This Row],[得分]]&lt;0,Q58+1,0))</f>
        <v/>
      </c>
    </row>
    <row r="60" spans="1:17">
      <c r="A60" s="5">
        <v>43934</v>
      </c>
      <c r="B60" s="17" t="str">
        <f t="array" ref="B60">IFERROR(INDEX(records[开始时刻],MATCH(表31_36[[#This Row],[日期]]&amp;"做早餐",records[日期]&amp;records[名称],0)),"")</f>
        <v/>
      </c>
      <c r="C60" s="17" t="str">
        <f t="array" ref="C60">IFERROR(INDEX(records[结束时刻],MATCH(表31_36[[#This Row],[日期]]&amp;"做早餐",records[日期]&amp;records[名称],0)),"")</f>
        <v/>
      </c>
      <c r="D60" s="17" t="str">
        <f t="array" ref="D60">IFERROR(INDEX(records[持续时间],MATCH(表31_36[[#This Row],[日期]]&amp;"做早餐",records[日期]&amp;records[名称],0)),"")</f>
        <v/>
      </c>
      <c r="E60" t="str">
        <f t="array" ref="E60">IFERROR(INDEX(records[得分],MATCH(表31_36[[#This Row],[日期]]&amp;"做早餐",records[日期]&amp;records[名称],0)),"")</f>
        <v/>
      </c>
      <c r="F60" t="str">
        <f t="array" ref="F60">IFERROR(INDEX(records[备注],MATCH(表31_36[[#This Row],[日期]]&amp;"做早餐",records[日期]&amp;records[名称],0))&amp;"","")</f>
        <v/>
      </c>
      <c r="G60" t="str">
        <f>IF(表31_36[[#This Row],[得分]]="","",IF(表31_36[[#This Row],[得分]]&gt;0,G59+1,0))</f>
        <v/>
      </c>
      <c r="H60" t="str">
        <f t="array" ref="H60">IF(表31_36[[#This Row],[得分]]="","",IF(表31_36[[#This Row],[得分]]&lt;=0,H59+1,0))</f>
        <v/>
      </c>
      <c r="J60" s="5">
        <v>43934</v>
      </c>
      <c r="K60" s="17" t="str">
        <f t="array" ref="K60">IFERROR(INDEX(records[开始时刻],MATCH(表31_3637[[#This Row],[日期]]&amp;"吃早餐",records[日期]&amp;records[名称],0)),"")</f>
        <v/>
      </c>
      <c r="L60" s="17" t="str">
        <f t="array" ref="L60">IFERROR(INDEX(records[结束时刻],MATCH(表31_3637[[#This Row],[日期]]&amp;"吃早餐",records[日期]&amp;records[名称],0)),"")</f>
        <v/>
      </c>
      <c r="M60" s="17" t="str">
        <f t="array" ref="M60">IFERROR(INDEX(records[持续时间],MATCH(表31_3637[[#This Row],[日期]]&amp;"吃早餐",records[日期]&amp;records[名称],0)),"")</f>
        <v/>
      </c>
      <c r="N60" t="str">
        <f t="array" ref="N60">IFERROR(INDEX(records[得分],MATCH(表31_3637[[#This Row],[日期]]&amp;"吃早餐",records[日期]&amp;records[名称],0)),"")</f>
        <v/>
      </c>
      <c r="O60" t="str">
        <f t="array" ref="O60">IFERROR(INDEX(records[备注],MATCH(表31_3637[[#This Row],[日期]]&amp;"吃早餐",records[日期]&amp;records[名称],0))&amp;"","")</f>
        <v/>
      </c>
      <c r="P60" t="str">
        <f>IF(表31_3637[[#This Row],[得分]]="","",IF(表31_3637[[#This Row],[得分]]&gt;0,P59+1,0))</f>
        <v/>
      </c>
      <c r="Q60" t="str">
        <f>IF(表31_3637[[#This Row],[得分]]="","",IF(表31_3637[[#This Row],[得分]]&lt;0,Q59+1,0))</f>
        <v/>
      </c>
    </row>
    <row r="61" spans="1:17">
      <c r="A61" s="5">
        <v>43935</v>
      </c>
      <c r="B61" s="17" t="str">
        <f t="array" ref="B61">IFERROR(INDEX(records[开始时刻],MATCH(表31_36[[#This Row],[日期]]&amp;"做早餐",records[日期]&amp;records[名称],0)),"")</f>
        <v/>
      </c>
      <c r="C61" s="17" t="str">
        <f t="array" ref="C61">IFERROR(INDEX(records[结束时刻],MATCH(表31_36[[#This Row],[日期]]&amp;"做早餐",records[日期]&amp;records[名称],0)),"")</f>
        <v/>
      </c>
      <c r="D61" s="17" t="str">
        <f t="array" ref="D61">IFERROR(INDEX(records[持续时间],MATCH(表31_36[[#This Row],[日期]]&amp;"做早餐",records[日期]&amp;records[名称],0)),"")</f>
        <v/>
      </c>
      <c r="E61" t="str">
        <f t="array" ref="E61">IFERROR(INDEX(records[得分],MATCH(表31_36[[#This Row],[日期]]&amp;"做早餐",records[日期]&amp;records[名称],0)),"")</f>
        <v/>
      </c>
      <c r="F61" t="str">
        <f t="array" ref="F61">IFERROR(INDEX(records[备注],MATCH(表31_36[[#This Row],[日期]]&amp;"做早餐",records[日期]&amp;records[名称],0))&amp;"","")</f>
        <v/>
      </c>
      <c r="G61" t="str">
        <f>IF(表31_36[[#This Row],[得分]]="","",IF(表31_36[[#This Row],[得分]]&gt;0,G60+1,0))</f>
        <v/>
      </c>
      <c r="H61" t="str">
        <f t="array" ref="H61">IF(表31_36[[#This Row],[得分]]="","",IF(表31_36[[#This Row],[得分]]&lt;=0,H60+1,0))</f>
        <v/>
      </c>
      <c r="J61" s="5">
        <v>43935</v>
      </c>
      <c r="K61" s="17" t="str">
        <f t="array" ref="K61">IFERROR(INDEX(records[开始时刻],MATCH(表31_3637[[#This Row],[日期]]&amp;"吃早餐",records[日期]&amp;records[名称],0)),"")</f>
        <v/>
      </c>
      <c r="L61" s="17" t="str">
        <f t="array" ref="L61">IFERROR(INDEX(records[结束时刻],MATCH(表31_3637[[#This Row],[日期]]&amp;"吃早餐",records[日期]&amp;records[名称],0)),"")</f>
        <v/>
      </c>
      <c r="M61" s="17" t="str">
        <f t="array" ref="M61">IFERROR(INDEX(records[持续时间],MATCH(表31_3637[[#This Row],[日期]]&amp;"吃早餐",records[日期]&amp;records[名称],0)),"")</f>
        <v/>
      </c>
      <c r="N61" t="str">
        <f t="array" ref="N61">IFERROR(INDEX(records[得分],MATCH(表31_3637[[#This Row],[日期]]&amp;"吃早餐",records[日期]&amp;records[名称],0)),"")</f>
        <v/>
      </c>
      <c r="O61" t="str">
        <f t="array" ref="O61">IFERROR(INDEX(records[备注],MATCH(表31_3637[[#This Row],[日期]]&amp;"吃早餐",records[日期]&amp;records[名称],0))&amp;"","")</f>
        <v/>
      </c>
      <c r="P61" t="str">
        <f>IF(表31_3637[[#This Row],[得分]]="","",IF(表31_3637[[#This Row],[得分]]&gt;0,P60+1,0))</f>
        <v/>
      </c>
      <c r="Q61" t="str">
        <f>IF(表31_3637[[#This Row],[得分]]="","",IF(表31_3637[[#This Row],[得分]]&lt;0,Q60+1,0))</f>
        <v/>
      </c>
    </row>
    <row r="62" spans="1:17">
      <c r="A62" s="5">
        <v>43936</v>
      </c>
      <c r="B62" s="17" t="str">
        <f t="array" ref="B62">IFERROR(INDEX(records[开始时刻],MATCH(表31_36[[#This Row],[日期]]&amp;"做早餐",records[日期]&amp;records[名称],0)),"")</f>
        <v/>
      </c>
      <c r="C62" s="17" t="str">
        <f t="array" ref="C62">IFERROR(INDEX(records[结束时刻],MATCH(表31_36[[#This Row],[日期]]&amp;"做早餐",records[日期]&amp;records[名称],0)),"")</f>
        <v/>
      </c>
      <c r="D62" s="17" t="str">
        <f t="array" ref="D62">IFERROR(INDEX(records[持续时间],MATCH(表31_36[[#This Row],[日期]]&amp;"做早餐",records[日期]&amp;records[名称],0)),"")</f>
        <v/>
      </c>
      <c r="E62" t="str">
        <f t="array" ref="E62">IFERROR(INDEX(records[得分],MATCH(表31_36[[#This Row],[日期]]&amp;"做早餐",records[日期]&amp;records[名称],0)),"")</f>
        <v/>
      </c>
      <c r="F62" t="str">
        <f t="array" ref="F62">IFERROR(INDEX(records[备注],MATCH(表31_36[[#This Row],[日期]]&amp;"做早餐",records[日期]&amp;records[名称],0))&amp;"","")</f>
        <v/>
      </c>
      <c r="G62" t="str">
        <f>IF(表31_36[[#This Row],[得分]]="","",IF(表31_36[[#This Row],[得分]]&gt;0,G61+1,0))</f>
        <v/>
      </c>
      <c r="H62" t="str">
        <f t="array" ref="H62">IF(表31_36[[#This Row],[得分]]="","",IF(表31_36[[#This Row],[得分]]&lt;=0,H61+1,0))</f>
        <v/>
      </c>
      <c r="J62" s="5">
        <v>43936</v>
      </c>
      <c r="K62" s="17" t="str">
        <f t="array" ref="K62">IFERROR(INDEX(records[开始时刻],MATCH(表31_3637[[#This Row],[日期]]&amp;"吃早餐",records[日期]&amp;records[名称],0)),"")</f>
        <v/>
      </c>
      <c r="L62" s="17" t="str">
        <f t="array" ref="L62">IFERROR(INDEX(records[结束时刻],MATCH(表31_3637[[#This Row],[日期]]&amp;"吃早餐",records[日期]&amp;records[名称],0)),"")</f>
        <v/>
      </c>
      <c r="M62" s="17" t="str">
        <f t="array" ref="M62">IFERROR(INDEX(records[持续时间],MATCH(表31_3637[[#This Row],[日期]]&amp;"吃早餐",records[日期]&amp;records[名称],0)),"")</f>
        <v/>
      </c>
      <c r="N62" t="str">
        <f t="array" ref="N62">IFERROR(INDEX(records[得分],MATCH(表31_3637[[#This Row],[日期]]&amp;"吃早餐",records[日期]&amp;records[名称],0)),"")</f>
        <v/>
      </c>
      <c r="O62" t="str">
        <f t="array" ref="O62">IFERROR(INDEX(records[备注],MATCH(表31_3637[[#This Row],[日期]]&amp;"吃早餐",records[日期]&amp;records[名称],0))&amp;"","")</f>
        <v/>
      </c>
      <c r="P62" t="str">
        <f>IF(表31_3637[[#This Row],[得分]]="","",IF(表31_3637[[#This Row],[得分]]&gt;0,P61+1,0))</f>
        <v/>
      </c>
      <c r="Q62" t="str">
        <f>IF(表31_3637[[#This Row],[得分]]="","",IF(表31_3637[[#This Row],[得分]]&lt;0,Q61+1,0))</f>
        <v/>
      </c>
    </row>
    <row r="63" spans="1:17">
      <c r="A63" s="5">
        <v>43937</v>
      </c>
      <c r="B63" s="17" t="str">
        <f t="array" ref="B63">IFERROR(INDEX(records[开始时刻],MATCH(表31_36[[#This Row],[日期]]&amp;"做早餐",records[日期]&amp;records[名称],0)),"")</f>
        <v/>
      </c>
      <c r="C63" s="17" t="str">
        <f t="array" ref="C63">IFERROR(INDEX(records[结束时刻],MATCH(表31_36[[#This Row],[日期]]&amp;"做早餐",records[日期]&amp;records[名称],0)),"")</f>
        <v/>
      </c>
      <c r="D63" s="17" t="str">
        <f t="array" ref="D63">IFERROR(INDEX(records[持续时间],MATCH(表31_36[[#This Row],[日期]]&amp;"做早餐",records[日期]&amp;records[名称],0)),"")</f>
        <v/>
      </c>
      <c r="E63" t="str">
        <f t="array" ref="E63">IFERROR(INDEX(records[得分],MATCH(表31_36[[#This Row],[日期]]&amp;"做早餐",records[日期]&amp;records[名称],0)),"")</f>
        <v/>
      </c>
      <c r="F63" t="str">
        <f t="array" ref="F63">IFERROR(INDEX(records[备注],MATCH(表31_36[[#This Row],[日期]]&amp;"做早餐",records[日期]&amp;records[名称],0))&amp;"","")</f>
        <v/>
      </c>
      <c r="G63" t="str">
        <f>IF(表31_36[[#This Row],[得分]]="","",IF(表31_36[[#This Row],[得分]]&gt;0,G62+1,0))</f>
        <v/>
      </c>
      <c r="H63" t="str">
        <f t="array" ref="H63">IF(表31_36[[#This Row],[得分]]="","",IF(表31_36[[#This Row],[得分]]&lt;=0,H62+1,0))</f>
        <v/>
      </c>
      <c r="J63" s="5">
        <v>43937</v>
      </c>
      <c r="K63" s="17" t="str">
        <f t="array" ref="K63">IFERROR(INDEX(records[开始时刻],MATCH(表31_3637[[#This Row],[日期]]&amp;"吃早餐",records[日期]&amp;records[名称],0)),"")</f>
        <v/>
      </c>
      <c r="L63" s="17" t="str">
        <f t="array" ref="L63">IFERROR(INDEX(records[结束时刻],MATCH(表31_3637[[#This Row],[日期]]&amp;"吃早餐",records[日期]&amp;records[名称],0)),"")</f>
        <v/>
      </c>
      <c r="M63" s="17" t="str">
        <f t="array" ref="M63">IFERROR(INDEX(records[持续时间],MATCH(表31_3637[[#This Row],[日期]]&amp;"吃早餐",records[日期]&amp;records[名称],0)),"")</f>
        <v/>
      </c>
      <c r="N63" t="str">
        <f t="array" ref="N63">IFERROR(INDEX(records[得分],MATCH(表31_3637[[#This Row],[日期]]&amp;"吃早餐",records[日期]&amp;records[名称],0)),"")</f>
        <v/>
      </c>
      <c r="O63" t="str">
        <f t="array" ref="O63">IFERROR(INDEX(records[备注],MATCH(表31_3637[[#This Row],[日期]]&amp;"吃早餐",records[日期]&amp;records[名称],0))&amp;"","")</f>
        <v/>
      </c>
      <c r="P63" t="str">
        <f>IF(表31_3637[[#This Row],[得分]]="","",IF(表31_3637[[#This Row],[得分]]&gt;0,P62+1,0))</f>
        <v/>
      </c>
      <c r="Q63" t="str">
        <f>IF(表31_3637[[#This Row],[得分]]="","",IF(表31_3637[[#This Row],[得分]]&lt;0,Q62+1,0))</f>
        <v/>
      </c>
    </row>
    <row r="64" spans="1:17">
      <c r="A64" s="5">
        <v>43938</v>
      </c>
      <c r="B64" s="17" t="str">
        <f t="array" ref="B64">IFERROR(INDEX(records[开始时刻],MATCH(表31_36[[#This Row],[日期]]&amp;"做早餐",records[日期]&amp;records[名称],0)),"")</f>
        <v/>
      </c>
      <c r="C64" s="17" t="str">
        <f t="array" ref="C64">IFERROR(INDEX(records[结束时刻],MATCH(表31_36[[#This Row],[日期]]&amp;"做早餐",records[日期]&amp;records[名称],0)),"")</f>
        <v/>
      </c>
      <c r="D64" s="17" t="str">
        <f t="array" ref="D64">IFERROR(INDEX(records[持续时间],MATCH(表31_36[[#This Row],[日期]]&amp;"做早餐",records[日期]&amp;records[名称],0)),"")</f>
        <v/>
      </c>
      <c r="E64" t="str">
        <f t="array" ref="E64">IFERROR(INDEX(records[得分],MATCH(表31_36[[#This Row],[日期]]&amp;"做早餐",records[日期]&amp;records[名称],0)),"")</f>
        <v/>
      </c>
      <c r="F64" t="str">
        <f t="array" ref="F64">IFERROR(INDEX(records[备注],MATCH(表31_36[[#This Row],[日期]]&amp;"做早餐",records[日期]&amp;records[名称],0))&amp;"","")</f>
        <v/>
      </c>
      <c r="G64" t="str">
        <f>IF(表31_36[[#This Row],[得分]]="","",IF(表31_36[[#This Row],[得分]]&gt;0,G63+1,0))</f>
        <v/>
      </c>
      <c r="H64" t="str">
        <f t="array" ref="H64">IF(表31_36[[#This Row],[得分]]="","",IF(表31_36[[#This Row],[得分]]&lt;=0,H63+1,0))</f>
        <v/>
      </c>
      <c r="J64" s="5">
        <v>43938</v>
      </c>
      <c r="K64" s="17" t="str">
        <f t="array" ref="K64">IFERROR(INDEX(records[开始时刻],MATCH(表31_3637[[#This Row],[日期]]&amp;"吃早餐",records[日期]&amp;records[名称],0)),"")</f>
        <v/>
      </c>
      <c r="L64" s="17" t="str">
        <f t="array" ref="L64">IFERROR(INDEX(records[结束时刻],MATCH(表31_3637[[#This Row],[日期]]&amp;"吃早餐",records[日期]&amp;records[名称],0)),"")</f>
        <v/>
      </c>
      <c r="M64" s="17" t="str">
        <f t="array" ref="M64">IFERROR(INDEX(records[持续时间],MATCH(表31_3637[[#This Row],[日期]]&amp;"吃早餐",records[日期]&amp;records[名称],0)),"")</f>
        <v/>
      </c>
      <c r="N64" t="str">
        <f t="array" ref="N64">IFERROR(INDEX(records[得分],MATCH(表31_3637[[#This Row],[日期]]&amp;"吃早餐",records[日期]&amp;records[名称],0)),"")</f>
        <v/>
      </c>
      <c r="O64" t="str">
        <f t="array" ref="O64">IFERROR(INDEX(records[备注],MATCH(表31_3637[[#This Row],[日期]]&amp;"吃早餐",records[日期]&amp;records[名称],0))&amp;"","")</f>
        <v/>
      </c>
      <c r="P64" t="str">
        <f>IF(表31_3637[[#This Row],[得分]]="","",IF(表31_3637[[#This Row],[得分]]&gt;0,P63+1,0))</f>
        <v/>
      </c>
      <c r="Q64" t="str">
        <f>IF(表31_3637[[#This Row],[得分]]="","",IF(表31_3637[[#This Row],[得分]]&lt;0,Q63+1,0))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64"/>
  <sheetViews>
    <sheetView topLeftCell="C46" workbookViewId="0">
      <selection activeCell="G52" sqref="G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>
        <f t="array" ref="K48">IFERROR(INDEX(records[开始时刻],MATCH(表31_363740[[#This Row],[日期]]&amp;"吃午餐",records[日期]&amp;records[名称],0)),"")</f>
        <v>0.52083333333333337</v>
      </c>
      <c r="L48" s="17">
        <f t="array" ref="L48">IFERROR(INDEX(records[结束时刻],MATCH(表31_363740[[#This Row],[日期]]&amp;"吃午餐",records[日期]&amp;records[名称],0)),"")</f>
        <v>0.54166666666666663</v>
      </c>
      <c r="M48" s="17">
        <f t="array" ref="M48">IFERROR(INDEX(records[持续时间],MATCH(表31_363740[[#This Row],[日期]]&amp;"吃午餐",records[日期]&amp;records[名称],0)),"")</f>
        <v>2.0833333333333259E-2</v>
      </c>
      <c r="N48">
        <f t="array" ref="N48">IFERROR(INDEX(records[得分],MATCH(表31_363740[[#This Row],[日期]]&amp;"吃午餐",records[日期]&amp;records[名称],0)),"")</f>
        <v>2</v>
      </c>
      <c r="O48" t="str">
        <f t="array" ref="O48">IFERROR(INDEX(records[备注],MATCH(表31_363740[[#This Row],[日期]]&amp;"吃午餐",records[日期]&amp;records[名称],0))&amp;"","")</f>
        <v>完成度：100%</v>
      </c>
      <c r="P48">
        <f>IF(表31_363740[[#This Row],[得分]]="","",IF(表31_363740[[#This Row],[得分]]&gt;0,P47+1,0))</f>
        <v>8</v>
      </c>
      <c r="Q48">
        <f>IF(表31_363740[[#This Row],[得分]]="","",IF(表31_363740[[#This Row],[得分]]&lt;0,Q47+1,0))</f>
        <v>0</v>
      </c>
    </row>
    <row r="49" spans="1:17">
      <c r="A49" s="5">
        <v>43923</v>
      </c>
      <c r="B49" s="17" t="str">
        <f t="array" ref="B49">IFERROR(INDEX(records[开始时刻],MATCH(表31_3639[[#This Row],[日期]]&amp;"做午餐",records[日期]&amp;records[名称],0)),"")</f>
        <v/>
      </c>
      <c r="C49" s="17" t="str">
        <f t="array" ref="C49">IFERROR(INDEX(records[结束时刻],MATCH(表31_3639[[#This Row],[日期]]&amp;"做午餐",records[日期]&amp;records[名称],0)),"")</f>
        <v/>
      </c>
      <c r="D49" s="17" t="str">
        <f t="array" ref="D49">IFERROR(INDEX(records[持续时间],MATCH(表31_3639[[#This Row],[日期]]&amp;"做午餐",records[日期]&amp;records[名称],0)),"")</f>
        <v/>
      </c>
      <c r="E49" t="str">
        <f t="array" ref="E49">IFERROR(INDEX(records[得分],MATCH(表31_3639[[#This Row],[日期]]&amp;"做午餐",records[日期]&amp;records[名称],0)),"")</f>
        <v/>
      </c>
      <c r="F49" t="str">
        <f t="array" ref="F49">IFERROR(INDEX(records[备注],MATCH(表31_3639[[#This Row],[日期]]&amp;"做午餐",records[日期]&amp;records[名称],0))&amp;"","")</f>
        <v/>
      </c>
      <c r="G49" t="str">
        <f>IF(表31_3639[[#This Row],[得分]]="","",IF(表31_3639[[#This Row],[得分]]&gt;0,G48+1,0))</f>
        <v/>
      </c>
      <c r="H49" t="str">
        <f>IF(表31_3639[[#This Row],[得分]]="","",IF(表31_3639[[#This Row],[得分]]&lt;0,H48+1,0))</f>
        <v/>
      </c>
      <c r="J49" s="5">
        <v>43923</v>
      </c>
      <c r="K49" s="17">
        <f t="array" ref="K49">IFERROR(INDEX(records[开始时刻],MATCH(表31_363740[[#This Row],[日期]]&amp;"吃午餐",records[日期]&amp;records[名称],0)),"")</f>
        <v>0.52083333333333337</v>
      </c>
      <c r="L49" s="17">
        <f t="array" ref="L49">IFERROR(INDEX(records[结束时刻],MATCH(表31_363740[[#This Row],[日期]]&amp;"吃午餐",records[日期]&amp;records[名称],0)),"")</f>
        <v>0.54166666666666663</v>
      </c>
      <c r="M49" s="17">
        <f t="array" ref="M49">IFERROR(INDEX(records[持续时间],MATCH(表31_363740[[#This Row],[日期]]&amp;"吃午餐",records[日期]&amp;records[名称],0)),"")</f>
        <v>2.0833333333333259E-2</v>
      </c>
      <c r="N49">
        <f t="array" ref="N49">IFERROR(INDEX(records[得分],MATCH(表31_363740[[#This Row],[日期]]&amp;"吃午餐",records[日期]&amp;records[名称],0)),"")</f>
        <v>2.1</v>
      </c>
      <c r="O49" t="str">
        <f t="array" ref="O49">IFERROR(INDEX(records[备注],MATCH(表31_363740[[#This Row],[日期]]&amp;"吃午餐",records[日期]&amp;records[名称],0))&amp;"","")</f>
        <v>完成度：100%, 已连续3天，增加0.1</v>
      </c>
      <c r="P49">
        <f>IF(表31_363740[[#This Row],[得分]]="","",IF(表31_363740[[#This Row],[得分]]&gt;0,P48+1,0))</f>
        <v>9</v>
      </c>
      <c r="Q49">
        <f>IF(表31_363740[[#This Row],[得分]]="","",IF(表31_363740[[#This Row],[得分]]&lt;0,Q48+1,0))</f>
        <v>0</v>
      </c>
    </row>
    <row r="50" spans="1:17">
      <c r="A50" s="5">
        <v>43924</v>
      </c>
      <c r="B50" s="17" t="str">
        <f t="array" ref="B50">IFERROR(INDEX(records[开始时刻],MATCH(表31_3639[[#This Row],[日期]]&amp;"做午餐",records[日期]&amp;records[名称],0)),"")</f>
        <v/>
      </c>
      <c r="C50" s="17" t="str">
        <f t="array" ref="C50">IFERROR(INDEX(records[结束时刻],MATCH(表31_3639[[#This Row],[日期]]&amp;"做午餐",records[日期]&amp;records[名称],0)),"")</f>
        <v/>
      </c>
      <c r="D50" s="17" t="str">
        <f t="array" ref="D50">IFERROR(INDEX(records[持续时间],MATCH(表31_3639[[#This Row],[日期]]&amp;"做午餐",records[日期]&amp;records[名称],0)),"")</f>
        <v/>
      </c>
      <c r="E50" t="str">
        <f t="array" ref="E50">IFERROR(INDEX(records[得分],MATCH(表31_3639[[#This Row],[日期]]&amp;"做午餐",records[日期]&amp;records[名称],0)),"")</f>
        <v/>
      </c>
      <c r="F50" t="str">
        <f t="array" ref="F50">IFERROR(INDEX(records[备注],MATCH(表31_3639[[#This Row],[日期]]&amp;"做午餐",records[日期]&amp;records[名称],0))&amp;"","")</f>
        <v/>
      </c>
      <c r="G50" t="str">
        <f>IF(表31_3639[[#This Row],[得分]]="","",IF(表31_3639[[#This Row],[得分]]&gt;0,G49+1,0))</f>
        <v/>
      </c>
      <c r="H50" t="str">
        <f>IF(表31_3639[[#This Row],[得分]]="","",IF(表31_3639[[#This Row],[得分]]&lt;0,H49+1,0))</f>
        <v/>
      </c>
      <c r="J50" s="5">
        <v>43924</v>
      </c>
      <c r="K50" s="17">
        <f t="array" ref="K50">IFERROR(INDEX(records[开始时刻],MATCH(表31_363740[[#This Row],[日期]]&amp;"吃午餐",records[日期]&amp;records[名称],0)),"")</f>
        <v>0.52083333333333337</v>
      </c>
      <c r="L50" s="17">
        <f t="array" ref="L50">IFERROR(INDEX(records[结束时刻],MATCH(表31_363740[[#This Row],[日期]]&amp;"吃午餐",records[日期]&amp;records[名称],0)),"")</f>
        <v>0.54166666666666663</v>
      </c>
      <c r="M50" s="17">
        <f t="array" ref="M50">IFERROR(INDEX(records[持续时间],MATCH(表31_363740[[#This Row],[日期]]&amp;"吃午餐",records[日期]&amp;records[名称],0)),"")</f>
        <v>2.0833333333333259E-2</v>
      </c>
      <c r="N50">
        <f t="array" ref="N50">IFERROR(INDEX(records[得分],MATCH(表31_363740[[#This Row],[日期]]&amp;"吃午餐",records[日期]&amp;records[名称],0)),"")</f>
        <v>2.1</v>
      </c>
      <c r="O50" t="str">
        <f t="array" ref="O50">IFERROR(INDEX(records[备注],MATCH(表31_363740[[#This Row],[日期]]&amp;"吃午餐",records[日期]&amp;records[名称],0))&amp;"","")</f>
        <v>完成度：100%</v>
      </c>
      <c r="P50">
        <f>IF(表31_363740[[#This Row],[得分]]="","",IF(表31_363740[[#This Row],[得分]]&gt;0,P49+1,0))</f>
        <v>10</v>
      </c>
      <c r="Q50">
        <f>IF(表31_363740[[#This Row],[得分]]="","",IF(表31_363740[[#This Row],[得分]]&lt;0,Q49+1,0))</f>
        <v>0</v>
      </c>
    </row>
    <row r="51" spans="1:17">
      <c r="A51" s="5">
        <v>43925</v>
      </c>
      <c r="B51" s="17">
        <f t="array" ref="B51">IFERROR(INDEX(records[开始时刻],MATCH(表31_3639[[#This Row],[日期]]&amp;"做午餐",records[日期]&amp;records[名称],0)),"")</f>
        <v>0.47916666666666669</v>
      </c>
      <c r="C51" s="17">
        <f t="array" ref="C51">IFERROR(INDEX(records[结束时刻],MATCH(表31_3639[[#This Row],[日期]]&amp;"做午餐",records[日期]&amp;records[名称],0)),"")</f>
        <v>0.52083333333333337</v>
      </c>
      <c r="D51" s="17">
        <f t="array" ref="D51">IFERROR(INDEX(records[持续时间],MATCH(表31_3639[[#This Row],[日期]]&amp;"做午餐",records[日期]&amp;records[名称],0)),"")</f>
        <v>4.1666666666666685E-2</v>
      </c>
      <c r="E51">
        <f t="array" ref="E51">IFERROR(INDEX(records[得分],MATCH(表31_3639[[#This Row],[日期]]&amp;"做午餐",records[日期]&amp;records[名称],0)),"")</f>
        <v>1.8</v>
      </c>
      <c r="F51" t="str">
        <f t="array" ref="F51">IFERROR(INDEX(records[备注],MATCH(表31_3639[[#This Row],[日期]]&amp;"做午餐",records[日期]&amp;records[名称],0))&amp;"","")</f>
        <v>完成度：100%</v>
      </c>
      <c r="G51">
        <v>1</v>
      </c>
      <c r="H51">
        <f>IF(表31_3639[[#This Row],[得分]]="","",IF(表31_3639[[#This Row],[得分]]&lt;0,H50+1,0))</f>
        <v>0</v>
      </c>
      <c r="J51" s="5">
        <v>43925</v>
      </c>
      <c r="K51" s="17">
        <f t="array" ref="K51">IFERROR(INDEX(records[开始时刻],MATCH(表31_363740[[#This Row],[日期]]&amp;"吃午餐",records[日期]&amp;records[名称],0)),"")</f>
        <v>0.52083333333333337</v>
      </c>
      <c r="L51" s="17">
        <f t="array" ref="L51">IFERROR(INDEX(records[结束时刻],MATCH(表31_363740[[#This Row],[日期]]&amp;"吃午餐",records[日期]&amp;records[名称],0)),"")</f>
        <v>0.54166666666666663</v>
      </c>
      <c r="M51" s="17">
        <f t="array" ref="M51">IFERROR(INDEX(records[持续时间],MATCH(表31_363740[[#This Row],[日期]]&amp;"吃午餐",records[日期]&amp;records[名称],0)),"")</f>
        <v>2.0833333333333259E-2</v>
      </c>
      <c r="N51">
        <f t="array" ref="N51">IFERROR(INDEX(records[得分],MATCH(表31_363740[[#This Row],[日期]]&amp;"吃午餐",records[日期]&amp;records[名称],0)),"")</f>
        <v>2.1</v>
      </c>
      <c r="O51" t="str">
        <f t="array" ref="O51">IFERROR(INDEX(records[备注],MATCH(表31_363740[[#This Row],[日期]]&amp;"吃午餐",records[日期]&amp;records[名称],0))&amp;"","")</f>
        <v>完成度：100%</v>
      </c>
      <c r="P51">
        <f>IF(表31_363740[[#This Row],[得分]]="","",IF(表31_363740[[#This Row],[得分]]&gt;0,P50+1,0))</f>
        <v>11</v>
      </c>
      <c r="Q51">
        <f>IF(表31_363740[[#This Row],[得分]]="","",IF(表31_363740[[#This Row],[得分]]&lt;0,Q50+1,0))</f>
        <v>0</v>
      </c>
    </row>
    <row r="52" spans="1:17">
      <c r="A52" s="5">
        <v>43926</v>
      </c>
      <c r="B52" s="17">
        <f t="array" ref="B52">IFERROR(INDEX(records[开始时刻],MATCH(表31_3639[[#This Row],[日期]]&amp;"做午餐",records[日期]&amp;records[名称],0)),"")</f>
        <v>0.47916666666666669</v>
      </c>
      <c r="C52" s="17">
        <f t="array" ref="C52">IFERROR(INDEX(records[结束时刻],MATCH(表31_3639[[#This Row],[日期]]&amp;"做午餐",records[日期]&amp;records[名称],0)),"")</f>
        <v>0.52083333333333337</v>
      </c>
      <c r="D52" s="17">
        <f t="array" ref="D52">IFERROR(INDEX(records[持续时间],MATCH(表31_3639[[#This Row],[日期]]&amp;"做午餐",records[日期]&amp;records[名称],0)),"")</f>
        <v>4.1666666666666685E-2</v>
      </c>
      <c r="E52">
        <f t="array" ref="E52">IFERROR(INDEX(records[得分],MATCH(表31_3639[[#This Row],[日期]]&amp;"做午餐",records[日期]&amp;records[名称],0)),"")</f>
        <v>1.8</v>
      </c>
      <c r="F52" t="str">
        <f t="array" ref="F52">IFERROR(INDEX(records[备注],MATCH(表31_3639[[#This Row],[日期]]&amp;"做午餐",records[日期]&amp;records[名称],0))&amp;"","")</f>
        <v>完成度：100%</v>
      </c>
      <c r="G52">
        <f>IF(表31_3639[[#This Row],[得分]]="","",IF(表31_3639[[#This Row],[得分]]&gt;0,G51+1,0))</f>
        <v>2</v>
      </c>
      <c r="H52">
        <f>IF(表31_3639[[#This Row],[得分]]="","",IF(表31_3639[[#This Row],[得分]]&lt;0,H51+1,0))</f>
        <v>0</v>
      </c>
      <c r="J52" s="5">
        <v>43926</v>
      </c>
      <c r="K52" s="17">
        <f t="array" ref="K52">IFERROR(INDEX(records[开始时刻],MATCH(表31_363740[[#This Row],[日期]]&amp;"吃午餐",records[日期]&amp;records[名称],0)),"")</f>
        <v>0.52083333333333337</v>
      </c>
      <c r="L52" s="17">
        <f t="array" ref="L52">IFERROR(INDEX(records[结束时刻],MATCH(表31_363740[[#This Row],[日期]]&amp;"吃午餐",records[日期]&amp;records[名称],0)),"")</f>
        <v>0.54166666666666663</v>
      </c>
      <c r="M52" s="17">
        <f t="array" ref="M52">IFERROR(INDEX(records[持续时间],MATCH(表31_363740[[#This Row],[日期]]&amp;"吃午餐",records[日期]&amp;records[名称],0)),"")</f>
        <v>2.0833333333333259E-2</v>
      </c>
      <c r="N52">
        <f t="array" ref="N52">IFERROR(INDEX(records[得分],MATCH(表31_363740[[#This Row],[日期]]&amp;"吃午餐",records[日期]&amp;records[名称],0)),"")</f>
        <v>2.2000000000000002</v>
      </c>
      <c r="O52" t="str">
        <f t="array" ref="O52">IFERROR(INDEX(records[备注],MATCH(表31_363740[[#This Row],[日期]]&amp;"吃午餐",records[日期]&amp;records[名称],0))&amp;"","")</f>
        <v>完成度：100%, 已连续3天，增加0.1</v>
      </c>
      <c r="P52">
        <f>IF(表31_363740[[#This Row],[得分]]="","",IF(表31_363740[[#This Row],[得分]]&gt;0,P51+1,0))</f>
        <v>12</v>
      </c>
      <c r="Q52">
        <f>IF(表31_363740[[#This Row],[得分]]="","",IF(表31_363740[[#This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IFERROR(INDEX(records[开始时刻],MATCH(表31_3639[[#This Row],[日期]]&amp;"做午餐",records[日期]&amp;records[名称],0)),"")</f>
        <v/>
      </c>
      <c r="C53" s="17" t="str">
        <f t="array" ref="C53">IFERROR(INDEX(records[结束时刻],MATCH(表31_3639[[#This Row],[日期]]&amp;"做午餐",records[日期]&amp;records[名称],0)),"")</f>
        <v/>
      </c>
      <c r="D53" s="17" t="str">
        <f t="array" ref="D53">IFERROR(INDEX(records[持续时间],MATCH(表31_3639[[#This Row],[日期]]&amp;"做午餐",records[日期]&amp;records[名称],0)),"")</f>
        <v/>
      </c>
      <c r="E53" t="str">
        <f t="array" ref="E53">IFERROR(INDEX(records[得分],MATCH(表31_3639[[#This Row],[日期]]&amp;"做午餐",records[日期]&amp;records[名称],0)),"")</f>
        <v/>
      </c>
      <c r="F53" t="str">
        <f t="array" ref="F53">IFERROR(INDEX(records[备注],MATCH(表31_3639[[#This Row],[日期]]&amp;"做午餐",records[日期]&amp;records[名称],0))&amp;"","")</f>
        <v/>
      </c>
      <c r="G53" t="str">
        <f>IF(表31_3639[[#This Row],[得分]]="","",IF(表31_3639[[#This Row],[得分]]&gt;0,G52+1,0))</f>
        <v/>
      </c>
      <c r="H53" t="str">
        <f>IF(表31_3639[[#This Row],[得分]]="","",IF(表31_3639[[#This Row],[得分]]&lt;0,H52+1,0))</f>
        <v/>
      </c>
      <c r="J53" s="5">
        <v>43927</v>
      </c>
      <c r="K53" s="17">
        <f t="array" ref="K53">IFERROR(INDEX(records[开始时刻],MATCH(表31_363740[[#This Row],[日期]]&amp;"吃午餐",records[日期]&amp;records[名称],0)),"")</f>
        <v>0.52083333333333337</v>
      </c>
      <c r="L53" s="17">
        <f t="array" ref="L53">IFERROR(INDEX(records[结束时刻],MATCH(表31_363740[[#This Row],[日期]]&amp;"吃午餐",records[日期]&amp;records[名称],0)),"")</f>
        <v>0.54166666666666663</v>
      </c>
      <c r="M53" s="17">
        <f t="array" ref="M53">IFERROR(INDEX(records[持续时间],MATCH(表31_363740[[#This Row],[日期]]&amp;"吃午餐",records[日期]&amp;records[名称],0)),"")</f>
        <v>2.0833333333333259E-2</v>
      </c>
      <c r="N53">
        <f t="array" ref="N53">IFERROR(INDEX(records[得分],MATCH(表31_363740[[#This Row],[日期]]&amp;"吃午餐",records[日期]&amp;records[名称],0)),"")</f>
        <v>2.2000000000000002</v>
      </c>
      <c r="O53" t="str">
        <f t="array" ref="O53">IFERROR(INDEX(records[备注],MATCH(表31_363740[[#This Row],[日期]]&amp;"吃午餐",records[日期]&amp;records[名称],0))&amp;"","")</f>
        <v>完成度：100%</v>
      </c>
      <c r="P53">
        <f>IF(表31_363740[[#This Row],[得分]]="","",IF(表31_363740[[#This Row],[得分]]&gt;0,P52+1,0))</f>
        <v>13</v>
      </c>
      <c r="Q53">
        <f>IF(表31_363740[[#This Row],[得分]]="","",IF(表31_363740[[#This Row],[得分]]&lt;0,Q52+1,0))</f>
        <v>0</v>
      </c>
    </row>
    <row r="54" spans="1:17">
      <c r="A54" s="5">
        <v>43928</v>
      </c>
      <c r="B54" s="17" t="str">
        <f t="array" ref="B54">IFERROR(INDEX(records[开始时刻],MATCH(表31_3639[[#This Row],[日期]]&amp;"做午餐",records[日期]&amp;records[名称],0)),"")</f>
        <v/>
      </c>
      <c r="C54" s="17" t="str">
        <f t="array" ref="C54">IFERROR(INDEX(records[结束时刻],MATCH(表31_3639[[#This Row],[日期]]&amp;"做午餐",records[日期]&amp;records[名称],0)),"")</f>
        <v/>
      </c>
      <c r="D54" s="17" t="str">
        <f t="array" ref="D54">IFERROR(INDEX(records[持续时间],MATCH(表31_3639[[#This Row],[日期]]&amp;"做午餐",records[日期]&amp;records[名称],0)),"")</f>
        <v/>
      </c>
      <c r="E54" t="str">
        <f t="array" ref="E54">IFERROR(INDEX(records[得分],MATCH(表31_3639[[#This Row],[日期]]&amp;"做午餐",records[日期]&amp;records[名称],0)),"")</f>
        <v/>
      </c>
      <c r="F54" t="str">
        <f t="array" ref="F54">IFERROR(INDEX(records[备注],MATCH(表31_3639[[#This Row],[日期]]&amp;"做午餐",records[日期]&amp;records[名称],0))&amp;"","")</f>
        <v/>
      </c>
      <c r="G54" t="str">
        <f>IF(表31_3639[[#This Row],[得分]]="","",IF(表31_3639[[#This Row],[得分]]&gt;0,G53+1,0))</f>
        <v/>
      </c>
      <c r="H54" t="str">
        <f>IF(表31_3639[[#This Row],[得分]]="","",IF(表31_3639[[#This Row],[得分]]&lt;0,H53+1,0))</f>
        <v/>
      </c>
      <c r="J54" s="5">
        <v>43928</v>
      </c>
      <c r="K54" s="17">
        <f t="array" ref="K54">IFERROR(INDEX(records[开始时刻],MATCH(表31_363740[[#This Row],[日期]]&amp;"吃午餐",records[日期]&amp;records[名称],0)),"")</f>
        <v>0.52083333333333337</v>
      </c>
      <c r="L54" s="17">
        <f t="array" ref="L54">IFERROR(INDEX(records[结束时刻],MATCH(表31_363740[[#This Row],[日期]]&amp;"吃午餐",records[日期]&amp;records[名称],0)),"")</f>
        <v>0.54166666666666663</v>
      </c>
      <c r="M54" s="17">
        <f t="array" ref="M54">IFERROR(INDEX(records[持续时间],MATCH(表31_363740[[#This Row],[日期]]&amp;"吃午餐",records[日期]&amp;records[名称],0)),"")</f>
        <v>2.0833333333333259E-2</v>
      </c>
      <c r="N54">
        <f t="array" ref="N54">IFERROR(INDEX(records[得分],MATCH(表31_363740[[#This Row],[日期]]&amp;"吃午餐",records[日期]&amp;records[名称],0)),"")</f>
        <v>2.2000000000000002</v>
      </c>
      <c r="O54" t="str">
        <f t="array" ref="O54">IFERROR(INDEX(records[备注],MATCH(表31_363740[[#This Row],[日期]]&amp;"吃午餐",records[日期]&amp;records[名称],0))&amp;"","")</f>
        <v>完成度：100%</v>
      </c>
      <c r="P54">
        <f>IF(表31_363740[[#This Row],[得分]]="","",IF(表31_363740[[#This Row],[得分]]&gt;0,P53+1,0))</f>
        <v>14</v>
      </c>
      <c r="Q54">
        <f>IF(表31_363740[[#This Row],[得分]]="","",IF(表31_363740[[#This Row],[得分]]&lt;0,Q53+1,0))</f>
        <v>0</v>
      </c>
    </row>
    <row r="55" spans="1:17">
      <c r="A55" s="5">
        <v>43929</v>
      </c>
      <c r="B55" s="17" t="str">
        <f t="array" ref="B55">IFERROR(INDEX(records[开始时刻],MATCH(表31_3639[[#This Row],[日期]]&amp;"做午餐",records[日期]&amp;records[名称],0)),"")</f>
        <v/>
      </c>
      <c r="C55" s="17" t="str">
        <f t="array" ref="C55">IFERROR(INDEX(records[结束时刻],MATCH(表31_3639[[#This Row],[日期]]&amp;"做午餐",records[日期]&amp;records[名称],0)),"")</f>
        <v/>
      </c>
      <c r="D55" s="17" t="str">
        <f t="array" ref="D55">IFERROR(INDEX(records[持续时间],MATCH(表31_3639[[#This Row],[日期]]&amp;"做午餐",records[日期]&amp;records[名称],0)),"")</f>
        <v/>
      </c>
      <c r="E55" t="str">
        <f t="array" ref="E55">IFERROR(INDEX(records[得分],MATCH(表31_3639[[#This Row],[日期]]&amp;"做午餐",records[日期]&amp;records[名称],0)),"")</f>
        <v/>
      </c>
      <c r="F55" t="str">
        <f t="array" ref="F55">IFERROR(INDEX(records[备注],MATCH(表31_3639[[#This Row],[日期]]&amp;"做午餐",records[日期]&amp;records[名称],0))&amp;"","")</f>
        <v/>
      </c>
      <c r="G55" t="str">
        <f>IF(表31_3639[[#This Row],[得分]]="","",IF(表31_3639[[#This Row],[得分]]&gt;0,G54+1,0))</f>
        <v/>
      </c>
      <c r="H55" t="str">
        <f>IF(表31_3639[[#This Row],[得分]]="","",IF(表31_3639[[#This Row],[得分]]&lt;0,H54+1,0))</f>
        <v/>
      </c>
      <c r="J55" s="5">
        <v>43929</v>
      </c>
      <c r="K55" s="17" t="str">
        <f t="array" ref="K55">IFERROR(INDEX(records[开始时刻],MATCH(表31_363740[[#This Row],[日期]]&amp;"吃午餐",records[日期]&amp;records[名称],0)),"")</f>
        <v/>
      </c>
      <c r="L55" s="17" t="str">
        <f t="array" ref="L55">IFERROR(INDEX(records[结束时刻],MATCH(表31_363740[[#This Row],[日期]]&amp;"吃午餐",records[日期]&amp;records[名称],0)),"")</f>
        <v/>
      </c>
      <c r="M55" s="17" t="str">
        <f t="array" ref="M55">IFERROR(INDEX(records[持续时间],MATCH(表31_363740[[#This Row],[日期]]&amp;"吃午餐",records[日期]&amp;records[名称],0)),"")</f>
        <v/>
      </c>
      <c r="N55" t="str">
        <f t="array" ref="N55">IFERROR(INDEX(records[得分],MATCH(表31_363740[[#This Row],[日期]]&amp;"吃午餐",records[日期]&amp;records[名称],0)),"")</f>
        <v/>
      </c>
      <c r="O55" t="str">
        <f t="array" ref="O55">IFERROR(INDEX(records[备注],MATCH(表31_363740[[#This Row],[日期]]&amp;"吃午餐",records[日期]&amp;records[名称],0))&amp;"","")</f>
        <v/>
      </c>
      <c r="P55" t="str">
        <f>IF(表31_363740[[#This Row],[得分]]="","",IF(表31_363740[[#This Row],[得分]]&gt;0,P54+1,0))</f>
        <v/>
      </c>
      <c r="Q55" t="str">
        <f>IF(表31_363740[[#This Row],[得分]]="","",IF(表31_363740[[#This Row],[得分]]&lt;0,Q54+1,0))</f>
        <v/>
      </c>
    </row>
    <row r="56" spans="1:17">
      <c r="A56" s="5">
        <v>43930</v>
      </c>
      <c r="B56" s="17" t="str">
        <f t="array" ref="B56">IFERROR(INDEX(records[开始时刻],MATCH(表31_3639[[#This Row],[日期]]&amp;"做午餐",records[日期]&amp;records[名称],0)),"")</f>
        <v/>
      </c>
      <c r="C56" s="17" t="str">
        <f t="array" ref="C56">IFERROR(INDEX(records[结束时刻],MATCH(表31_3639[[#This Row],[日期]]&amp;"做午餐",records[日期]&amp;records[名称],0)),"")</f>
        <v/>
      </c>
      <c r="D56" s="17" t="str">
        <f t="array" ref="D56">IFERROR(INDEX(records[持续时间],MATCH(表31_3639[[#This Row],[日期]]&amp;"做午餐",records[日期]&amp;records[名称],0)),"")</f>
        <v/>
      </c>
      <c r="E56" t="str">
        <f t="array" ref="E56">IFERROR(INDEX(records[得分],MATCH(表31_3639[[#This Row],[日期]]&amp;"做午餐",records[日期]&amp;records[名称],0)),"")</f>
        <v/>
      </c>
      <c r="F56" t="str">
        <f t="array" ref="F56">IFERROR(INDEX(records[备注],MATCH(表31_3639[[#This Row],[日期]]&amp;"做午餐",records[日期]&amp;records[名称],0))&amp;"","")</f>
        <v/>
      </c>
      <c r="G56" t="str">
        <f>IF(表31_3639[[#This Row],[得分]]="","",IF(表31_3639[[#This Row],[得分]]&gt;0,G55+1,0))</f>
        <v/>
      </c>
      <c r="H56" t="str">
        <f>IF(表31_3639[[#This Row],[得分]]="","",IF(表31_3639[[#This Row],[得分]]&lt;0,H55+1,0))</f>
        <v/>
      </c>
      <c r="J56" s="5">
        <v>43930</v>
      </c>
      <c r="K56" s="17" t="str">
        <f t="array" ref="K56">IFERROR(INDEX(records[开始时刻],MATCH(表31_363740[[#This Row],[日期]]&amp;"吃午餐",records[日期]&amp;records[名称],0)),"")</f>
        <v/>
      </c>
      <c r="L56" s="17" t="str">
        <f t="array" ref="L56">IFERROR(INDEX(records[结束时刻],MATCH(表31_363740[[#This Row],[日期]]&amp;"吃午餐",records[日期]&amp;records[名称],0)),"")</f>
        <v/>
      </c>
      <c r="M56" s="17" t="str">
        <f t="array" ref="M56">IFERROR(INDEX(records[持续时间],MATCH(表31_363740[[#This Row],[日期]]&amp;"吃午餐",records[日期]&amp;records[名称],0)),"")</f>
        <v/>
      </c>
      <c r="N56" t="str">
        <f t="array" ref="N56">IFERROR(INDEX(records[得分],MATCH(表31_363740[[#This Row],[日期]]&amp;"吃午餐",records[日期]&amp;records[名称],0)),"")</f>
        <v/>
      </c>
      <c r="O56" t="str">
        <f t="array" ref="O56">IFERROR(INDEX(records[备注],MATCH(表31_363740[[#This Row],[日期]]&amp;"吃午餐",records[日期]&amp;records[名称],0))&amp;"","")</f>
        <v/>
      </c>
      <c r="P56" t="str">
        <f>IF(表31_363740[[#This Row],[得分]]="","",IF(表31_363740[[#This Row],[得分]]&gt;0,P55+1,0))</f>
        <v/>
      </c>
      <c r="Q56" t="str">
        <f>IF(表31_363740[[#This Row],[得分]]="","",IF(表31_363740[[#This Row],[得分]]&lt;0,Q55+1,0))</f>
        <v/>
      </c>
    </row>
    <row r="57" spans="1:17">
      <c r="A57" s="5">
        <v>43931</v>
      </c>
      <c r="B57" s="17" t="str">
        <f t="array" ref="B57">IFERROR(INDEX(records[开始时刻],MATCH(表31_3639[[#This Row],[日期]]&amp;"做午餐",records[日期]&amp;records[名称],0)),"")</f>
        <v/>
      </c>
      <c r="C57" s="17" t="str">
        <f t="array" ref="C57">IFERROR(INDEX(records[结束时刻],MATCH(表31_3639[[#This Row],[日期]]&amp;"做午餐",records[日期]&amp;records[名称],0)),"")</f>
        <v/>
      </c>
      <c r="D57" s="17" t="str">
        <f t="array" ref="D57">IFERROR(INDEX(records[持续时间],MATCH(表31_3639[[#This Row],[日期]]&amp;"做午餐",records[日期]&amp;records[名称],0)),"")</f>
        <v/>
      </c>
      <c r="E57" t="str">
        <f t="array" ref="E57">IFERROR(INDEX(records[得分],MATCH(表31_3639[[#This Row],[日期]]&amp;"做午餐",records[日期]&amp;records[名称],0)),"")</f>
        <v/>
      </c>
      <c r="F57" t="str">
        <f t="array" ref="F57">IFERROR(INDEX(records[备注],MATCH(表31_3639[[#This Row],[日期]]&amp;"做午餐",records[日期]&amp;records[名称],0))&amp;"","")</f>
        <v/>
      </c>
      <c r="G57" t="str">
        <f>IF(表31_3639[[#This Row],[得分]]="","",IF(表31_3639[[#This Row],[得分]]&gt;0,G56+1,0))</f>
        <v/>
      </c>
      <c r="H57" t="str">
        <f>IF(表31_3639[[#This Row],[得分]]="","",IF(表31_3639[[#This Row],[得分]]&lt;0,H56+1,0))</f>
        <v/>
      </c>
      <c r="J57" s="5">
        <v>43931</v>
      </c>
      <c r="K57" s="17" t="str">
        <f t="array" ref="K57">IFERROR(INDEX(records[开始时刻],MATCH(表31_363740[[#This Row],[日期]]&amp;"吃午餐",records[日期]&amp;records[名称],0)),"")</f>
        <v/>
      </c>
      <c r="L57" s="17" t="str">
        <f t="array" ref="L57">IFERROR(INDEX(records[结束时刻],MATCH(表31_363740[[#This Row],[日期]]&amp;"吃午餐",records[日期]&amp;records[名称],0)),"")</f>
        <v/>
      </c>
      <c r="M57" s="17" t="str">
        <f t="array" ref="M57">IFERROR(INDEX(records[持续时间],MATCH(表31_363740[[#This Row],[日期]]&amp;"吃午餐",records[日期]&amp;records[名称],0)),"")</f>
        <v/>
      </c>
      <c r="N57" t="str">
        <f t="array" ref="N57">IFERROR(INDEX(records[得分],MATCH(表31_363740[[#This Row],[日期]]&amp;"吃午餐",records[日期]&amp;records[名称],0)),"")</f>
        <v/>
      </c>
      <c r="O57" t="str">
        <f t="array" ref="O57">IFERROR(INDEX(records[备注],MATCH(表31_363740[[#This Row],[日期]]&amp;"吃午餐",records[日期]&amp;records[名称],0))&amp;"","")</f>
        <v/>
      </c>
      <c r="P57" t="str">
        <f>IF(表31_363740[[#This Row],[得分]]="","",IF(表31_363740[[#This Row],[得分]]&gt;0,P56+1,0))</f>
        <v/>
      </c>
      <c r="Q57" t="str">
        <f>IF(表31_363740[[#This Row],[得分]]="","",IF(表31_363740[[#This Row],[得分]]&lt;0,Q56+1,0))</f>
        <v/>
      </c>
    </row>
    <row r="58" spans="1:17">
      <c r="A58" s="5">
        <v>43932</v>
      </c>
      <c r="B58" s="17" t="str">
        <f t="array" ref="B58">IFERROR(INDEX(records[开始时刻],MATCH(表31_3639[[#This Row],[日期]]&amp;"做午餐",records[日期]&amp;records[名称],0)),"")</f>
        <v/>
      </c>
      <c r="C58" s="17" t="str">
        <f t="array" ref="C58">IFERROR(INDEX(records[结束时刻],MATCH(表31_3639[[#This Row],[日期]]&amp;"做午餐",records[日期]&amp;records[名称],0)),"")</f>
        <v/>
      </c>
      <c r="D58" s="17" t="str">
        <f t="array" ref="D58">IFERROR(INDEX(records[持续时间],MATCH(表31_3639[[#This Row],[日期]]&amp;"做午餐",records[日期]&amp;records[名称],0)),"")</f>
        <v/>
      </c>
      <c r="E58" t="str">
        <f t="array" ref="E58">IFERROR(INDEX(records[得分],MATCH(表31_3639[[#This Row],[日期]]&amp;"做午餐",records[日期]&amp;records[名称],0)),"")</f>
        <v/>
      </c>
      <c r="F58" t="str">
        <f t="array" ref="F58">IFERROR(INDEX(records[备注],MATCH(表31_3639[[#This Row],[日期]]&amp;"做午餐",records[日期]&amp;records[名称],0))&amp;"","")</f>
        <v/>
      </c>
      <c r="G58" t="str">
        <f>IF(表31_3639[[#This Row],[得分]]="","",IF(表31_3639[[#This Row],[得分]]&gt;0,G57+1,0))</f>
        <v/>
      </c>
      <c r="H58" t="str">
        <f>IF(表31_3639[[#This Row],[得分]]="","",IF(表31_3639[[#This Row],[得分]]&lt;0,H57+1,0))</f>
        <v/>
      </c>
      <c r="J58" s="5">
        <v>43932</v>
      </c>
      <c r="K58" s="17" t="str">
        <f t="array" ref="K58">IFERROR(INDEX(records[开始时刻],MATCH(表31_363740[[#This Row],[日期]]&amp;"吃午餐",records[日期]&amp;records[名称],0)),"")</f>
        <v/>
      </c>
      <c r="L58" s="17" t="str">
        <f t="array" ref="L58">IFERROR(INDEX(records[结束时刻],MATCH(表31_363740[[#This Row],[日期]]&amp;"吃午餐",records[日期]&amp;records[名称],0)),"")</f>
        <v/>
      </c>
      <c r="M58" s="17" t="str">
        <f t="array" ref="M58">IFERROR(INDEX(records[持续时间],MATCH(表31_363740[[#This Row],[日期]]&amp;"吃午餐",records[日期]&amp;records[名称],0)),"")</f>
        <v/>
      </c>
      <c r="N58" t="str">
        <f t="array" ref="N58">IFERROR(INDEX(records[得分],MATCH(表31_363740[[#This Row],[日期]]&amp;"吃午餐",records[日期]&amp;records[名称],0)),"")</f>
        <v/>
      </c>
      <c r="O58" t="str">
        <f t="array" ref="O58">IFERROR(INDEX(records[备注],MATCH(表31_363740[[#This Row],[日期]]&amp;"吃午餐",records[日期]&amp;records[名称],0))&amp;"","")</f>
        <v/>
      </c>
      <c r="P58" t="str">
        <f>IF(表31_363740[[#This Row],[得分]]="","",IF(表31_363740[[#This Row],[得分]]&gt;0,P57+1,0))</f>
        <v/>
      </c>
      <c r="Q58" t="str">
        <f>IF(表31_363740[[#This Row],[得分]]="","",IF(表31_363740[[#This Row],[得分]]&lt;0,Q57+1,0))</f>
        <v/>
      </c>
    </row>
    <row r="59" spans="1:17">
      <c r="A59" s="5">
        <v>43933</v>
      </c>
      <c r="B59" s="17" t="str">
        <f t="array" ref="B59">IFERROR(INDEX(records[开始时刻],MATCH(表31_3639[[#This Row],[日期]]&amp;"做午餐",records[日期]&amp;records[名称],0)),"")</f>
        <v/>
      </c>
      <c r="C59" s="17" t="str">
        <f t="array" ref="C59">IFERROR(INDEX(records[结束时刻],MATCH(表31_3639[[#This Row],[日期]]&amp;"做午餐",records[日期]&amp;records[名称],0)),"")</f>
        <v/>
      </c>
      <c r="D59" s="17" t="str">
        <f t="array" ref="D59">IFERROR(INDEX(records[持续时间],MATCH(表31_3639[[#This Row],[日期]]&amp;"做午餐",records[日期]&amp;records[名称],0)),"")</f>
        <v/>
      </c>
      <c r="E59" t="str">
        <f t="array" ref="E59">IFERROR(INDEX(records[得分],MATCH(表31_3639[[#This Row],[日期]]&amp;"做午餐",records[日期]&amp;records[名称],0)),"")</f>
        <v/>
      </c>
      <c r="F59" t="str">
        <f t="array" ref="F59">IFERROR(INDEX(records[备注],MATCH(表31_3639[[#This Row],[日期]]&amp;"做午餐",records[日期]&amp;records[名称],0))&amp;"","")</f>
        <v/>
      </c>
      <c r="G59" t="str">
        <f>IF(表31_3639[[#This Row],[得分]]="","",IF(表31_3639[[#This Row],[得分]]&gt;0,G58+1,0))</f>
        <v/>
      </c>
      <c r="H59" t="str">
        <f>IF(表31_3639[[#This Row],[得分]]="","",IF(表31_3639[[#This Row],[得分]]&lt;0,H58+1,0))</f>
        <v/>
      </c>
      <c r="J59" s="5">
        <v>43933</v>
      </c>
      <c r="K59" s="17" t="str">
        <f t="array" ref="K59">IFERROR(INDEX(records[开始时刻],MATCH(表31_363740[[#This Row],[日期]]&amp;"吃午餐",records[日期]&amp;records[名称],0)),"")</f>
        <v/>
      </c>
      <c r="L59" s="17" t="str">
        <f t="array" ref="L59">IFERROR(INDEX(records[结束时刻],MATCH(表31_363740[[#This Row],[日期]]&amp;"吃午餐",records[日期]&amp;records[名称],0)),"")</f>
        <v/>
      </c>
      <c r="M59" s="17" t="str">
        <f t="array" ref="M59">IFERROR(INDEX(records[持续时间],MATCH(表31_363740[[#This Row],[日期]]&amp;"吃午餐",records[日期]&amp;records[名称],0)),"")</f>
        <v/>
      </c>
      <c r="N59" t="str">
        <f t="array" ref="N59">IFERROR(INDEX(records[得分],MATCH(表31_363740[[#This Row],[日期]]&amp;"吃午餐",records[日期]&amp;records[名称],0)),"")</f>
        <v/>
      </c>
      <c r="O59" t="str">
        <f t="array" ref="O59">IFERROR(INDEX(records[备注],MATCH(表31_363740[[#This Row],[日期]]&amp;"吃午餐",records[日期]&amp;records[名称],0))&amp;"","")</f>
        <v/>
      </c>
      <c r="P59" t="str">
        <f>IF(表31_363740[[#This Row],[得分]]="","",IF(表31_363740[[#This Row],[得分]]&gt;0,P58+1,0))</f>
        <v/>
      </c>
      <c r="Q59" t="str">
        <f>IF(表31_363740[[#This Row],[得分]]="","",IF(表31_363740[[#This Row],[得分]]&lt;0,Q58+1,0))</f>
        <v/>
      </c>
    </row>
    <row r="60" spans="1:17">
      <c r="A60" s="5">
        <v>43934</v>
      </c>
      <c r="B60" s="17" t="str">
        <f t="array" ref="B60">IFERROR(INDEX(records[开始时刻],MATCH(表31_3639[[#This Row],[日期]]&amp;"做午餐",records[日期]&amp;records[名称],0)),"")</f>
        <v/>
      </c>
      <c r="C60" s="17" t="str">
        <f t="array" ref="C60">IFERROR(INDEX(records[结束时刻],MATCH(表31_3639[[#This Row],[日期]]&amp;"做午餐",records[日期]&amp;records[名称],0)),"")</f>
        <v/>
      </c>
      <c r="D60" s="17" t="str">
        <f t="array" ref="D60">IFERROR(INDEX(records[持续时间],MATCH(表31_3639[[#This Row],[日期]]&amp;"做午餐",records[日期]&amp;records[名称],0)),"")</f>
        <v/>
      </c>
      <c r="E60" t="str">
        <f t="array" ref="E60">IFERROR(INDEX(records[得分],MATCH(表31_3639[[#This Row],[日期]]&amp;"做午餐",records[日期]&amp;records[名称],0)),"")</f>
        <v/>
      </c>
      <c r="F60" t="str">
        <f t="array" ref="F60">IFERROR(INDEX(records[备注],MATCH(表31_3639[[#This Row],[日期]]&amp;"做午餐",records[日期]&amp;records[名称],0))&amp;"","")</f>
        <v/>
      </c>
      <c r="G60" t="str">
        <f>IF(表31_3639[[#This Row],[得分]]="","",IF(表31_3639[[#This Row],[得分]]&gt;0,G59+1,0))</f>
        <v/>
      </c>
      <c r="H60" t="str">
        <f>IF(表31_3639[[#This Row],[得分]]="","",IF(表31_3639[[#This Row],[得分]]&lt;0,H59+1,0))</f>
        <v/>
      </c>
      <c r="J60" s="5">
        <v>43934</v>
      </c>
      <c r="K60" s="17" t="str">
        <f t="array" ref="K60">IFERROR(INDEX(records[开始时刻],MATCH(表31_363740[[#This Row],[日期]]&amp;"吃午餐",records[日期]&amp;records[名称],0)),"")</f>
        <v/>
      </c>
      <c r="L60" s="17" t="str">
        <f t="array" ref="L60">IFERROR(INDEX(records[结束时刻],MATCH(表31_363740[[#This Row],[日期]]&amp;"吃午餐",records[日期]&amp;records[名称],0)),"")</f>
        <v/>
      </c>
      <c r="M60" s="17" t="str">
        <f t="array" ref="M60">IFERROR(INDEX(records[持续时间],MATCH(表31_363740[[#This Row],[日期]]&amp;"吃午餐",records[日期]&amp;records[名称],0)),"")</f>
        <v/>
      </c>
      <c r="N60" t="str">
        <f t="array" ref="N60">IFERROR(INDEX(records[得分],MATCH(表31_363740[[#This Row],[日期]]&amp;"吃午餐",records[日期]&amp;records[名称],0)),"")</f>
        <v/>
      </c>
      <c r="O60" t="str">
        <f t="array" ref="O60">IFERROR(INDEX(records[备注],MATCH(表31_363740[[#This Row],[日期]]&amp;"吃午餐",records[日期]&amp;records[名称],0))&amp;"","")</f>
        <v/>
      </c>
      <c r="P60" t="str">
        <f>IF(表31_363740[[#This Row],[得分]]="","",IF(表31_363740[[#This Row],[得分]]&gt;0,P59+1,0))</f>
        <v/>
      </c>
      <c r="Q60" t="str">
        <f>IF(表31_363740[[#This Row],[得分]]="","",IF(表31_363740[[#This Row],[得分]]&lt;0,Q59+1,0))</f>
        <v/>
      </c>
    </row>
    <row r="61" spans="1:17">
      <c r="A61" s="5">
        <v>43935</v>
      </c>
      <c r="B61" s="17" t="str">
        <f t="array" ref="B61">IFERROR(INDEX(records[开始时刻],MATCH(表31_3639[[#This Row],[日期]]&amp;"做午餐",records[日期]&amp;records[名称],0)),"")</f>
        <v/>
      </c>
      <c r="C61" s="17" t="str">
        <f t="array" ref="C61">IFERROR(INDEX(records[结束时刻],MATCH(表31_3639[[#This Row],[日期]]&amp;"做午餐",records[日期]&amp;records[名称],0)),"")</f>
        <v/>
      </c>
      <c r="D61" s="17" t="str">
        <f t="array" ref="D61">IFERROR(INDEX(records[持续时间],MATCH(表31_3639[[#This Row],[日期]]&amp;"做午餐",records[日期]&amp;records[名称],0)),"")</f>
        <v/>
      </c>
      <c r="E61" t="str">
        <f t="array" ref="E61">IFERROR(INDEX(records[得分],MATCH(表31_3639[[#This Row],[日期]]&amp;"做午餐",records[日期]&amp;records[名称],0)),"")</f>
        <v/>
      </c>
      <c r="F61" t="str">
        <f t="array" ref="F61">IFERROR(INDEX(records[备注],MATCH(表31_3639[[#This Row],[日期]]&amp;"做午餐",records[日期]&amp;records[名称],0))&amp;"","")</f>
        <v/>
      </c>
      <c r="G61" t="str">
        <f>IF(表31_3639[[#This Row],[得分]]="","",IF(表31_3639[[#This Row],[得分]]&gt;0,G60+1,0))</f>
        <v/>
      </c>
      <c r="H61" t="str">
        <f>IF(表31_3639[[#This Row],[得分]]="","",IF(表31_3639[[#This Row],[得分]]&lt;0,H60+1,0))</f>
        <v/>
      </c>
      <c r="J61" s="5">
        <v>43935</v>
      </c>
      <c r="K61" s="17" t="str">
        <f t="array" ref="K61">IFERROR(INDEX(records[开始时刻],MATCH(表31_363740[[#This Row],[日期]]&amp;"吃午餐",records[日期]&amp;records[名称],0)),"")</f>
        <v/>
      </c>
      <c r="L61" s="17" t="str">
        <f t="array" ref="L61">IFERROR(INDEX(records[结束时刻],MATCH(表31_363740[[#This Row],[日期]]&amp;"吃午餐",records[日期]&amp;records[名称],0)),"")</f>
        <v/>
      </c>
      <c r="M61" s="17" t="str">
        <f t="array" ref="M61">IFERROR(INDEX(records[持续时间],MATCH(表31_363740[[#This Row],[日期]]&amp;"吃午餐",records[日期]&amp;records[名称],0)),"")</f>
        <v/>
      </c>
      <c r="N61" t="str">
        <f t="array" ref="N61">IFERROR(INDEX(records[得分],MATCH(表31_363740[[#This Row],[日期]]&amp;"吃午餐",records[日期]&amp;records[名称],0)),"")</f>
        <v/>
      </c>
      <c r="O61" t="str">
        <f t="array" ref="O61">IFERROR(INDEX(records[备注],MATCH(表31_363740[[#This Row],[日期]]&amp;"吃午餐",records[日期]&amp;records[名称],0))&amp;"","")</f>
        <v/>
      </c>
      <c r="P61" t="str">
        <f>IF(表31_363740[[#This Row],[得分]]="","",IF(表31_363740[[#This Row],[得分]]&gt;0,P60+1,0))</f>
        <v/>
      </c>
      <c r="Q61" t="str">
        <f>IF(表31_363740[[#This Row],[得分]]="","",IF(表31_363740[[#This Row],[得分]]&lt;0,Q60+1,0))</f>
        <v/>
      </c>
    </row>
    <row r="62" spans="1:17">
      <c r="A62" s="5">
        <v>43936</v>
      </c>
      <c r="B62" s="17" t="str">
        <f t="array" ref="B62">IFERROR(INDEX(records[开始时刻],MATCH(表31_3639[[#This Row],[日期]]&amp;"做午餐",records[日期]&amp;records[名称],0)),"")</f>
        <v/>
      </c>
      <c r="C62" s="17" t="str">
        <f t="array" ref="C62">IFERROR(INDEX(records[结束时刻],MATCH(表31_3639[[#This Row],[日期]]&amp;"做午餐",records[日期]&amp;records[名称],0)),"")</f>
        <v/>
      </c>
      <c r="D62" s="17" t="str">
        <f t="array" ref="D62">IFERROR(INDEX(records[持续时间],MATCH(表31_3639[[#This Row],[日期]]&amp;"做午餐",records[日期]&amp;records[名称],0)),"")</f>
        <v/>
      </c>
      <c r="E62" t="str">
        <f t="array" ref="E62">IFERROR(INDEX(records[得分],MATCH(表31_3639[[#This Row],[日期]]&amp;"做午餐",records[日期]&amp;records[名称],0)),"")</f>
        <v/>
      </c>
      <c r="F62" t="str">
        <f t="array" ref="F62">IFERROR(INDEX(records[备注],MATCH(表31_3639[[#This Row],[日期]]&amp;"做午餐",records[日期]&amp;records[名称],0))&amp;"","")</f>
        <v/>
      </c>
      <c r="G62" t="str">
        <f>IF(表31_3639[[#This Row],[得分]]="","",IF(表31_3639[[#This Row],[得分]]&gt;0,G61+1,0))</f>
        <v/>
      </c>
      <c r="H62" t="str">
        <f>IF(表31_3639[[#This Row],[得分]]="","",IF(表31_3639[[#This Row],[得分]]&lt;0,H61+1,0))</f>
        <v/>
      </c>
      <c r="J62" s="5">
        <v>43936</v>
      </c>
      <c r="K62" s="17" t="str">
        <f t="array" ref="K62">IFERROR(INDEX(records[开始时刻],MATCH(表31_363740[[#This Row],[日期]]&amp;"吃午餐",records[日期]&amp;records[名称],0)),"")</f>
        <v/>
      </c>
      <c r="L62" s="17" t="str">
        <f t="array" ref="L62">IFERROR(INDEX(records[结束时刻],MATCH(表31_363740[[#This Row],[日期]]&amp;"吃午餐",records[日期]&amp;records[名称],0)),"")</f>
        <v/>
      </c>
      <c r="M62" s="17" t="str">
        <f t="array" ref="M62">IFERROR(INDEX(records[持续时间],MATCH(表31_363740[[#This Row],[日期]]&amp;"吃午餐",records[日期]&amp;records[名称],0)),"")</f>
        <v/>
      </c>
      <c r="N62" t="str">
        <f t="array" ref="N62">IFERROR(INDEX(records[得分],MATCH(表31_363740[[#This Row],[日期]]&amp;"吃午餐",records[日期]&amp;records[名称],0)),"")</f>
        <v/>
      </c>
      <c r="O62" t="str">
        <f t="array" ref="O62">IFERROR(INDEX(records[备注],MATCH(表31_363740[[#This Row],[日期]]&amp;"吃午餐",records[日期]&amp;records[名称],0))&amp;"","")</f>
        <v/>
      </c>
      <c r="P62" t="str">
        <f>IF(表31_363740[[#This Row],[得分]]="","",IF(表31_363740[[#This Row],[得分]]&gt;0,P61+1,0))</f>
        <v/>
      </c>
      <c r="Q62" t="str">
        <f>IF(表31_363740[[#This Row],[得分]]="","",IF(表31_363740[[#This Row],[得分]]&lt;0,Q61+1,0))</f>
        <v/>
      </c>
    </row>
    <row r="63" spans="1:17">
      <c r="A63" s="5">
        <v>43937</v>
      </c>
      <c r="B63" s="17" t="str">
        <f t="array" ref="B63">IFERROR(INDEX(records[开始时刻],MATCH(表31_3639[[#This Row],[日期]]&amp;"做午餐",records[日期]&amp;records[名称],0)),"")</f>
        <v/>
      </c>
      <c r="C63" s="17" t="str">
        <f t="array" ref="C63">IFERROR(INDEX(records[结束时刻],MATCH(表31_3639[[#This Row],[日期]]&amp;"做午餐",records[日期]&amp;records[名称],0)),"")</f>
        <v/>
      </c>
      <c r="D63" s="17" t="str">
        <f t="array" ref="D63">IFERROR(INDEX(records[持续时间],MATCH(表31_3639[[#This Row],[日期]]&amp;"做午餐",records[日期]&amp;records[名称],0)),"")</f>
        <v/>
      </c>
      <c r="E63" t="str">
        <f t="array" ref="E63">IFERROR(INDEX(records[得分],MATCH(表31_3639[[#This Row],[日期]]&amp;"做午餐",records[日期]&amp;records[名称],0)),"")</f>
        <v/>
      </c>
      <c r="F63" t="str">
        <f t="array" ref="F63">IFERROR(INDEX(records[备注],MATCH(表31_3639[[#This Row],[日期]]&amp;"做午餐",records[日期]&amp;records[名称],0))&amp;"","")</f>
        <v/>
      </c>
      <c r="G63" t="str">
        <f>IF(表31_3639[[#This Row],[得分]]="","",IF(表31_3639[[#This Row],[得分]]&gt;0,G62+1,0))</f>
        <v/>
      </c>
      <c r="H63" t="str">
        <f>IF(表31_3639[[#This Row],[得分]]="","",IF(表31_3639[[#This Row],[得分]]&lt;0,H62+1,0))</f>
        <v/>
      </c>
      <c r="J63" s="5">
        <v>43937</v>
      </c>
      <c r="K63" s="17" t="str">
        <f t="array" ref="K63">IFERROR(INDEX(records[开始时刻],MATCH(表31_363740[[#This Row],[日期]]&amp;"吃午餐",records[日期]&amp;records[名称],0)),"")</f>
        <v/>
      </c>
      <c r="L63" s="17" t="str">
        <f t="array" ref="L63">IFERROR(INDEX(records[结束时刻],MATCH(表31_363740[[#This Row],[日期]]&amp;"吃午餐",records[日期]&amp;records[名称],0)),"")</f>
        <v/>
      </c>
      <c r="M63" s="17" t="str">
        <f t="array" ref="M63">IFERROR(INDEX(records[持续时间],MATCH(表31_363740[[#This Row],[日期]]&amp;"吃午餐",records[日期]&amp;records[名称],0)),"")</f>
        <v/>
      </c>
      <c r="N63" t="str">
        <f t="array" ref="N63">IFERROR(INDEX(records[得分],MATCH(表31_363740[[#This Row],[日期]]&amp;"吃午餐",records[日期]&amp;records[名称],0)),"")</f>
        <v/>
      </c>
      <c r="O63" t="str">
        <f t="array" ref="O63">IFERROR(INDEX(records[备注],MATCH(表31_363740[[#This Row],[日期]]&amp;"吃午餐",records[日期]&amp;records[名称],0))&amp;"","")</f>
        <v/>
      </c>
      <c r="P63" t="str">
        <f>IF(表31_363740[[#This Row],[得分]]="","",IF(表31_363740[[#This Row],[得分]]&gt;0,P62+1,0))</f>
        <v/>
      </c>
      <c r="Q63" t="str">
        <f>IF(表31_363740[[#This Row],[得分]]="","",IF(表31_363740[[#This Row],[得分]]&lt;0,Q62+1,0))</f>
        <v/>
      </c>
    </row>
    <row r="64" spans="1:17">
      <c r="J64" s="5">
        <v>43938</v>
      </c>
      <c r="K64" s="17" t="str">
        <f t="array" ref="K64">IFERROR(INDEX(records[开始时刻],MATCH(表31_363740[[#This Row],[日期]]&amp;"吃午餐",records[日期]&amp;records[名称],0)),"")</f>
        <v/>
      </c>
      <c r="L64" s="17" t="str">
        <f t="array" ref="L64">IFERROR(INDEX(records[结束时刻],MATCH(表31_363740[[#This Row],[日期]]&amp;"吃午餐",records[日期]&amp;records[名称],0)),"")</f>
        <v/>
      </c>
      <c r="M64" s="17" t="str">
        <f t="array" ref="M64">IFERROR(INDEX(records[持续时间],MATCH(表31_363740[[#This Row],[日期]]&amp;"吃午餐",records[日期]&amp;records[名称],0)),"")</f>
        <v/>
      </c>
      <c r="N64" t="str">
        <f t="array" ref="N64">IFERROR(INDEX(records[得分],MATCH(表31_363740[[#This Row],[日期]]&amp;"吃午餐",records[日期]&amp;records[名称],0)),"")</f>
        <v/>
      </c>
      <c r="O64" t="str">
        <f t="array" ref="O64">IFERROR(INDEX(records[备注],MATCH(表31_363740[[#This Row],[日期]]&amp;"吃午餐",records[日期]&amp;records[名称],0))&amp;"","")</f>
        <v/>
      </c>
      <c r="P64" t="str">
        <f>IF(表31_363740[[#This Row],[得分]]="","",IF(表31_363740[[#This Row],[得分]]&gt;0,P63+1,0))</f>
        <v/>
      </c>
      <c r="Q64" t="str">
        <f>IF(表31_363740[[#This Row],[得分]]="","",IF(表31_363740[[#This Row],[得分]]&lt;0,Q63+1,0))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71"/>
  <sheetViews>
    <sheetView topLeftCell="A38" workbookViewId="0">
      <selection activeCell="A53" sqref="A53:H7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/>
      <c r="Q46" s="28"/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/>
      <c r="Q47" s="28"/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>
        <f t="array" ref="K48">IFERROR(INDEX(records[开始时刻],MATCH(表43[[#This Row],[日期]]&amp;"吃晚餐",records[日期]&amp;records[名称],0)),"")</f>
        <v>0.85416666666666663</v>
      </c>
      <c r="L48" s="17">
        <f t="array" ref="L48">IFERROR(INDEX(records[结束时刻],MATCH(表43[[#This Row],[日期]]&amp;"吃晚餐",records[日期]&amp;records[名称],0)),"")</f>
        <v>0.875</v>
      </c>
      <c r="M48" s="17">
        <f t="array" ref="M48">IFERROR(INDEX(records[持续时间],MATCH(表43[[#This Row],[日期]]&amp;"吃晚餐",records[日期]&amp;records[名称],0)),"")</f>
        <v>2.083333333333337E-2</v>
      </c>
      <c r="N48">
        <f t="array" ref="N48">IFERROR(INDEX(records[得分],MATCH(表42[[#This Row],[日期]]&amp;"吃晚餐",records[日期]&amp;records[名称],0)),"")</f>
        <v>1.6</v>
      </c>
      <c r="O48" t="str">
        <f t="array" ref="O48">IFERROR(INDEX(records[备注],MATCH(表42[[#This Row],[日期]]&amp;"吃晚餐",records[日期]&amp;records[名称],0))&amp;"","")</f>
        <v>完成度：100%</v>
      </c>
      <c r="P48" s="28"/>
      <c r="Q48" s="28"/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>
        <f t="array" ref="K49">IFERROR(INDEX(records[开始时刻],MATCH(表43[[#This Row],[日期]]&amp;"吃晚餐",records[日期]&amp;records[名称],0)),"")</f>
        <v>0.85416666666666663</v>
      </c>
      <c r="L49" s="17">
        <f t="array" ref="L49">IFERROR(INDEX(records[结束时刻],MATCH(表43[[#This Row],[日期]]&amp;"吃晚餐",records[日期]&amp;records[名称],0)),"")</f>
        <v>0.875</v>
      </c>
      <c r="M49" s="17">
        <f t="array" ref="M49">IFERROR(INDEX(records[持续时间],MATCH(表43[[#This Row],[日期]]&amp;"吃晚餐",records[日期]&amp;records[名称],0)),"")</f>
        <v>2.083333333333337E-2</v>
      </c>
      <c r="N49">
        <f t="array" ref="N49">IFERROR(INDEX(records[得分],MATCH(表42[[#This Row],[日期]]&amp;"吃晚餐",records[日期]&amp;records[名称],0)),"")</f>
        <v>1.7</v>
      </c>
      <c r="O49" t="str">
        <f t="array" ref="O49">IFERROR(INDEX(records[备注],MATCH(表42[[#This Row],[日期]]&amp;"吃晚餐",records[日期]&amp;records[名称],0))&amp;"","")</f>
        <v>完成度：100%, 已连续3天，增加0.1</v>
      </c>
      <c r="P49" s="28"/>
      <c r="Q49" s="28"/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>
        <f t="array" ref="K50">IFERROR(INDEX(records[开始时刻],MATCH(表43[[#This Row],[日期]]&amp;"吃晚餐",records[日期]&amp;records[名称],0)),"")</f>
        <v>0.85416666666666663</v>
      </c>
      <c r="L50" s="17">
        <f t="array" ref="L50">IFERROR(INDEX(records[结束时刻],MATCH(表43[[#This Row],[日期]]&amp;"吃晚餐",records[日期]&amp;records[名称],0)),"")</f>
        <v>0.875</v>
      </c>
      <c r="M50" s="17">
        <f t="array" ref="M50">IFERROR(INDEX(records[持续时间],MATCH(表43[[#This Row],[日期]]&amp;"吃晚餐",records[日期]&amp;records[名称],0)),"")</f>
        <v>2.083333333333337E-2</v>
      </c>
      <c r="N50">
        <f t="array" ref="N50">IFERROR(INDEX(records[得分],MATCH(表42[[#This Row],[日期]]&amp;"吃晚餐",records[日期]&amp;records[名称],0)),"")</f>
        <v>1.7</v>
      </c>
      <c r="O50" t="str">
        <f t="array" ref="O50">IFERROR(INDEX(records[备注],MATCH(表42[[#This Row],[日期]]&amp;"吃晚餐",records[日期]&amp;records[名称],0))&amp;"","")</f>
        <v>完成度：100%</v>
      </c>
      <c r="P50" s="28"/>
      <c r="Q50" s="28"/>
    </row>
    <row r="51" spans="1:17">
      <c r="A51" s="34">
        <v>43925</v>
      </c>
      <c r="B51" s="17">
        <f t="array" ref="B51">IFERROR(INDEX(records[开始时刻],MATCH(表42[[#This Row],[日期]]&amp;"做晚餐",records[日期]&amp;records[名称],0)),"")</f>
        <v>0.77083333333333337</v>
      </c>
      <c r="C51" s="17">
        <f t="array" ref="C51">IFERROR(INDEX(records[结束时刻],MATCH(表42[[#This Row],[日期]]&amp;"做晚餐",records[日期]&amp;records[名称],0)),"")</f>
        <v>0.8125</v>
      </c>
      <c r="D51" s="17">
        <f t="array" ref="D51">IFERROR(INDEX(records[持续时间],MATCH(表42[[#This Row],[日期]]&amp;"做晚餐",records[日期]&amp;records[名称],0)),"")</f>
        <v>4.166666666666663E-2</v>
      </c>
      <c r="E51">
        <f t="array" ref="E51">IFERROR(INDEX(records[得分],MATCH(表42[[#This Row],[日期]]&amp;"做晚餐",records[日期]&amp;records[名称],0)),"")</f>
        <v>1.5</v>
      </c>
      <c r="F51" t="str">
        <f t="array" ref="F51">IFERROR(INDEX(records[备注],MATCH(表42[[#This Row],[日期]]&amp;"做晚餐",records[日期]&amp;records[名称],0))&amp;"","")</f>
        <v>完成度：100%</v>
      </c>
      <c r="G51" s="28"/>
      <c r="H51" s="28"/>
      <c r="J51" s="34">
        <v>43925</v>
      </c>
      <c r="K51" s="17">
        <f t="array" ref="K51">IFERROR(INDEX(records[开始时刻],MATCH(表43[[#This Row],[日期]]&amp;"吃晚餐",records[日期]&amp;records[名称],0)),"")</f>
        <v>0.85416666666666663</v>
      </c>
      <c r="L51" s="17">
        <f t="array" ref="L51">IFERROR(INDEX(records[结束时刻],MATCH(表43[[#This Row],[日期]]&amp;"吃晚餐",records[日期]&amp;records[名称],0)),"")</f>
        <v>0.875</v>
      </c>
      <c r="M51" s="17">
        <f t="array" ref="M51">IFERROR(INDEX(records[持续时间],MATCH(表43[[#This Row],[日期]]&amp;"吃晚餐",records[日期]&amp;records[名称],0)),"")</f>
        <v>2.083333333333337E-2</v>
      </c>
      <c r="N51">
        <f t="array" ref="N51">IFERROR(INDEX(records[得分],MATCH(表42[[#This Row],[日期]]&amp;"吃晚餐",records[日期]&amp;records[名称],0)),"")</f>
        <v>1.7</v>
      </c>
      <c r="O51" t="str">
        <f t="array" ref="O51">IFERROR(INDEX(records[备注],MATCH(表42[[#This Row],[日期]]&amp;"吃晚餐",records[日期]&amp;records[名称],0))&amp;"","")</f>
        <v>完成度：100%</v>
      </c>
      <c r="P51" s="28"/>
      <c r="Q51" s="28"/>
    </row>
    <row r="52" spans="1:17">
      <c r="A52" s="34">
        <v>43926</v>
      </c>
      <c r="B52" s="17">
        <f t="array" ref="B52">IFERROR(INDEX(records[开始时刻],MATCH(表42[[#This Row],[日期]]&amp;"做晚餐",records[日期]&amp;records[名称],0)),"")</f>
        <v>0.77083333333333337</v>
      </c>
      <c r="C52" s="17">
        <f t="array" ref="C52">IFERROR(INDEX(records[结束时刻],MATCH(表42[[#This Row],[日期]]&amp;"做晚餐",records[日期]&amp;records[名称],0)),"")</f>
        <v>0.8125</v>
      </c>
      <c r="D52" s="17">
        <f t="array" ref="D52">IFERROR(INDEX(records[持续时间],MATCH(表42[[#This Row],[日期]]&amp;"做晚餐",records[日期]&amp;records[名称],0)),"")</f>
        <v>4.166666666666663E-2</v>
      </c>
      <c r="E52">
        <f t="array" ref="E52">IFERROR(INDEX(records[得分],MATCH(表42[[#This Row],[日期]]&amp;"做晚餐",records[日期]&amp;records[名称],0)),"")</f>
        <v>1.8</v>
      </c>
      <c r="F52" t="str">
        <f t="array" ref="F52">IFERROR(INDEX(records[备注],MATCH(表42[[#This Row],[日期]]&amp;"做晚餐",records[日期]&amp;records[名称],0))&amp;"","")</f>
        <v>完成度：100%, 已连续3天，增加0.1</v>
      </c>
      <c r="G52" s="28"/>
      <c r="H52" s="28"/>
      <c r="J52" s="34">
        <v>43926</v>
      </c>
      <c r="K52" s="17">
        <f t="array" ref="K52">IFERROR(INDEX(records[开始时刻],MATCH(表43[[#This Row],[日期]]&amp;"吃晚餐",records[日期]&amp;records[名称],0)),"")</f>
        <v>0.85416666666666663</v>
      </c>
      <c r="L52" s="17">
        <f t="array" ref="L52">IFERROR(INDEX(records[结束时刻],MATCH(表43[[#This Row],[日期]]&amp;"吃晚餐",records[日期]&amp;records[名称],0)),"")</f>
        <v>0.875</v>
      </c>
      <c r="M52" s="17">
        <f t="array" ref="M52">IFERROR(INDEX(records[持续时间],MATCH(表43[[#This Row],[日期]]&amp;"吃晚餐",records[日期]&amp;records[名称],0)),"")</f>
        <v>2.083333333333337E-2</v>
      </c>
      <c r="N52">
        <f t="array" ref="N52">IFERROR(INDEX(records[得分],MATCH(表42[[#This Row],[日期]]&amp;"吃晚餐",records[日期]&amp;records[名称],0)),"")</f>
        <v>1.8</v>
      </c>
      <c r="O52" t="str">
        <f t="array" ref="O52">IFERROR(INDEX(records[备注],MATCH(表42[[#This Row],[日期]]&amp;"吃晚餐",records[日期]&amp;records[名称],0))&amp;"","")</f>
        <v>完成度：100%, 已连续3天，增加0.1</v>
      </c>
      <c r="P52" s="28"/>
      <c r="Q52" s="28"/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>
        <f t="array" ref="K53">IFERROR(INDEX(records[开始时刻],MATCH(表43[[#This Row],[日期]]&amp;"吃晚餐",records[日期]&amp;records[名称],0)),"")</f>
        <v>0.85416666666666663</v>
      </c>
      <c r="L53" s="17">
        <f t="array" ref="L53">IFERROR(INDEX(records[结束时刻],MATCH(表43[[#This Row],[日期]]&amp;"吃晚餐",records[日期]&amp;records[名称],0)),"")</f>
        <v>0.875</v>
      </c>
      <c r="M53" s="17">
        <f t="array" ref="M53">IFERROR(INDEX(records[持续时间],MATCH(表43[[#This Row],[日期]]&amp;"吃晚餐",records[日期]&amp;records[名称],0)),"")</f>
        <v>2.083333333333337E-2</v>
      </c>
      <c r="N53">
        <f t="array" ref="N53">IFERROR(INDEX(records[得分],MATCH(表42[[#This Row],[日期]]&amp;"吃晚餐",records[日期]&amp;records[名称],0)),"")</f>
        <v>1.8</v>
      </c>
      <c r="O53" t="str">
        <f t="array" ref="O53">IFERROR(INDEX(records[备注],MATCH(表42[[#This Row],[日期]]&amp;"吃晚餐",records[日期]&amp;records[名称],0))&amp;"","")</f>
        <v>完成度：100%</v>
      </c>
      <c r="P53" s="28"/>
      <c r="Q53" s="28"/>
    </row>
    <row r="54" spans="1:17">
      <c r="A54" s="34">
        <v>43928</v>
      </c>
      <c r="B54" s="17" t="str">
        <f t="array" ref="B54">IFERROR(INDEX(records[开始时刻],MATCH(表42[[#This Row],[日期]]&amp;"做晚餐",records[日期]&amp;records[名称],0)),"")</f>
        <v/>
      </c>
      <c r="C54" s="17" t="str">
        <f t="array" ref="C54">IFERROR(INDEX(records[结束时刻],MATCH(表42[[#This Row],[日期]]&amp;"做晚餐",records[日期]&amp;records[名称],0)),"")</f>
        <v/>
      </c>
      <c r="D54" s="17" t="str">
        <f t="array" ref="D54">IFERROR(INDEX(records[持续时间],MATCH(表42[[#This Row],[日期]]&amp;"做晚餐",records[日期]&amp;records[名称],0)),"")</f>
        <v/>
      </c>
      <c r="E54" t="str">
        <f t="array" ref="E54">IFERROR(INDEX(records[得分],MATCH(表42[[#This Row],[日期]]&amp;"做晚餐",records[日期]&amp;records[名称],0)),"")</f>
        <v/>
      </c>
      <c r="F54" t="str">
        <f t="array" ref="F54">IFERROR(INDEX(records[备注],MATCH(表42[[#This Row],[日期]]&amp;"做晚餐",records[日期]&amp;records[名称],0))&amp;"","")</f>
        <v/>
      </c>
      <c r="G54" s="28"/>
      <c r="H54" s="28"/>
      <c r="J54" s="34">
        <v>43928</v>
      </c>
      <c r="K54" s="17">
        <f t="array" ref="K54">IFERROR(INDEX(records[开始时刻],MATCH(表43[[#This Row],[日期]]&amp;"吃晚餐",records[日期]&amp;records[名称],0)),"")</f>
        <v>0.85416666666666663</v>
      </c>
      <c r="L54" s="17">
        <f t="array" ref="L54">IFERROR(INDEX(records[结束时刻],MATCH(表43[[#This Row],[日期]]&amp;"吃晚餐",records[日期]&amp;records[名称],0)),"")</f>
        <v>0.875</v>
      </c>
      <c r="M54" s="17">
        <f t="array" ref="M54">IFERROR(INDEX(records[持续时间],MATCH(表43[[#This Row],[日期]]&amp;"吃晚餐",records[日期]&amp;records[名称],0)),"")</f>
        <v>2.083333333333337E-2</v>
      </c>
      <c r="N54">
        <f t="array" ref="N54">IFERROR(INDEX(records[得分],MATCH(表42[[#This Row],[日期]]&amp;"吃晚餐",records[日期]&amp;records[名称],0)),"")</f>
        <v>1.8</v>
      </c>
      <c r="O54" t="str">
        <f t="array" ref="O54">IFERROR(INDEX(records[备注],MATCH(表42[[#This Row],[日期]]&amp;"吃晚餐",records[日期]&amp;records[名称],0))&amp;"","")</f>
        <v>完成度：100%</v>
      </c>
      <c r="P54" s="28"/>
      <c r="Q54" s="28"/>
    </row>
    <row r="55" spans="1:17">
      <c r="A55" s="34">
        <v>43929</v>
      </c>
      <c r="B55" s="17" t="str">
        <f t="array" ref="B55">IFERROR(INDEX(records[开始时刻],MATCH(表42[[#This Row],[日期]]&amp;"做晚餐",records[日期]&amp;records[名称],0)),"")</f>
        <v/>
      </c>
      <c r="C55" s="17" t="str">
        <f t="array" ref="C55">IFERROR(INDEX(records[结束时刻],MATCH(表42[[#This Row],[日期]]&amp;"做晚餐",records[日期]&amp;records[名称],0)),"")</f>
        <v/>
      </c>
      <c r="D55" s="17" t="str">
        <f t="array" ref="D55">IFERROR(INDEX(records[持续时间],MATCH(表42[[#This Row],[日期]]&amp;"做晚餐",records[日期]&amp;records[名称],0)),"")</f>
        <v/>
      </c>
      <c r="E55" t="str">
        <f t="array" ref="E55">IFERROR(INDEX(records[得分],MATCH(表42[[#This Row],[日期]]&amp;"做晚餐",records[日期]&amp;records[名称],0)),"")</f>
        <v/>
      </c>
      <c r="F55" t="str">
        <f t="array" ref="F55">IFERROR(INDEX(records[备注],MATCH(表42[[#This Row],[日期]]&amp;"做晚餐",records[日期]&amp;records[名称],0))&amp;"","")</f>
        <v/>
      </c>
      <c r="G55" s="28"/>
      <c r="H55" s="28"/>
      <c r="J55" s="34">
        <v>43929</v>
      </c>
      <c r="K55" s="17" t="str">
        <f t="array" ref="K55">IFERROR(INDEX(records[开始时刻],MATCH(表43[[#This Row],[日期]]&amp;"吃晚餐",records[日期]&amp;records[名称],0)),"")</f>
        <v/>
      </c>
      <c r="L55" s="17" t="str">
        <f t="array" ref="L55">IFERROR(INDEX(records[结束时刻],MATCH(表43[[#This Row],[日期]]&amp;"吃晚餐",records[日期]&amp;records[名称],0)),"")</f>
        <v/>
      </c>
      <c r="M55" s="17" t="str">
        <f t="array" ref="M55">IFERROR(INDEX(records[持续时间],MATCH(表43[[#This Row],[日期]]&amp;"吃晚餐",records[日期]&amp;records[名称],0)),"")</f>
        <v/>
      </c>
      <c r="N55" t="str">
        <f t="array" ref="N55">IFERROR(INDEX(records[得分],MATCH(表42[[#This Row],[日期]]&amp;"吃晚餐",records[日期]&amp;records[名称],0)),"")</f>
        <v/>
      </c>
      <c r="O55" t="str">
        <f t="array" ref="O55">IFERROR(INDEX(records[备注],MATCH(表42[[#This Row],[日期]]&amp;"吃晚餐",records[日期]&amp;records[名称],0))&amp;"","")</f>
        <v/>
      </c>
      <c r="P55" s="28"/>
      <c r="Q55" s="28"/>
    </row>
    <row r="56" spans="1:17">
      <c r="A56" s="34">
        <v>43930</v>
      </c>
      <c r="B56" s="17" t="str">
        <f t="array" ref="B56">IFERROR(INDEX(records[开始时刻],MATCH(表42[[#This Row],[日期]]&amp;"做晚餐",records[日期]&amp;records[名称],0)),"")</f>
        <v/>
      </c>
      <c r="C56" s="17" t="str">
        <f t="array" ref="C56">IFERROR(INDEX(records[结束时刻],MATCH(表42[[#This Row],[日期]]&amp;"做晚餐",records[日期]&amp;records[名称],0)),"")</f>
        <v/>
      </c>
      <c r="D56" s="17" t="str">
        <f t="array" ref="D56">IFERROR(INDEX(records[持续时间],MATCH(表42[[#This Row],[日期]]&amp;"做晚餐",records[日期]&amp;records[名称],0)),"")</f>
        <v/>
      </c>
      <c r="E56" t="str">
        <f t="array" ref="E56">IFERROR(INDEX(records[得分],MATCH(表42[[#This Row],[日期]]&amp;"做晚餐",records[日期]&amp;records[名称],0)),"")</f>
        <v/>
      </c>
      <c r="F56" t="str">
        <f t="array" ref="F56">IFERROR(INDEX(records[备注],MATCH(表42[[#This Row],[日期]]&amp;"做晚餐",records[日期]&amp;records[名称],0))&amp;"","")</f>
        <v/>
      </c>
      <c r="G56" s="28"/>
      <c r="H56" s="28"/>
      <c r="J56" s="34">
        <v>43930</v>
      </c>
      <c r="K56" s="17" t="str">
        <f t="array" ref="K56">IFERROR(INDEX(records[开始时刻],MATCH(表43[[#This Row],[日期]]&amp;"吃晚餐",records[日期]&amp;records[名称],0)),"")</f>
        <v/>
      </c>
      <c r="L56" s="17" t="str">
        <f t="array" ref="L56">IFERROR(INDEX(records[结束时刻],MATCH(表43[[#This Row],[日期]]&amp;"吃晚餐",records[日期]&amp;records[名称],0)),"")</f>
        <v/>
      </c>
      <c r="M56" s="17" t="str">
        <f t="array" ref="M56">IFERROR(INDEX(records[持续时间],MATCH(表43[[#This Row],[日期]]&amp;"吃晚餐",records[日期]&amp;records[名称],0)),"")</f>
        <v/>
      </c>
      <c r="N56" t="str">
        <f t="array" ref="N56">IFERROR(INDEX(records[得分],MATCH(表42[[#This Row],[日期]]&amp;"吃晚餐",records[日期]&amp;records[名称],0)),"")</f>
        <v/>
      </c>
      <c r="O56" t="str">
        <f t="array" ref="O56">IFERROR(INDEX(records[备注],MATCH(表42[[#This Row],[日期]]&amp;"吃晚餐",records[日期]&amp;records[名称],0))&amp;"","")</f>
        <v/>
      </c>
      <c r="P56" s="28"/>
      <c r="Q56" s="28"/>
    </row>
    <row r="57" spans="1:17">
      <c r="A57" s="34">
        <v>43931</v>
      </c>
      <c r="B57" s="17" t="str">
        <f t="array" ref="B57">IFERROR(INDEX(records[开始时刻],MATCH(表42[[#This Row],[日期]]&amp;"做晚餐",records[日期]&amp;records[名称],0)),"")</f>
        <v/>
      </c>
      <c r="C57" s="17" t="str">
        <f t="array" ref="C57">IFERROR(INDEX(records[结束时刻],MATCH(表42[[#This Row],[日期]]&amp;"做晚餐",records[日期]&amp;records[名称],0)),"")</f>
        <v/>
      </c>
      <c r="D57" s="17" t="str">
        <f t="array" ref="D57">IFERROR(INDEX(records[持续时间],MATCH(表42[[#This Row],[日期]]&amp;"做晚餐",records[日期]&amp;records[名称],0)),"")</f>
        <v/>
      </c>
      <c r="E57" t="str">
        <f t="array" ref="E57">IFERROR(INDEX(records[得分],MATCH(表42[[#This Row],[日期]]&amp;"做晚餐",records[日期]&amp;records[名称],0)),"")</f>
        <v/>
      </c>
      <c r="F57" t="str">
        <f t="array" ref="F57">IFERROR(INDEX(records[备注],MATCH(表42[[#This Row],[日期]]&amp;"做晚餐",records[日期]&amp;records[名称],0))&amp;"","")</f>
        <v/>
      </c>
      <c r="G57" s="28"/>
      <c r="H57" s="28"/>
      <c r="J57" s="34">
        <v>43931</v>
      </c>
      <c r="K57" s="17" t="str">
        <f t="array" ref="K57">IFERROR(INDEX(records[开始时刻],MATCH(表43[[#This Row],[日期]]&amp;"吃晚餐",records[日期]&amp;records[名称],0)),"")</f>
        <v/>
      </c>
      <c r="L57" s="17" t="str">
        <f t="array" ref="L57">IFERROR(INDEX(records[结束时刻],MATCH(表43[[#This Row],[日期]]&amp;"吃晚餐",records[日期]&amp;records[名称],0)),"")</f>
        <v/>
      </c>
      <c r="M57" s="17" t="str">
        <f t="array" ref="M57">IFERROR(INDEX(records[持续时间],MATCH(表43[[#This Row],[日期]]&amp;"吃晚餐",records[日期]&amp;records[名称],0)),"")</f>
        <v/>
      </c>
      <c r="N57" t="str">
        <f t="array" ref="N57">IFERROR(INDEX(records[得分],MATCH(表42[[#This Row],[日期]]&amp;"吃晚餐",records[日期]&amp;records[名称],0)),"")</f>
        <v/>
      </c>
      <c r="O57" t="str">
        <f t="array" ref="O57">IFERROR(INDEX(records[备注],MATCH(表42[[#This Row],[日期]]&amp;"吃晚餐",records[日期]&amp;records[名称],0))&amp;"","")</f>
        <v/>
      </c>
      <c r="P57" s="28"/>
      <c r="Q57" s="28"/>
    </row>
    <row r="58" spans="1:17">
      <c r="A58" s="34">
        <v>43932</v>
      </c>
      <c r="B58" s="17" t="str">
        <f t="array" ref="B58">IFERROR(INDEX(records[开始时刻],MATCH(表42[[#This Row],[日期]]&amp;"做晚餐",records[日期]&amp;records[名称],0)),"")</f>
        <v/>
      </c>
      <c r="C58" s="17" t="str">
        <f t="array" ref="C58">IFERROR(INDEX(records[结束时刻],MATCH(表42[[#This Row],[日期]]&amp;"做晚餐",records[日期]&amp;records[名称],0)),"")</f>
        <v/>
      </c>
      <c r="D58" s="17" t="str">
        <f t="array" ref="D58">IFERROR(INDEX(records[持续时间],MATCH(表42[[#This Row],[日期]]&amp;"做晚餐",records[日期]&amp;records[名称],0)),"")</f>
        <v/>
      </c>
      <c r="E58" t="str">
        <f t="array" ref="E58">IFERROR(INDEX(records[得分],MATCH(表42[[#This Row],[日期]]&amp;"做晚餐",records[日期]&amp;records[名称],0)),"")</f>
        <v/>
      </c>
      <c r="F58" t="str">
        <f t="array" ref="F58">IFERROR(INDEX(records[备注],MATCH(表42[[#This Row],[日期]]&amp;"做晚餐",records[日期]&amp;records[名称],0))&amp;"","")</f>
        <v/>
      </c>
      <c r="G58" s="28"/>
      <c r="H58" s="28"/>
      <c r="J58" s="34">
        <v>43932</v>
      </c>
      <c r="K58" s="17" t="str">
        <f t="array" ref="K58">IFERROR(INDEX(records[开始时刻],MATCH(表43[[#This Row],[日期]]&amp;"吃晚餐",records[日期]&amp;records[名称],0)),"")</f>
        <v/>
      </c>
      <c r="L58" s="17" t="str">
        <f t="array" ref="L58">IFERROR(INDEX(records[结束时刻],MATCH(表43[[#This Row],[日期]]&amp;"吃晚餐",records[日期]&amp;records[名称],0)),"")</f>
        <v/>
      </c>
      <c r="M58" s="17" t="str">
        <f t="array" ref="M58">IFERROR(INDEX(records[持续时间],MATCH(表43[[#This Row],[日期]]&amp;"吃晚餐",records[日期]&amp;records[名称],0)),"")</f>
        <v/>
      </c>
      <c r="N58" t="str">
        <f t="array" ref="N58">IFERROR(INDEX(records[得分],MATCH(表42[[#This Row],[日期]]&amp;"吃晚餐",records[日期]&amp;records[名称],0)),"")</f>
        <v/>
      </c>
      <c r="O58" t="str">
        <f t="array" ref="O58">IFERROR(INDEX(records[备注],MATCH(表42[[#This Row],[日期]]&amp;"吃晚餐",records[日期]&amp;records[名称],0))&amp;"","")</f>
        <v/>
      </c>
      <c r="P58" s="28"/>
      <c r="Q58" s="28"/>
    </row>
    <row r="59" spans="1:17">
      <c r="A59" s="34">
        <v>43933</v>
      </c>
      <c r="B59" s="17" t="str">
        <f t="array" ref="B59">IFERROR(INDEX(records[开始时刻],MATCH(表42[[#This Row],[日期]]&amp;"做晚餐",records[日期]&amp;records[名称],0)),"")</f>
        <v/>
      </c>
      <c r="C59" s="17" t="str">
        <f t="array" ref="C59">IFERROR(INDEX(records[结束时刻],MATCH(表42[[#This Row],[日期]]&amp;"做晚餐",records[日期]&amp;records[名称],0)),"")</f>
        <v/>
      </c>
      <c r="D59" s="17" t="str">
        <f t="array" ref="D59">IFERROR(INDEX(records[持续时间],MATCH(表42[[#This Row],[日期]]&amp;"做晚餐",records[日期]&amp;records[名称],0)),"")</f>
        <v/>
      </c>
      <c r="E59" t="str">
        <f t="array" ref="E59">IFERROR(INDEX(records[得分],MATCH(表42[[#This Row],[日期]]&amp;"做晚餐",records[日期]&amp;records[名称],0)),"")</f>
        <v/>
      </c>
      <c r="F59" t="str">
        <f t="array" ref="F59">IFERROR(INDEX(records[备注],MATCH(表42[[#This Row],[日期]]&amp;"做晚餐",records[日期]&amp;records[名称],0))&amp;"","")</f>
        <v/>
      </c>
      <c r="G59" s="28"/>
      <c r="H59" s="28"/>
      <c r="J59" s="34">
        <v>43933</v>
      </c>
      <c r="K59" s="17" t="str">
        <f t="array" ref="K59">IFERROR(INDEX(records[开始时刻],MATCH(表43[[#This Row],[日期]]&amp;"吃晚餐",records[日期]&amp;records[名称],0)),"")</f>
        <v/>
      </c>
      <c r="L59" s="17" t="str">
        <f t="array" ref="L59">IFERROR(INDEX(records[结束时刻],MATCH(表43[[#This Row],[日期]]&amp;"吃晚餐",records[日期]&amp;records[名称],0)),"")</f>
        <v/>
      </c>
      <c r="M59" s="17" t="str">
        <f t="array" ref="M59">IFERROR(INDEX(records[持续时间],MATCH(表43[[#This Row],[日期]]&amp;"吃晚餐",records[日期]&amp;records[名称],0)),"")</f>
        <v/>
      </c>
      <c r="N59" t="str">
        <f t="array" ref="N59">IFERROR(INDEX(records[得分],MATCH(表42[[#This Row],[日期]]&amp;"吃晚餐",records[日期]&amp;records[名称],0)),"")</f>
        <v/>
      </c>
      <c r="O59" t="str">
        <f t="array" ref="O59">IFERROR(INDEX(records[备注],MATCH(表42[[#This Row],[日期]]&amp;"吃晚餐",records[日期]&amp;records[名称],0))&amp;"","")</f>
        <v/>
      </c>
      <c r="P59" s="28"/>
      <c r="Q59" s="28"/>
    </row>
    <row r="60" spans="1:17">
      <c r="A60" s="34">
        <v>43934</v>
      </c>
      <c r="B60" s="17" t="str">
        <f t="array" ref="B60">IFERROR(INDEX(records[开始时刻],MATCH(表42[[#This Row],[日期]]&amp;"做晚餐",records[日期]&amp;records[名称],0)),"")</f>
        <v/>
      </c>
      <c r="C60" s="17" t="str">
        <f t="array" ref="C60">IFERROR(INDEX(records[结束时刻],MATCH(表42[[#This Row],[日期]]&amp;"做晚餐",records[日期]&amp;records[名称],0)),"")</f>
        <v/>
      </c>
      <c r="D60" s="17" t="str">
        <f t="array" ref="D60">IFERROR(INDEX(records[持续时间],MATCH(表42[[#This Row],[日期]]&amp;"做晚餐",records[日期]&amp;records[名称],0)),"")</f>
        <v/>
      </c>
      <c r="E60" t="str">
        <f t="array" ref="E60">IFERROR(INDEX(records[得分],MATCH(表42[[#This Row],[日期]]&amp;"做晚餐",records[日期]&amp;records[名称],0)),"")</f>
        <v/>
      </c>
      <c r="F60" t="str">
        <f t="array" ref="F60">IFERROR(INDEX(records[备注],MATCH(表42[[#This Row],[日期]]&amp;"做晚餐",records[日期]&amp;records[名称],0))&amp;"","")</f>
        <v/>
      </c>
      <c r="G60" s="28"/>
      <c r="H60" s="28"/>
      <c r="J60" s="34">
        <v>43934</v>
      </c>
      <c r="K60" s="17" t="str">
        <f t="array" ref="K60">IFERROR(INDEX(records[开始时刻],MATCH(表43[[#This Row],[日期]]&amp;"吃晚餐",records[日期]&amp;records[名称],0)),"")</f>
        <v/>
      </c>
      <c r="L60" s="17" t="str">
        <f t="array" ref="L60">IFERROR(INDEX(records[结束时刻],MATCH(表43[[#This Row],[日期]]&amp;"吃晚餐",records[日期]&amp;records[名称],0)),"")</f>
        <v/>
      </c>
      <c r="M60" s="17" t="str">
        <f t="array" ref="M60">IFERROR(INDEX(records[持续时间],MATCH(表43[[#This Row],[日期]]&amp;"吃晚餐",records[日期]&amp;records[名称],0)),"")</f>
        <v/>
      </c>
      <c r="N60" t="str">
        <f t="array" ref="N60">IFERROR(INDEX(records[得分],MATCH(表42[[#This Row],[日期]]&amp;"吃晚餐",records[日期]&amp;records[名称],0)),"")</f>
        <v/>
      </c>
      <c r="O60" t="str">
        <f t="array" ref="O60">IFERROR(INDEX(records[备注],MATCH(表42[[#This Row],[日期]]&amp;"吃晚餐",records[日期]&amp;records[名称],0))&amp;"","")</f>
        <v/>
      </c>
      <c r="P60" s="28"/>
      <c r="Q60" s="28"/>
    </row>
    <row r="61" spans="1:17">
      <c r="A61" s="34">
        <v>43935</v>
      </c>
      <c r="B61" s="17" t="str">
        <f t="array" ref="B61">IFERROR(INDEX(records[开始时刻],MATCH(表42[[#This Row],[日期]]&amp;"做晚餐",records[日期]&amp;records[名称],0)),"")</f>
        <v/>
      </c>
      <c r="C61" s="17" t="str">
        <f t="array" ref="C61">IFERROR(INDEX(records[结束时刻],MATCH(表42[[#This Row],[日期]]&amp;"做晚餐",records[日期]&amp;records[名称],0)),"")</f>
        <v/>
      </c>
      <c r="D61" s="17" t="str">
        <f t="array" ref="D61">IFERROR(INDEX(records[持续时间],MATCH(表42[[#This Row],[日期]]&amp;"做晚餐",records[日期]&amp;records[名称],0)),"")</f>
        <v/>
      </c>
      <c r="E61" t="str">
        <f t="array" ref="E61">IFERROR(INDEX(records[得分],MATCH(表42[[#This Row],[日期]]&amp;"做晚餐",records[日期]&amp;records[名称],0)),"")</f>
        <v/>
      </c>
      <c r="F61" t="str">
        <f t="array" ref="F61">IFERROR(INDEX(records[备注],MATCH(表42[[#This Row],[日期]]&amp;"做晚餐",records[日期]&amp;records[名称],0))&amp;"","")</f>
        <v/>
      </c>
      <c r="G61" s="28"/>
      <c r="H61" s="28"/>
      <c r="J61" s="34">
        <v>43935</v>
      </c>
      <c r="K61" s="17" t="str">
        <f t="array" ref="K61">IFERROR(INDEX(records[开始时刻],MATCH(表43[[#This Row],[日期]]&amp;"吃晚餐",records[日期]&amp;records[名称],0)),"")</f>
        <v/>
      </c>
      <c r="L61" s="17" t="str">
        <f t="array" ref="L61">IFERROR(INDEX(records[结束时刻],MATCH(表43[[#This Row],[日期]]&amp;"吃晚餐",records[日期]&amp;records[名称],0)),"")</f>
        <v/>
      </c>
      <c r="M61" s="17" t="str">
        <f t="array" ref="M61">IFERROR(INDEX(records[持续时间],MATCH(表43[[#This Row],[日期]]&amp;"吃晚餐",records[日期]&amp;records[名称],0)),"")</f>
        <v/>
      </c>
      <c r="N61" t="str">
        <f t="array" ref="N61">IFERROR(INDEX(records[得分],MATCH(表42[[#This Row],[日期]]&amp;"吃晚餐",records[日期]&amp;records[名称],0)),"")</f>
        <v/>
      </c>
      <c r="O61" t="str">
        <f t="array" ref="O61">IFERROR(INDEX(records[备注],MATCH(表42[[#This Row],[日期]]&amp;"吃晚餐",records[日期]&amp;records[名称],0))&amp;"","")</f>
        <v/>
      </c>
      <c r="P61" s="28"/>
      <c r="Q61" s="28"/>
    </row>
    <row r="62" spans="1:17">
      <c r="A62" s="34">
        <v>43936</v>
      </c>
      <c r="B62" s="17" t="str">
        <f t="array" ref="B62">IFERROR(INDEX(records[开始时刻],MATCH(表42[[#This Row],[日期]]&amp;"做晚餐",records[日期]&amp;records[名称],0)),"")</f>
        <v/>
      </c>
      <c r="C62" s="17" t="str">
        <f t="array" ref="C62">IFERROR(INDEX(records[结束时刻],MATCH(表42[[#This Row],[日期]]&amp;"做晚餐",records[日期]&amp;records[名称],0)),"")</f>
        <v/>
      </c>
      <c r="D62" s="17" t="str">
        <f t="array" ref="D62">IFERROR(INDEX(records[持续时间],MATCH(表42[[#This Row],[日期]]&amp;"做晚餐",records[日期]&amp;records[名称],0)),"")</f>
        <v/>
      </c>
      <c r="E62" t="str">
        <f t="array" ref="E62">IFERROR(INDEX(records[得分],MATCH(表42[[#This Row],[日期]]&amp;"做晚餐",records[日期]&amp;records[名称],0)),"")</f>
        <v/>
      </c>
      <c r="F62" t="str">
        <f t="array" ref="F62">IFERROR(INDEX(records[备注],MATCH(表42[[#This Row],[日期]]&amp;"做晚餐",records[日期]&amp;records[名称],0))&amp;"","")</f>
        <v/>
      </c>
      <c r="G62" s="28"/>
      <c r="H62" s="28"/>
      <c r="J62" s="34">
        <v>43936</v>
      </c>
      <c r="K62" s="17" t="str">
        <f t="array" ref="K62">IFERROR(INDEX(records[开始时刻],MATCH(表43[[#This Row],[日期]]&amp;"吃晚餐",records[日期]&amp;records[名称],0)),"")</f>
        <v/>
      </c>
      <c r="L62" s="17" t="str">
        <f t="array" ref="L62">IFERROR(INDEX(records[结束时刻],MATCH(表43[[#This Row],[日期]]&amp;"吃晚餐",records[日期]&amp;records[名称],0)),"")</f>
        <v/>
      </c>
      <c r="M62" s="17" t="str">
        <f t="array" ref="M62">IFERROR(INDEX(records[持续时间],MATCH(表43[[#This Row],[日期]]&amp;"吃晚餐",records[日期]&amp;records[名称],0)),"")</f>
        <v/>
      </c>
      <c r="N62" t="str">
        <f t="array" ref="N62">IFERROR(INDEX(records[得分],MATCH(表42[[#This Row],[日期]]&amp;"吃晚餐",records[日期]&amp;records[名称],0)),"")</f>
        <v/>
      </c>
      <c r="O62" t="str">
        <f t="array" ref="O62">IFERROR(INDEX(records[备注],MATCH(表42[[#This Row],[日期]]&amp;"吃晚餐",records[日期]&amp;records[名称],0))&amp;"","")</f>
        <v/>
      </c>
      <c r="P62" s="28"/>
      <c r="Q62" s="28"/>
    </row>
    <row r="63" spans="1:17">
      <c r="A63" s="34">
        <v>43937</v>
      </c>
      <c r="B63" s="17" t="str">
        <f t="array" ref="B63">IFERROR(INDEX(records[开始时刻],MATCH(表42[[#This Row],[日期]]&amp;"做晚餐",records[日期]&amp;records[名称],0)),"")</f>
        <v/>
      </c>
      <c r="C63" s="17" t="str">
        <f t="array" ref="C63">IFERROR(INDEX(records[结束时刻],MATCH(表42[[#This Row],[日期]]&amp;"做晚餐",records[日期]&amp;records[名称],0)),"")</f>
        <v/>
      </c>
      <c r="D63" s="17" t="str">
        <f t="array" ref="D63">IFERROR(INDEX(records[持续时间],MATCH(表42[[#This Row],[日期]]&amp;"做晚餐",records[日期]&amp;records[名称],0)),"")</f>
        <v/>
      </c>
      <c r="E63" t="str">
        <f t="array" ref="E63">IFERROR(INDEX(records[得分],MATCH(表42[[#This Row],[日期]]&amp;"做晚餐",records[日期]&amp;records[名称],0)),"")</f>
        <v/>
      </c>
      <c r="F63" t="str">
        <f t="array" ref="F63">IFERROR(INDEX(records[备注],MATCH(表42[[#This Row],[日期]]&amp;"做晚餐",records[日期]&amp;records[名称],0))&amp;"","")</f>
        <v/>
      </c>
      <c r="G63" s="28"/>
      <c r="H63" s="28"/>
      <c r="J63" s="34">
        <v>43937</v>
      </c>
      <c r="K63" s="17" t="str">
        <f t="array" ref="K63">IFERROR(INDEX(records[开始时刻],MATCH(表43[[#This Row],[日期]]&amp;"吃晚餐",records[日期]&amp;records[名称],0)),"")</f>
        <v/>
      </c>
      <c r="L63" s="17" t="str">
        <f t="array" ref="L63">IFERROR(INDEX(records[结束时刻],MATCH(表43[[#This Row],[日期]]&amp;"吃晚餐",records[日期]&amp;records[名称],0)),"")</f>
        <v/>
      </c>
      <c r="M63" s="17" t="str">
        <f t="array" ref="M63">IFERROR(INDEX(records[持续时间],MATCH(表43[[#This Row],[日期]]&amp;"吃晚餐",records[日期]&amp;records[名称],0)),"")</f>
        <v/>
      </c>
      <c r="N63" t="str">
        <f t="array" ref="N63">IFERROR(INDEX(records[得分],MATCH(表42[[#This Row],[日期]]&amp;"吃晚餐",records[日期]&amp;records[名称],0)),"")</f>
        <v/>
      </c>
      <c r="O63" t="str">
        <f t="array" ref="O63">IFERROR(INDEX(records[备注],MATCH(表42[[#This Row],[日期]]&amp;"吃晚餐",records[日期]&amp;records[名称],0))&amp;"","")</f>
        <v/>
      </c>
      <c r="P63" s="28"/>
      <c r="Q63" s="28"/>
    </row>
    <row r="64" spans="1:17">
      <c r="A64" s="34">
        <v>43938</v>
      </c>
      <c r="B64" s="17" t="str">
        <f t="array" ref="B64">IFERROR(INDEX(records[开始时刻],MATCH(表42[[#This Row],[日期]]&amp;"做晚餐",records[日期]&amp;records[名称],0)),"")</f>
        <v/>
      </c>
      <c r="C64" s="17" t="str">
        <f t="array" ref="C64">IFERROR(INDEX(records[结束时刻],MATCH(表42[[#This Row],[日期]]&amp;"做晚餐",records[日期]&amp;records[名称],0)),"")</f>
        <v/>
      </c>
      <c r="D64" s="17" t="str">
        <f t="array" ref="D64">IFERROR(INDEX(records[持续时间],MATCH(表42[[#This Row],[日期]]&amp;"做晚餐",records[日期]&amp;records[名称],0)),"")</f>
        <v/>
      </c>
      <c r="E64" t="str">
        <f t="array" ref="E64">IFERROR(INDEX(records[得分],MATCH(表42[[#This Row],[日期]]&amp;"做晚餐",records[日期]&amp;records[名称],0)),"")</f>
        <v/>
      </c>
      <c r="F64" t="str">
        <f t="array" ref="F64">IFERROR(INDEX(records[备注],MATCH(表42[[#This Row],[日期]]&amp;"做晚餐",records[日期]&amp;records[名称],0))&amp;"","")</f>
        <v/>
      </c>
      <c r="G64" s="28"/>
      <c r="H64" s="28"/>
      <c r="J64" s="34">
        <v>43938</v>
      </c>
      <c r="K64" s="17" t="str">
        <f t="array" ref="K64">IFERROR(INDEX(records[开始时刻],MATCH(表43[[#This Row],[日期]]&amp;"吃晚餐",records[日期]&amp;records[名称],0)),"")</f>
        <v/>
      </c>
      <c r="L64" s="17" t="str">
        <f t="array" ref="L64">IFERROR(INDEX(records[结束时刻],MATCH(表43[[#This Row],[日期]]&amp;"吃晚餐",records[日期]&amp;records[名称],0)),"")</f>
        <v/>
      </c>
      <c r="M64" s="17" t="str">
        <f t="array" ref="M64">IFERROR(INDEX(records[持续时间],MATCH(表43[[#This Row],[日期]]&amp;"吃晚餐",records[日期]&amp;records[名称],0)),"")</f>
        <v/>
      </c>
      <c r="N64" t="str">
        <f t="array" ref="N64">IFERROR(INDEX(records[得分],MATCH(表42[[#This Row],[日期]]&amp;"吃晚餐",records[日期]&amp;records[名称],0)),"")</f>
        <v/>
      </c>
      <c r="O64" t="str">
        <f t="array" ref="O64">IFERROR(INDEX(records[备注],MATCH(表42[[#This Row],[日期]]&amp;"吃晚餐",records[日期]&amp;records[名称],0))&amp;"","")</f>
        <v/>
      </c>
      <c r="P64" s="28"/>
      <c r="Q64" s="28"/>
    </row>
    <row r="65" spans="1:17">
      <c r="A65" s="34">
        <v>43939</v>
      </c>
      <c r="B65" s="17" t="str">
        <f t="array" ref="B65">IFERROR(INDEX(records[开始时刻],MATCH(表42[[#This Row],[日期]]&amp;"做晚餐",records[日期]&amp;records[名称],0)),"")</f>
        <v/>
      </c>
      <c r="C65" s="17" t="str">
        <f t="array" ref="C65">IFERROR(INDEX(records[结束时刻],MATCH(表42[[#This Row],[日期]]&amp;"做晚餐",records[日期]&amp;records[名称],0)),"")</f>
        <v/>
      </c>
      <c r="D65" s="17" t="str">
        <f t="array" ref="D65">IFERROR(INDEX(records[持续时间],MATCH(表42[[#This Row],[日期]]&amp;"做晚餐",records[日期]&amp;records[名称],0)),"")</f>
        <v/>
      </c>
      <c r="E65" t="str">
        <f t="array" ref="E65">IFERROR(INDEX(records[得分],MATCH(表42[[#This Row],[日期]]&amp;"做晚餐",records[日期]&amp;records[名称],0)),"")</f>
        <v/>
      </c>
      <c r="F65" t="str">
        <f t="array" ref="F65">IFERROR(INDEX(records[备注],MATCH(表42[[#This Row],[日期]]&amp;"做晚餐",records[日期]&amp;records[名称],0))&amp;"","")</f>
        <v/>
      </c>
      <c r="G65" s="28"/>
      <c r="H65" s="28"/>
      <c r="J65" s="34">
        <v>43939</v>
      </c>
      <c r="K65" s="17" t="str">
        <f t="array" ref="K65">IFERROR(INDEX(records[开始时刻],MATCH(表43[[#This Row],[日期]]&amp;"吃晚餐",records[日期]&amp;records[名称],0)),"")</f>
        <v/>
      </c>
      <c r="L65" s="17" t="str">
        <f t="array" ref="L65">IFERROR(INDEX(records[结束时刻],MATCH(表43[[#This Row],[日期]]&amp;"吃晚餐",records[日期]&amp;records[名称],0)),"")</f>
        <v/>
      </c>
      <c r="M65" s="17" t="str">
        <f t="array" ref="M65">IFERROR(INDEX(records[持续时间],MATCH(表43[[#This Row],[日期]]&amp;"吃晚餐",records[日期]&amp;records[名称],0)),"")</f>
        <v/>
      </c>
      <c r="N65" t="str">
        <f t="array" ref="N65">IFERROR(INDEX(records[得分],MATCH(表42[[#This Row],[日期]]&amp;"吃晚餐",records[日期]&amp;records[名称],0)),"")</f>
        <v/>
      </c>
      <c r="O65" t="str">
        <f t="array" ref="O65">IFERROR(INDEX(records[备注],MATCH(表42[[#This Row],[日期]]&amp;"吃晚餐",records[日期]&amp;records[名称],0))&amp;"","")</f>
        <v/>
      </c>
      <c r="P65" s="28"/>
      <c r="Q65" s="28"/>
    </row>
    <row r="66" spans="1:17">
      <c r="A66" s="34">
        <v>43940</v>
      </c>
      <c r="B66" s="17" t="str">
        <f t="array" ref="B66">IFERROR(INDEX(records[开始时刻],MATCH(表42[[#This Row],[日期]]&amp;"做晚餐",records[日期]&amp;records[名称],0)),"")</f>
        <v/>
      </c>
      <c r="C66" s="17" t="str">
        <f t="array" ref="C66">IFERROR(INDEX(records[结束时刻],MATCH(表42[[#This Row],[日期]]&amp;"做晚餐",records[日期]&amp;records[名称],0)),"")</f>
        <v/>
      </c>
      <c r="D66" s="17" t="str">
        <f t="array" ref="D66">IFERROR(INDEX(records[持续时间],MATCH(表42[[#This Row],[日期]]&amp;"做晚餐",records[日期]&amp;records[名称],0)),"")</f>
        <v/>
      </c>
      <c r="E66" t="str">
        <f t="array" ref="E66">IFERROR(INDEX(records[得分],MATCH(表42[[#This Row],[日期]]&amp;"做晚餐",records[日期]&amp;records[名称],0)),"")</f>
        <v/>
      </c>
      <c r="F66" t="str">
        <f t="array" ref="F66">IFERROR(INDEX(records[备注],MATCH(表42[[#This Row],[日期]]&amp;"做晚餐",records[日期]&amp;records[名称],0))&amp;"","")</f>
        <v/>
      </c>
      <c r="G66" s="28"/>
      <c r="H66" s="28"/>
      <c r="J66" s="34">
        <v>43940</v>
      </c>
      <c r="K66" s="17" t="str">
        <f t="array" ref="K66">IFERROR(INDEX(records[开始时刻],MATCH(表43[[#This Row],[日期]]&amp;"吃晚餐",records[日期]&amp;records[名称],0)),"")</f>
        <v/>
      </c>
      <c r="L66" s="17" t="str">
        <f t="array" ref="L66">IFERROR(INDEX(records[结束时刻],MATCH(表43[[#This Row],[日期]]&amp;"吃晚餐",records[日期]&amp;records[名称],0)),"")</f>
        <v/>
      </c>
      <c r="M66" s="17" t="str">
        <f t="array" ref="M66">IFERROR(INDEX(records[持续时间],MATCH(表43[[#This Row],[日期]]&amp;"吃晚餐",records[日期]&amp;records[名称],0)),"")</f>
        <v/>
      </c>
      <c r="N66" t="str">
        <f t="array" ref="N66">IFERROR(INDEX(records[得分],MATCH(表42[[#This Row],[日期]]&amp;"吃晚餐",records[日期]&amp;records[名称],0)),"")</f>
        <v/>
      </c>
      <c r="O66" t="str">
        <f t="array" ref="O66">IFERROR(INDEX(records[备注],MATCH(表42[[#This Row],[日期]]&amp;"吃晚餐",records[日期]&amp;records[名称],0))&amp;"","")</f>
        <v/>
      </c>
      <c r="P66" s="28"/>
      <c r="Q66" s="28"/>
    </row>
    <row r="67" spans="1:17">
      <c r="A67" s="34">
        <v>43941</v>
      </c>
      <c r="B67" s="17" t="str">
        <f t="array" ref="B67">IFERROR(INDEX(records[开始时刻],MATCH(表42[[#This Row],[日期]]&amp;"做晚餐",records[日期]&amp;records[名称],0)),"")</f>
        <v/>
      </c>
      <c r="C67" s="17" t="str">
        <f t="array" ref="C67">IFERROR(INDEX(records[结束时刻],MATCH(表42[[#This Row],[日期]]&amp;"做晚餐",records[日期]&amp;records[名称],0)),"")</f>
        <v/>
      </c>
      <c r="D67" s="17" t="str">
        <f t="array" ref="D67">IFERROR(INDEX(records[持续时间],MATCH(表42[[#This Row],[日期]]&amp;"做晚餐",records[日期]&amp;records[名称],0)),"")</f>
        <v/>
      </c>
      <c r="E67" t="str">
        <f t="array" ref="E67">IFERROR(INDEX(records[得分],MATCH(表42[[#This Row],[日期]]&amp;"做晚餐",records[日期]&amp;records[名称],0)),"")</f>
        <v/>
      </c>
      <c r="F67" t="str">
        <f t="array" ref="F67">IFERROR(INDEX(records[备注],MATCH(表42[[#This Row],[日期]]&amp;"做晚餐",records[日期]&amp;records[名称],0))&amp;"","")</f>
        <v/>
      </c>
      <c r="G67" s="28"/>
      <c r="H67" s="28"/>
      <c r="J67" s="34">
        <v>43941</v>
      </c>
      <c r="K67" s="17" t="str">
        <f t="array" ref="K67">IFERROR(INDEX(records[开始时刻],MATCH(表43[[#This Row],[日期]]&amp;"吃晚餐",records[日期]&amp;records[名称],0)),"")</f>
        <v/>
      </c>
      <c r="L67" s="17" t="str">
        <f t="array" ref="L67">IFERROR(INDEX(records[结束时刻],MATCH(表43[[#This Row],[日期]]&amp;"吃晚餐",records[日期]&amp;records[名称],0)),"")</f>
        <v/>
      </c>
      <c r="M67" s="17" t="str">
        <f t="array" ref="M67">IFERROR(INDEX(records[持续时间],MATCH(表43[[#This Row],[日期]]&amp;"吃晚餐",records[日期]&amp;records[名称],0)),"")</f>
        <v/>
      </c>
      <c r="N67" t="str">
        <f t="array" ref="N67">IFERROR(INDEX(records[得分],MATCH(表42[[#This Row],[日期]]&amp;"吃晚餐",records[日期]&amp;records[名称],0)),"")</f>
        <v/>
      </c>
      <c r="O67" t="str">
        <f t="array" ref="O67">IFERROR(INDEX(records[备注],MATCH(表42[[#This Row],[日期]]&amp;"吃晚餐",records[日期]&amp;records[名称],0))&amp;"","")</f>
        <v/>
      </c>
      <c r="P67" s="28"/>
      <c r="Q67" s="28"/>
    </row>
    <row r="68" spans="1:17">
      <c r="A68" s="34">
        <v>43942</v>
      </c>
      <c r="B68" s="17" t="str">
        <f t="array" ref="B68">IFERROR(INDEX(records[开始时刻],MATCH(表42[[#This Row],[日期]]&amp;"做晚餐",records[日期]&amp;records[名称],0)),"")</f>
        <v/>
      </c>
      <c r="C68" s="17" t="str">
        <f t="array" ref="C68">IFERROR(INDEX(records[结束时刻],MATCH(表42[[#This Row],[日期]]&amp;"做晚餐",records[日期]&amp;records[名称],0)),"")</f>
        <v/>
      </c>
      <c r="D68" s="17" t="str">
        <f t="array" ref="D68">IFERROR(INDEX(records[持续时间],MATCH(表42[[#This Row],[日期]]&amp;"做晚餐",records[日期]&amp;records[名称],0)),"")</f>
        <v/>
      </c>
      <c r="E68" t="str">
        <f t="array" ref="E68">IFERROR(INDEX(records[得分],MATCH(表42[[#This Row],[日期]]&amp;"做晚餐",records[日期]&amp;records[名称],0)),"")</f>
        <v/>
      </c>
      <c r="F68" t="str">
        <f t="array" ref="F68">IFERROR(INDEX(records[备注],MATCH(表42[[#This Row],[日期]]&amp;"做晚餐",records[日期]&amp;records[名称],0))&amp;"","")</f>
        <v/>
      </c>
      <c r="G68" s="28"/>
      <c r="H68" s="28"/>
      <c r="J68" s="34">
        <v>43942</v>
      </c>
      <c r="K68" s="17" t="str">
        <f t="array" ref="K68">IFERROR(INDEX(records[开始时刻],MATCH(表43[[#This Row],[日期]]&amp;"吃晚餐",records[日期]&amp;records[名称],0)),"")</f>
        <v/>
      </c>
      <c r="L68" s="17" t="str">
        <f t="array" ref="L68">IFERROR(INDEX(records[结束时刻],MATCH(表43[[#This Row],[日期]]&amp;"吃晚餐",records[日期]&amp;records[名称],0)),"")</f>
        <v/>
      </c>
      <c r="M68" s="17" t="str">
        <f t="array" ref="M68">IFERROR(INDEX(records[持续时间],MATCH(表43[[#This Row],[日期]]&amp;"吃晚餐",records[日期]&amp;records[名称],0)),"")</f>
        <v/>
      </c>
      <c r="N68" t="str">
        <f t="array" ref="N68">IFERROR(INDEX(records[得分],MATCH(表42[[#This Row],[日期]]&amp;"吃晚餐",records[日期]&amp;records[名称],0)),"")</f>
        <v/>
      </c>
      <c r="O68" t="str">
        <f t="array" ref="O68">IFERROR(INDEX(records[备注],MATCH(表42[[#This Row],[日期]]&amp;"吃晚餐",records[日期]&amp;records[名称],0))&amp;"","")</f>
        <v/>
      </c>
      <c r="P68" s="28"/>
      <c r="Q68" s="28"/>
    </row>
    <row r="69" spans="1:17">
      <c r="A69" s="34">
        <v>43943</v>
      </c>
      <c r="B69" s="17" t="str">
        <f t="array" ref="B69">IFERROR(INDEX(records[开始时刻],MATCH(表42[[#This Row],[日期]]&amp;"做晚餐",records[日期]&amp;records[名称],0)),"")</f>
        <v/>
      </c>
      <c r="C69" s="17" t="str">
        <f t="array" ref="C69">IFERROR(INDEX(records[结束时刻],MATCH(表42[[#This Row],[日期]]&amp;"做晚餐",records[日期]&amp;records[名称],0)),"")</f>
        <v/>
      </c>
      <c r="D69" s="17" t="str">
        <f t="array" ref="D69">IFERROR(INDEX(records[持续时间],MATCH(表42[[#This Row],[日期]]&amp;"做晚餐",records[日期]&amp;records[名称],0)),"")</f>
        <v/>
      </c>
      <c r="E69" t="str">
        <f t="array" ref="E69">IFERROR(INDEX(records[得分],MATCH(表42[[#This Row],[日期]]&amp;"做晚餐",records[日期]&amp;records[名称],0)),"")</f>
        <v/>
      </c>
      <c r="F69" t="str">
        <f t="array" ref="F69">IFERROR(INDEX(records[备注],MATCH(表42[[#This Row],[日期]]&amp;"做晚餐",records[日期]&amp;records[名称],0))&amp;"","")</f>
        <v/>
      </c>
      <c r="G69" s="28"/>
      <c r="H69" s="28"/>
      <c r="J69" s="34">
        <v>43943</v>
      </c>
      <c r="K69" s="17" t="str">
        <f t="array" ref="K69">IFERROR(INDEX(records[开始时刻],MATCH(表43[[#This Row],[日期]]&amp;"吃晚餐",records[日期]&amp;records[名称],0)),"")</f>
        <v/>
      </c>
      <c r="L69" s="17" t="str">
        <f t="array" ref="L69">IFERROR(INDEX(records[结束时刻],MATCH(表43[[#This Row],[日期]]&amp;"吃晚餐",records[日期]&amp;records[名称],0)),"")</f>
        <v/>
      </c>
      <c r="M69" s="17" t="str">
        <f t="array" ref="M69">IFERROR(INDEX(records[持续时间],MATCH(表43[[#This Row],[日期]]&amp;"吃晚餐",records[日期]&amp;records[名称],0)),"")</f>
        <v/>
      </c>
      <c r="N69" t="str">
        <f t="array" ref="N69">IFERROR(INDEX(records[得分],MATCH(表42[[#This Row],[日期]]&amp;"吃晚餐",records[日期]&amp;records[名称],0)),"")</f>
        <v/>
      </c>
      <c r="O69" t="str">
        <f t="array" ref="O69">IFERROR(INDEX(records[备注],MATCH(表42[[#This Row],[日期]]&amp;"吃晚餐",records[日期]&amp;records[名称],0))&amp;"","")</f>
        <v/>
      </c>
      <c r="P69" s="28"/>
      <c r="Q69" s="28"/>
    </row>
    <row r="70" spans="1:17">
      <c r="A70" s="34">
        <v>43944</v>
      </c>
      <c r="B70" s="17" t="str">
        <f t="array" ref="B70">IFERROR(INDEX(records[开始时刻],MATCH(表42[[#This Row],[日期]]&amp;"做晚餐",records[日期]&amp;records[名称],0)),"")</f>
        <v/>
      </c>
      <c r="C70" s="17" t="str">
        <f t="array" ref="C70">IFERROR(INDEX(records[结束时刻],MATCH(表42[[#This Row],[日期]]&amp;"做晚餐",records[日期]&amp;records[名称],0)),"")</f>
        <v/>
      </c>
      <c r="D70" s="17" t="str">
        <f t="array" ref="D70">IFERROR(INDEX(records[持续时间],MATCH(表42[[#This Row],[日期]]&amp;"做晚餐",records[日期]&amp;records[名称],0)),"")</f>
        <v/>
      </c>
      <c r="E70" t="str">
        <f t="array" ref="E70">IFERROR(INDEX(records[得分],MATCH(表42[[#This Row],[日期]]&amp;"做晚餐",records[日期]&amp;records[名称],0)),"")</f>
        <v/>
      </c>
      <c r="F70" t="str">
        <f t="array" ref="F70">IFERROR(INDEX(records[备注],MATCH(表42[[#This Row],[日期]]&amp;"做晚餐",records[日期]&amp;records[名称],0))&amp;"","")</f>
        <v/>
      </c>
      <c r="G70" s="28"/>
      <c r="H70" s="28"/>
      <c r="J70" s="34">
        <v>43944</v>
      </c>
      <c r="K70" s="17" t="str">
        <f t="array" ref="K70">IFERROR(INDEX(records[开始时刻],MATCH(表43[[#This Row],[日期]]&amp;"吃晚餐",records[日期]&amp;records[名称],0)),"")</f>
        <v/>
      </c>
      <c r="L70" s="17" t="str">
        <f t="array" ref="L70">IFERROR(INDEX(records[结束时刻],MATCH(表43[[#This Row],[日期]]&amp;"吃晚餐",records[日期]&amp;records[名称],0)),"")</f>
        <v/>
      </c>
      <c r="M70" s="17" t="str">
        <f t="array" ref="M70">IFERROR(INDEX(records[持续时间],MATCH(表43[[#This Row],[日期]]&amp;"吃晚餐",records[日期]&amp;records[名称],0)),"")</f>
        <v/>
      </c>
      <c r="N70" t="str">
        <f t="array" ref="N70">IFERROR(INDEX(records[得分],MATCH(表42[[#This Row],[日期]]&amp;"吃晚餐",records[日期]&amp;records[名称],0)),"")</f>
        <v/>
      </c>
      <c r="O70" t="str">
        <f t="array" ref="O70">IFERROR(INDEX(records[备注],MATCH(表42[[#This Row],[日期]]&amp;"吃晚餐",records[日期]&amp;records[名称],0))&amp;"","")</f>
        <v/>
      </c>
      <c r="P70" s="28"/>
      <c r="Q70" s="28"/>
    </row>
    <row r="71" spans="1:17">
      <c r="A71" s="34">
        <v>43945</v>
      </c>
      <c r="B71" s="17" t="str">
        <f t="array" ref="B71">IFERROR(INDEX(records[开始时刻],MATCH(表42[[#This Row],[日期]]&amp;"做晚餐",records[日期]&amp;records[名称],0)),"")</f>
        <v/>
      </c>
      <c r="C71" s="17" t="str">
        <f t="array" ref="C71">IFERROR(INDEX(records[结束时刻],MATCH(表42[[#This Row],[日期]]&amp;"做晚餐",records[日期]&amp;records[名称],0)),"")</f>
        <v/>
      </c>
      <c r="D71" s="17" t="str">
        <f t="array" ref="D71">IFERROR(INDEX(records[持续时间],MATCH(表42[[#This Row],[日期]]&amp;"做晚餐",records[日期]&amp;records[名称],0)),"")</f>
        <v/>
      </c>
      <c r="E71" t="str">
        <f t="array" ref="E71">IFERROR(INDEX(records[得分],MATCH(表42[[#This Row],[日期]]&amp;"做晚餐",records[日期]&amp;records[名称],0)),"")</f>
        <v/>
      </c>
      <c r="F71" t="str">
        <f t="array" ref="F71">IFERROR(INDEX(records[备注],MATCH(表42[[#This Row],[日期]]&amp;"做晚餐",records[日期]&amp;records[名称],0))&amp;"","")</f>
        <v/>
      </c>
      <c r="G71" s="28"/>
      <c r="H71" s="28"/>
      <c r="J71" s="34">
        <v>43945</v>
      </c>
      <c r="K71" s="17" t="str">
        <f t="array" ref="K71">IFERROR(INDEX(records[开始时刻],MATCH(表43[[#This Row],[日期]]&amp;"吃晚餐",records[日期]&amp;records[名称],0)),"")</f>
        <v/>
      </c>
      <c r="L71" s="17" t="str">
        <f t="array" ref="L71">IFERROR(INDEX(records[结束时刻],MATCH(表43[[#This Row],[日期]]&amp;"吃晚餐",records[日期]&amp;records[名称],0)),"")</f>
        <v/>
      </c>
      <c r="M71" s="17" t="str">
        <f t="array" ref="M71">IFERROR(INDEX(records[持续时间],MATCH(表43[[#This Row],[日期]]&amp;"吃晚餐",records[日期]&amp;records[名称],0)),"")</f>
        <v/>
      </c>
      <c r="N71" t="str">
        <f t="array" ref="N71">IFERROR(INDEX(records[得分],MATCH(表42[[#This Row],[日期]]&amp;"吃晚餐",records[日期]&amp;records[名称],0)),"")</f>
        <v/>
      </c>
      <c r="O71" t="str">
        <f t="array" ref="O71">IFERROR(INDEX(records[备注],MATCH(表42[[#This Row],[日期]]&amp;"吃晚餐",records[日期]&amp;records[名称],0))&amp;"","")</f>
        <v/>
      </c>
      <c r="P71" s="28"/>
      <c r="Q71" s="28"/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60"/>
  <sheetViews>
    <sheetView topLeftCell="B34" workbookViewId="0">
      <selection activeCell="K52" sqref="K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>
        <f t="array" ref="B47">IFERROR(INDEX(records[开始时刻],MATCH(表31_33[[#This Row],[日期]]&amp;"锻炼",records[日期]&amp;records[名称],0)),"")</f>
        <v>0.875</v>
      </c>
      <c r="C47" s="17">
        <f t="array" ref="C47">IFERROR(INDEX(records[结束时刻],MATCH(表31_33[[#This Row],[日期]]&amp;"锻炼",records[日期]&amp;records[名称],0)),"")</f>
        <v>0.91666666666666663</v>
      </c>
      <c r="D47" s="17">
        <f t="array" ref="D47">IFERROR(INDEX(records[持续时间],MATCH(表31_33[[#This Row],[日期]]&amp;"锻炼",records[日期]&amp;records[名称],0)),"")</f>
        <v>4.166666666666663E-2</v>
      </c>
      <c r="E47">
        <f t="array" ref="E47">IFERROR(INDEX(records[得分],MATCH(表31_33[[#This Row],[日期]]&amp;"锻炼",records[日期]&amp;records[名称],0)),"")</f>
        <v>0.7</v>
      </c>
      <c r="F47" t="str">
        <f t="array" ref="F47">IFERROR(INDEX(records[备注],MATCH(表31_33[[#This Row],[日期]]&amp;"锻炼",records[日期]&amp;records[名称],0))&amp;"","")</f>
        <v>完成度：100%</v>
      </c>
      <c r="G47">
        <f>IF(表31_33[[#This Row],[得分]]="","",IF(表31_33[[#This Row],[得分]]&gt;0,G46+1,0))</f>
        <v>1</v>
      </c>
      <c r="H47">
        <f>IF(表31_33[[#This Row],[得分]]="","",IF(表31_33[[#This Row],[得分]]&lt;0,H46+1,0))</f>
        <v>0</v>
      </c>
      <c r="J47" s="5">
        <v>43922</v>
      </c>
      <c r="K47" s="17">
        <f t="array" ref="K47">IFERROR(INDEX(records[开始时刻],MATCH(表31_34[[#This Row],[日期]]&amp;"洗澡",records[日期]&amp;records[名称],0)),"")</f>
        <v>0.91666666666666663</v>
      </c>
      <c r="L47" s="17">
        <f t="array" ref="L47">IFERROR(INDEX(records[结束时刻],MATCH(表31_34[[#This Row],[日期]]&amp;"洗澡",records[日期]&amp;records[名称],0)),"")</f>
        <v>0.9375</v>
      </c>
      <c r="M47" s="17">
        <f t="array" ref="M47">IFERROR(INDEX(records[持续时间],MATCH(表31_34[[#This Row],[日期]]&amp;"洗澡",records[日期]&amp;records[名称],0)),"")</f>
        <v>2.083333333333337E-2</v>
      </c>
      <c r="N47">
        <f t="array" ref="N47">IFERROR(INDEX(records[得分],MATCH(表31_34[[#This Row],[日期]]&amp;"洗澡",records[日期]&amp;records[名称],0)),"")</f>
        <v>0</v>
      </c>
      <c r="O47" t="str">
        <f t="array" ref="O47">IFERROR(INDEX(records[备注],MATCH(表31_34[[#This Row],[日期]]&amp;"洗澡",records[日期]&amp;records[名称],0))&amp;"","")</f>
        <v>完成度：0%</v>
      </c>
      <c r="P47">
        <f>IF(表31_34[[#This Row],[得分]]="","",IF(表31_34[[#This Row],[得分]]&gt;0,P46+1,0))</f>
        <v>0</v>
      </c>
      <c r="Q47">
        <f>IF(表31_34[[#This Row],[得分]]="","",IF(表31_34[[#This Row],[得分]]&lt;0,Q46+1,0))</f>
        <v>0</v>
      </c>
    </row>
    <row r="48" spans="1:17">
      <c r="A48" s="5">
        <v>43923</v>
      </c>
      <c r="B48" s="17">
        <f t="array" ref="B48">IFERROR(INDEX(records[开始时刻],MATCH(表31_33[[#This Row],[日期]]&amp;"锻炼",records[日期]&amp;records[名称],0)),"")</f>
        <v>0.875</v>
      </c>
      <c r="C48" s="17">
        <f t="array" ref="C48">IFERROR(INDEX(records[结束时刻],MATCH(表31_33[[#This Row],[日期]]&amp;"锻炼",records[日期]&amp;records[名称],0)),"")</f>
        <v>0.91666666666666663</v>
      </c>
      <c r="D48" s="17">
        <f t="array" ref="D48">IFERROR(INDEX(records[持续时间],MATCH(表31_33[[#This Row],[日期]]&amp;"锻炼",records[日期]&amp;records[名称],0)),"")</f>
        <v>4.166666666666663E-2</v>
      </c>
      <c r="E48">
        <f t="array" ref="E48">IFERROR(INDEX(records[得分],MATCH(表31_33[[#This Row],[日期]]&amp;"锻炼",records[日期]&amp;records[名称],0)),"")</f>
        <v>0.7</v>
      </c>
      <c r="F48" t="str">
        <f t="array" ref="F48">IFERROR(INDEX(records[备注],MATCH(表31_33[[#This Row],[日期]]&amp;"锻炼",records[日期]&amp;records[名称],0))&amp;"","")</f>
        <v>完成度：100%</v>
      </c>
      <c r="G48">
        <f>IF(表31_33[[#This Row],[得分]]="","",IF(表31_33[[#This Row],[得分]]&gt;0,G47+1,0))</f>
        <v>2</v>
      </c>
      <c r="H48">
        <f>IF(表31_33[[#This Row],[得分]]="","",IF(表31_33[[#This Row],[得分]]&lt;0,H47+1,0))</f>
        <v>0</v>
      </c>
      <c r="J48" s="5">
        <v>43923</v>
      </c>
      <c r="K48" s="17">
        <f t="array" ref="K48">IFERROR(INDEX(records[开始时刻],MATCH(表31_34[[#This Row],[日期]]&amp;"洗澡",records[日期]&amp;records[名称],0)),"")</f>
        <v>0.91666666666666663</v>
      </c>
      <c r="L48" s="17">
        <f t="array" ref="L48">IFERROR(INDEX(records[结束时刻],MATCH(表31_34[[#This Row],[日期]]&amp;"洗澡",records[日期]&amp;records[名称],0)),"")</f>
        <v>0.9375</v>
      </c>
      <c r="M48" s="17">
        <f t="array" ref="M48">IFERROR(INDEX(records[持续时间],MATCH(表31_34[[#This Row],[日期]]&amp;"洗澡",records[日期]&amp;records[名称],0)),"")</f>
        <v>2.083333333333337E-2</v>
      </c>
      <c r="N48">
        <f t="array" ref="N48">IFERROR(INDEX(records[得分],MATCH(表31_34[[#This Row],[日期]]&amp;"洗澡",records[日期]&amp;records[名称],0)),"")</f>
        <v>0.7</v>
      </c>
      <c r="O48" t="str">
        <f t="array" ref="O48">IFERROR(INDEX(records[备注],MATCH(表31_34[[#This Row],[日期]]&amp;"洗澡",records[日期]&amp;records[名称],0))&amp;"","")</f>
        <v>完成度：100%</v>
      </c>
      <c r="P48">
        <f>IF(表31_34[[#This Row],[得分]]="","",IF(表31_34[[#This Row],[得分]]&gt;0,P47+1,0))</f>
        <v>1</v>
      </c>
      <c r="Q48">
        <f>IF(表31_34[[#This Row],[得分]]="","",IF(表31_34[[#This Row],[得分]]&lt;0,Q47+1,0))</f>
        <v>0</v>
      </c>
    </row>
    <row r="49" spans="1:17">
      <c r="A49" s="5">
        <v>43924</v>
      </c>
      <c r="B49" s="17">
        <f t="array" ref="B49">IFERROR(INDEX(records[开始时刻],MATCH(表31_33[[#This Row],[日期]]&amp;"锻炼",records[日期]&amp;records[名称],0)),"")</f>
        <v>0.875</v>
      </c>
      <c r="C49" s="17">
        <f t="array" ref="C49">IFERROR(INDEX(records[结束时刻],MATCH(表31_33[[#This Row],[日期]]&amp;"锻炼",records[日期]&amp;records[名称],0)),"")</f>
        <v>0.91666666666666663</v>
      </c>
      <c r="D49" s="17">
        <f t="array" ref="D49">IFERROR(INDEX(records[持续时间],MATCH(表31_33[[#This Row],[日期]]&amp;"锻炼",records[日期]&amp;records[名称],0)),"")</f>
        <v>4.166666666666663E-2</v>
      </c>
      <c r="E49">
        <f t="array" ref="E49">IFERROR(INDEX(records[得分],MATCH(表31_33[[#This Row],[日期]]&amp;"锻炼",records[日期]&amp;records[名称],0)),"")</f>
        <v>-0.7</v>
      </c>
      <c r="F49" t="str">
        <f t="array" ref="F49">IFERROR(INDEX(records[备注],MATCH(表31_33[[#This Row],[日期]]&amp;"锻炼",records[日期]&amp;records[名称],0))&amp;"","")</f>
        <v>完成度：0%</v>
      </c>
      <c r="G49">
        <f>IF(表31_33[[#This Row],[得分]]="","",IF(表31_33[[#This Row],[得分]]&gt;0,G48+1,0))</f>
        <v>0</v>
      </c>
      <c r="H49">
        <f>IF(表31_33[[#This Row],[得分]]="","",IF(表31_33[[#This Row],[得分]]&lt;0,H48+1,0))</f>
        <v>1</v>
      </c>
      <c r="J49" s="5">
        <v>43924</v>
      </c>
      <c r="K49" s="17">
        <f t="array" ref="K49">IFERROR(INDEX(records[开始时刻],MATCH(表31_34[[#This Row],[日期]]&amp;"洗澡",records[日期]&amp;records[名称],0)),"")</f>
        <v>0.91666666666666663</v>
      </c>
      <c r="L49" s="17">
        <f t="array" ref="L49">IFERROR(INDEX(records[结束时刻],MATCH(表31_34[[#This Row],[日期]]&amp;"洗澡",records[日期]&amp;records[名称],0)),"")</f>
        <v>0.9375</v>
      </c>
      <c r="M49" s="17">
        <f t="array" ref="M49">IFERROR(INDEX(records[持续时间],MATCH(表31_34[[#This Row],[日期]]&amp;"洗澡",records[日期]&amp;records[名称],0)),"")</f>
        <v>2.083333333333337E-2</v>
      </c>
      <c r="N49">
        <f t="array" ref="N49">IFERROR(INDEX(records[得分],MATCH(表31_34[[#This Row],[日期]]&amp;"洗澡",records[日期]&amp;records[名称],0)),"")</f>
        <v>-0.7</v>
      </c>
      <c r="O49" t="str">
        <f t="array" ref="O49">IFERROR(INDEX(records[备注],MATCH(表31_34[[#This Row],[日期]]&amp;"洗澡",records[日期]&amp;records[名称],0))&amp;"","")</f>
        <v>完成度：0%</v>
      </c>
      <c r="P49">
        <f>IF(表31_34[[#This Row],[得分]]="","",IF(表31_34[[#This Row],[得分]]&gt;0,P48+1,0))</f>
        <v>0</v>
      </c>
      <c r="Q49">
        <f>IF(表31_34[[#This Row],[得分]]="","",IF(表31_34[[#This Row],[得分]]&lt;0,Q48+1,0))</f>
        <v>1</v>
      </c>
    </row>
    <row r="50" spans="1:17">
      <c r="A50" s="5">
        <v>43925</v>
      </c>
      <c r="B50" s="17">
        <f t="array" ref="B50">IFERROR(INDEX(records[开始时刻],MATCH(表31_33[[#This Row],[日期]]&amp;"锻炼",records[日期]&amp;records[名称],0)),"")</f>
        <v>0.875</v>
      </c>
      <c r="C50" s="17">
        <f t="array" ref="C50">IFERROR(INDEX(records[结束时刻],MATCH(表31_33[[#This Row],[日期]]&amp;"锻炼",records[日期]&amp;records[名称],0)),"")</f>
        <v>0.91666666666666663</v>
      </c>
      <c r="D50" s="17">
        <f t="array" ref="D50">IFERROR(INDEX(records[持续时间],MATCH(表31_33[[#This Row],[日期]]&amp;"锻炼",records[日期]&amp;records[名称],0)),"")</f>
        <v>4.166666666666663E-2</v>
      </c>
      <c r="E50">
        <f t="array" ref="E50">IFERROR(INDEX(records[得分],MATCH(表31_33[[#This Row],[日期]]&amp;"锻炼",records[日期]&amp;records[名称],0)),"")</f>
        <v>-1.4</v>
      </c>
      <c r="F50" t="str">
        <f t="array" ref="F50">IFERROR(INDEX(records[备注],MATCH(表31_33[[#This Row],[日期]]&amp;"锻炼",records[日期]&amp;records[名称],0))&amp;"","")</f>
        <v>完成度：0%</v>
      </c>
      <c r="G50">
        <f>IF(表31_33[[#This Row],[得分]]="","",IF(表31_33[[#This Row],[得分]]&gt;0,G49+1,0))</f>
        <v>0</v>
      </c>
      <c r="H50">
        <f>IF(表31_33[[#This Row],[得分]]="","",IF(表31_33[[#This Row],[得分]]&lt;0,H49+1,0))</f>
        <v>2</v>
      </c>
      <c r="J50" s="5">
        <v>43925</v>
      </c>
      <c r="K50" s="17">
        <f t="array" ref="K50">IFERROR(INDEX(records[开始时刻],MATCH(表31_34[[#This Row],[日期]]&amp;"洗澡",records[日期]&amp;records[名称],0)),"")</f>
        <v>0.91666666666666663</v>
      </c>
      <c r="L50" s="17">
        <f t="array" ref="L50">IFERROR(INDEX(records[结束时刻],MATCH(表31_34[[#This Row],[日期]]&amp;"洗澡",records[日期]&amp;records[名称],0)),"")</f>
        <v>0.9375</v>
      </c>
      <c r="M50" s="17">
        <f t="array" ref="M50">IFERROR(INDEX(records[持续时间],MATCH(表31_34[[#This Row],[日期]]&amp;"洗澡",records[日期]&amp;records[名称],0)),"")</f>
        <v>2.083333333333337E-2</v>
      </c>
      <c r="N50">
        <f t="array" ref="N50">IFERROR(INDEX(records[得分],MATCH(表31_34[[#This Row],[日期]]&amp;"洗澡",records[日期]&amp;records[名称],0)),"")</f>
        <v>-1.4</v>
      </c>
      <c r="O50" t="str">
        <f t="array" ref="O50">IFERROR(INDEX(records[备注],MATCH(表31_34[[#This Row],[日期]]&amp;"洗澡",records[日期]&amp;records[名称],0))&amp;"","")</f>
        <v>完成度：0%</v>
      </c>
      <c r="P50">
        <f>IF(表31_34[[#This Row],[得分]]="","",IF(表31_34[[#This Row],[得分]]&gt;0,P49+1,0))</f>
        <v>0</v>
      </c>
      <c r="Q50">
        <f>IF(表31_34[[#This Row],[得分]]="","",IF(表31_34[[#This Row],[得分]]&lt;0,Q49+1,0))</f>
        <v>2</v>
      </c>
    </row>
    <row r="51" spans="1:17">
      <c r="A51" s="5">
        <v>43926</v>
      </c>
      <c r="B51" s="17">
        <f t="array" ref="B51">IFERROR(INDEX(records[开始时刻],MATCH(表31_33[[#This Row],[日期]]&amp;"锻炼",records[日期]&amp;records[名称],0)),"")</f>
        <v>0.875</v>
      </c>
      <c r="C51" s="17">
        <f t="array" ref="C51">IFERROR(INDEX(records[结束时刻],MATCH(表31_33[[#This Row],[日期]]&amp;"锻炼",records[日期]&amp;records[名称],0)),"")</f>
        <v>0.91666666666666663</v>
      </c>
      <c r="D51" s="17">
        <f t="array" ref="D51">IFERROR(INDEX(records[持续时间],MATCH(表31_33[[#This Row],[日期]]&amp;"锻炼",records[日期]&amp;records[名称],0)),"")</f>
        <v>4.166666666666663E-2</v>
      </c>
      <c r="E51">
        <f t="array" ref="E51">IFERROR(INDEX(records[得分],MATCH(表31_33[[#This Row],[日期]]&amp;"锻炼",records[日期]&amp;records[名称],0)),"")</f>
        <v>-2.8</v>
      </c>
      <c r="F51" t="str">
        <f t="array" ref="F51">IFERROR(INDEX(records[备注],MATCH(表31_33[[#This Row],[日期]]&amp;"锻炼",records[日期]&amp;records[名称],0))&amp;"","")</f>
        <v>完成度：0%</v>
      </c>
      <c r="G51">
        <f>IF(表31_33[[#This Row],[得分]]="","",IF(表31_33[[#This Row],[得分]]&gt;0,G50+1,0))</f>
        <v>0</v>
      </c>
      <c r="H51">
        <f>IF(表31_33[[#This Row],[得分]]="","",IF(表31_33[[#This Row],[得分]]&lt;0,H50+1,0))</f>
        <v>3</v>
      </c>
      <c r="J51" s="5">
        <v>43926</v>
      </c>
      <c r="K51" s="17">
        <f t="array" ref="K51">IFERROR(INDEX(records[开始时刻],MATCH(表31_34[[#This Row],[日期]]&amp;"洗澡",records[日期]&amp;records[名称],0)),"")</f>
        <v>0.91666666666666663</v>
      </c>
      <c r="L51" s="17">
        <f t="array" ref="L51">IFERROR(INDEX(records[结束时刻],MATCH(表31_34[[#This Row],[日期]]&amp;"洗澡",records[日期]&amp;records[名称],0)),"")</f>
        <v>0.9375</v>
      </c>
      <c r="M51" s="17">
        <f t="array" ref="M51">IFERROR(INDEX(records[持续时间],MATCH(表31_34[[#This Row],[日期]]&amp;"洗澡",records[日期]&amp;records[名称],0)),"")</f>
        <v>2.083333333333337E-2</v>
      </c>
      <c r="N51">
        <f t="array" ref="N51">IFERROR(INDEX(records[得分],MATCH(表31_34[[#This Row],[日期]]&amp;"洗澡",records[日期]&amp;records[名称],0)),"")</f>
        <v>-2.8</v>
      </c>
      <c r="O51" t="str">
        <f t="array" ref="O51">IFERROR(INDEX(records[备注],MATCH(表31_34[[#This Row],[日期]]&amp;"洗澡",records[日期]&amp;records[名称],0))&amp;"","")</f>
        <v>完成度：0%</v>
      </c>
      <c r="P51">
        <f>IF(表31_34[[#This Row],[得分]]="","",IF(表31_34[[#This Row],[得分]]&gt;0,P50+1,0))</f>
        <v>0</v>
      </c>
      <c r="Q51">
        <f>IF(表31_34[[#This Row],[得分]]="","",IF(表31_34[[#This Row],[得分]]&lt;0,Q50+1,0))</f>
        <v>3</v>
      </c>
    </row>
    <row r="52" spans="1:17">
      <c r="A52" s="5">
        <v>43927</v>
      </c>
      <c r="B52" s="17">
        <f t="array" ref="B52">IFERROR(INDEX(records[开始时刻],MATCH(表31_33[[#This Row],[日期]]&amp;"锻炼",records[日期]&amp;records[名称],0)),"")</f>
        <v>0.875</v>
      </c>
      <c r="C52" s="17">
        <f t="array" ref="C52">IFERROR(INDEX(records[结束时刻],MATCH(表31_33[[#This Row],[日期]]&amp;"锻炼",records[日期]&amp;records[名称],0)),"")</f>
        <v>0.91666666666666663</v>
      </c>
      <c r="D52" s="17">
        <f t="array" ref="D52">IFERROR(INDEX(records[持续时间],MATCH(表31_33[[#This Row],[日期]]&amp;"锻炼",records[日期]&amp;records[名称],0)),"")</f>
        <v>4.166666666666663E-2</v>
      </c>
      <c r="E52">
        <f t="array" ref="E52">IFERROR(INDEX(records[得分],MATCH(表31_33[[#This Row],[日期]]&amp;"锻炼",records[日期]&amp;records[名称],0)),"")</f>
        <v>-5.6</v>
      </c>
      <c r="F52" t="str">
        <f t="array" ref="F52">IFERROR(INDEX(records[备注],MATCH(表31_33[[#This Row],[日期]]&amp;"锻炼",records[日期]&amp;records[名称],0))&amp;"","")</f>
        <v>完成度：0%</v>
      </c>
      <c r="G52">
        <f>IF(表31_33[[#This Row],[得分]]="","",IF(表31_33[[#This Row],[得分]]&gt;0,G51+1,0))</f>
        <v>0</v>
      </c>
      <c r="H52">
        <f>IF(表31_33[[#This Row],[得分]]="","",IF(表31_33[[#This Row],[得分]]&lt;0,H51+1,0))</f>
        <v>4</v>
      </c>
      <c r="J52" s="5">
        <v>43927</v>
      </c>
      <c r="K52" s="17">
        <f t="array" ref="K52">IFERROR(INDEX(records[开始时刻],MATCH(表31_34[[#This Row],[日期]]&amp;"洗澡",records[日期]&amp;records[名称],0)),"")</f>
        <v>0.91666666666666663</v>
      </c>
      <c r="L52" s="17">
        <f t="array" ref="L52">IFERROR(INDEX(records[结束时刻],MATCH(表31_34[[#This Row],[日期]]&amp;"洗澡",records[日期]&amp;records[名称],0)),"")</f>
        <v>0.9375</v>
      </c>
      <c r="M52" s="17">
        <f t="array" ref="M52">IFERROR(INDEX(records[持续时间],MATCH(表31_34[[#This Row],[日期]]&amp;"洗澡",records[日期]&amp;records[名称],0)),"")</f>
        <v>2.083333333333337E-2</v>
      </c>
      <c r="N52">
        <f t="array" ref="N52">IFERROR(INDEX(records[得分],MATCH(表31_34[[#This Row],[日期]]&amp;"洗澡",records[日期]&amp;records[名称],0)),"")</f>
        <v>-5.6</v>
      </c>
      <c r="O52" t="str">
        <f t="array" ref="O52">IFERROR(INDEX(records[备注],MATCH(表31_34[[#This Row],[日期]]&amp;"洗澡",records[日期]&amp;records[名称],0))&amp;"","")</f>
        <v>完成度：0%</v>
      </c>
      <c r="P52">
        <f>IF(表31_34[[#This Row],[得分]]="","",IF(表31_34[[#This Row],[得分]]&gt;0,P51+1,0))</f>
        <v>0</v>
      </c>
      <c r="Q52">
        <f>IF(表31_34[[#This Row],[得分]]="","",IF(表31_34[[#This Row],[得分]]&lt;0,Q51+1,0))</f>
        <v>4</v>
      </c>
    </row>
    <row r="53" spans="1:17">
      <c r="A53" s="5">
        <v>43928</v>
      </c>
      <c r="B53" s="17">
        <f t="array" ref="B53">IFERROR(INDEX(records[开始时刻],MATCH(表31_33[[#This Row],[日期]]&amp;"锻炼",records[日期]&amp;records[名称],0)),"")</f>
        <v>0.875</v>
      </c>
      <c r="C53" s="17">
        <f t="array" ref="C53">IFERROR(INDEX(records[结束时刻],MATCH(表31_33[[#This Row],[日期]]&amp;"锻炼",records[日期]&amp;records[名称],0)),"")</f>
        <v>0.91666666666666663</v>
      </c>
      <c r="D53" s="17">
        <f t="array" ref="D53">IFERROR(INDEX(records[持续时间],MATCH(表31_33[[#This Row],[日期]]&amp;"锻炼",records[日期]&amp;records[名称],0)),"")</f>
        <v>4.166666666666663E-2</v>
      </c>
      <c r="E53">
        <f t="array" ref="E53">IFERROR(INDEX(records[得分],MATCH(表31_33[[#This Row],[日期]]&amp;"锻炼",records[日期]&amp;records[名称],0)),"")</f>
        <v>0.7</v>
      </c>
      <c r="F53" t="str">
        <f t="array" ref="F53">IFERROR(INDEX(records[备注],MATCH(表31_33[[#This Row],[日期]]&amp;"锻炼",records[日期]&amp;records[名称],0))&amp;"","")</f>
        <v>完成度：100%</v>
      </c>
      <c r="G53">
        <f>IF(表31_33[[#This Row],[得分]]="","",IF(表31_33[[#This Row],[得分]]&gt;0,G52+1,0))</f>
        <v>1</v>
      </c>
      <c r="H53">
        <f>IF(表31_33[[#This Row],[得分]]="","",IF(表31_33[[#This Row],[得分]]&lt;0,H52+1,0))</f>
        <v>0</v>
      </c>
      <c r="J53" s="5">
        <v>43928</v>
      </c>
      <c r="K53" s="17">
        <f t="array" ref="K53">IFERROR(INDEX(records[开始时刻],MATCH(表31_34[[#This Row],[日期]]&amp;"洗澡",records[日期]&amp;records[名称],0)),"")</f>
        <v>0.91666666666666663</v>
      </c>
      <c r="L53" s="17">
        <f t="array" ref="L53">IFERROR(INDEX(records[结束时刻],MATCH(表31_34[[#This Row],[日期]]&amp;"洗澡",records[日期]&amp;records[名称],0)),"")</f>
        <v>0.9375</v>
      </c>
      <c r="M53" s="17">
        <f t="array" ref="M53">IFERROR(INDEX(records[持续时间],MATCH(表31_34[[#This Row],[日期]]&amp;"洗澡",records[日期]&amp;records[名称],0)),"")</f>
        <v>2.083333333333337E-2</v>
      </c>
      <c r="N53">
        <f t="array" ref="N53">IFERROR(INDEX(records[得分],MATCH(表31_34[[#This Row],[日期]]&amp;"洗澡",records[日期]&amp;records[名称],0)),"")</f>
        <v>0.7</v>
      </c>
      <c r="O53" t="str">
        <f t="array" ref="O53">IFERROR(INDEX(records[备注],MATCH(表31_34[[#This Row],[日期]]&amp;"洗澡",records[日期]&amp;records[名称],0))&amp;"","")</f>
        <v>完成度：100%</v>
      </c>
      <c r="P53">
        <f>IF(表31_34[[#This Row],[得分]]="","",IF(表31_34[[#This Row],[得分]]&gt;0,P52+1,0))</f>
        <v>1</v>
      </c>
      <c r="Q53">
        <f>IF(表31_34[[#This Row],[得分]]="","",IF(表31_34[[#This Row],[得分]]&lt;0,Q52+1,0))</f>
        <v>0</v>
      </c>
    </row>
    <row r="54" spans="1:17">
      <c r="A54" s="5">
        <v>43929</v>
      </c>
      <c r="B54" s="17" t="str">
        <f t="array" ref="B54">IFERROR(INDEX(records[开始时刻],MATCH(表31_33[[#This Row],[日期]]&amp;"锻炼",records[日期]&amp;records[名称],0)),"")</f>
        <v/>
      </c>
      <c r="C54" s="17" t="str">
        <f t="array" ref="C54">IFERROR(INDEX(records[结束时刻],MATCH(表31_33[[#This Row],[日期]]&amp;"锻炼",records[日期]&amp;records[名称],0)),"")</f>
        <v/>
      </c>
      <c r="D54" s="17" t="str">
        <f t="array" ref="D54">IFERROR(INDEX(records[持续时间],MATCH(表31_33[[#This Row],[日期]]&amp;"锻炼",records[日期]&amp;records[名称],0)),"")</f>
        <v/>
      </c>
      <c r="E54" t="str">
        <f t="array" ref="E54">IFERROR(INDEX(records[得分],MATCH(表31_33[[#This Row],[日期]]&amp;"锻炼",records[日期]&amp;records[名称],0)),"")</f>
        <v/>
      </c>
      <c r="F54" t="str">
        <f t="array" ref="F54">IFERROR(INDEX(records[备注],MATCH(表31_33[[#This Row],[日期]]&amp;"锻炼",records[日期]&amp;records[名称],0))&amp;"","")</f>
        <v/>
      </c>
      <c r="G54" t="str">
        <f>IF(表31_33[[#This Row],[得分]]="","",IF(表31_33[[#This Row],[得分]]&gt;0,G53+1,0))</f>
        <v/>
      </c>
      <c r="H54" t="str">
        <f>IF(表31_33[[#This Row],[得分]]="","",IF(表31_33[[#This Row],[得分]]&lt;0,H53+1,0))</f>
        <v/>
      </c>
      <c r="J54" s="5">
        <v>43929</v>
      </c>
      <c r="K54" s="17" t="str">
        <f t="array" ref="K54">IFERROR(INDEX(records[开始时刻],MATCH(表31_34[[#This Row],[日期]]&amp;"洗澡",records[日期]&amp;records[名称],0)),"")</f>
        <v/>
      </c>
      <c r="L54" s="17" t="str">
        <f t="array" ref="L54">IFERROR(INDEX(records[结束时刻],MATCH(表31_34[[#This Row],[日期]]&amp;"洗澡",records[日期]&amp;records[名称],0)),"")</f>
        <v/>
      </c>
      <c r="M54" s="17" t="str">
        <f t="array" ref="M54">IFERROR(INDEX(records[持续时间],MATCH(表31_34[[#This Row],[日期]]&amp;"洗澡",records[日期]&amp;records[名称],0)),"")</f>
        <v/>
      </c>
      <c r="N54" t="str">
        <f t="array" ref="N54">IFERROR(INDEX(records[得分],MATCH(表31_34[[#This Row],[日期]]&amp;"洗澡",records[日期]&amp;records[名称],0)),"")</f>
        <v/>
      </c>
      <c r="O54" t="str">
        <f t="array" ref="O54">IFERROR(INDEX(records[备注],MATCH(表31_34[[#This Row],[日期]]&amp;"洗澡",records[日期]&amp;records[名称],0))&amp;"","")</f>
        <v/>
      </c>
      <c r="P54" t="str">
        <f>IF(表31_34[[#This Row],[得分]]="","",IF(表31_34[[#This Row],[得分]]&gt;0,P53+1,0))</f>
        <v/>
      </c>
      <c r="Q54" t="str">
        <f>IF(表31_34[[#This Row],[得分]]="","",IF(表31_34[[#This Row],[得分]]&lt;0,Q53+1,0))</f>
        <v/>
      </c>
    </row>
    <row r="55" spans="1:17">
      <c r="A55" s="5">
        <v>43930</v>
      </c>
      <c r="B55" s="17" t="str">
        <f t="array" ref="B55">IFERROR(INDEX(records[开始时刻],MATCH(表31_33[[#This Row],[日期]]&amp;"锻炼",records[日期]&amp;records[名称],0)),"")</f>
        <v/>
      </c>
      <c r="C55" s="17" t="str">
        <f t="array" ref="C55">IFERROR(INDEX(records[结束时刻],MATCH(表31_33[[#This Row],[日期]]&amp;"锻炼",records[日期]&amp;records[名称],0)),"")</f>
        <v/>
      </c>
      <c r="D55" s="17" t="str">
        <f t="array" ref="D55">IFERROR(INDEX(records[持续时间],MATCH(表31_33[[#This Row],[日期]]&amp;"锻炼",records[日期]&amp;records[名称],0)),"")</f>
        <v/>
      </c>
      <c r="E55" t="str">
        <f t="array" ref="E55">IFERROR(INDEX(records[得分],MATCH(表31_33[[#This Row],[日期]]&amp;"锻炼",records[日期]&amp;records[名称],0)),"")</f>
        <v/>
      </c>
      <c r="F55" t="str">
        <f t="array" ref="F55">IFERROR(INDEX(records[备注],MATCH(表31_33[[#This Row],[日期]]&amp;"锻炼",records[日期]&amp;records[名称],0))&amp;"","")</f>
        <v/>
      </c>
      <c r="G55" t="str">
        <f>IF(表31_33[[#This Row],[得分]]="","",IF(表31_33[[#This Row],[得分]]&gt;0,G54+1,0))</f>
        <v/>
      </c>
      <c r="H55" t="str">
        <f>IF(表31_33[[#This Row],[得分]]="","",IF(表31_33[[#This Row],[得分]]&lt;0,H54+1,0))</f>
        <v/>
      </c>
      <c r="J55" s="5">
        <v>43930</v>
      </c>
      <c r="K55" s="17" t="str">
        <f t="array" ref="K55">IFERROR(INDEX(records[开始时刻],MATCH(表31_34[[#This Row],[日期]]&amp;"洗澡",records[日期]&amp;records[名称],0)),"")</f>
        <v/>
      </c>
      <c r="L55" s="17" t="str">
        <f t="array" ref="L55">IFERROR(INDEX(records[结束时刻],MATCH(表31_34[[#This Row],[日期]]&amp;"洗澡",records[日期]&amp;records[名称],0)),"")</f>
        <v/>
      </c>
      <c r="M55" s="17" t="str">
        <f t="array" ref="M55">IFERROR(INDEX(records[持续时间],MATCH(表31_34[[#This Row],[日期]]&amp;"洗澡",records[日期]&amp;records[名称],0)),"")</f>
        <v/>
      </c>
      <c r="N55" t="str">
        <f t="array" ref="N55">IFERROR(INDEX(records[得分],MATCH(表31_34[[#This Row],[日期]]&amp;"洗澡",records[日期]&amp;records[名称],0)),"")</f>
        <v/>
      </c>
      <c r="O55" t="str">
        <f t="array" ref="O55">IFERROR(INDEX(records[备注],MATCH(表31_34[[#This Row],[日期]]&amp;"洗澡",records[日期]&amp;records[名称],0))&amp;"","")</f>
        <v/>
      </c>
      <c r="P55" t="str">
        <f>IF(表31_34[[#This Row],[得分]]="","",IF(表31_34[[#This Row],[得分]]&gt;0,P54+1,0))</f>
        <v/>
      </c>
      <c r="Q55" t="str">
        <f>IF(表31_34[[#This Row],[得分]]="","",IF(表31_34[[#This Row],[得分]]&lt;0,Q54+1,0))</f>
        <v/>
      </c>
    </row>
    <row r="56" spans="1:17">
      <c r="A56" s="5">
        <v>43931</v>
      </c>
      <c r="B56" s="17" t="str">
        <f t="array" ref="B56">IFERROR(INDEX(records[开始时刻],MATCH(表31_33[[#This Row],[日期]]&amp;"锻炼",records[日期]&amp;records[名称],0)),"")</f>
        <v/>
      </c>
      <c r="C56" s="17" t="str">
        <f t="array" ref="C56">IFERROR(INDEX(records[结束时刻],MATCH(表31_33[[#This Row],[日期]]&amp;"锻炼",records[日期]&amp;records[名称],0)),"")</f>
        <v/>
      </c>
      <c r="D56" s="17" t="str">
        <f t="array" ref="D56">IFERROR(INDEX(records[持续时间],MATCH(表31_33[[#This Row],[日期]]&amp;"锻炼",records[日期]&amp;records[名称],0)),"")</f>
        <v/>
      </c>
      <c r="E56" t="str">
        <f t="array" ref="E56">IFERROR(INDEX(records[得分],MATCH(表31_33[[#This Row],[日期]]&amp;"锻炼",records[日期]&amp;records[名称],0)),"")</f>
        <v/>
      </c>
      <c r="F56" t="str">
        <f t="array" ref="F56">IFERROR(INDEX(records[备注],MATCH(表31_33[[#This Row],[日期]]&amp;"锻炼",records[日期]&amp;records[名称],0))&amp;"","")</f>
        <v/>
      </c>
      <c r="G56" t="str">
        <f>IF(表31_33[[#This Row],[得分]]="","",IF(表31_33[[#This Row],[得分]]&gt;0,G55+1,0))</f>
        <v/>
      </c>
      <c r="H56" t="str">
        <f>IF(表31_33[[#This Row],[得分]]="","",IF(表31_33[[#This Row],[得分]]&lt;0,H55+1,0))</f>
        <v/>
      </c>
      <c r="J56" s="5">
        <v>43931</v>
      </c>
      <c r="K56" s="17" t="str">
        <f t="array" ref="K56">IFERROR(INDEX(records[开始时刻],MATCH(表31_34[[#This Row],[日期]]&amp;"洗澡",records[日期]&amp;records[名称],0)),"")</f>
        <v/>
      </c>
      <c r="L56" s="17" t="str">
        <f t="array" ref="L56">IFERROR(INDEX(records[结束时刻],MATCH(表31_34[[#This Row],[日期]]&amp;"洗澡",records[日期]&amp;records[名称],0)),"")</f>
        <v/>
      </c>
      <c r="M56" s="17" t="str">
        <f t="array" ref="M56">IFERROR(INDEX(records[持续时间],MATCH(表31_34[[#This Row],[日期]]&amp;"洗澡",records[日期]&amp;records[名称],0)),"")</f>
        <v/>
      </c>
      <c r="N56" t="str">
        <f t="array" ref="N56">IFERROR(INDEX(records[得分],MATCH(表31_34[[#This Row],[日期]]&amp;"洗澡",records[日期]&amp;records[名称],0)),"")</f>
        <v/>
      </c>
      <c r="O56" t="str">
        <f t="array" ref="O56">IFERROR(INDEX(records[备注],MATCH(表31_34[[#This Row],[日期]]&amp;"洗澡",records[日期]&amp;records[名称],0))&amp;"","")</f>
        <v/>
      </c>
      <c r="P56" t="str">
        <f>IF(表31_34[[#This Row],[得分]]="","",IF(表31_34[[#This Row],[得分]]&gt;0,P55+1,0))</f>
        <v/>
      </c>
      <c r="Q56" t="str">
        <f>IF(表31_34[[#This Row],[得分]]="","",IF(表31_34[[#This Row],[得分]]&lt;0,Q55+1,0))</f>
        <v/>
      </c>
    </row>
    <row r="57" spans="1:17">
      <c r="A57" s="5">
        <v>43932</v>
      </c>
      <c r="B57" s="17" t="str">
        <f t="array" ref="B57">IFERROR(INDEX(records[开始时刻],MATCH(表31_33[[#This Row],[日期]]&amp;"锻炼",records[日期]&amp;records[名称],0)),"")</f>
        <v/>
      </c>
      <c r="C57" s="17" t="str">
        <f t="array" ref="C57">IFERROR(INDEX(records[结束时刻],MATCH(表31_33[[#This Row],[日期]]&amp;"锻炼",records[日期]&amp;records[名称],0)),"")</f>
        <v/>
      </c>
      <c r="D57" s="17" t="str">
        <f t="array" ref="D57">IFERROR(INDEX(records[持续时间],MATCH(表31_33[[#This Row],[日期]]&amp;"锻炼",records[日期]&amp;records[名称],0)),"")</f>
        <v/>
      </c>
      <c r="E57" t="str">
        <f t="array" ref="E57">IFERROR(INDEX(records[得分],MATCH(表31_33[[#This Row],[日期]]&amp;"锻炼",records[日期]&amp;records[名称],0)),"")</f>
        <v/>
      </c>
      <c r="F57" t="str">
        <f t="array" ref="F57">IFERROR(INDEX(records[备注],MATCH(表31_33[[#This Row],[日期]]&amp;"锻炼",records[日期]&amp;records[名称],0))&amp;"","")</f>
        <v/>
      </c>
      <c r="G57" t="str">
        <f>IF(表31_33[[#This Row],[得分]]="","",IF(表31_33[[#This Row],[得分]]&gt;0,G56+1,0))</f>
        <v/>
      </c>
      <c r="H57" t="str">
        <f>IF(表31_33[[#This Row],[得分]]="","",IF(表31_33[[#This Row],[得分]]&lt;0,H56+1,0))</f>
        <v/>
      </c>
      <c r="J57" s="5">
        <v>43932</v>
      </c>
      <c r="K57" s="17" t="str">
        <f t="array" ref="K57">IFERROR(INDEX(records[开始时刻],MATCH(表31_34[[#This Row],[日期]]&amp;"洗澡",records[日期]&amp;records[名称],0)),"")</f>
        <v/>
      </c>
      <c r="L57" s="17" t="str">
        <f t="array" ref="L57">IFERROR(INDEX(records[结束时刻],MATCH(表31_34[[#This Row],[日期]]&amp;"洗澡",records[日期]&amp;records[名称],0)),"")</f>
        <v/>
      </c>
      <c r="M57" s="17" t="str">
        <f t="array" ref="M57">IFERROR(INDEX(records[持续时间],MATCH(表31_34[[#This Row],[日期]]&amp;"洗澡",records[日期]&amp;records[名称],0)),"")</f>
        <v/>
      </c>
      <c r="N57" t="str">
        <f t="array" ref="N57">IFERROR(INDEX(records[得分],MATCH(表31_34[[#This Row],[日期]]&amp;"洗澡",records[日期]&amp;records[名称],0)),"")</f>
        <v/>
      </c>
      <c r="O57" t="str">
        <f t="array" ref="O57">IFERROR(INDEX(records[备注],MATCH(表31_34[[#This Row],[日期]]&amp;"洗澡",records[日期]&amp;records[名称],0))&amp;"","")</f>
        <v/>
      </c>
      <c r="P57" t="str">
        <f>IF(表31_34[[#This Row],[得分]]="","",IF(表31_34[[#This Row],[得分]]&gt;0,P56+1,0))</f>
        <v/>
      </c>
      <c r="Q57" t="str">
        <f>IF(表31_34[[#This Row],[得分]]="","",IF(表31_34[[#This Row],[得分]]&lt;0,Q56+1,0))</f>
        <v/>
      </c>
    </row>
    <row r="58" spans="1:17">
      <c r="A58" s="5">
        <v>43933</v>
      </c>
      <c r="B58" s="17" t="str">
        <f t="array" ref="B58">IFERROR(INDEX(records[开始时刻],MATCH(表31_33[[#This Row],[日期]]&amp;"锻炼",records[日期]&amp;records[名称],0)),"")</f>
        <v/>
      </c>
      <c r="C58" s="17" t="str">
        <f t="array" ref="C58">IFERROR(INDEX(records[结束时刻],MATCH(表31_33[[#This Row],[日期]]&amp;"锻炼",records[日期]&amp;records[名称],0)),"")</f>
        <v/>
      </c>
      <c r="D58" s="17" t="str">
        <f t="array" ref="D58">IFERROR(INDEX(records[持续时间],MATCH(表31_33[[#This Row],[日期]]&amp;"锻炼",records[日期]&amp;records[名称],0)),"")</f>
        <v/>
      </c>
      <c r="E58" t="str">
        <f t="array" ref="E58">IFERROR(INDEX(records[得分],MATCH(表31_33[[#This Row],[日期]]&amp;"锻炼",records[日期]&amp;records[名称],0)),"")</f>
        <v/>
      </c>
      <c r="F58" t="str">
        <f t="array" ref="F58">IFERROR(INDEX(records[备注],MATCH(表31_33[[#This Row],[日期]]&amp;"锻炼",records[日期]&amp;records[名称],0))&amp;"","")</f>
        <v/>
      </c>
      <c r="G58" t="str">
        <f>IF(表31_33[[#This Row],[得分]]="","",IF(表31_33[[#This Row],[得分]]&gt;0,G57+1,0))</f>
        <v/>
      </c>
      <c r="H58" t="str">
        <f>IF(表31_33[[#This Row],[得分]]="","",IF(表31_33[[#This Row],[得分]]&lt;0,H57+1,0))</f>
        <v/>
      </c>
      <c r="J58" s="5">
        <v>43933</v>
      </c>
      <c r="K58" s="17" t="str">
        <f t="array" ref="K58">IFERROR(INDEX(records[开始时刻],MATCH(表31_34[[#This Row],[日期]]&amp;"洗澡",records[日期]&amp;records[名称],0)),"")</f>
        <v/>
      </c>
      <c r="L58" s="17" t="str">
        <f t="array" ref="L58">IFERROR(INDEX(records[结束时刻],MATCH(表31_34[[#This Row],[日期]]&amp;"洗澡",records[日期]&amp;records[名称],0)),"")</f>
        <v/>
      </c>
      <c r="M58" s="17" t="str">
        <f t="array" ref="M58">IFERROR(INDEX(records[持续时间],MATCH(表31_34[[#This Row],[日期]]&amp;"洗澡",records[日期]&amp;records[名称],0)),"")</f>
        <v/>
      </c>
      <c r="N58" t="str">
        <f t="array" ref="N58">IFERROR(INDEX(records[得分],MATCH(表31_34[[#This Row],[日期]]&amp;"洗澡",records[日期]&amp;records[名称],0)),"")</f>
        <v/>
      </c>
      <c r="O58" t="str">
        <f t="array" ref="O58">IFERROR(INDEX(records[备注],MATCH(表31_34[[#This Row],[日期]]&amp;"洗澡",records[日期]&amp;records[名称],0))&amp;"","")</f>
        <v/>
      </c>
      <c r="P58" t="str">
        <f>IF(表31_34[[#This Row],[得分]]="","",IF(表31_34[[#This Row],[得分]]&gt;0,P57+1,0))</f>
        <v/>
      </c>
      <c r="Q58" t="str">
        <f>IF(表31_34[[#This Row],[得分]]="","",IF(表31_34[[#This Row],[得分]]&lt;0,Q57+1,0))</f>
        <v/>
      </c>
    </row>
    <row r="59" spans="1:17">
      <c r="A59" s="5">
        <v>43934</v>
      </c>
      <c r="B59" s="17" t="str">
        <f t="array" ref="B59">IFERROR(INDEX(records[开始时刻],MATCH(表31_33[[#This Row],[日期]]&amp;"锻炼",records[日期]&amp;records[名称],0)),"")</f>
        <v/>
      </c>
      <c r="C59" s="17" t="str">
        <f t="array" ref="C59">IFERROR(INDEX(records[结束时刻],MATCH(表31_33[[#This Row],[日期]]&amp;"锻炼",records[日期]&amp;records[名称],0)),"")</f>
        <v/>
      </c>
      <c r="D59" s="17" t="str">
        <f t="array" ref="D59">IFERROR(INDEX(records[持续时间],MATCH(表31_33[[#This Row],[日期]]&amp;"锻炼",records[日期]&amp;records[名称],0)),"")</f>
        <v/>
      </c>
      <c r="E59" t="str">
        <f t="array" ref="E59">IFERROR(INDEX(records[得分],MATCH(表31_33[[#This Row],[日期]]&amp;"锻炼",records[日期]&amp;records[名称],0)),"")</f>
        <v/>
      </c>
      <c r="F59" t="str">
        <f t="array" ref="F59">IFERROR(INDEX(records[备注],MATCH(表31_33[[#This Row],[日期]]&amp;"锻炼",records[日期]&amp;records[名称],0))&amp;"","")</f>
        <v/>
      </c>
      <c r="G59" t="str">
        <f>IF(表31_33[[#This Row],[得分]]="","",IF(表31_33[[#This Row],[得分]]&gt;0,G58+1,0))</f>
        <v/>
      </c>
      <c r="H59" t="str">
        <f>IF(表31_33[[#This Row],[得分]]="","",IF(表31_33[[#This Row],[得分]]&lt;0,H58+1,0))</f>
        <v/>
      </c>
      <c r="J59" s="5">
        <v>43934</v>
      </c>
      <c r="K59" s="17" t="str">
        <f t="array" ref="K59">IFERROR(INDEX(records[开始时刻],MATCH(表31_34[[#This Row],[日期]]&amp;"洗澡",records[日期]&amp;records[名称],0)),"")</f>
        <v/>
      </c>
      <c r="L59" s="17" t="str">
        <f t="array" ref="L59">IFERROR(INDEX(records[结束时刻],MATCH(表31_34[[#This Row],[日期]]&amp;"洗澡",records[日期]&amp;records[名称],0)),"")</f>
        <v/>
      </c>
      <c r="M59" s="17" t="str">
        <f t="array" ref="M59">IFERROR(INDEX(records[持续时间],MATCH(表31_34[[#This Row],[日期]]&amp;"洗澡",records[日期]&amp;records[名称],0)),"")</f>
        <v/>
      </c>
      <c r="N59" t="str">
        <f t="array" ref="N59">IFERROR(INDEX(records[得分],MATCH(表31_34[[#This Row],[日期]]&amp;"洗澡",records[日期]&amp;records[名称],0)),"")</f>
        <v/>
      </c>
      <c r="O59" t="str">
        <f t="array" ref="O59">IFERROR(INDEX(records[备注],MATCH(表31_34[[#This Row],[日期]]&amp;"洗澡",records[日期]&amp;records[名称],0))&amp;"","")</f>
        <v/>
      </c>
      <c r="P59" t="str">
        <f>IF(表31_34[[#This Row],[得分]]="","",IF(表31_34[[#This Row],[得分]]&gt;0,P58+1,0))</f>
        <v/>
      </c>
      <c r="Q59" t="str">
        <f>IF(表31_34[[#This Row],[得分]]="","",IF(表31_34[[#This Row],[得分]]&lt;0,Q58+1,0))</f>
        <v/>
      </c>
    </row>
    <row r="60" spans="1:17">
      <c r="A60" s="5">
        <v>43935</v>
      </c>
      <c r="B60" s="17" t="str">
        <f t="array" ref="B60">IFERROR(INDEX(records[开始时刻],MATCH(表31_33[[#This Row],[日期]]&amp;"锻炼",records[日期]&amp;records[名称],0)),"")</f>
        <v/>
      </c>
      <c r="C60" s="17" t="str">
        <f t="array" ref="C60">IFERROR(INDEX(records[结束时刻],MATCH(表31_33[[#This Row],[日期]]&amp;"锻炼",records[日期]&amp;records[名称],0)),"")</f>
        <v/>
      </c>
      <c r="D60" s="17" t="str">
        <f t="array" ref="D60">IFERROR(INDEX(records[持续时间],MATCH(表31_33[[#This Row],[日期]]&amp;"锻炼",records[日期]&amp;records[名称],0)),"")</f>
        <v/>
      </c>
      <c r="E60" t="str">
        <f t="array" ref="E60">IFERROR(INDEX(records[得分],MATCH(表31_33[[#This Row],[日期]]&amp;"锻炼",records[日期]&amp;records[名称],0)),"")</f>
        <v/>
      </c>
      <c r="F60" t="str">
        <f t="array" ref="F60">IFERROR(INDEX(records[备注],MATCH(表31_33[[#This Row],[日期]]&amp;"锻炼",records[日期]&amp;records[名称],0))&amp;"","")</f>
        <v/>
      </c>
      <c r="G60" t="str">
        <f>IF(表31_33[[#This Row],[得分]]="","",IF(表31_33[[#This Row],[得分]]&gt;0,G59+1,0))</f>
        <v/>
      </c>
      <c r="H60" t="str">
        <f>IF(表31_33[[#This Row],[得分]]="","",IF(表31_33[[#This Row],[得分]]&lt;0,H59+1,0))</f>
        <v/>
      </c>
      <c r="J60" s="5">
        <v>43935</v>
      </c>
      <c r="K60" s="17" t="str">
        <f t="array" ref="K60">IFERROR(INDEX(records[开始时刻],MATCH(表31_34[[#This Row],[日期]]&amp;"洗澡",records[日期]&amp;records[名称],0)),"")</f>
        <v/>
      </c>
      <c r="L60" s="17" t="str">
        <f t="array" ref="L60">IFERROR(INDEX(records[结束时刻],MATCH(表31_34[[#This Row],[日期]]&amp;"洗澡",records[日期]&amp;records[名称],0)),"")</f>
        <v/>
      </c>
      <c r="M60" s="17" t="str">
        <f t="array" ref="M60">IFERROR(INDEX(records[持续时间],MATCH(表31_34[[#This Row],[日期]]&amp;"洗澡",records[日期]&amp;records[名称],0)),"")</f>
        <v/>
      </c>
      <c r="N60" t="str">
        <f t="array" ref="N60">IFERROR(INDEX(records[得分],MATCH(表31_34[[#This Row],[日期]]&amp;"洗澡",records[日期]&amp;records[名称],0)),"")</f>
        <v/>
      </c>
      <c r="O60" t="str">
        <f t="array" ref="O60">IFERROR(INDEX(records[备注],MATCH(表31_34[[#This Row],[日期]]&amp;"洗澡",records[日期]&amp;records[名称],0))&amp;"","")</f>
        <v/>
      </c>
      <c r="P60" t="str">
        <f>IF(表31_34[[#This Row],[得分]]="","",IF(表31_34[[#This Row],[得分]]&gt;0,P59+1,0))</f>
        <v/>
      </c>
      <c r="Q60" t="str">
        <f>IF(表31_34[[#This Row],[得分]]="","",IF(表31_34[[#This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56"/>
  <sheetViews>
    <sheetView topLeftCell="B18" workbookViewId="0">
      <selection activeCell="N52" sqref="N52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  <row r="45" spans="1:26">
      <c r="A45" s="5">
        <v>43920</v>
      </c>
      <c r="B45" s="17">
        <f t="array" ref="B45">IFERROR(INDEX(records[开始时刻],MATCH(表31_3435[[#This Row],[日期]]&amp;"今日日程评分",records[日期]&amp;records[名称],0)),"")</f>
        <v>0.9375</v>
      </c>
      <c r="C45" s="17">
        <f t="array" ref="C45">IFERROR(INDEX(records[结束时刻],MATCH(表31_3435[[#This Row],[日期]]&amp;"今日日程评分",records[日期]&amp;records[名称],0)),"")</f>
        <v>0.94444444444444453</v>
      </c>
      <c r="D45" s="17">
        <f t="array" ref="D45">IFERROR(INDEX(records[持续时间],MATCH(表31_3435[[#This Row],[日期]]&amp;"今日日程评分",records[日期]&amp;records[名称],0)),"")</f>
        <v>6.9444444444445308E-3</v>
      </c>
      <c r="E45">
        <f t="array" ref="E45">IFERROR(INDEX(records[得分],MATCH(表31_3435[[#This Row],[日期]]&amp;"今日日程评分",records[日期]&amp;records[名称],0)),"")</f>
        <v>-5.6</v>
      </c>
      <c r="F45" t="str">
        <f t="array" ref="F45">IFERROR(INDEX(records[备注],MATCH(表31_3435[[#This Row],[日期]]&amp;"今日日程评分",records[日期]&amp;records[名称],0))&amp;"","")</f>
        <v>完成度：0%</v>
      </c>
      <c r="G45">
        <f>IF(表31_3435[[#This Row],[得分]]="","",IF(表31_3435[[#This Row],[得分]]&gt;0,G44+1,0))</f>
        <v>0</v>
      </c>
      <c r="H45">
        <f>IF(表31_3435[[#This Row],[得分]]="","",IF(表31_3435[[#This Row],[得分]]&lt;0,H44+1,0))</f>
        <v>6</v>
      </c>
      <c r="J45" s="5">
        <v>43920</v>
      </c>
      <c r="K45" s="17">
        <f t="array" ref="K45">IFERROR(INDEX(records[开始时刻],MATCH(表31_343541[[#This Row],[日期]]&amp;"明日日程安排",records[日期]&amp;records[名称],0)),"")</f>
        <v>0.94444444444444453</v>
      </c>
      <c r="L45" s="17">
        <f t="array" ref="L45">IFERROR(INDEX(records[结束时刻],MATCH(表31_343541[[#This Row],[日期]]&amp;"明日日程安排",records[日期]&amp;records[名称],0)),"")</f>
        <v>0.95138888888888884</v>
      </c>
      <c r="M45" s="17">
        <f t="array" ref="M45">IFERROR(INDEX(records[持续时间],MATCH(表31_343541[[#This Row],[日期]]&amp;"明日日程安排",records[日期]&amp;records[名称],0)),"")</f>
        <v>6.9444444444443088E-3</v>
      </c>
      <c r="N45">
        <f t="array" ref="N45">IFERROR(INDEX(records[得分],MATCH(表31_343541[[#This Row],[日期]]&amp;"明日日程安排",records[日期]&amp;records[名称],0)),"")</f>
        <v>-5.6</v>
      </c>
      <c r="O45" t="str">
        <f t="array" ref="O45">IFERROR(INDEX(records[备注],MATCH(表31_343541[[#This Row],[日期]]&amp;"明日日程安排",records[日期]&amp;records[名称],0))&amp;"","")</f>
        <v>完成度：0%</v>
      </c>
      <c r="P45">
        <f>IF(表31_343541[[#This Row],[得分]]="","",IF(表31_343541[[#This Row],[得分]]&gt;0,P44+1,0))</f>
        <v>0</v>
      </c>
      <c r="Q45">
        <f>IF(表31_343541[[#This Row],[得分]]="","",IF(表31_343541[[#This Row],[得分]]&lt;0,Q44+1,0))</f>
        <v>6</v>
      </c>
      <c r="S45" s="5">
        <v>43920</v>
      </c>
      <c r="T45" s="17">
        <f t="array" ref="T45">IFERROR(INDEX(records[开始时刻],MATCH(表31_34354142[[#This Row],[日期]]&amp;"今日日程评分归档",records[日期]&amp;records[名称],0)),"")</f>
        <v>0.95138888888888884</v>
      </c>
      <c r="U45" s="17">
        <f t="array" ref="U45">IFERROR(INDEX(records[结束时刻],MATCH(表31_34354142[[#This Row],[日期]]&amp;"今日日程评分归档",records[日期]&amp;records[名称],0)),"")</f>
        <v>0.95833333333333337</v>
      </c>
      <c r="V45" s="17">
        <f t="array" ref="V45">IFERROR(INDEX(records[持续时间],MATCH(表31_34354142[[#This Row],[日期]]&amp;"今日日程评分归档",records[日期]&amp;records[名称],0)),"")</f>
        <v>6.9444444444445308E-3</v>
      </c>
      <c r="W45">
        <f t="array" ref="W45">IFERROR(INDEX(records[得分],MATCH(表31_34354142[[#This Row],[日期]]&amp;"今日日程评分归档",records[日期]&amp;records[名称],0)),"")</f>
        <v>-5.6</v>
      </c>
      <c r="X45" t="str">
        <f t="array" ref="X45">IFERROR(INDEX(records[备注],MATCH(表31_34354142[[#This Row],[日期]]&amp;"今日日程评分归档",records[日期]&amp;records[名称],0))&amp;"","")</f>
        <v>完成度：0%</v>
      </c>
      <c r="Y45">
        <f>IF(表31_34354142[[#This Row],[得分]]="","",IF(表31_34354142[[#This Row],[得分]]&gt;0,Y44+1,0))</f>
        <v>0</v>
      </c>
      <c r="Z45">
        <f>IF(表31_34354142[[#This Row],[得分]]="","",IF(表31_34354142[[#This Row],[得分]]&lt;0,Z44+1,0))</f>
        <v>6</v>
      </c>
    </row>
    <row r="46" spans="1:26">
      <c r="A46" s="5">
        <v>43921</v>
      </c>
      <c r="B46" s="17">
        <f t="array" ref="B46">IFERROR(INDEX(records[开始时刻],MATCH(表31_3435[[#This Row],[日期]]&amp;"今日日程评分",records[日期]&amp;records[名称],0)),"")</f>
        <v>0.9375</v>
      </c>
      <c r="C46" s="17">
        <f t="array" ref="C46">IFERROR(INDEX(records[结束时刻],MATCH(表31_3435[[#This Row],[日期]]&amp;"今日日程评分",records[日期]&amp;records[名称],0)),"")</f>
        <v>0.94444444444444453</v>
      </c>
      <c r="D46" s="17">
        <f t="array" ref="D46">IFERROR(INDEX(records[持续时间],MATCH(表31_3435[[#This Row],[日期]]&amp;"今日日程评分",records[日期]&amp;records[名称],0)),"")</f>
        <v>6.9444444444445308E-3</v>
      </c>
      <c r="E46">
        <f t="array" ref="E46">IFERROR(INDEX(records[得分],MATCH(表31_3435[[#This Row],[日期]]&amp;"今日日程评分",records[日期]&amp;records[名称],0)),"")</f>
        <v>-11.2</v>
      </c>
      <c r="F46" t="str">
        <f t="array" ref="F46">IFERROR(INDEX(records[备注],MATCH(表31_3435[[#This Row],[日期]]&amp;"今日日程评分",records[日期]&amp;records[名称],0))&amp;"","")</f>
        <v>完成度：0%</v>
      </c>
      <c r="G46">
        <f>IF(表31_3435[[#This Row],[得分]]="","",IF(表31_3435[[#This Row],[得分]]&gt;0,G45+1,0))</f>
        <v>0</v>
      </c>
      <c r="H46">
        <f>IF(表31_3435[[#This Row],[得分]]="","",IF(表31_3435[[#This Row],[得分]]&lt;0,H45+1,0))</f>
        <v>7</v>
      </c>
      <c r="J46" s="5">
        <v>43921</v>
      </c>
      <c r="K46" s="17">
        <f t="array" ref="K46">IFERROR(INDEX(records[开始时刻],MATCH(表31_343541[[#This Row],[日期]]&amp;"明日日程安排",records[日期]&amp;records[名称],0)),"")</f>
        <v>0.94444444444444453</v>
      </c>
      <c r="L46" s="17">
        <f t="array" ref="L46">IFERROR(INDEX(records[结束时刻],MATCH(表31_343541[[#This Row],[日期]]&amp;"明日日程安排",records[日期]&amp;records[名称],0)),"")</f>
        <v>0.95138888888888884</v>
      </c>
      <c r="M46" s="17">
        <f t="array" ref="M46">IFERROR(INDEX(records[持续时间],MATCH(表31_343541[[#This Row],[日期]]&amp;"明日日程安排",records[日期]&amp;records[名称],0)),"")</f>
        <v>6.9444444444443088E-3</v>
      </c>
      <c r="N46">
        <f t="array" ref="N46">IFERROR(INDEX(records[得分],MATCH(表31_343541[[#This Row],[日期]]&amp;"明日日程安排",records[日期]&amp;records[名称],0)),"")</f>
        <v>-11.2</v>
      </c>
      <c r="O46" t="str">
        <f t="array" ref="O46">IFERROR(INDEX(records[备注],MATCH(表31_343541[[#This Row],[日期]]&amp;"明日日程安排",records[日期]&amp;records[名称],0))&amp;"","")</f>
        <v>完成度：0%</v>
      </c>
      <c r="P46">
        <f>IF(表31_343541[[#This Row],[得分]]="","",IF(表31_343541[[#This Row],[得分]]&gt;0,P45+1,0))</f>
        <v>0</v>
      </c>
      <c r="Q46">
        <f>IF(表31_343541[[#This Row],[得分]]="","",IF(表31_343541[[#This Row],[得分]]&lt;0,Q45+1,0))</f>
        <v>7</v>
      </c>
      <c r="S46" s="5">
        <v>43921</v>
      </c>
      <c r="T46" s="17">
        <f t="array" ref="T46">IFERROR(INDEX(records[开始时刻],MATCH(表31_34354142[[#This Row],[日期]]&amp;"今日日程评分归档",records[日期]&amp;records[名称],0)),"")</f>
        <v>0.95138888888888884</v>
      </c>
      <c r="U46" s="17">
        <f t="array" ref="U46">IFERROR(INDEX(records[结束时刻],MATCH(表31_34354142[[#This Row],[日期]]&amp;"今日日程评分归档",records[日期]&amp;records[名称],0)),"")</f>
        <v>0.95833333333333337</v>
      </c>
      <c r="V46" s="17">
        <f t="array" ref="V46">IFERROR(INDEX(records[持续时间],MATCH(表31_34354142[[#This Row],[日期]]&amp;"今日日程评分归档",records[日期]&amp;records[名称],0)),"")</f>
        <v>6.9444444444445308E-3</v>
      </c>
      <c r="W46">
        <f t="array" ref="W46">IFERROR(INDEX(records[得分],MATCH(表31_34354142[[#This Row],[日期]]&amp;"今日日程评分归档",records[日期]&amp;records[名称],0)),"")</f>
        <v>-11.2</v>
      </c>
      <c r="X46" t="str">
        <f t="array" ref="X46">IFERROR(INDEX(records[备注],MATCH(表31_34354142[[#This Row],[日期]]&amp;"今日日程评分归档",records[日期]&amp;records[名称],0))&amp;"","")</f>
        <v>完成度：0%</v>
      </c>
      <c r="Y46">
        <f>IF(表31_34354142[[#This Row],[得分]]="","",IF(表31_34354142[[#This Row],[得分]]&gt;0,Y45+1,0))</f>
        <v>0</v>
      </c>
      <c r="Z46">
        <f>IF(表31_34354142[[#This Row],[得分]]="","",IF(表31_34354142[[#This Row],[得分]]&lt;0,Z45+1,0))</f>
        <v>7</v>
      </c>
    </row>
    <row r="47" spans="1:26">
      <c r="A47" s="5">
        <v>43922</v>
      </c>
      <c r="B47" s="17">
        <f t="array" ref="B47">IFERROR(INDEX(records[开始时刻],MATCH(表31_3435[[#This Row],[日期]]&amp;"今日日程评分",records[日期]&amp;records[名称],0)),"")</f>
        <v>0.9375</v>
      </c>
      <c r="C47" s="17">
        <f t="array" ref="C47">IFERROR(INDEX(records[结束时刻],MATCH(表31_3435[[#This Row],[日期]]&amp;"今日日程评分",records[日期]&amp;records[名称],0)),"")</f>
        <v>0.94444444444444453</v>
      </c>
      <c r="D47" s="17">
        <f t="array" ref="D47">IFERROR(INDEX(records[持续时间],MATCH(表31_3435[[#This Row],[日期]]&amp;"今日日程评分",records[日期]&amp;records[名称],0)),"")</f>
        <v>6.9444444444445308E-3</v>
      </c>
      <c r="E47">
        <f t="array" ref="E47">IFERROR(INDEX(records[得分],MATCH(表31_3435[[#This Row],[日期]]&amp;"今日日程评分",records[日期]&amp;records[名称],0)),"")</f>
        <v>0</v>
      </c>
      <c r="F47" t="str">
        <f t="array" ref="F47">IFERROR(INDEX(records[备注],MATCH(表31_3435[[#This Row],[日期]]&amp;"今日日程评分",records[日期]&amp;records[名称],0))&amp;"","")</f>
        <v>完成度：0%</v>
      </c>
      <c r="G47">
        <f>IF(表31_3435[[#This Row],[得分]]="","",IF(表31_3435[[#This Row],[得分]]&gt;0,G46+1,0))</f>
        <v>0</v>
      </c>
      <c r="H47">
        <f>IF(表31_3435[[#This Row],[得分]]="","",IF(表31_3435[[#This Row],[得分]]&lt;0,H46+1,0))</f>
        <v>0</v>
      </c>
      <c r="J47" s="5">
        <v>43922</v>
      </c>
      <c r="K47" s="17">
        <f t="array" ref="K47">IFERROR(INDEX(records[开始时刻],MATCH(表31_343541[[#This Row],[日期]]&amp;"明日日程安排",records[日期]&amp;records[名称],0)),"")</f>
        <v>0.94444444444444453</v>
      </c>
      <c r="L47" s="17">
        <f t="array" ref="L47">IFERROR(INDEX(records[结束时刻],MATCH(表31_343541[[#This Row],[日期]]&amp;"明日日程安排",records[日期]&amp;records[名称],0)),"")</f>
        <v>0.95138888888888884</v>
      </c>
      <c r="M47" s="17">
        <f t="array" ref="M47">IFERROR(INDEX(records[持续时间],MATCH(表31_343541[[#This Row],[日期]]&amp;"明日日程安排",records[日期]&amp;records[名称],0)),"")</f>
        <v>6.9444444444443088E-3</v>
      </c>
      <c r="N47">
        <f t="array" ref="N47">IFERROR(INDEX(records[得分],MATCH(表31_343541[[#This Row],[日期]]&amp;"明日日程安排",records[日期]&amp;records[名称],0)),"")</f>
        <v>0</v>
      </c>
      <c r="O47" t="str">
        <f t="array" ref="O47">IFERROR(INDEX(records[备注],MATCH(表31_343541[[#This Row],[日期]]&amp;"明日日程安排",records[日期]&amp;records[名称],0))&amp;"","")</f>
        <v>完成度：0%</v>
      </c>
      <c r="P47">
        <f>IF(表31_343541[[#This Row],[得分]]="","",IF(表31_343541[[#This Row],[得分]]&gt;0,P46+1,0))</f>
        <v>0</v>
      </c>
      <c r="Q47">
        <f>IF(表31_343541[[#This Row],[得分]]="","",IF(表31_343541[[#This Row],[得分]]&lt;0,Q46+1,0))</f>
        <v>0</v>
      </c>
      <c r="S47" s="5">
        <v>43922</v>
      </c>
      <c r="T47" s="17">
        <f t="array" ref="T47">IFERROR(INDEX(records[开始时刻],MATCH(表31_34354142[[#This Row],[日期]]&amp;"今日日程评分归档",records[日期]&amp;records[名称],0)),"")</f>
        <v>0.95138888888888884</v>
      </c>
      <c r="U47" s="17">
        <f t="array" ref="U47">IFERROR(INDEX(records[结束时刻],MATCH(表31_34354142[[#This Row],[日期]]&amp;"今日日程评分归档",records[日期]&amp;records[名称],0)),"")</f>
        <v>0.95833333333333337</v>
      </c>
      <c r="V47" s="17">
        <f t="array" ref="V47">IFERROR(INDEX(records[持续时间],MATCH(表31_34354142[[#This Row],[日期]]&amp;"今日日程评分归档",records[日期]&amp;records[名称],0)),"")</f>
        <v>6.9444444444445308E-3</v>
      </c>
      <c r="W47">
        <f t="array" ref="W47">IFERROR(INDEX(records[得分],MATCH(表31_34354142[[#This Row],[日期]]&amp;"今日日程评分归档",records[日期]&amp;records[名称],0)),"")</f>
        <v>0</v>
      </c>
      <c r="X47" t="str">
        <f t="array" ref="X47">IFERROR(INDEX(records[备注],MATCH(表31_34354142[[#This Row],[日期]]&amp;"今日日程评分归档",records[日期]&amp;records[名称],0))&amp;"","")</f>
        <v>完成度：0%</v>
      </c>
      <c r="Y47">
        <f>IF(表31_34354142[[#This Row],[得分]]="","",IF(表31_34354142[[#This Row],[得分]]&gt;0,Y46+1,0))</f>
        <v>0</v>
      </c>
      <c r="Z47">
        <f>IF(表31_34354142[[#This Row],[得分]]="","",IF(表31_34354142[[#This Row],[得分]]&lt;0,Z46+1,0))</f>
        <v>0</v>
      </c>
    </row>
    <row r="48" spans="1:26">
      <c r="A48" s="5">
        <v>43923</v>
      </c>
      <c r="B48" s="17">
        <f t="array" ref="B48">IFERROR(INDEX(records[开始时刻],MATCH(表31_3435[[#This Row],[日期]]&amp;"今日日程评分",records[日期]&amp;records[名称],0)),"")</f>
        <v>0.9375</v>
      </c>
      <c r="C48" s="17">
        <f t="array" ref="C48">IFERROR(INDEX(records[结束时刻],MATCH(表31_3435[[#This Row],[日期]]&amp;"今日日程评分",records[日期]&amp;records[名称],0)),"")</f>
        <v>0.94444444444444453</v>
      </c>
      <c r="D48" s="17">
        <f t="array" ref="D48">IFERROR(INDEX(records[持续时间],MATCH(表31_3435[[#This Row],[日期]]&amp;"今日日程评分",records[日期]&amp;records[名称],0)),"")</f>
        <v>6.9444444444445308E-3</v>
      </c>
      <c r="E48">
        <f t="array" ref="E48">IFERROR(INDEX(records[得分],MATCH(表31_3435[[#This Row],[日期]]&amp;"今日日程评分",records[日期]&amp;records[名称],0)),"")</f>
        <v>-11.2</v>
      </c>
      <c r="F48" t="str">
        <f t="array" ref="F48">IFERROR(INDEX(records[备注],MATCH(表31_3435[[#This Row],[日期]]&amp;"今日日程评分",records[日期]&amp;records[名称],0))&amp;"","")</f>
        <v>完成度：0%</v>
      </c>
      <c r="G48">
        <f>IF(表31_3435[[#This Row],[得分]]="","",IF(表31_3435[[#This Row],[得分]]&gt;0,G47+1,0))</f>
        <v>0</v>
      </c>
      <c r="H48">
        <f>IF(表31_3435[[#This Row],[得分]]="","",IF(表31_3435[[#This Row],[得分]]&lt;0,H47+1,0))</f>
        <v>1</v>
      </c>
      <c r="J48" s="5">
        <v>43923</v>
      </c>
      <c r="K48" s="17">
        <f t="array" ref="K48">IFERROR(INDEX(records[开始时刻],MATCH(表31_343541[[#This Row],[日期]]&amp;"明日日程安排",records[日期]&amp;records[名称],0)),"")</f>
        <v>0.94444444444444453</v>
      </c>
      <c r="L48" s="17">
        <f t="array" ref="L48">IFERROR(INDEX(records[结束时刻],MATCH(表31_343541[[#This Row],[日期]]&amp;"明日日程安排",records[日期]&amp;records[名称],0)),"")</f>
        <v>0.95138888888888884</v>
      </c>
      <c r="M48" s="17">
        <f t="array" ref="M48">IFERROR(INDEX(records[持续时间],MATCH(表31_343541[[#This Row],[日期]]&amp;"明日日程安排",records[日期]&amp;records[名称],0)),"")</f>
        <v>6.9444444444443088E-3</v>
      </c>
      <c r="N48">
        <f t="array" ref="N48">IFERROR(INDEX(records[得分],MATCH(表31_343541[[#This Row],[日期]]&amp;"明日日程安排",records[日期]&amp;records[名称],0)),"")</f>
        <v>-11.2</v>
      </c>
      <c r="O48" t="str">
        <f t="array" ref="O48">IFERROR(INDEX(records[备注],MATCH(表31_343541[[#This Row],[日期]]&amp;"明日日程安排",records[日期]&amp;records[名称],0))&amp;"","")</f>
        <v>完成度：0%</v>
      </c>
      <c r="P48">
        <f>IF(表31_343541[[#This Row],[得分]]="","",IF(表31_343541[[#This Row],[得分]]&gt;0,P47+1,0))</f>
        <v>0</v>
      </c>
      <c r="Q48">
        <f>IF(表31_343541[[#This Row],[得分]]="","",IF(表31_343541[[#This Row],[得分]]&lt;0,Q47+1,0))</f>
        <v>1</v>
      </c>
      <c r="S48" s="5">
        <v>43923</v>
      </c>
      <c r="T48" s="17">
        <f t="array" ref="T48">IFERROR(INDEX(records[开始时刻],MATCH(表31_34354142[[#This Row],[日期]]&amp;"今日日程评分归档",records[日期]&amp;records[名称],0)),"")</f>
        <v>0.95138888888888884</v>
      </c>
      <c r="U48" s="17">
        <f t="array" ref="U48">IFERROR(INDEX(records[结束时刻],MATCH(表31_34354142[[#This Row],[日期]]&amp;"今日日程评分归档",records[日期]&amp;records[名称],0)),"")</f>
        <v>0.95833333333333337</v>
      </c>
      <c r="V48" s="17">
        <f t="array" ref="V48">IFERROR(INDEX(records[持续时间],MATCH(表31_34354142[[#This Row],[日期]]&amp;"今日日程评分归档",records[日期]&amp;records[名称],0)),"")</f>
        <v>6.9444444444445308E-3</v>
      </c>
      <c r="W48">
        <f t="array" ref="W48">IFERROR(INDEX(records[得分],MATCH(表31_34354142[[#This Row],[日期]]&amp;"今日日程评分归档",records[日期]&amp;records[名称],0)),"")</f>
        <v>-11.2</v>
      </c>
      <c r="X48" t="str">
        <f t="array" ref="X48">IFERROR(INDEX(records[备注],MATCH(表31_34354142[[#This Row],[日期]]&amp;"今日日程评分归档",records[日期]&amp;records[名称],0))&amp;"","")</f>
        <v>完成度：0%</v>
      </c>
      <c r="Y48">
        <f>IF(表31_34354142[[#This Row],[得分]]="","",IF(表31_34354142[[#This Row],[得分]]&gt;0,Y47+1,0))</f>
        <v>0</v>
      </c>
      <c r="Z48">
        <f>IF(表31_34354142[[#This Row],[得分]]="","",IF(表31_34354142[[#This Row],[得分]]&lt;0,Z47+1,0))</f>
        <v>1</v>
      </c>
    </row>
    <row r="49" spans="1:26">
      <c r="A49" s="5">
        <v>43924</v>
      </c>
      <c r="B49" s="17">
        <f t="array" ref="B49">IFERROR(INDEX(records[开始时刻],MATCH(表31_3435[[#This Row],[日期]]&amp;"今日日程评分",records[日期]&amp;records[名称],0)),"")</f>
        <v>0.9375</v>
      </c>
      <c r="C49" s="17">
        <f t="array" ref="C49">IFERROR(INDEX(records[结束时刻],MATCH(表31_3435[[#This Row],[日期]]&amp;"今日日程评分",records[日期]&amp;records[名称],0)),"")</f>
        <v>0.94444444444444453</v>
      </c>
      <c r="D49" s="17">
        <f t="array" ref="D49">IFERROR(INDEX(records[持续时间],MATCH(表31_3435[[#This Row],[日期]]&amp;"今日日程评分",records[日期]&amp;records[名称],0)),"")</f>
        <v>6.9444444444445308E-3</v>
      </c>
      <c r="E49">
        <f t="array" ref="E49">IFERROR(INDEX(records[得分],MATCH(表31_3435[[#This Row],[日期]]&amp;"今日日程评分",records[日期]&amp;records[名称],0)),"")</f>
        <v>-22.4</v>
      </c>
      <c r="F49" t="str">
        <f t="array" ref="F49">IFERROR(INDEX(records[备注],MATCH(表31_3435[[#This Row],[日期]]&amp;"今日日程评分",records[日期]&amp;records[名称],0))&amp;"","")</f>
        <v>完成度：0%</v>
      </c>
      <c r="G49">
        <f>IF(表31_3435[[#This Row],[得分]]="","",IF(表31_3435[[#This Row],[得分]]&gt;0,G48+1,0))</f>
        <v>0</v>
      </c>
      <c r="H49">
        <f>IF(表31_3435[[#This Row],[得分]]="","",IF(表31_3435[[#This Row],[得分]]&lt;0,H48+1,0))</f>
        <v>2</v>
      </c>
      <c r="J49" s="5">
        <v>43924</v>
      </c>
      <c r="K49" s="17">
        <f t="array" ref="K49">IFERROR(INDEX(records[开始时刻],MATCH(表31_343541[[#This Row],[日期]]&amp;"明日日程安排",records[日期]&amp;records[名称],0)),"")</f>
        <v>0.94444444444444453</v>
      </c>
      <c r="L49" s="17">
        <f t="array" ref="L49">IFERROR(INDEX(records[结束时刻],MATCH(表31_343541[[#This Row],[日期]]&amp;"明日日程安排",records[日期]&amp;records[名称],0)),"")</f>
        <v>0.95138888888888884</v>
      </c>
      <c r="M49" s="17">
        <f t="array" ref="M49">IFERROR(INDEX(records[持续时间],MATCH(表31_343541[[#This Row],[日期]]&amp;"明日日程安排",records[日期]&amp;records[名称],0)),"")</f>
        <v>6.9444444444443088E-3</v>
      </c>
      <c r="N49">
        <f t="array" ref="N49">IFERROR(INDEX(records[得分],MATCH(表31_343541[[#This Row],[日期]]&amp;"明日日程安排",records[日期]&amp;records[名称],0)),"")</f>
        <v>-22.4</v>
      </c>
      <c r="O49" t="str">
        <f t="array" ref="O49">IFERROR(INDEX(records[备注],MATCH(表31_343541[[#This Row],[日期]]&amp;"明日日程安排",records[日期]&amp;records[名称],0))&amp;"","")</f>
        <v>完成度：0%</v>
      </c>
      <c r="P49">
        <f>IF(表31_343541[[#This Row],[得分]]="","",IF(表31_343541[[#This Row],[得分]]&gt;0,P48+1,0))</f>
        <v>0</v>
      </c>
      <c r="Q49">
        <f>IF(表31_343541[[#This Row],[得分]]="","",IF(表31_343541[[#This Row],[得分]]&lt;0,Q48+1,0))</f>
        <v>2</v>
      </c>
      <c r="S49" s="5">
        <v>43924</v>
      </c>
      <c r="T49" s="17">
        <f t="array" ref="T49">IFERROR(INDEX(records[开始时刻],MATCH(表31_34354142[[#This Row],[日期]]&amp;"今日日程评分归档",records[日期]&amp;records[名称],0)),"")</f>
        <v>0.95138888888888884</v>
      </c>
      <c r="U49" s="17">
        <f t="array" ref="U49">IFERROR(INDEX(records[结束时刻],MATCH(表31_34354142[[#This Row],[日期]]&amp;"今日日程评分归档",records[日期]&amp;records[名称],0)),"")</f>
        <v>0.95833333333333337</v>
      </c>
      <c r="V49" s="17">
        <f t="array" ref="V49">IFERROR(INDEX(records[持续时间],MATCH(表31_34354142[[#This Row],[日期]]&amp;"今日日程评分归档",records[日期]&amp;records[名称],0)),"")</f>
        <v>6.9444444444445308E-3</v>
      </c>
      <c r="W49">
        <f t="array" ref="W49">IFERROR(INDEX(records[得分],MATCH(表31_34354142[[#This Row],[日期]]&amp;"今日日程评分归档",records[日期]&amp;records[名称],0)),"")</f>
        <v>-22.4</v>
      </c>
      <c r="X49" t="str">
        <f t="array" ref="X49">IFERROR(INDEX(records[备注],MATCH(表31_34354142[[#This Row],[日期]]&amp;"今日日程评分归档",records[日期]&amp;records[名称],0))&amp;"","")</f>
        <v>完成度：0%</v>
      </c>
      <c r="Y49">
        <f>IF(表31_34354142[[#This Row],[得分]]="","",IF(表31_34354142[[#This Row],[得分]]&gt;0,Y48+1,0))</f>
        <v>0</v>
      </c>
      <c r="Z49">
        <f>IF(表31_34354142[[#This Row],[得分]]="","",IF(表31_34354142[[#This Row],[得分]]&lt;0,Z48+1,0))</f>
        <v>2</v>
      </c>
    </row>
    <row r="50" spans="1:26">
      <c r="A50" s="5">
        <v>43925</v>
      </c>
      <c r="B50" s="17">
        <f t="array" ref="B50">IFERROR(INDEX(records[开始时刻],MATCH(表31_3435[[#This Row],[日期]]&amp;"今日日程评分",records[日期]&amp;records[名称],0)),"")</f>
        <v>0.9375</v>
      </c>
      <c r="C50" s="17">
        <f t="array" ref="C50">IFERROR(INDEX(records[结束时刻],MATCH(表31_3435[[#This Row],[日期]]&amp;"今日日程评分",records[日期]&amp;records[名称],0)),"")</f>
        <v>0.94444444444444453</v>
      </c>
      <c r="D50" s="17">
        <f t="array" ref="D50">IFERROR(INDEX(records[持续时间],MATCH(表31_3435[[#This Row],[日期]]&amp;"今日日程评分",records[日期]&amp;records[名称],0)),"")</f>
        <v>6.9444444444445308E-3</v>
      </c>
      <c r="E50">
        <f t="array" ref="E50">IFERROR(INDEX(records[得分],MATCH(表31_3435[[#This Row],[日期]]&amp;"今日日程评分",records[日期]&amp;records[名称],0)),"")</f>
        <v>-44.8</v>
      </c>
      <c r="F50" t="str">
        <f t="array" ref="F50">IFERROR(INDEX(records[备注],MATCH(表31_3435[[#This Row],[日期]]&amp;"今日日程评分",records[日期]&amp;records[名称],0))&amp;"","")</f>
        <v>完成度：0%</v>
      </c>
      <c r="G50">
        <f>IF(表31_3435[[#This Row],[得分]]="","",IF(表31_3435[[#This Row],[得分]]&gt;0,G49+1,0))</f>
        <v>0</v>
      </c>
      <c r="H50">
        <f>IF(表31_3435[[#This Row],[得分]]="","",IF(表31_3435[[#This Row],[得分]]&lt;0,H49+1,0))</f>
        <v>3</v>
      </c>
      <c r="J50" s="5">
        <v>43925</v>
      </c>
      <c r="K50" s="17">
        <f t="array" ref="K50">IFERROR(INDEX(records[开始时刻],MATCH(表31_343541[[#This Row],[日期]]&amp;"明日日程安排",records[日期]&amp;records[名称],0)),"")</f>
        <v>0.94444444444444453</v>
      </c>
      <c r="L50" s="17">
        <f t="array" ref="L50">IFERROR(INDEX(records[结束时刻],MATCH(表31_343541[[#This Row],[日期]]&amp;"明日日程安排",records[日期]&amp;records[名称],0)),"")</f>
        <v>0.95138888888888884</v>
      </c>
      <c r="M50" s="17">
        <f t="array" ref="M50">IFERROR(INDEX(records[持续时间],MATCH(表31_343541[[#This Row],[日期]]&amp;"明日日程安排",records[日期]&amp;records[名称],0)),"")</f>
        <v>6.9444444444443088E-3</v>
      </c>
      <c r="N50">
        <f t="array" ref="N50">IFERROR(INDEX(records[得分],MATCH(表31_343541[[#This Row],[日期]]&amp;"明日日程安排",records[日期]&amp;records[名称],0)),"")</f>
        <v>-44.8</v>
      </c>
      <c r="O50" t="str">
        <f t="array" ref="O50">IFERROR(INDEX(records[备注],MATCH(表31_343541[[#This Row],[日期]]&amp;"明日日程安排",records[日期]&amp;records[名称],0))&amp;"","")</f>
        <v>完成度：0%</v>
      </c>
      <c r="P50">
        <f>IF(表31_343541[[#This Row],[得分]]="","",IF(表31_343541[[#This Row],[得分]]&gt;0,P49+1,0))</f>
        <v>0</v>
      </c>
      <c r="Q50">
        <f>IF(表31_343541[[#This Row],[得分]]="","",IF(表31_343541[[#This Row],[得分]]&lt;0,Q49+1,0))</f>
        <v>3</v>
      </c>
      <c r="S50" s="5">
        <v>43925</v>
      </c>
      <c r="T50" s="17">
        <f t="array" ref="T50">IFERROR(INDEX(records[开始时刻],MATCH(表31_34354142[[#This Row],[日期]]&amp;"今日日程评分归档",records[日期]&amp;records[名称],0)),"")</f>
        <v>0.95138888888888884</v>
      </c>
      <c r="U50" s="17">
        <f t="array" ref="U50">IFERROR(INDEX(records[结束时刻],MATCH(表31_34354142[[#This Row],[日期]]&amp;"今日日程评分归档",records[日期]&amp;records[名称],0)),"")</f>
        <v>0.95833333333333337</v>
      </c>
      <c r="V50" s="17">
        <f t="array" ref="V50">IFERROR(INDEX(records[持续时间],MATCH(表31_34354142[[#This Row],[日期]]&amp;"今日日程评分归档",records[日期]&amp;records[名称],0)),"")</f>
        <v>6.9444444444445308E-3</v>
      </c>
      <c r="W50">
        <f t="array" ref="W50">IFERROR(INDEX(records[得分],MATCH(表31_34354142[[#This Row],[日期]]&amp;"今日日程评分归档",records[日期]&amp;records[名称],0)),"")</f>
        <v>-44.8</v>
      </c>
      <c r="X50" t="str">
        <f t="array" ref="X50">IFERROR(INDEX(records[备注],MATCH(表31_34354142[[#This Row],[日期]]&amp;"今日日程评分归档",records[日期]&amp;records[名称],0))&amp;"","")</f>
        <v>完成度：0%</v>
      </c>
      <c r="Y50">
        <f>IF(表31_34354142[[#This Row],[得分]]="","",IF(表31_34354142[[#This Row],[得分]]&gt;0,Y49+1,0))</f>
        <v>0</v>
      </c>
      <c r="Z50">
        <f>IF(表31_34354142[[#This Row],[得分]]="","",IF(表31_34354142[[#This Row],[得分]]&lt;0,Z49+1,0))</f>
        <v>3</v>
      </c>
    </row>
    <row r="51" spans="1:26">
      <c r="A51" s="5">
        <v>43926</v>
      </c>
      <c r="B51" s="17">
        <f t="array" ref="B51">IFERROR(INDEX(records[开始时刻],MATCH(表31_3435[[#This Row],[日期]]&amp;"今日日程评分",records[日期]&amp;records[名称],0)),"")</f>
        <v>0.9375</v>
      </c>
      <c r="C51" s="17">
        <f t="array" ref="C51">IFERROR(INDEX(records[结束时刻],MATCH(表31_3435[[#This Row],[日期]]&amp;"今日日程评分",records[日期]&amp;records[名称],0)),"")</f>
        <v>0.94444444444444453</v>
      </c>
      <c r="D51" s="17">
        <f t="array" ref="D51">IFERROR(INDEX(records[持续时间],MATCH(表31_3435[[#This Row],[日期]]&amp;"今日日程评分",records[日期]&amp;records[名称],0)),"")</f>
        <v>6.9444444444445308E-3</v>
      </c>
      <c r="E51">
        <f t="array" ref="E51">IFERROR(INDEX(records[得分],MATCH(表31_3435[[#This Row],[日期]]&amp;"今日日程评分",records[日期]&amp;records[名称],0)),"")</f>
        <v>-89.6</v>
      </c>
      <c r="F51" t="str">
        <f t="array" ref="F51">IFERROR(INDEX(records[备注],MATCH(表31_3435[[#This Row],[日期]]&amp;"今日日程评分",records[日期]&amp;records[名称],0))&amp;"","")</f>
        <v>完成度：0%</v>
      </c>
      <c r="G51">
        <f>IF(表31_3435[[#This Row],[得分]]="","",IF(表31_3435[[#This Row],[得分]]&gt;0,G50+1,0))</f>
        <v>0</v>
      </c>
      <c r="H51">
        <f>IF(表31_3435[[#This Row],[得分]]="","",IF(表31_3435[[#This Row],[得分]]&lt;0,H50+1,0))</f>
        <v>4</v>
      </c>
      <c r="J51" s="5">
        <v>43926</v>
      </c>
      <c r="K51" s="17">
        <f t="array" ref="K51">IFERROR(INDEX(records[开始时刻],MATCH(表31_343541[[#This Row],[日期]]&amp;"明日日程安排",records[日期]&amp;records[名称],0)),"")</f>
        <v>0.94444444444444453</v>
      </c>
      <c r="L51" s="17">
        <f t="array" ref="L51">IFERROR(INDEX(records[结束时刻],MATCH(表31_343541[[#This Row],[日期]]&amp;"明日日程安排",records[日期]&amp;records[名称],0)),"")</f>
        <v>0.95138888888888884</v>
      </c>
      <c r="M51" s="17">
        <f t="array" ref="M51">IFERROR(INDEX(records[持续时间],MATCH(表31_343541[[#This Row],[日期]]&amp;"明日日程安排",records[日期]&amp;records[名称],0)),"")</f>
        <v>6.9444444444443088E-3</v>
      </c>
      <c r="N51">
        <f t="array" ref="N51">IFERROR(INDEX(records[得分],MATCH(表31_343541[[#This Row],[日期]]&amp;"明日日程安排",records[日期]&amp;records[名称],0)),"")</f>
        <v>-89.6</v>
      </c>
      <c r="O51" t="str">
        <f t="array" ref="O51">IFERROR(INDEX(records[备注],MATCH(表31_343541[[#This Row],[日期]]&amp;"明日日程安排",records[日期]&amp;records[名称],0))&amp;"","")</f>
        <v>完成度：0%</v>
      </c>
      <c r="P51">
        <f>IF(表31_343541[[#This Row],[得分]]="","",IF(表31_343541[[#This Row],[得分]]&gt;0,P50+1,0))</f>
        <v>0</v>
      </c>
      <c r="Q51">
        <f>IF(表31_343541[[#This Row],[得分]]="","",IF(表31_343541[[#This Row],[得分]]&lt;0,Q50+1,0))</f>
        <v>4</v>
      </c>
      <c r="S51" s="5">
        <v>43926</v>
      </c>
      <c r="T51" s="17">
        <f t="array" ref="T51">IFERROR(INDEX(records[开始时刻],MATCH(表31_34354142[[#This Row],[日期]]&amp;"今日日程评分归档",records[日期]&amp;records[名称],0)),"")</f>
        <v>0.95138888888888884</v>
      </c>
      <c r="U51" s="17">
        <f t="array" ref="U51">IFERROR(INDEX(records[结束时刻],MATCH(表31_34354142[[#This Row],[日期]]&amp;"今日日程评分归档",records[日期]&amp;records[名称],0)),"")</f>
        <v>0.95833333333333337</v>
      </c>
      <c r="V51" s="17">
        <f t="array" ref="V51">IFERROR(INDEX(records[持续时间],MATCH(表31_34354142[[#This Row],[日期]]&amp;"今日日程评分归档",records[日期]&amp;records[名称],0)),"")</f>
        <v>6.9444444444445308E-3</v>
      </c>
      <c r="W51">
        <f t="array" ref="W51">IFERROR(INDEX(records[得分],MATCH(表31_34354142[[#This Row],[日期]]&amp;"今日日程评分归档",records[日期]&amp;records[名称],0)),"")</f>
        <v>-89.6</v>
      </c>
      <c r="X51" t="str">
        <f t="array" ref="X51">IFERROR(INDEX(records[备注],MATCH(表31_34354142[[#This Row],[日期]]&amp;"今日日程评分归档",records[日期]&amp;records[名称],0))&amp;"","")</f>
        <v>完成度：0%</v>
      </c>
      <c r="Y51">
        <f>IF(表31_34354142[[#This Row],[得分]]="","",IF(表31_34354142[[#This Row],[得分]]&gt;0,Y50+1,0))</f>
        <v>0</v>
      </c>
      <c r="Z51">
        <f>IF(表31_34354142[[#This Row],[得分]]="","",IF(表31_34354142[[#This Row],[得分]]&lt;0,Z50+1,0))</f>
        <v>4</v>
      </c>
    </row>
    <row r="52" spans="1:26">
      <c r="A52" s="5">
        <v>43927</v>
      </c>
      <c r="B52" s="17">
        <f t="array" ref="B52">IFERROR(INDEX(records[开始时刻],MATCH(表31_3435[[#This Row],[日期]]&amp;"今日日程评分",records[日期]&amp;records[名称],0)),"")</f>
        <v>0.9375</v>
      </c>
      <c r="C52" s="17">
        <f t="array" ref="C52">IFERROR(INDEX(records[结束时刻],MATCH(表31_3435[[#This Row],[日期]]&amp;"今日日程评分",records[日期]&amp;records[名称],0)),"")</f>
        <v>0.94444444444444453</v>
      </c>
      <c r="D52" s="17">
        <f t="array" ref="D52">IFERROR(INDEX(records[持续时间],MATCH(表31_3435[[#This Row],[日期]]&amp;"今日日程评分",records[日期]&amp;records[名称],0)),"")</f>
        <v>6.9444444444445308E-3</v>
      </c>
      <c r="E52">
        <f t="array" ref="E52">IFERROR(INDEX(records[得分],MATCH(表31_3435[[#This Row],[日期]]&amp;"今日日程评分",records[日期]&amp;records[名称],0)),"")</f>
        <v>-179.2</v>
      </c>
      <c r="F52" t="str">
        <f t="array" ref="F52">IFERROR(INDEX(records[备注],MATCH(表31_3435[[#This Row],[日期]]&amp;"今日日程评分",records[日期]&amp;records[名称],0))&amp;"","")</f>
        <v>完成度：0%</v>
      </c>
      <c r="G52">
        <f>IF(表31_3435[[#This Row],[得分]]="","",IF(表31_3435[[#This Row],[得分]]&gt;0,G51+1,0))</f>
        <v>0</v>
      </c>
      <c r="H52">
        <f>IF(表31_3435[[#This Row],[得分]]="","",IF(表31_3435[[#This Row],[得分]]&lt;0,H51+1,0))</f>
        <v>5</v>
      </c>
      <c r="J52" s="5">
        <v>43927</v>
      </c>
      <c r="K52" s="17">
        <f t="array" ref="K52">IFERROR(INDEX(records[开始时刻],MATCH(表31_343541[[#This Row],[日期]]&amp;"明日日程安排",records[日期]&amp;records[名称],0)),"")</f>
        <v>0.94444444444444453</v>
      </c>
      <c r="L52" s="17">
        <f t="array" ref="L52">IFERROR(INDEX(records[结束时刻],MATCH(表31_343541[[#This Row],[日期]]&amp;"明日日程安排",records[日期]&amp;records[名称],0)),"")</f>
        <v>0.95138888888888884</v>
      </c>
      <c r="M52" s="17">
        <f t="array" ref="M52">IFERROR(INDEX(records[持续时间],MATCH(表31_343541[[#This Row],[日期]]&amp;"明日日程安排",records[日期]&amp;records[名称],0)),"")</f>
        <v>6.9444444444443088E-3</v>
      </c>
      <c r="N52">
        <f t="array" ref="N52">IFERROR(INDEX(records[得分],MATCH(表31_343541[[#This Row],[日期]]&amp;"明日日程安排",records[日期]&amp;records[名称],0)),"")</f>
        <v>-179.2</v>
      </c>
      <c r="O52" t="str">
        <f t="array" ref="O52">IFERROR(INDEX(records[备注],MATCH(表31_343541[[#This Row],[日期]]&amp;"明日日程安排",records[日期]&amp;records[名称],0))&amp;"","")</f>
        <v>完成度：0%</v>
      </c>
      <c r="P52">
        <f>IF(表31_343541[[#This Row],[得分]]="","",IF(表31_343541[[#This Row],[得分]]&gt;0,P51+1,0))</f>
        <v>0</v>
      </c>
      <c r="Q52">
        <f>IF(表31_343541[[#This Row],[得分]]="","",IF(表31_343541[[#This Row],[得分]]&lt;0,Q51+1,0))</f>
        <v>5</v>
      </c>
      <c r="S52" s="5">
        <v>43927</v>
      </c>
      <c r="T52" s="17">
        <f t="array" ref="T52">IFERROR(INDEX(records[开始时刻],MATCH(表31_34354142[[#This Row],[日期]]&amp;"今日日程评分归档",records[日期]&amp;records[名称],0)),"")</f>
        <v>0.95138888888888884</v>
      </c>
      <c r="U52" s="17">
        <f t="array" ref="U52">IFERROR(INDEX(records[结束时刻],MATCH(表31_34354142[[#This Row],[日期]]&amp;"今日日程评分归档",records[日期]&amp;records[名称],0)),"")</f>
        <v>0.95833333333333337</v>
      </c>
      <c r="V52" s="17">
        <f t="array" ref="V52">IFERROR(INDEX(records[持续时间],MATCH(表31_34354142[[#This Row],[日期]]&amp;"今日日程评分归档",records[日期]&amp;records[名称],0)),"")</f>
        <v>6.9444444444445308E-3</v>
      </c>
      <c r="W52">
        <f t="array" ref="W52">IFERROR(INDEX(records[得分],MATCH(表31_34354142[[#This Row],[日期]]&amp;"今日日程评分归档",records[日期]&amp;records[名称],0)),"")</f>
        <v>-179.2</v>
      </c>
      <c r="X52" t="str">
        <f t="array" ref="X52">IFERROR(INDEX(records[备注],MATCH(表31_34354142[[#This Row],[日期]]&amp;"今日日程评分归档",records[日期]&amp;records[名称],0))&amp;"","")</f>
        <v>完成度：0%</v>
      </c>
      <c r="Y52">
        <f>IF(表31_34354142[[#This Row],[得分]]="","",IF(表31_34354142[[#This Row],[得分]]&gt;0,Y51+1,0))</f>
        <v>0</v>
      </c>
      <c r="Z52">
        <f>IF(表31_34354142[[#This Row],[得分]]="","",IF(表31_34354142[[#This Row],[得分]]&lt;0,Z51+1,0))</f>
        <v>5</v>
      </c>
    </row>
    <row r="53" spans="1:26">
      <c r="A53" s="5">
        <v>43928</v>
      </c>
      <c r="B53" s="17">
        <f t="array" ref="B53">IFERROR(INDEX(records[开始时刻],MATCH(表31_3435[[#This Row],[日期]]&amp;"今日日程评分",records[日期]&amp;records[名称],0)),"")</f>
        <v>0.9375</v>
      </c>
      <c r="C53" s="17">
        <f t="array" ref="C53">IFERROR(INDEX(records[结束时刻],MATCH(表31_3435[[#This Row],[日期]]&amp;"今日日程评分",records[日期]&amp;records[名称],0)),"")</f>
        <v>0.94444444444444453</v>
      </c>
      <c r="D53" s="17">
        <f t="array" ref="D53">IFERROR(INDEX(records[持续时间],MATCH(表31_3435[[#This Row],[日期]]&amp;"今日日程评分",records[日期]&amp;records[名称],0)),"")</f>
        <v>6.9444444444445308E-3</v>
      </c>
      <c r="E53">
        <f t="array" ref="E53">IFERROR(INDEX(records[得分],MATCH(表31_3435[[#This Row],[日期]]&amp;"今日日程评分",records[日期]&amp;records[名称],0)),"")</f>
        <v>0.7</v>
      </c>
      <c r="F53" t="str">
        <f t="array" ref="F53">IFERROR(INDEX(records[备注],MATCH(表31_3435[[#This Row],[日期]]&amp;"今日日程评分",records[日期]&amp;records[名称],0))&amp;"","")</f>
        <v>完成度：100%</v>
      </c>
      <c r="G53">
        <f>IF(表31_3435[[#This Row],[得分]]="","",IF(表31_3435[[#This Row],[得分]]&gt;0,G52+1,0))</f>
        <v>1</v>
      </c>
      <c r="H53">
        <f>IF(表31_3435[[#This Row],[得分]]="","",IF(表31_3435[[#This Row],[得分]]&lt;0,H52+1,0))</f>
        <v>0</v>
      </c>
      <c r="J53" s="5">
        <v>43928</v>
      </c>
      <c r="K53" s="17">
        <f t="array" ref="K53">IFERROR(INDEX(records[开始时刻],MATCH(表31_343541[[#This Row],[日期]]&amp;"明日日程安排",records[日期]&amp;records[名称],0)),"")</f>
        <v>0.94444444444444453</v>
      </c>
      <c r="L53" s="17">
        <f t="array" ref="L53">IFERROR(INDEX(records[结束时刻],MATCH(表31_343541[[#This Row],[日期]]&amp;"明日日程安排",records[日期]&amp;records[名称],0)),"")</f>
        <v>0.95138888888888884</v>
      </c>
      <c r="M53" s="17">
        <f t="array" ref="M53">IFERROR(INDEX(records[持续时间],MATCH(表31_343541[[#This Row],[日期]]&amp;"明日日程安排",records[日期]&amp;records[名称],0)),"")</f>
        <v>6.9444444444443088E-3</v>
      </c>
      <c r="N53">
        <f t="array" ref="N53">IFERROR(INDEX(records[得分],MATCH(表31_343541[[#This Row],[日期]]&amp;"明日日程安排",records[日期]&amp;records[名称],0)),"")</f>
        <v>0.7</v>
      </c>
      <c r="O53" t="str">
        <f t="array" ref="O53">IFERROR(INDEX(records[备注],MATCH(表31_343541[[#This Row],[日期]]&amp;"明日日程安排",records[日期]&amp;records[名称],0))&amp;"","")</f>
        <v>完成度：100%</v>
      </c>
      <c r="P53">
        <f>IF(表31_343541[[#This Row],[得分]]="","",IF(表31_343541[[#This Row],[得分]]&gt;0,P52+1,0))</f>
        <v>1</v>
      </c>
      <c r="Q53">
        <f>IF(表31_343541[[#This Row],[得分]]="","",IF(表31_343541[[#This Row],[得分]]&lt;0,Q52+1,0))</f>
        <v>0</v>
      </c>
      <c r="S53" s="5">
        <v>43928</v>
      </c>
      <c r="T53" s="17">
        <f t="array" ref="T53">IFERROR(INDEX(records[开始时刻],MATCH(表31_34354142[[#This Row],[日期]]&amp;"今日日程评分归档",records[日期]&amp;records[名称],0)),"")</f>
        <v>0.95138888888888884</v>
      </c>
      <c r="U53" s="17">
        <f t="array" ref="U53">IFERROR(INDEX(records[结束时刻],MATCH(表31_34354142[[#This Row],[日期]]&amp;"今日日程评分归档",records[日期]&amp;records[名称],0)),"")</f>
        <v>0.95833333333333337</v>
      </c>
      <c r="V53" s="17">
        <f t="array" ref="V53">IFERROR(INDEX(records[持续时间],MATCH(表31_34354142[[#This Row],[日期]]&amp;"今日日程评分归档",records[日期]&amp;records[名称],0)),"")</f>
        <v>6.9444444444445308E-3</v>
      </c>
      <c r="W53">
        <f t="array" ref="W53">IFERROR(INDEX(records[得分],MATCH(表31_34354142[[#This Row],[日期]]&amp;"今日日程评分归档",records[日期]&amp;records[名称],0)),"")</f>
        <v>0.7</v>
      </c>
      <c r="X53" t="str">
        <f t="array" ref="X53">IFERROR(INDEX(records[备注],MATCH(表31_34354142[[#This Row],[日期]]&amp;"今日日程评分归档",records[日期]&amp;records[名称],0))&amp;"","")</f>
        <v>完成度：100%</v>
      </c>
      <c r="Y53">
        <f>IF(表31_34354142[[#This Row],[得分]]="","",IF(表31_34354142[[#This Row],[得分]]&gt;0,Y52+1,0))</f>
        <v>1</v>
      </c>
      <c r="Z53">
        <f>IF(表31_34354142[[#This Row],[得分]]="","",IF(表31_34354142[[#This Row],[得分]]&lt;0,Z52+1,0))</f>
        <v>0</v>
      </c>
    </row>
    <row r="54" spans="1:26">
      <c r="A54" s="5">
        <v>43929</v>
      </c>
      <c r="B54" s="17" t="str">
        <f t="array" ref="B54">IFERROR(INDEX(records[开始时刻],MATCH(表31_3435[[#This Row],[日期]]&amp;"今日日程评分",records[日期]&amp;records[名称],0)),"")</f>
        <v/>
      </c>
      <c r="C54" s="17" t="str">
        <f t="array" ref="C54">IFERROR(INDEX(records[结束时刻],MATCH(表31_3435[[#This Row],[日期]]&amp;"今日日程评分",records[日期]&amp;records[名称],0)),"")</f>
        <v/>
      </c>
      <c r="D54" s="17" t="str">
        <f t="array" ref="D54">IFERROR(INDEX(records[持续时间],MATCH(表31_3435[[#This Row],[日期]]&amp;"今日日程评分",records[日期]&amp;records[名称],0)),"")</f>
        <v/>
      </c>
      <c r="E54" t="str">
        <f t="array" ref="E54">IFERROR(INDEX(records[得分],MATCH(表31_3435[[#This Row],[日期]]&amp;"今日日程评分",records[日期]&amp;records[名称],0)),"")</f>
        <v/>
      </c>
      <c r="F54" t="str">
        <f t="array" ref="F54">IFERROR(INDEX(records[备注],MATCH(表31_3435[[#This Row],[日期]]&amp;"今日日程评分",records[日期]&amp;records[名称],0))&amp;"","")</f>
        <v/>
      </c>
      <c r="G54" t="str">
        <f>IF(表31_3435[[#This Row],[得分]]="","",IF(表31_3435[[#This Row],[得分]]&gt;0,G53+1,0))</f>
        <v/>
      </c>
      <c r="H54" t="str">
        <f>IF(表31_3435[[#This Row],[得分]]="","",IF(表31_3435[[#This Row],[得分]]&lt;0,H53+1,0))</f>
        <v/>
      </c>
      <c r="J54" s="5">
        <v>43929</v>
      </c>
      <c r="K54" s="17" t="str">
        <f t="array" ref="K54">IFERROR(INDEX(records[开始时刻],MATCH(表31_343541[[#This Row],[日期]]&amp;"明日日程安排",records[日期]&amp;records[名称],0)),"")</f>
        <v/>
      </c>
      <c r="L54" s="17" t="str">
        <f t="array" ref="L54">IFERROR(INDEX(records[结束时刻],MATCH(表31_343541[[#This Row],[日期]]&amp;"明日日程安排",records[日期]&amp;records[名称],0)),"")</f>
        <v/>
      </c>
      <c r="M54" s="17" t="str">
        <f t="array" ref="M54">IFERROR(INDEX(records[持续时间],MATCH(表31_343541[[#This Row],[日期]]&amp;"明日日程安排",records[日期]&amp;records[名称],0)),"")</f>
        <v/>
      </c>
      <c r="N54" t="str">
        <f t="array" ref="N54">IFERROR(INDEX(records[得分],MATCH(表31_343541[[#This Row],[日期]]&amp;"明日日程安排",records[日期]&amp;records[名称],0)),"")</f>
        <v/>
      </c>
      <c r="O54" t="str">
        <f t="array" ref="O54">IFERROR(INDEX(records[备注],MATCH(表31_343541[[#This Row],[日期]]&amp;"明日日程安排",records[日期]&amp;records[名称],0))&amp;"","")</f>
        <v/>
      </c>
      <c r="P54" t="str">
        <f>IF(表31_343541[[#This Row],[得分]]="","",IF(表31_343541[[#This Row],[得分]]&gt;0,P53+1,0))</f>
        <v/>
      </c>
      <c r="Q54" t="str">
        <f>IF(表31_343541[[#This Row],[得分]]="","",IF(表31_343541[[#This Row],[得分]]&lt;0,Q53+1,0))</f>
        <v/>
      </c>
      <c r="S54" s="5">
        <v>43929</v>
      </c>
      <c r="T54" s="17" t="str">
        <f t="array" ref="T54">IFERROR(INDEX(records[开始时刻],MATCH(表31_34354142[[#This Row],[日期]]&amp;"今日日程评分归档",records[日期]&amp;records[名称],0)),"")</f>
        <v/>
      </c>
      <c r="U54" s="17" t="str">
        <f t="array" ref="U54">IFERROR(INDEX(records[结束时刻],MATCH(表31_34354142[[#This Row],[日期]]&amp;"今日日程评分归档",records[日期]&amp;records[名称],0)),"")</f>
        <v/>
      </c>
      <c r="V54" s="17" t="str">
        <f t="array" ref="V54">IFERROR(INDEX(records[持续时间],MATCH(表31_34354142[[#This Row],[日期]]&amp;"今日日程评分归档",records[日期]&amp;records[名称],0)),"")</f>
        <v/>
      </c>
      <c r="W54" t="str">
        <f t="array" ref="W54">IFERROR(INDEX(records[得分],MATCH(表31_34354142[[#This Row],[日期]]&amp;"今日日程评分归档",records[日期]&amp;records[名称],0)),"")</f>
        <v/>
      </c>
      <c r="X54" t="str">
        <f t="array" ref="X54">IFERROR(INDEX(records[备注],MATCH(表31_34354142[[#This Row],[日期]]&amp;"今日日程评分归档",records[日期]&amp;records[名称],0))&amp;"","")</f>
        <v/>
      </c>
      <c r="Y54" t="str">
        <f>IF(表31_34354142[[#This Row],[得分]]="","",IF(表31_34354142[[#This Row],[得分]]&gt;0,Y53+1,0))</f>
        <v/>
      </c>
      <c r="Z54" t="str">
        <f>IF(表31_34354142[[#This Row],[得分]]="","",IF(表31_34354142[[#This Row],[得分]]&lt;0,Z53+1,0))</f>
        <v/>
      </c>
    </row>
    <row r="55" spans="1:26">
      <c r="A55" s="5">
        <v>43930</v>
      </c>
      <c r="B55" s="17" t="str">
        <f t="array" ref="B55">IFERROR(INDEX(records[开始时刻],MATCH(表31_3435[[#This Row],[日期]]&amp;"今日日程评分",records[日期]&amp;records[名称],0)),"")</f>
        <v/>
      </c>
      <c r="C55" s="17" t="str">
        <f t="array" ref="C55">IFERROR(INDEX(records[结束时刻],MATCH(表31_3435[[#This Row],[日期]]&amp;"今日日程评分",records[日期]&amp;records[名称],0)),"")</f>
        <v/>
      </c>
      <c r="D55" s="17" t="str">
        <f t="array" ref="D55">IFERROR(INDEX(records[持续时间],MATCH(表31_3435[[#This Row],[日期]]&amp;"今日日程评分",records[日期]&amp;records[名称],0)),"")</f>
        <v/>
      </c>
      <c r="E55" t="str">
        <f t="array" ref="E55">IFERROR(INDEX(records[得分],MATCH(表31_3435[[#This Row],[日期]]&amp;"今日日程评分",records[日期]&amp;records[名称],0)),"")</f>
        <v/>
      </c>
      <c r="F55" t="str">
        <f t="array" ref="F55">IFERROR(INDEX(records[备注],MATCH(表31_3435[[#This Row],[日期]]&amp;"今日日程评分",records[日期]&amp;records[名称],0))&amp;"","")</f>
        <v/>
      </c>
      <c r="G55" t="str">
        <f>IF(表31_3435[[#This Row],[得分]]="","",IF(表31_3435[[#This Row],[得分]]&gt;0,G54+1,0))</f>
        <v/>
      </c>
      <c r="H55" t="str">
        <f>IF(表31_3435[[#This Row],[得分]]="","",IF(表31_3435[[#This Row],[得分]]&lt;0,H54+1,0))</f>
        <v/>
      </c>
      <c r="J55" s="5">
        <v>43930</v>
      </c>
      <c r="K55" s="17" t="str">
        <f t="array" ref="K55">IFERROR(INDEX(records[开始时刻],MATCH(表31_343541[[#This Row],[日期]]&amp;"明日日程安排",records[日期]&amp;records[名称],0)),"")</f>
        <v/>
      </c>
      <c r="L55" s="17" t="str">
        <f t="array" ref="L55">IFERROR(INDEX(records[结束时刻],MATCH(表31_343541[[#This Row],[日期]]&amp;"明日日程安排",records[日期]&amp;records[名称],0)),"")</f>
        <v/>
      </c>
      <c r="M55" s="17" t="str">
        <f t="array" ref="M55">IFERROR(INDEX(records[持续时间],MATCH(表31_343541[[#This Row],[日期]]&amp;"明日日程安排",records[日期]&amp;records[名称],0)),"")</f>
        <v/>
      </c>
      <c r="N55" t="str">
        <f t="array" ref="N55">IFERROR(INDEX(records[得分],MATCH(表31_343541[[#This Row],[日期]]&amp;"明日日程安排",records[日期]&amp;records[名称],0)),"")</f>
        <v/>
      </c>
      <c r="O55" t="str">
        <f t="array" ref="O55">IFERROR(INDEX(records[备注],MATCH(表31_343541[[#This Row],[日期]]&amp;"明日日程安排",records[日期]&amp;records[名称],0))&amp;"","")</f>
        <v/>
      </c>
      <c r="P55" t="str">
        <f>IF(表31_343541[[#This Row],[得分]]="","",IF(表31_343541[[#This Row],[得分]]&gt;0,P54+1,0))</f>
        <v/>
      </c>
      <c r="Q55" t="str">
        <f>IF(表31_343541[[#This Row],[得分]]="","",IF(表31_343541[[#This Row],[得分]]&lt;0,Q54+1,0))</f>
        <v/>
      </c>
      <c r="S55" s="5">
        <v>43930</v>
      </c>
      <c r="T55" s="17" t="str">
        <f t="array" ref="T55">IFERROR(INDEX(records[开始时刻],MATCH(表31_34354142[[#This Row],[日期]]&amp;"今日日程评分归档",records[日期]&amp;records[名称],0)),"")</f>
        <v/>
      </c>
      <c r="U55" s="17" t="str">
        <f t="array" ref="U55">IFERROR(INDEX(records[结束时刻],MATCH(表31_34354142[[#This Row],[日期]]&amp;"今日日程评分归档",records[日期]&amp;records[名称],0)),"")</f>
        <v/>
      </c>
      <c r="V55" s="17" t="str">
        <f t="array" ref="V55">IFERROR(INDEX(records[持续时间],MATCH(表31_34354142[[#This Row],[日期]]&amp;"今日日程评分归档",records[日期]&amp;records[名称],0)),"")</f>
        <v/>
      </c>
      <c r="W55" t="str">
        <f t="array" ref="W55">IFERROR(INDEX(records[得分],MATCH(表31_34354142[[#This Row],[日期]]&amp;"今日日程评分归档",records[日期]&amp;records[名称],0)),"")</f>
        <v/>
      </c>
      <c r="X55" t="str">
        <f t="array" ref="X55">IFERROR(INDEX(records[备注],MATCH(表31_34354142[[#This Row],[日期]]&amp;"今日日程评分归档",records[日期]&amp;records[名称],0))&amp;"","")</f>
        <v/>
      </c>
      <c r="Y55" t="str">
        <f>IF(表31_34354142[[#This Row],[得分]]="","",IF(表31_34354142[[#This Row],[得分]]&gt;0,Y54+1,0))</f>
        <v/>
      </c>
      <c r="Z55" t="str">
        <f>IF(表31_34354142[[#This Row],[得分]]="","",IF(表31_34354142[[#This Row],[得分]]&lt;0,Z54+1,0))</f>
        <v/>
      </c>
    </row>
    <row r="56" spans="1:26">
      <c r="A56" s="5">
        <v>43931</v>
      </c>
      <c r="B56" s="17" t="str">
        <f t="array" ref="B56">IFERROR(INDEX(records[开始时刻],MATCH(表31_3435[[#This Row],[日期]]&amp;"今日日程评分",records[日期]&amp;records[名称],0)),"")</f>
        <v/>
      </c>
      <c r="C56" s="17" t="str">
        <f t="array" ref="C56">IFERROR(INDEX(records[结束时刻],MATCH(表31_3435[[#This Row],[日期]]&amp;"今日日程评分",records[日期]&amp;records[名称],0)),"")</f>
        <v/>
      </c>
      <c r="D56" s="17" t="str">
        <f t="array" ref="D56">IFERROR(INDEX(records[持续时间],MATCH(表31_3435[[#This Row],[日期]]&amp;"今日日程评分",records[日期]&amp;records[名称],0)),"")</f>
        <v/>
      </c>
      <c r="E56" t="str">
        <f t="array" ref="E56">IFERROR(INDEX(records[得分],MATCH(表31_3435[[#This Row],[日期]]&amp;"今日日程评分",records[日期]&amp;records[名称],0)),"")</f>
        <v/>
      </c>
      <c r="F56" t="str">
        <f t="array" ref="F56">IFERROR(INDEX(records[备注],MATCH(表31_3435[[#This Row],[日期]]&amp;"今日日程评分",records[日期]&amp;records[名称],0))&amp;"","")</f>
        <v/>
      </c>
      <c r="G56" t="str">
        <f>IF(表31_3435[[#This Row],[得分]]="","",IF(表31_3435[[#This Row],[得分]]&gt;0,G55+1,0))</f>
        <v/>
      </c>
      <c r="H56" t="str">
        <f>IF(表31_3435[[#This Row],[得分]]="","",IF(表31_3435[[#This Row],[得分]]&lt;0,H55+1,0))</f>
        <v/>
      </c>
      <c r="J56" s="5">
        <v>43931</v>
      </c>
      <c r="K56" s="17" t="str">
        <f t="array" ref="K56">IFERROR(INDEX(records[开始时刻],MATCH(表31_343541[[#This Row],[日期]]&amp;"明日日程安排",records[日期]&amp;records[名称],0)),"")</f>
        <v/>
      </c>
      <c r="L56" s="17" t="str">
        <f t="array" ref="L56">IFERROR(INDEX(records[结束时刻],MATCH(表31_343541[[#This Row],[日期]]&amp;"明日日程安排",records[日期]&amp;records[名称],0)),"")</f>
        <v/>
      </c>
      <c r="M56" s="17" t="str">
        <f t="array" ref="M56">IFERROR(INDEX(records[持续时间],MATCH(表31_343541[[#This Row],[日期]]&amp;"明日日程安排",records[日期]&amp;records[名称],0)),"")</f>
        <v/>
      </c>
      <c r="N56" t="str">
        <f t="array" ref="N56">IFERROR(INDEX(records[得分],MATCH(表31_343541[[#This Row],[日期]]&amp;"明日日程安排",records[日期]&amp;records[名称],0)),"")</f>
        <v/>
      </c>
      <c r="O56" t="str">
        <f t="array" ref="O56">IFERROR(INDEX(records[备注],MATCH(表31_343541[[#This Row],[日期]]&amp;"明日日程安排",records[日期]&amp;records[名称],0))&amp;"","")</f>
        <v/>
      </c>
      <c r="P56" t="str">
        <f>IF(表31_343541[[#This Row],[得分]]="","",IF(表31_343541[[#This Row],[得分]]&gt;0,P55+1,0))</f>
        <v/>
      </c>
      <c r="Q56" t="str">
        <f>IF(表31_343541[[#This Row],[得分]]="","",IF(表31_343541[[#This Row],[得分]]&lt;0,Q55+1,0))</f>
        <v/>
      </c>
      <c r="S56" s="5">
        <v>43931</v>
      </c>
      <c r="T56" s="17" t="str">
        <f t="array" ref="T56">IFERROR(INDEX(records[开始时刻],MATCH(表31_34354142[[#This Row],[日期]]&amp;"今日日程评分归档",records[日期]&amp;records[名称],0)),"")</f>
        <v/>
      </c>
      <c r="U56" s="17" t="str">
        <f t="array" ref="U56">IFERROR(INDEX(records[结束时刻],MATCH(表31_34354142[[#This Row],[日期]]&amp;"今日日程评分归档",records[日期]&amp;records[名称],0)),"")</f>
        <v/>
      </c>
      <c r="V56" s="17" t="str">
        <f t="array" ref="V56">IFERROR(INDEX(records[持续时间],MATCH(表31_34354142[[#This Row],[日期]]&amp;"今日日程评分归档",records[日期]&amp;records[名称],0)),"")</f>
        <v/>
      </c>
      <c r="W56" t="str">
        <f t="array" ref="W56">IFERROR(INDEX(records[得分],MATCH(表31_34354142[[#This Row],[日期]]&amp;"今日日程评分归档",records[日期]&amp;records[名称],0)),"")</f>
        <v/>
      </c>
      <c r="X56" t="str">
        <f t="array" ref="X56">IFERROR(INDEX(records[备注],MATCH(表31_34354142[[#This Row],[日期]]&amp;"今日日程评分归档",records[日期]&amp;records[名称],0))&amp;"","")</f>
        <v/>
      </c>
      <c r="Y56" t="str">
        <f>IF(表31_34354142[[#This Row],[得分]]="","",IF(表31_34354142[[#This Row],[得分]]&gt;0,Y55+1,0))</f>
        <v/>
      </c>
      <c r="Z56" t="str">
        <f>IF(表31_34354142[[#This Row],[得分]]="","",IF(表31_34354142[[#This Row],[得分]]&lt;0,Z55+1,0))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2020-04-07T14:53:39Z</dcterms:modified>
</cp:coreProperties>
</file>