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zata\Codes\StoriesTeams\Pipeline-dispatcher\"/>
    </mc:Choice>
  </mc:AlternateContent>
  <xr:revisionPtr revIDLastSave="0" documentId="8_{E7EAA3B7-3CEF-45E0-B8DB-3A32237EA90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chnology Parameters" sheetId="4" r:id="rId1"/>
    <sheet name="New scenarios" sheetId="5" r:id="rId2"/>
    <sheet name="Calculations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7" l="1"/>
  <c r="F7" i="7" s="1"/>
  <c r="C3" i="7"/>
  <c r="C6" i="7"/>
  <c r="C9" i="7"/>
  <c r="B10" i="7"/>
  <c r="B5" i="7"/>
  <c r="B4" i="7"/>
  <c r="F2" i="7"/>
  <c r="A13" i="5"/>
  <c r="A14" i="5"/>
  <c r="A15" i="5"/>
  <c r="A16" i="5"/>
  <c r="A17" i="5"/>
  <c r="A18" i="5"/>
  <c r="A19" i="5"/>
  <c r="A20" i="5"/>
  <c r="A12" i="5"/>
  <c r="C14" i="5"/>
  <c r="C15" i="5"/>
  <c r="C18" i="5"/>
  <c r="C20" i="5"/>
  <c r="C12" i="5"/>
  <c r="B13" i="5"/>
  <c r="B16" i="5"/>
  <c r="B17" i="5"/>
  <c r="B18" i="5"/>
  <c r="B19" i="5"/>
  <c r="B12" i="5"/>
  <c r="O3" i="5"/>
  <c r="O6" i="5"/>
  <c r="O7" i="5"/>
  <c r="O8" i="5"/>
  <c r="O9" i="5"/>
  <c r="P3" i="5"/>
  <c r="P6" i="5"/>
  <c r="P7" i="5"/>
  <c r="P8" i="5"/>
  <c r="P9" i="5"/>
  <c r="P2" i="5"/>
  <c r="O2" i="5"/>
  <c r="F3" i="5"/>
  <c r="F6" i="5"/>
  <c r="F7" i="5"/>
  <c r="F8" i="5"/>
  <c r="F9" i="5"/>
  <c r="F2" i="5"/>
  <c r="E3" i="5"/>
  <c r="E6" i="5"/>
  <c r="E7" i="5"/>
  <c r="E8" i="5"/>
  <c r="E9" i="5"/>
  <c r="E2" i="5"/>
  <c r="S10" i="5"/>
  <c r="R10" i="5"/>
  <c r="S9" i="5"/>
  <c r="R9" i="5"/>
  <c r="S8" i="5"/>
  <c r="T8" i="5" s="1"/>
  <c r="R8" i="5"/>
  <c r="D8" i="5" s="1"/>
  <c r="D18" i="5" s="1"/>
  <c r="S7" i="5"/>
  <c r="R7" i="5"/>
  <c r="S6" i="5"/>
  <c r="R6" i="5"/>
  <c r="S5" i="5"/>
  <c r="R5" i="5"/>
  <c r="S4" i="5"/>
  <c r="R4" i="5"/>
  <c r="S3" i="5"/>
  <c r="R3" i="5"/>
  <c r="S2" i="5"/>
  <c r="T2" i="5" s="1"/>
  <c r="R2" i="5"/>
  <c r="D2" i="5" s="1"/>
  <c r="D12" i="5" s="1"/>
  <c r="E12" i="5" s="1"/>
  <c r="B5" i="4"/>
  <c r="D5" i="4"/>
  <c r="C5" i="4"/>
  <c r="E18" i="5" l="1"/>
  <c r="F3" i="7"/>
  <c r="F8" i="7"/>
  <c r="F10" i="7"/>
  <c r="F9" i="7"/>
  <c r="F4" i="7"/>
  <c r="F6" i="7"/>
  <c r="F5" i="7"/>
  <c r="D7" i="4"/>
  <c r="C7" i="4"/>
  <c r="B7" i="4"/>
  <c r="D19" i="5"/>
  <c r="E19" i="5" s="1"/>
  <c r="D16" i="5"/>
  <c r="E16" i="5" s="1"/>
  <c r="D13" i="5"/>
  <c r="E13" i="5" s="1"/>
  <c r="D4" i="5"/>
  <c r="D26" i="5" s="1" a="1"/>
  <c r="D26" i="5" s="1"/>
  <c r="D5" i="5"/>
  <c r="D15" i="5" s="1"/>
  <c r="E15" i="5" s="1"/>
  <c r="T6" i="5"/>
  <c r="D6" i="5"/>
  <c r="C16" i="5"/>
  <c r="T3" i="5"/>
  <c r="D3" i="5"/>
  <c r="C13" i="5"/>
  <c r="T7" i="5"/>
  <c r="D7" i="5"/>
  <c r="D17" i="5" s="1"/>
  <c r="E17" i="5" s="1"/>
  <c r="C17" i="5"/>
  <c r="D10" i="5"/>
  <c r="D20" i="5"/>
  <c r="E20" i="5"/>
  <c r="T10" i="5"/>
  <c r="P10" i="5"/>
  <c r="O10" i="5"/>
  <c r="B20" i="5"/>
  <c r="E10" i="5"/>
  <c r="F10" i="5"/>
  <c r="T4" i="5"/>
  <c r="B14" i="5"/>
  <c r="F4" i="5"/>
  <c r="O4" i="5"/>
  <c r="E4" i="5"/>
  <c r="P4" i="5"/>
  <c r="T5" i="5"/>
  <c r="P5" i="5"/>
  <c r="O5" i="5"/>
  <c r="B15" i="5"/>
  <c r="E5" i="5"/>
  <c r="F5" i="5"/>
  <c r="T9" i="5"/>
  <c r="D9" i="5"/>
  <c r="C19" i="5"/>
  <c r="D14" i="5" l="1"/>
  <c r="E14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<sst xmlns="http://schemas.openxmlformats.org/spreadsheetml/2006/main" count="55" uniqueCount="52">
  <si>
    <t>BAT (kW)</t>
  </si>
  <si>
    <t>HP (kW)</t>
  </si>
  <si>
    <t>NESS_BAT</t>
  </si>
  <si>
    <t>max kW / module</t>
  </si>
  <si>
    <t>max kWh (=100%Soc) / module</t>
  </si>
  <si>
    <t>BAT</t>
  </si>
  <si>
    <t>HP</t>
  </si>
  <si>
    <t>PCM</t>
  </si>
  <si>
    <t>O&amp;M cost/kWh</t>
  </si>
  <si>
    <t>Specific capital cost/kWh</t>
  </si>
  <si>
    <t>Specific capital cost/modul</t>
  </si>
  <si>
    <t>NESS_HP</t>
  </si>
  <si>
    <t>HP (kW/modul)</t>
  </si>
  <si>
    <t>Bat(kWh/modul)</t>
  </si>
  <si>
    <t>Bat Specific capital cost/modul</t>
  </si>
  <si>
    <t>O&amp;M cost / module</t>
  </si>
  <si>
    <t>Bat O&amp;M Cost (Eur/modul)</t>
  </si>
  <si>
    <t>HP (kWh/modul)</t>
  </si>
  <si>
    <t>HP O&amp;M Cost (Eur/modul)</t>
  </si>
  <si>
    <t>HP Specific capital cost/modul</t>
  </si>
  <si>
    <t>NESS_PCM</t>
  </si>
  <si>
    <t>PCM (kW)</t>
  </si>
  <si>
    <t>PCM (kW/modul)</t>
  </si>
  <si>
    <t>PCM (kWh/modul)</t>
  </si>
  <si>
    <t>PCM O&amp;M Cost (Eur/modul)</t>
  </si>
  <si>
    <t>PCM Specific capital cost/modul</t>
  </si>
  <si>
    <t>total capital cost of storage</t>
  </si>
  <si>
    <t>total O&amp;M cost of storage</t>
  </si>
  <si>
    <t>WG</t>
  </si>
  <si>
    <t>PV</t>
  </si>
  <si>
    <t>Capital cost</t>
  </si>
  <si>
    <t>O&amp;M cost Euro/kWh</t>
  </si>
  <si>
    <t>Scenario_Base_1</t>
  </si>
  <si>
    <t>Scenario_Base_2</t>
  </si>
  <si>
    <t>Scenario_Base_3</t>
  </si>
  <si>
    <t>Scenario_Up_1</t>
  </si>
  <si>
    <t>Scenario_Up_2</t>
  </si>
  <si>
    <t>Scenario_Up_3</t>
  </si>
  <si>
    <t>Scenario_Down_1</t>
  </si>
  <si>
    <t>Scenario_Down_2</t>
  </si>
  <si>
    <t>Scenario_Down_3</t>
  </si>
  <si>
    <t>Bat_Ness</t>
  </si>
  <si>
    <t>PCM_Ness</t>
  </si>
  <si>
    <t>Total cost</t>
  </si>
  <si>
    <t>BAT_ OM cost</t>
  </si>
  <si>
    <t>PCM_OM cost</t>
  </si>
  <si>
    <t>Scenario_UpperCost_1</t>
  </si>
  <si>
    <t>Scenario_UpperCost_2</t>
  </si>
  <si>
    <t>Scenario_UpperCost_3</t>
  </si>
  <si>
    <t>Scenario_LowerCost_1</t>
  </si>
  <si>
    <t>Scenario_LowerCost_2</t>
  </si>
  <si>
    <t>Scenario_LowerCost_3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</si>
</sst>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1" xfId="0" applyFont="1" applyBorder="1"/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/>
    <xf numFmtId="0" fontId="0" fillId="3" borderId="0" xfId="0" applyFill="1"/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right" vertical="center"/>
    </xf>
    <xf numFmtId="0" fontId="0" fillId="4" borderId="0" xfId="0" applyFill="1"/>
    <xf numFmtId="0" fontId="4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>
        <c:manualLayout>
          <c:layoutTarget val="inner"/>
          <c:xMode val="edge"/>
          <c:yMode val="edge"/>
          <c:x val="5.2692038495188102E-2"/>
          <c:y val="0.10689814814814817"/>
          <c:w val="0.89653018372703408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'New scenarios'!$B$1</c:f>
              <c:strCache>
                <c:ptCount val="1"/>
                <c:pt idx="0">
                  <c:v>NESS_BAT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'New scenarios'!$B$2:$B$10</c:f>
              <c:numCache>
                <c:formatCode>General</c:formatCode>
                <c:ptCount val="9"/>
                <c:pt idx="0">
                  <c:v>83</c:v>
                </c:pt>
                <c:pt idx="1">
                  <c:v>92</c:v>
                </c:pt>
                <c:pt idx="2">
                  <c:v>74</c:v>
                </c:pt>
                <c:pt idx="3">
                  <c:v>102</c:v>
                </c:pt>
                <c:pt idx="4">
                  <c:v>83</c:v>
                </c:pt>
                <c:pt idx="5">
                  <c:v>94</c:v>
                </c:pt>
                <c:pt idx="6">
                  <c:v>65</c:v>
                </c:pt>
                <c:pt idx="7">
                  <c:v>83</c:v>
                </c:pt>
                <c:pt idx="8">
                  <c:v>73</c:v>
                </c:pt>
              </c:numCache>
            </c:numRef>
          </c:xVal>
          <c:yVal>
            <c:numRef>
              <c:f>'New scenarios'!$C$2:$C$10</c:f>
              <c:numCache>
                <c:formatCode>General</c:formatCode>
                <c:ptCount val="9"/>
                <c:pt idx="0">
                  <c:v>28</c:v>
                </c:pt>
                <c:pt idx="1">
                  <c:v>22</c:v>
                </c:pt>
                <c:pt idx="2">
                  <c:v>34</c:v>
                </c:pt>
                <c:pt idx="3">
                  <c:v>28</c:v>
                </c:pt>
                <c:pt idx="4">
                  <c:v>41</c:v>
                </c:pt>
                <c:pt idx="5">
                  <c:v>33</c:v>
                </c:pt>
                <c:pt idx="6">
                  <c:v>28</c:v>
                </c:pt>
                <c:pt idx="7">
                  <c:v>16</c:v>
                </c:pt>
                <c:pt idx="8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A5-4073-81F7-89956A763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953440"/>
        <c:axId val="615338464"/>
      </c:scatterChart>
      <c:valAx>
        <c:axId val="471953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15338464"/>
        <c:crosses val="autoZero"/>
        <c:crossBetween val="midCat"/>
      </c:valAx>
      <c:valAx>
        <c:axId val="61533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471953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Calculations!$C$1</c:f>
              <c:strCache>
                <c:ptCount val="1"/>
                <c:pt idx="0">
                  <c:v>PCM_Ness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Calculations!$B$2:$B$10</c:f>
              <c:numCache>
                <c:formatCode>General</c:formatCode>
                <c:ptCount val="9"/>
                <c:pt idx="0">
                  <c:v>83</c:v>
                </c:pt>
                <c:pt idx="1">
                  <c:v>92</c:v>
                </c:pt>
                <c:pt idx="2">
                  <c:v>74</c:v>
                </c:pt>
                <c:pt idx="3">
                  <c:v>102</c:v>
                </c:pt>
                <c:pt idx="4">
                  <c:v>83</c:v>
                </c:pt>
                <c:pt idx="5">
                  <c:v>94</c:v>
                </c:pt>
                <c:pt idx="6">
                  <c:v>65</c:v>
                </c:pt>
                <c:pt idx="7">
                  <c:v>83</c:v>
                </c:pt>
                <c:pt idx="8">
                  <c:v>73</c:v>
                </c:pt>
              </c:numCache>
            </c:numRef>
          </c:xVal>
          <c:yVal>
            <c:numRef>
              <c:f>Calculations!$C$2:$C$10</c:f>
              <c:numCache>
                <c:formatCode>General</c:formatCode>
                <c:ptCount val="9"/>
                <c:pt idx="0">
                  <c:v>28</c:v>
                </c:pt>
                <c:pt idx="1">
                  <c:v>22</c:v>
                </c:pt>
                <c:pt idx="2">
                  <c:v>34</c:v>
                </c:pt>
                <c:pt idx="3">
                  <c:v>28</c:v>
                </c:pt>
                <c:pt idx="4">
                  <c:v>41</c:v>
                </c:pt>
                <c:pt idx="5">
                  <c:v>33</c:v>
                </c:pt>
                <c:pt idx="6">
                  <c:v>28</c:v>
                </c:pt>
                <c:pt idx="7">
                  <c:v>16</c:v>
                </c:pt>
                <c:pt idx="8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38-40C3-A07A-219F2C092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9085087"/>
        <c:axId val="1079084127"/>
      </c:scatterChart>
      <c:valAx>
        <c:axId val="1079085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084127"/>
        <c:crosses val="autoZero"/>
        <c:crossBetween val="midCat"/>
      </c:valAx>
      <c:valAx>
        <c:axId val="107908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085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409575</xdr:colOff>
      <xdr:row>10</xdr:row>
      <xdr:rowOff>138112</xdr:rowOff>
    </xdr:from>
    <xdr:to>
      <xdr:col>10</xdr:col>
      <xdr:colOff>200025</xdr:colOff>
      <xdr:row>25</xdr:row>
      <xdr:rowOff>4762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84CB7A-1CFF-1818-84BF-4AF526FB49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83820</xdr:colOff>
      <xdr:row>5</xdr:row>
      <xdr:rowOff>26670</xdr:rowOff>
    </xdr:from>
    <xdr:to>
      <xdr:col>13</xdr:col>
      <xdr:colOff>388620</xdr:colOff>
      <xdr:row>20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2B16D2-6408-B7B2-9324-574967952B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81C39-A134-4FDB-8EFA-70C441A76FDC}">
  <dimension ref="A1:I7"/>
  <sheetViews>
    <sheetView workbookViewId="0">
      <selection activeCell="C2" sqref="C2"/>
    </sheetView>
  </sheetViews>
  <sheetFormatPr defaultRowHeight="14.4" x14ac:dyDescent="0.3"/>
  <cols>
    <col min="1" max="1" width="28.6640625" bestFit="1" customWidth="1"/>
    <col min="4" max="4" width="6" bestFit="1" customWidth="1"/>
    <col min="7" max="7" width="19.109375" bestFit="1" customWidth="1"/>
  </cols>
  <sheetData>
    <row r="1" spans="1:9" x14ac:dyDescent="0.3">
      <c r="A1" s="3"/>
      <c r="B1" s="3" t="s">
        <v>6</v>
      </c>
      <c r="C1" s="3" t="s">
        <v>5</v>
      </c>
      <c r="D1" s="3" t="s">
        <v>7</v>
      </c>
      <c r="G1" s="3"/>
      <c r="H1" s="3" t="s">
        <v>28</v>
      </c>
      <c r="I1" s="3" t="s">
        <v>29</v>
      </c>
    </row>
    <row r="2" spans="1:9" x14ac:dyDescent="0.3">
      <c r="A2" s="3" t="s">
        <v>3</v>
      </c>
      <c r="B2" s="3">
        <v>50</v>
      </c>
      <c r="C2" s="3">
        <v>82</v>
      </c>
      <c r="D2" s="7">
        <v>50</v>
      </c>
      <c r="G2" s="3" t="s">
        <v>30</v>
      </c>
      <c r="H2" s="3">
        <v>2500</v>
      </c>
      <c r="I2" s="3">
        <v>2000</v>
      </c>
    </row>
    <row r="3" spans="1:9" x14ac:dyDescent="0.3">
      <c r="A3" s="3" t="s">
        <v>4</v>
      </c>
      <c r="B3" s="3">
        <v>286.125</v>
      </c>
      <c r="C3" s="3">
        <v>82</v>
      </c>
      <c r="D3" s="7">
        <v>205</v>
      </c>
      <c r="G3" s="3" t="s">
        <v>31</v>
      </c>
      <c r="H3" s="3">
        <v>1.2E-2</v>
      </c>
      <c r="I3" s="3">
        <v>0.01</v>
      </c>
    </row>
    <row r="4" spans="1:9" x14ac:dyDescent="0.3">
      <c r="A4" s="3" t="s">
        <v>8</v>
      </c>
      <c r="B4" s="3">
        <v>2E-3</v>
      </c>
      <c r="C4" s="3">
        <v>5.0000000000000001E-3</v>
      </c>
      <c r="D4" s="7">
        <v>3.0000000000000001E-3</v>
      </c>
    </row>
    <row r="5" spans="1:9" x14ac:dyDescent="0.3">
      <c r="A5" s="3" t="s">
        <v>15</v>
      </c>
      <c r="B5" s="8">
        <f>B3*B4</f>
        <v>0.57225000000000004</v>
      </c>
      <c r="C5" s="8">
        <f>C4*C3</f>
        <v>0.41000000000000003</v>
      </c>
      <c r="D5" s="9">
        <f>D4*D3</f>
        <v>0.61499999999999999</v>
      </c>
    </row>
    <row r="6" spans="1:9" x14ac:dyDescent="0.3">
      <c r="A6" s="3" t="s">
        <v>9</v>
      </c>
      <c r="B6" s="3">
        <v>200</v>
      </c>
      <c r="C6" s="3">
        <v>350</v>
      </c>
      <c r="D6" s="7">
        <v>83</v>
      </c>
    </row>
    <row r="7" spans="1:9" x14ac:dyDescent="0.3">
      <c r="A7" s="3" t="s">
        <v>10</v>
      </c>
      <c r="B7" s="3">
        <f>B6*B3</f>
        <v>57225</v>
      </c>
      <c r="C7" s="3">
        <f>C6*C3</f>
        <v>28700</v>
      </c>
      <c r="D7" s="7">
        <f>D6*D3</f>
        <v>17015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B6176-32BE-4074-8A6B-0AF8F24AB42E}">
  <dimension ref="A1:U34"/>
  <sheetViews>
    <sheetView tabSelected="1" workbookViewId="0">
      <selection activeCell="F25" sqref="F25"/>
    </sheetView>
  </sheetViews>
  <sheetFormatPr defaultRowHeight="14.4" x14ac:dyDescent="0.3"/>
  <cols>
    <col min="1" max="1" width="19.44140625" customWidth="1"/>
    <col min="2" max="2" width="11.88671875" style="11" customWidth="1"/>
    <col min="3" max="3" width="10.44140625" style="11" bestFit="1" customWidth="1"/>
    <col min="4" max="4" width="25.88671875" style="14" bestFit="1" customWidth="1"/>
    <col min="5" max="5" width="9.6640625" bestFit="1" customWidth="1"/>
    <col min="6" max="6" width="16" bestFit="1" customWidth="1"/>
    <col min="7" max="7" width="24.88671875" bestFit="1" customWidth="1"/>
    <col min="8" max="8" width="28.5546875" bestFit="1" customWidth="1"/>
    <col min="11" max="11" width="16" bestFit="1" customWidth="1"/>
    <col min="12" max="12" width="24.44140625" bestFit="1" customWidth="1"/>
    <col min="13" max="14" width="28.109375" bestFit="1" customWidth="1"/>
    <col min="15" max="15" width="20" bestFit="1" customWidth="1"/>
    <col min="16" max="16" width="17" bestFit="1" customWidth="1"/>
    <col min="17" max="17" width="17.6640625" bestFit="1" customWidth="1"/>
    <col min="18" max="18" width="26.109375" bestFit="1" customWidth="1"/>
    <col min="19" max="19" width="29.88671875" bestFit="1" customWidth="1"/>
    <col min="20" max="20" width="27.109375" bestFit="1" customWidth="1"/>
  </cols>
  <sheetData>
    <row r="1" spans="1:21" ht="15.6" x14ac:dyDescent="0.3">
      <c r="A1" s="1"/>
      <c r="B1" s="10" t="s">
        <v>2</v>
      </c>
      <c r="C1" s="10" t="s">
        <v>20</v>
      </c>
      <c r="D1" s="12" t="s">
        <v>27</v>
      </c>
      <c r="E1" s="1" t="s">
        <v>0</v>
      </c>
      <c r="F1" s="3" t="s">
        <v>13</v>
      </c>
      <c r="G1" s="3" t="s">
        <v>16</v>
      </c>
      <c r="H1" s="3" t="s">
        <v>14</v>
      </c>
      <c r="I1" s="3" t="s">
        <v>11</v>
      </c>
      <c r="J1" s="1" t="s">
        <v>1</v>
      </c>
      <c r="K1" s="1" t="s">
        <v>12</v>
      </c>
      <c r="L1" s="3" t="s">
        <v>17</v>
      </c>
      <c r="M1" s="3" t="s">
        <v>18</v>
      </c>
      <c r="N1" s="3" t="s">
        <v>19</v>
      </c>
      <c r="O1" s="1" t="s">
        <v>21</v>
      </c>
      <c r="P1" s="1" t="s">
        <v>22</v>
      </c>
      <c r="Q1" s="3" t="s">
        <v>23</v>
      </c>
      <c r="R1" s="3" t="s">
        <v>24</v>
      </c>
      <c r="S1" s="3" t="s">
        <v>25</v>
      </c>
      <c r="T1" s="1" t="s">
        <v>26</v>
      </c>
    </row>
    <row r="2" spans="1:21" ht="15.6" x14ac:dyDescent="0.3">
      <c r="A2" t="s">
        <v>32</v>
      </c>
      <c r="B2">
        <v>83</v>
      </c>
      <c r="C2">
        <v>28</v>
      </c>
      <c r="D2" s="13">
        <f t="shared" ref="D2:D10" si="0">B2*G2+I2*M2+C2*R2</f>
        <v>56.40025</v>
      </c>
      <c r="E2" s="3">
        <f>B2*'Technology Parameters'!$C$2</f>
        <v>6806</v>
      </c>
      <c r="F2" s="3">
        <f>B2*'Technology Parameters'!$D$2</f>
        <v>4150</v>
      </c>
      <c r="G2" s="3">
        <v>0.41</v>
      </c>
      <c r="H2" s="3">
        <v>28700</v>
      </c>
      <c r="I2" s="2">
        <v>9</v>
      </c>
      <c r="J2" s="3">
        <v>50</v>
      </c>
      <c r="K2" s="3">
        <v>50</v>
      </c>
      <c r="L2" s="3">
        <v>286.125</v>
      </c>
      <c r="M2" s="3">
        <v>0.57225000000000004</v>
      </c>
      <c r="N2" s="3">
        <v>57225</v>
      </c>
      <c r="O2" s="7">
        <f>B2*'Technology Parameters'!$C$3</f>
        <v>6806</v>
      </c>
      <c r="P2" s="7">
        <f>B2*'Technology Parameters'!$D$3</f>
        <v>17015</v>
      </c>
      <c r="Q2" s="7">
        <v>205</v>
      </c>
      <c r="R2" s="7">
        <f>0.003*Q2</f>
        <v>0.61499999999999999</v>
      </c>
      <c r="S2" s="3">
        <f>'Technology Parameters'!$D$6*Q2</f>
        <v>17015</v>
      </c>
      <c r="T2" s="3">
        <f t="shared" ref="T2:T10" si="1">B2*H2+I2*N2+C2*S2</f>
        <v>3373545</v>
      </c>
    </row>
    <row r="3" spans="1:21" ht="15.6" x14ac:dyDescent="0.3">
      <c r="A3" t="s">
        <v>33</v>
      </c>
      <c r="B3">
        <v>92</v>
      </c>
      <c r="C3">
        <v>22</v>
      </c>
      <c r="D3" s="13">
        <f t="shared" si="0"/>
        <v>56.40025</v>
      </c>
      <c r="E3" s="3">
        <f>B3*'Technology Parameters'!$C$2</f>
        <v>7544</v>
      </c>
      <c r="F3" s="3">
        <f>B3*'Technology Parameters'!$D$2</f>
        <v>4600</v>
      </c>
      <c r="G3" s="3">
        <v>0.41</v>
      </c>
      <c r="H3" s="3">
        <v>28700</v>
      </c>
      <c r="I3" s="2">
        <v>9</v>
      </c>
      <c r="J3" s="3">
        <v>50</v>
      </c>
      <c r="K3" s="3">
        <v>50</v>
      </c>
      <c r="L3" s="3">
        <v>286.125</v>
      </c>
      <c r="M3" s="3">
        <v>0.57225000000000004</v>
      </c>
      <c r="N3" s="3">
        <v>57225</v>
      </c>
      <c r="O3" s="7">
        <f>B3*'Technology Parameters'!$C$3</f>
        <v>7544</v>
      </c>
      <c r="P3" s="7">
        <f>B3*'Technology Parameters'!$D$3</f>
        <v>18860</v>
      </c>
      <c r="Q3" s="7">
        <v>205</v>
      </c>
      <c r="R3" s="7">
        <f t="shared" ref="R3:R9" si="2">0.003*Q3</f>
        <v>0.61499999999999999</v>
      </c>
      <c r="S3" s="3">
        <f>'Technology Parameters'!$D$6*Q3</f>
        <v>17015</v>
      </c>
      <c r="T3" s="3">
        <f t="shared" si="1"/>
        <v>3529755</v>
      </c>
    </row>
    <row r="4" spans="1:21" ht="15.6" x14ac:dyDescent="0.3">
      <c r="A4" t="s">
        <v>34</v>
      </c>
      <c r="B4">
        <v>74</v>
      </c>
      <c r="C4">
        <v>34</v>
      </c>
      <c r="D4" s="13">
        <f t="shared" si="0"/>
        <v>56.40025</v>
      </c>
      <c r="E4" s="3">
        <f>B4*'Technology Parameters'!$C$2</f>
        <v>6068</v>
      </c>
      <c r="F4" s="3">
        <f>B4*'Technology Parameters'!$D$2</f>
        <v>3700</v>
      </c>
      <c r="G4" s="3">
        <v>0.41</v>
      </c>
      <c r="H4" s="3">
        <v>28700</v>
      </c>
      <c r="I4" s="2">
        <v>9</v>
      </c>
      <c r="J4" s="3">
        <v>50</v>
      </c>
      <c r="K4" s="3">
        <v>50</v>
      </c>
      <c r="L4" s="3">
        <v>286.125</v>
      </c>
      <c r="M4" s="3">
        <v>0.57225000000000004</v>
      </c>
      <c r="N4" s="3">
        <v>57225</v>
      </c>
      <c r="O4" s="7">
        <f>B4*'Technology Parameters'!$C$3</f>
        <v>6068</v>
      </c>
      <c r="P4" s="7">
        <f>B4*'Technology Parameters'!$D$3</f>
        <v>15170</v>
      </c>
      <c r="Q4" s="7">
        <v>205</v>
      </c>
      <c r="R4" s="7">
        <f t="shared" si="2"/>
        <v>0.61499999999999999</v>
      </c>
      <c r="S4" s="3">
        <f>'Technology Parameters'!$D$6*Q4</f>
        <v>17015</v>
      </c>
      <c r="T4" s="3">
        <f t="shared" si="1"/>
        <v>3217335</v>
      </c>
    </row>
    <row r="5" spans="1:21" ht="15.6" x14ac:dyDescent="0.3">
      <c r="A5" t="s">
        <v>46</v>
      </c>
      <c r="B5">
        <v>102</v>
      </c>
      <c r="C5">
        <v>28</v>
      </c>
      <c r="D5" s="13">
        <f t="shared" si="0"/>
        <v>64.190249999999992</v>
      </c>
      <c r="E5" s="3">
        <f>B5*'Technology Parameters'!$C$2</f>
        <v>8364</v>
      </c>
      <c r="F5" s="3">
        <f>B5*'Technology Parameters'!$D$2</f>
        <v>5100</v>
      </c>
      <c r="G5" s="3">
        <v>0.41</v>
      </c>
      <c r="H5" s="3">
        <v>28700</v>
      </c>
      <c r="I5" s="2">
        <v>9</v>
      </c>
      <c r="J5" s="3">
        <v>50</v>
      </c>
      <c r="K5" s="3">
        <v>50</v>
      </c>
      <c r="L5" s="3">
        <v>286.125</v>
      </c>
      <c r="M5" s="3">
        <v>0.57225000000000004</v>
      </c>
      <c r="N5" s="3">
        <v>57225</v>
      </c>
      <c r="O5" s="7">
        <f>B5*'Technology Parameters'!$C$3</f>
        <v>8364</v>
      </c>
      <c r="P5" s="7">
        <f>B5*'Technology Parameters'!$D$3</f>
        <v>20910</v>
      </c>
      <c r="Q5" s="7">
        <v>205</v>
      </c>
      <c r="R5" s="7">
        <f t="shared" si="2"/>
        <v>0.61499999999999999</v>
      </c>
      <c r="S5" s="3">
        <f>'Technology Parameters'!$D$6*Q5</f>
        <v>17015</v>
      </c>
      <c r="T5" s="3">
        <f t="shared" si="1"/>
        <v>3918845</v>
      </c>
    </row>
    <row r="6" spans="1:21" ht="15.6" x14ac:dyDescent="0.3">
      <c r="A6" t="s">
        <v>47</v>
      </c>
      <c r="B6">
        <v>83</v>
      </c>
      <c r="C6">
        <v>41</v>
      </c>
      <c r="D6" s="13">
        <f t="shared" si="0"/>
        <v>64.395250000000004</v>
      </c>
      <c r="E6" s="3">
        <f>B6*'Technology Parameters'!$C$2</f>
        <v>6806</v>
      </c>
      <c r="F6" s="3">
        <f>B6*'Technology Parameters'!$D$2</f>
        <v>4150</v>
      </c>
      <c r="G6" s="3">
        <v>0.41</v>
      </c>
      <c r="H6" s="3">
        <v>28700</v>
      </c>
      <c r="I6" s="2">
        <v>9</v>
      </c>
      <c r="J6" s="3">
        <v>50</v>
      </c>
      <c r="K6" s="3">
        <v>50</v>
      </c>
      <c r="L6" s="3">
        <v>286.125</v>
      </c>
      <c r="M6" s="3">
        <v>0.57225000000000004</v>
      </c>
      <c r="N6" s="3">
        <v>57225</v>
      </c>
      <c r="O6" s="7">
        <f>B6*'Technology Parameters'!$C$3</f>
        <v>6806</v>
      </c>
      <c r="P6" s="7">
        <f>B6*'Technology Parameters'!$D$3</f>
        <v>17015</v>
      </c>
      <c r="Q6" s="7">
        <v>205</v>
      </c>
      <c r="R6" s="7">
        <f t="shared" si="2"/>
        <v>0.61499999999999999</v>
      </c>
      <c r="S6" s="3">
        <f>'Technology Parameters'!$D$6*Q6</f>
        <v>17015</v>
      </c>
      <c r="T6" s="3">
        <f t="shared" si="1"/>
        <v>3594740</v>
      </c>
    </row>
    <row r="7" spans="1:21" ht="15.6" x14ac:dyDescent="0.3">
      <c r="A7" t="s">
        <v>48</v>
      </c>
      <c r="B7">
        <v>94</v>
      </c>
      <c r="C7">
        <v>33</v>
      </c>
      <c r="D7" s="13">
        <f t="shared" si="0"/>
        <v>63.985249999999994</v>
      </c>
      <c r="E7" s="3">
        <f>B7*'Technology Parameters'!$C$2</f>
        <v>7708</v>
      </c>
      <c r="F7" s="3">
        <f>B7*'Technology Parameters'!$D$2</f>
        <v>4700</v>
      </c>
      <c r="G7" s="3">
        <v>0.41</v>
      </c>
      <c r="H7" s="3">
        <v>28700</v>
      </c>
      <c r="I7" s="2">
        <v>9</v>
      </c>
      <c r="J7" s="3">
        <v>50</v>
      </c>
      <c r="K7" s="3">
        <v>50</v>
      </c>
      <c r="L7" s="3">
        <v>286.125</v>
      </c>
      <c r="M7" s="3">
        <v>0.57225000000000004</v>
      </c>
      <c r="N7" s="3">
        <v>57225</v>
      </c>
      <c r="O7" s="7">
        <f>B7*'Technology Parameters'!$C$3</f>
        <v>7708</v>
      </c>
      <c r="P7" s="7">
        <f>B7*'Technology Parameters'!$D$3</f>
        <v>19270</v>
      </c>
      <c r="Q7" s="7">
        <v>205</v>
      </c>
      <c r="R7" s="7">
        <f t="shared" si="2"/>
        <v>0.61499999999999999</v>
      </c>
      <c r="S7" s="3">
        <f>'Technology Parameters'!$D$6*Q7</f>
        <v>17015</v>
      </c>
      <c r="T7" s="3">
        <f t="shared" si="1"/>
        <v>3774320</v>
      </c>
    </row>
    <row r="8" spans="1:21" ht="15.6" x14ac:dyDescent="0.3">
      <c r="A8" t="s">
        <v>49</v>
      </c>
      <c r="B8">
        <v>65</v>
      </c>
      <c r="C8">
        <v>28</v>
      </c>
      <c r="D8" s="13">
        <f t="shared" si="0"/>
        <v>49.020249999999997</v>
      </c>
      <c r="E8" s="3">
        <f>B8*'Technology Parameters'!$C$2</f>
        <v>5330</v>
      </c>
      <c r="F8" s="3">
        <f>B8*'Technology Parameters'!$D$2</f>
        <v>3250</v>
      </c>
      <c r="G8" s="3">
        <v>0.41</v>
      </c>
      <c r="H8" s="3">
        <v>28700</v>
      </c>
      <c r="I8" s="2">
        <v>9</v>
      </c>
      <c r="J8" s="3">
        <v>50</v>
      </c>
      <c r="K8" s="3">
        <v>50</v>
      </c>
      <c r="L8" s="3">
        <v>286.125</v>
      </c>
      <c r="M8" s="3">
        <v>0.57225000000000004</v>
      </c>
      <c r="N8" s="3">
        <v>57225</v>
      </c>
      <c r="O8" s="7">
        <f>B8*'Technology Parameters'!$C$3</f>
        <v>5330</v>
      </c>
      <c r="P8" s="7">
        <f>B8*'Technology Parameters'!$D$3</f>
        <v>13325</v>
      </c>
      <c r="Q8" s="7">
        <v>205</v>
      </c>
      <c r="R8" s="7">
        <f t="shared" si="2"/>
        <v>0.61499999999999999</v>
      </c>
      <c r="S8" s="3">
        <f>'Technology Parameters'!$D$6*Q8</f>
        <v>17015</v>
      </c>
      <c r="T8" s="3">
        <f t="shared" si="1"/>
        <v>2856945</v>
      </c>
    </row>
    <row r="9" spans="1:21" ht="15.6" x14ac:dyDescent="0.3">
      <c r="A9" t="s">
        <v>50</v>
      </c>
      <c r="B9">
        <v>83</v>
      </c>
      <c r="C9">
        <v>16</v>
      </c>
      <c r="D9" s="13">
        <f t="shared" si="0"/>
        <v>49.020250000000004</v>
      </c>
      <c r="E9" s="3">
        <f>B9*'Technology Parameters'!$C$2</f>
        <v>6806</v>
      </c>
      <c r="F9" s="3">
        <f>B9*'Technology Parameters'!$D$2</f>
        <v>4150</v>
      </c>
      <c r="G9" s="3">
        <v>0.41</v>
      </c>
      <c r="H9" s="3">
        <v>28700</v>
      </c>
      <c r="I9" s="2">
        <v>9</v>
      </c>
      <c r="J9" s="3">
        <v>50</v>
      </c>
      <c r="K9" s="3">
        <v>50</v>
      </c>
      <c r="L9" s="3">
        <v>286.125</v>
      </c>
      <c r="M9" s="3">
        <v>0.57225000000000004</v>
      </c>
      <c r="N9" s="3">
        <v>57225</v>
      </c>
      <c r="O9" s="7">
        <f>B9*'Technology Parameters'!$C$3</f>
        <v>6806</v>
      </c>
      <c r="P9" s="7">
        <f>B9*'Technology Parameters'!$D$3</f>
        <v>17015</v>
      </c>
      <c r="Q9" s="7">
        <v>205</v>
      </c>
      <c r="R9" s="7">
        <f t="shared" si="2"/>
        <v>0.61499999999999999</v>
      </c>
      <c r="S9" s="3">
        <f>'Technology Parameters'!$D$6*Q9</f>
        <v>17015</v>
      </c>
      <c r="T9" s="3">
        <f t="shared" si="1"/>
        <v>3169365</v>
      </c>
    </row>
    <row r="10" spans="1:21" ht="15.6" x14ac:dyDescent="0.3">
      <c r="A10" t="s">
        <v>51</v>
      </c>
      <c r="B10">
        <v>73</v>
      </c>
      <c r="C10">
        <v>22</v>
      </c>
      <c r="D10" s="13">
        <f t="shared" si="0"/>
        <v>48.610250000000001</v>
      </c>
      <c r="E10" s="3">
        <f>B10*'Technology Parameters'!$C$2</f>
        <v>5986</v>
      </c>
      <c r="F10" s="3">
        <f>B10*'Technology Parameters'!$D$2</f>
        <v>3650</v>
      </c>
      <c r="G10" s="3">
        <v>0.41</v>
      </c>
      <c r="H10" s="3">
        <v>28700</v>
      </c>
      <c r="I10" s="2">
        <v>9</v>
      </c>
      <c r="J10" s="3">
        <v>50</v>
      </c>
      <c r="K10" s="3">
        <v>50</v>
      </c>
      <c r="L10" s="3">
        <v>286.125</v>
      </c>
      <c r="M10" s="3">
        <v>0.57225000000000004</v>
      </c>
      <c r="N10" s="3">
        <v>57225</v>
      </c>
      <c r="O10" s="7">
        <f>B10*'Technology Parameters'!$C$3</f>
        <v>5986</v>
      </c>
      <c r="P10" s="7">
        <f>B10*'Technology Parameters'!$D$3</f>
        <v>14965</v>
      </c>
      <c r="Q10" s="7">
        <v>205</v>
      </c>
      <c r="R10" s="7">
        <f>0.003*Q10</f>
        <v>0.61499999999999999</v>
      </c>
      <c r="S10" s="3">
        <f>'Technology Parameters'!$D$6*Q10</f>
        <v>17015</v>
      </c>
      <c r="T10" s="3">
        <f t="shared" si="1"/>
        <v>2984455</v>
      </c>
    </row>
    <row r="11" spans="1:21" x14ac:dyDescent="0.3">
      <c r="E11" s="4"/>
    </row>
    <row r="12" spans="1:21" x14ac:dyDescent="0.3">
      <c r="A12" t="str">
        <f>A2</f>
        <v>Scenario_Base_1</v>
      </c>
      <c r="B12" s="11">
        <f>B2-B$2</f>
        <v>0</v>
      </c>
      <c r="C12" s="11">
        <f>C2-C$2</f>
        <v>0</v>
      </c>
      <c r="D12" s="14">
        <f>D2</f>
        <v>56.40025</v>
      </c>
      <c r="E12" s="16">
        <f>(D12-D$2)/D$2</f>
        <v>0</v>
      </c>
      <c r="U12">
        <v>1</v>
      </c>
    </row>
    <row r="13" spans="1:21" ht="15.6" x14ac:dyDescent="0.3">
      <c r="A13" t="str">
        <f t="shared" ref="A13:A20" si="3">A3</f>
        <v>Scenario_Base_2</v>
      </c>
      <c r="B13" s="11">
        <f t="shared" ref="B13:C20" si="4">B3-B$2</f>
        <v>9</v>
      </c>
      <c r="C13" s="11">
        <f t="shared" si="4"/>
        <v>-6</v>
      </c>
      <c r="D13" s="14">
        <f t="shared" ref="D13:D20" si="5">D3</f>
        <v>56.40025</v>
      </c>
      <c r="E13" s="16">
        <f t="shared" ref="E13:E20" si="6">(D13-D$2)/D$2</f>
        <v>0</v>
      </c>
      <c r="F13" s="5"/>
      <c r="U13">
        <v>2</v>
      </c>
    </row>
    <row r="14" spans="1:21" ht="15.6" x14ac:dyDescent="0.3">
      <c r="A14" t="str">
        <f t="shared" si="3"/>
        <v>Scenario_Base_3</v>
      </c>
      <c r="B14" s="11">
        <f t="shared" si="4"/>
        <v>-9</v>
      </c>
      <c r="C14" s="11">
        <f t="shared" si="4"/>
        <v>6</v>
      </c>
      <c r="D14" s="14">
        <f t="shared" si="5"/>
        <v>56.40025</v>
      </c>
      <c r="E14" s="16">
        <f t="shared" si="6"/>
        <v>0</v>
      </c>
      <c r="O14" s="5"/>
      <c r="U14">
        <v>3</v>
      </c>
    </row>
    <row r="15" spans="1:21" x14ac:dyDescent="0.3">
      <c r="A15" t="str">
        <f t="shared" si="3"/>
        <v>Scenario_UpperCost_1</v>
      </c>
      <c r="B15" s="11">
        <f t="shared" si="4"/>
        <v>19</v>
      </c>
      <c r="C15" s="11">
        <f t="shared" si="4"/>
        <v>0</v>
      </c>
      <c r="D15" s="14">
        <f t="shared" si="5"/>
        <v>64.190249999999992</v>
      </c>
      <c r="E15" s="16">
        <f t="shared" si="6"/>
        <v>0.13811995514204267</v>
      </c>
      <c r="U15">
        <v>4</v>
      </c>
    </row>
    <row r="16" spans="1:21" x14ac:dyDescent="0.3">
      <c r="A16" t="str">
        <f t="shared" si="3"/>
        <v>Scenario_UpperCost_2</v>
      </c>
      <c r="B16" s="11">
        <f t="shared" si="4"/>
        <v>0</v>
      </c>
      <c r="C16" s="11">
        <f t="shared" si="4"/>
        <v>13</v>
      </c>
      <c r="D16" s="14">
        <f t="shared" si="5"/>
        <v>64.395250000000004</v>
      </c>
      <c r="E16" s="16">
        <f t="shared" si="6"/>
        <v>0.14175469080367559</v>
      </c>
      <c r="U16">
        <v>5</v>
      </c>
    </row>
    <row r="17" spans="1:21" x14ac:dyDescent="0.3">
      <c r="A17" s="15" t="str">
        <f t="shared" si="3"/>
        <v>Scenario_UpperCost_3</v>
      </c>
      <c r="B17" s="11">
        <f t="shared" si="4"/>
        <v>11</v>
      </c>
      <c r="C17" s="11">
        <f t="shared" si="4"/>
        <v>5</v>
      </c>
      <c r="D17" s="14">
        <f t="shared" si="5"/>
        <v>63.985249999999994</v>
      </c>
      <c r="E17" s="16">
        <f t="shared" si="6"/>
        <v>0.13448521948041001</v>
      </c>
      <c r="U17">
        <v>6</v>
      </c>
    </row>
    <row r="18" spans="1:21" x14ac:dyDescent="0.3">
      <c r="A18" t="str">
        <f t="shared" si="3"/>
        <v>Scenario_LowerCost_1</v>
      </c>
      <c r="B18" s="11">
        <f t="shared" si="4"/>
        <v>-18</v>
      </c>
      <c r="C18" s="11">
        <f t="shared" si="4"/>
        <v>0</v>
      </c>
      <c r="D18" s="14">
        <f t="shared" si="5"/>
        <v>49.020249999999997</v>
      </c>
      <c r="E18" s="16">
        <f t="shared" si="6"/>
        <v>-0.13085048381877745</v>
      </c>
      <c r="U18">
        <v>7</v>
      </c>
    </row>
    <row r="19" spans="1:21" x14ac:dyDescent="0.3">
      <c r="A19" t="str">
        <f t="shared" si="3"/>
        <v>Scenario_LowerCost_2</v>
      </c>
      <c r="B19" s="11">
        <f t="shared" si="4"/>
        <v>0</v>
      </c>
      <c r="C19" s="11">
        <f t="shared" si="4"/>
        <v>-12</v>
      </c>
      <c r="D19" s="14">
        <f t="shared" si="5"/>
        <v>49.020250000000004</v>
      </c>
      <c r="E19" s="16">
        <f t="shared" si="6"/>
        <v>-0.13085048381877731</v>
      </c>
    </row>
    <row r="20" spans="1:21" x14ac:dyDescent="0.3">
      <c r="A20" t="str">
        <f t="shared" si="3"/>
        <v>Scenario_LowerCost_3</v>
      </c>
      <c r="B20" s="11">
        <f t="shared" si="4"/>
        <v>-10</v>
      </c>
      <c r="C20" s="11">
        <f t="shared" si="4"/>
        <v>-6</v>
      </c>
      <c r="D20" s="14">
        <f t="shared" si="5"/>
        <v>48.610250000000001</v>
      </c>
      <c r="E20" s="16">
        <f t="shared" si="6"/>
        <v>-0.13811995514204278</v>
      </c>
    </row>
    <row r="26" spans="1:21" x14ac:dyDescent="0.3">
      <c r="D26" s="14" cm="1">
        <f t="array" ref="D26:D32">_xlfn._xlws.SORT(_xlfn.UNIQUE(D2:D10))</f>
        <v>48.610250000000001</v>
      </c>
    </row>
    <row r="27" spans="1:21" x14ac:dyDescent="0.3">
      <c r="D27" s="14">
        <v>49.020249999999997</v>
      </c>
    </row>
    <row r="28" spans="1:21" x14ac:dyDescent="0.3">
      <c r="D28" s="14">
        <v>49.020250000000004</v>
      </c>
    </row>
    <row r="29" spans="1:21" x14ac:dyDescent="0.3">
      <c r="D29" s="14">
        <v>56.40025</v>
      </c>
    </row>
    <row r="30" spans="1:21" x14ac:dyDescent="0.3">
      <c r="D30" s="14">
        <v>63.985249999999994</v>
      </c>
    </row>
    <row r="31" spans="1:21" x14ac:dyDescent="0.3">
      <c r="D31" s="14">
        <v>64.190249999999992</v>
      </c>
    </row>
    <row r="32" spans="1:21" x14ac:dyDescent="0.3">
      <c r="D32" s="14">
        <v>64.395250000000004</v>
      </c>
    </row>
    <row r="34" spans="8:8" ht="15.6" x14ac:dyDescent="0.3">
      <c r="H34" s="6"/>
    </row>
  </sheetData>
  <phoneticPr fontId="5" type="noConversion"/>
  <conditionalFormatting sqref="D2:D10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DA2A7-2C09-4896-933E-EEB07195D816}">
  <dimension ref="A1:G21"/>
  <sheetViews>
    <sheetView workbookViewId="0">
      <selection activeCell="A10" sqref="A2:A10"/>
    </sheetView>
  </sheetViews>
  <sheetFormatPr defaultRowHeight="14.4" x14ac:dyDescent="0.3"/>
  <cols>
    <col min="1" max="1" width="15" bestFit="1" customWidth="1"/>
    <col min="4" max="4" width="12.5546875" bestFit="1" customWidth="1"/>
  </cols>
  <sheetData>
    <row r="1" spans="1:7" x14ac:dyDescent="0.3">
      <c r="B1" t="s">
        <v>41</v>
      </c>
      <c r="C1" t="s">
        <v>42</v>
      </c>
      <c r="D1" t="s">
        <v>44</v>
      </c>
      <c r="E1" t="s">
        <v>45</v>
      </c>
      <c r="F1" t="s">
        <v>43</v>
      </c>
    </row>
    <row r="2" spans="1:7" x14ac:dyDescent="0.3">
      <c r="A2" t="s">
        <v>32</v>
      </c>
      <c r="B2">
        <v>83</v>
      </c>
      <c r="C2">
        <v>28</v>
      </c>
      <c r="D2">
        <v>0.41</v>
      </c>
      <c r="E2">
        <v>0.61499999999999999</v>
      </c>
      <c r="F2">
        <f t="shared" ref="F2:F10" si="0">E2*C2+D2*B2</f>
        <v>51.25</v>
      </c>
    </row>
    <row r="3" spans="1:7" x14ac:dyDescent="0.3">
      <c r="A3" t="s">
        <v>33</v>
      </c>
      <c r="B3">
        <v>92</v>
      </c>
      <c r="C3">
        <f xml:space="preserve"> ROUND((F2-D3*B3)/E3,0)</f>
        <v>22</v>
      </c>
      <c r="D3">
        <v>0.41</v>
      </c>
      <c r="E3">
        <v>0.61499999999999999</v>
      </c>
      <c r="F3">
        <f t="shared" si="0"/>
        <v>51.25</v>
      </c>
    </row>
    <row r="4" spans="1:7" x14ac:dyDescent="0.3">
      <c r="A4" t="s">
        <v>34</v>
      </c>
      <c r="B4">
        <f xml:space="preserve"> (F2-(C4*E4))/D4</f>
        <v>74</v>
      </c>
      <c r="C4">
        <v>34</v>
      </c>
      <c r="D4">
        <v>0.41</v>
      </c>
      <c r="E4">
        <v>0.61499999999999999</v>
      </c>
      <c r="F4">
        <f t="shared" si="0"/>
        <v>51.25</v>
      </c>
    </row>
    <row r="5" spans="1:7" x14ac:dyDescent="0.3">
      <c r="A5" t="s">
        <v>35</v>
      </c>
      <c r="B5">
        <f xml:space="preserve"> ROUND((F2*1.15-(C5*E5))/D5,0)</f>
        <v>102</v>
      </c>
      <c r="C5">
        <v>28</v>
      </c>
      <c r="D5">
        <v>0.41</v>
      </c>
      <c r="E5">
        <v>0.61499999999999999</v>
      </c>
      <c r="F5">
        <f t="shared" si="0"/>
        <v>59.04</v>
      </c>
    </row>
    <row r="6" spans="1:7" x14ac:dyDescent="0.3">
      <c r="A6" t="s">
        <v>36</v>
      </c>
      <c r="B6">
        <v>83</v>
      </c>
      <c r="C6">
        <f xml:space="preserve"> ROUND((F2*1.15-D6*B6)/E6,0)</f>
        <v>41</v>
      </c>
      <c r="D6">
        <v>0.41</v>
      </c>
      <c r="E6">
        <v>0.61499999999999999</v>
      </c>
      <c r="F6">
        <f t="shared" si="0"/>
        <v>59.245000000000005</v>
      </c>
    </row>
    <row r="7" spans="1:7" x14ac:dyDescent="0.3">
      <c r="A7" t="s">
        <v>37</v>
      </c>
      <c r="B7">
        <v>94</v>
      </c>
      <c r="C7">
        <f>ROUND((F2*1.15-D7*B7)/E7,0)</f>
        <v>33</v>
      </c>
      <c r="D7">
        <v>0.41</v>
      </c>
      <c r="E7">
        <v>0.61499999999999999</v>
      </c>
      <c r="F7">
        <f t="shared" si="0"/>
        <v>58.834999999999994</v>
      </c>
    </row>
    <row r="8" spans="1:7" x14ac:dyDescent="0.3">
      <c r="A8" t="s">
        <v>38</v>
      </c>
      <c r="B8">
        <v>65</v>
      </c>
      <c r="C8">
        <v>28</v>
      </c>
      <c r="D8">
        <v>0.41</v>
      </c>
      <c r="E8">
        <v>0.61499999999999999</v>
      </c>
      <c r="F8">
        <f t="shared" si="0"/>
        <v>43.87</v>
      </c>
    </row>
    <row r="9" spans="1:7" x14ac:dyDescent="0.3">
      <c r="A9" t="s">
        <v>39</v>
      </c>
      <c r="B9">
        <v>83</v>
      </c>
      <c r="C9">
        <f>ROUND((F2*0.85-D9*B9)/E9,0)</f>
        <v>16</v>
      </c>
      <c r="D9">
        <v>0.41</v>
      </c>
      <c r="E9">
        <v>0.61499999999999999</v>
      </c>
      <c r="F9">
        <f t="shared" si="0"/>
        <v>43.870000000000005</v>
      </c>
    </row>
    <row r="10" spans="1:7" x14ac:dyDescent="0.3">
      <c r="A10" t="s">
        <v>40</v>
      </c>
      <c r="B10">
        <f>ROUND((F2*0.85-(C10*E10))/D10,0)</f>
        <v>73</v>
      </c>
      <c r="C10">
        <v>22</v>
      </c>
      <c r="D10">
        <v>0.41</v>
      </c>
      <c r="E10">
        <v>0.61499999999999999</v>
      </c>
      <c r="F10">
        <f t="shared" si="0"/>
        <v>43.46</v>
      </c>
    </row>
    <row r="13" spans="1:7" x14ac:dyDescent="0.3">
      <c r="G13">
        <v>28</v>
      </c>
    </row>
    <row r="14" spans="1:7" x14ac:dyDescent="0.3">
      <c r="G14">
        <v>17</v>
      </c>
    </row>
    <row r="15" spans="1:7" x14ac:dyDescent="0.3">
      <c r="G15">
        <v>34</v>
      </c>
    </row>
    <row r="16" spans="1:7" x14ac:dyDescent="0.3">
      <c r="G16">
        <v>28</v>
      </c>
    </row>
    <row r="17" spans="7:7" x14ac:dyDescent="0.3">
      <c r="G17">
        <v>40</v>
      </c>
    </row>
    <row r="18" spans="7:7" x14ac:dyDescent="0.3">
      <c r="G18">
        <v>29</v>
      </c>
    </row>
    <row r="19" spans="7:7" x14ac:dyDescent="0.3">
      <c r="G19">
        <v>28</v>
      </c>
    </row>
    <row r="20" spans="7:7" x14ac:dyDescent="0.3">
      <c r="G20">
        <v>15</v>
      </c>
    </row>
    <row r="21" spans="7:7" x14ac:dyDescent="0.3">
      <c r="G21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Technology Parameters</vt:lpstr>
      <vt:lpstr>New scenarios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Seyede Zahra Tajalli</dc:creator>
  <cp:lastModifiedBy>Seyede Zahra Tajalli</cp:lastModifiedBy>
  <dcterms:created xsi:type="dcterms:W3CDTF">2015-06-05T18:19:34Z</dcterms:created>
  <dcterms:modified xsi:type="dcterms:W3CDTF">2025-01-17T16:11:23Z</dcterms:modified>
</cp:coreProperties>
</file>