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36A14636-4AA7-48B0-B5E0-DD295574A1E5}" xr6:coauthVersionLast="47" xr6:coauthVersionMax="47" xr10:uidLastSave="{00000000-0000-0000-0000-000000000000}"/>
  <bookViews>
    <workbookView xWindow="31455" yWindow="4245" windowWidth="21600" windowHeight="12645" activeTab="2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D10" i="3"/>
  <c r="D9" i="3" a="1"/>
  <c r="D9" i="3" s="1"/>
  <c r="B15" i="3" l="1"/>
  <c r="B10" i="3" a="1"/>
  <c r="B10" i="3" s="1"/>
  <c r="B9" i="3"/>
  <c r="AR25" i="2" l="1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T22" i="2"/>
  <c r="AR22" i="2"/>
  <c r="AQ22" i="2"/>
  <c r="AO22" i="2"/>
  <c r="AN22" i="2"/>
  <c r="AM22" i="2"/>
  <c r="AL22" i="2"/>
  <c r="AK22" i="2"/>
  <c r="AJ22" i="2"/>
  <c r="AS22" i="2" s="1"/>
  <c r="AR21" i="2"/>
  <c r="AQ21" i="2"/>
  <c r="AO21" i="2"/>
  <c r="AN21" i="2"/>
  <c r="AM21" i="2"/>
  <c r="AL21" i="2"/>
  <c r="AK21" i="2"/>
  <c r="AJ21" i="2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P18" i="2" s="1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AK5" i="2"/>
  <c r="AJ5" i="2"/>
  <c r="AP5" i="2" s="1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R2" i="2"/>
  <c r="AQ2" i="2"/>
  <c r="AO2" i="2"/>
  <c r="AN2" i="2"/>
  <c r="AM2" i="2"/>
  <c r="D12" i="3" s="1"/>
  <c r="AL2" i="2"/>
  <c r="D11" i="3" s="1" a="1"/>
  <c r="D11" i="3" s="1"/>
  <c r="AK2" i="2"/>
  <c r="AJ2" i="2"/>
  <c r="AS3" i="2" l="1"/>
  <c r="D1" i="3"/>
  <c r="G1" i="3"/>
  <c r="AP6" i="2"/>
  <c r="AP10" i="2"/>
  <c r="AT2" i="2"/>
  <c r="AS5" i="2"/>
  <c r="AS2" i="2"/>
  <c r="B11" i="3" a="1"/>
  <c r="B11" i="3" s="1"/>
  <c r="B1" i="3" s="1"/>
  <c r="AT6" i="2"/>
  <c r="AT14" i="2"/>
  <c r="AT16" i="2"/>
  <c r="AS21" i="2"/>
  <c r="AP15" i="2"/>
  <c r="AT18" i="2"/>
  <c r="AT4" i="2"/>
  <c r="AT3" i="2"/>
  <c r="AS6" i="2"/>
  <c r="AS18" i="2"/>
  <c r="AS19" i="2"/>
  <c r="AS20" i="2"/>
  <c r="AT11" i="2"/>
  <c r="AT5" i="2"/>
  <c r="AS10" i="2"/>
  <c r="AT8" i="2"/>
  <c r="AT17" i="2"/>
  <c r="AS11" i="2"/>
  <c r="AT9" i="2"/>
  <c r="AS16" i="2"/>
  <c r="AT15" i="2"/>
  <c r="AT19" i="2"/>
  <c r="AT20" i="2"/>
  <c r="AT21" i="2"/>
  <c r="AS24" i="2"/>
  <c r="AT7" i="2"/>
  <c r="AT12" i="2"/>
  <c r="AT23" i="2"/>
  <c r="AT25" i="2"/>
  <c r="AS8" i="2"/>
  <c r="AS14" i="2"/>
  <c r="AT13" i="2"/>
  <c r="AP4" i="2"/>
  <c r="AP8" i="2"/>
  <c r="AP14" i="2"/>
  <c r="AP17" i="2"/>
  <c r="AS17" i="2"/>
  <c r="AP21" i="2"/>
  <c r="AP7" i="2"/>
  <c r="AP24" i="2"/>
  <c r="AP9" i="2"/>
  <c r="AP13" i="2"/>
  <c r="AT10" i="2"/>
  <c r="AS13" i="2"/>
  <c r="AP23" i="2"/>
  <c r="AT24" i="2"/>
  <c r="AS9" i="2"/>
  <c r="AP2" i="2"/>
  <c r="AP12" i="2"/>
  <c r="AP16" i="2"/>
  <c r="AP22" i="2"/>
  <c r="AP25" i="2"/>
  <c r="AS25" i="2"/>
  <c r="AS15" i="2"/>
  <c r="AS23" i="2"/>
  <c r="AP3" i="2"/>
  <c r="AP11" i="2"/>
  <c r="AP19" i="2"/>
  <c r="AS4" i="2"/>
  <c r="AS12" i="2"/>
  <c r="AP20" i="2"/>
  <c r="AS7" i="2"/>
  <c r="B3" i="3" l="1" a="1"/>
  <c r="B3" i="3" s="1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tc={21BA9E42-DF0E-478A-B267-526DA6F454C9}</author>
  </authors>
  <commentList>
    <comment ref="AJ1" authorId="0" shapeId="0" xr:uid="{21BA9E42-DF0E-478A-B267-526DA6F454C9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<sst xmlns="http://schemas.openxmlformats.org/spreadsheetml/2006/main" count="119" uniqueCount="103">
  <si>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</si>
  <si>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</si>
  <si>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</si>
  <si>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</si>
  <si>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</si>
  <si>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</si>
  <si>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</si>
  <si>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</si>
  <si>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</si>
  <si>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</si>
  <si>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</si>
  <si>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</si>
  <si>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</si>
  <si>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</si>
  <si>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</si>
  <si>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</si>
  <si>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</si>
  <si>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</si>
  <si>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</si>
  <si>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</si>
  <si>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</si>
  <si>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</si>
  <si>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</si>
  <si>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</si>
  <si>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</si>
  <si>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</si>
  <si>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</si>
  <si>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</si>
  <si>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</si>
  <si>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</si>
  <si>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</si>
  <si>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</si>
  <si>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</si>
  <si>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</si>
  <si>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</si>
  <si>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</si>
  <si>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</si>
  <si>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</si>
  <si>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</si>
  <si>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</si>
  <si>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</si>
  <si>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</si>
  <si>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</si>
  <si>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</si>
  <si>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</si>
  <si>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</si>
  <si>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</si>
  <si>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</si>
  <si>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</si>
  <si>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</si>
  <si>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</si>
  <si>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</si>
  <si>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</si>
  <si>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</si>
  <si>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</si>
  <si>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</si>
  <si>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</si>
  <si>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</si>
  <si>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</si>
  <si>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</si>
  <si>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</si>
  <si>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</si>
  <si>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</si>
  <si>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</si>
  <si>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</si>
  <si>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</si>
  <si>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</si>
  <si>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</si>
  <si>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</si>
  <si>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</si>
  <si>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</si>
  <si>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</si>
  <si>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</si>
  <si>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</si>
  <si>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</si>
  <si>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</si>
  <si>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</si>
  <si>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</si>
  <si>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</si>
  <si>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</si>
  <si>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</si>
  <si>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</si>
  <si>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</si>
  <si>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</si>
  <si>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</si>
  <si>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</si>
  <si>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</si>
  <si>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</si>
  <si>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</si>
  <si>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</si>
  <si>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</si>
  <si>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</si>
  <si>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</si>
  <si>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</si>
  <si>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</si>
  <si>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</si>
  <si>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</si>
  <si>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</si>
  <si>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RC_SPMp_swPP</t>
  </si>
  <si>
    <t>El Energy Efficiency</t>
  </si>
  <si>
    <t>Th Energy Efficiency</t>
  </si>
  <si>
    <t>EL: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</si>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</sst>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21BA9E42-DF0E-478A-B267-526DA6F454C9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opLeftCell="AC1" workbookViewId="0">
      <selection activeCell="B1" sqref="B1:AH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47" x14ac:dyDescent="0.25">
      <c r="A1" s="30" t="s">
        <v>79</v>
      </c>
      <c r="B1" t="s">
        <v>85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98</v>
      </c>
    </row>
    <row r="2" spans="1:47" x14ac:dyDescent="0.25">
      <c r="A2" s="30">
        <v>0.26038899999999998</v>
      </c>
      <c r="B2">
        <v>0</v>
      </c>
      <c r="C2">
        <v>68.75</v>
      </c>
      <c r="D2">
        <v>0</v>
      </c>
      <c r="E2">
        <v>-340412.28780890797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-514.37249999999995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0.48823611017374902</v>
      </c>
      <c r="AE2">
        <v>-340343.53780890797</v>
      </c>
      <c r="AF2">
        <v>24485.627499999999</v>
      </c>
      <c r="AG2">
        <v>0.231592829</v>
      </c>
      <c r="AH2">
        <v>0.17988000000000001</v>
      </c>
      <c r="AI2">
        <v>-62750</v>
      </c>
      <c r="AJ2" s="27">
        <f t="shared" ref="AJ2:AJ25" si="0">IF(AE2&lt;0,AE2,0)</f>
        <v>-340343.53780890797</v>
      </c>
      <c r="AK2" s="27">
        <f t="shared" ref="AK2:AK25" si="1">IF(AE2&gt;0,AE2,0)</f>
        <v>0</v>
      </c>
      <c r="AL2" s="27">
        <f t="shared" ref="AL2:AL25" si="2">IF(AF2&lt;0,AF2,0)</f>
        <v>0</v>
      </c>
      <c r="AM2" s="27">
        <f t="shared" ref="AM2:AM25" si="3">IF(AF2&gt;0,AF2,0)</f>
        <v>24485.627499999999</v>
      </c>
      <c r="AN2" s="29">
        <f t="shared" ref="AN2:AN25" si="4">SUM(J2,C2:I2,-AE2)</f>
        <v>0</v>
      </c>
      <c r="AO2" s="29">
        <f t="shared" ref="AO2:AO25" si="5">N2+AI2-AF2</f>
        <v>-24485.627499999999</v>
      </c>
      <c r="AP2" s="29">
        <f t="shared" ref="AP2:AP25" si="6">SUM(C2,D2,E2,F2,G2,H2,I2,J2,N2,AI2,-AJ2,-AK2,-AL2,-AM2)</f>
        <v>-24485.627499999999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-340343.53780890797</v>
      </c>
      <c r="AT2" s="29">
        <f>AK2*AR2</f>
        <v>0</v>
      </c>
      <c r="AU2">
        <v>0</v>
      </c>
    </row>
    <row r="3" spans="1:47" x14ac:dyDescent="0.25">
      <c r="A3" s="30">
        <v>0.25714300000000001</v>
      </c>
      <c r="B3">
        <v>3600</v>
      </c>
      <c r="C3">
        <v>1712.5</v>
      </c>
      <c r="D3">
        <v>0</v>
      </c>
      <c r="E3">
        <v>-331497.600799268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-459.84249999999997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0.47647222034749898</v>
      </c>
      <c r="AE3">
        <v>-329785.100799268</v>
      </c>
      <c r="AF3">
        <v>24540.157500000001</v>
      </c>
      <c r="AG3">
        <v>0.223095554</v>
      </c>
      <c r="AH3">
        <v>0.17125000000000001</v>
      </c>
      <c r="AI3">
        <v>-62750</v>
      </c>
      <c r="AJ3" s="27">
        <f t="shared" si="0"/>
        <v>-329785.100799268</v>
      </c>
      <c r="AK3" s="27">
        <f t="shared" si="1"/>
        <v>0</v>
      </c>
      <c r="AL3" s="27">
        <f t="shared" si="2"/>
        <v>0</v>
      </c>
      <c r="AM3" s="27">
        <f t="shared" si="3"/>
        <v>24540.157500000001</v>
      </c>
      <c r="AN3" s="29">
        <f t="shared" si="4"/>
        <v>0</v>
      </c>
      <c r="AO3" s="29">
        <f t="shared" si="5"/>
        <v>-24540.157500000001</v>
      </c>
      <c r="AP3" s="29">
        <f t="shared" si="6"/>
        <v>-24540.157500000001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-329785.100799268</v>
      </c>
      <c r="AT3" s="29">
        <f t="shared" si="7"/>
        <v>0</v>
      </c>
      <c r="AU3">
        <v>0</v>
      </c>
    </row>
    <row r="4" spans="1:47" x14ac:dyDescent="0.25">
      <c r="A4" s="30">
        <v>0.25442999999999999</v>
      </c>
      <c r="B4">
        <v>7200</v>
      </c>
      <c r="C4">
        <v>5662.5</v>
      </c>
      <c r="D4">
        <v>0</v>
      </c>
      <c r="E4">
        <v>-332710.646823544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0</v>
      </c>
      <c r="L4">
        <v>-412.32499999999999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0.38831576586678601</v>
      </c>
      <c r="AD4">
        <v>0.46470833052124799</v>
      </c>
      <c r="AE4">
        <v>46451.853176456498</v>
      </c>
      <c r="AF4">
        <v>24587.674999999999</v>
      </c>
      <c r="AG4">
        <v>0.22506032200000001</v>
      </c>
      <c r="AH4">
        <v>0.17124</v>
      </c>
      <c r="AI4">
        <v>-62750</v>
      </c>
      <c r="AJ4" s="27">
        <f t="shared" si="0"/>
        <v>0</v>
      </c>
      <c r="AK4" s="27">
        <f t="shared" si="1"/>
        <v>46451.853176456498</v>
      </c>
      <c r="AL4" s="27">
        <f t="shared" si="2"/>
        <v>0</v>
      </c>
      <c r="AM4" s="27">
        <f t="shared" si="3"/>
        <v>24587.674999999999</v>
      </c>
      <c r="AN4" s="29">
        <f t="shared" si="4"/>
        <v>-4.9476511776447296E-10</v>
      </c>
      <c r="AO4" s="29">
        <f t="shared" si="5"/>
        <v>-24587.674999999999</v>
      </c>
      <c r="AP4" s="29">
        <f t="shared" si="6"/>
        <v>-24587.675000000494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0</v>
      </c>
      <c r="AT4" s="29">
        <f t="shared" si="7"/>
        <v>0</v>
      </c>
      <c r="AU4">
        <v>0</v>
      </c>
    </row>
    <row r="5" spans="1:47" x14ac:dyDescent="0.25">
      <c r="A5" s="30">
        <v>0.25297999999999998</v>
      </c>
      <c r="B5">
        <v>10800</v>
      </c>
      <c r="C5">
        <v>67981.25</v>
      </c>
      <c r="D5">
        <v>0</v>
      </c>
      <c r="E5">
        <v>-343604.163299268</v>
      </c>
      <c r="F5">
        <v>0</v>
      </c>
      <c r="G5">
        <v>0</v>
      </c>
      <c r="H5">
        <v>0</v>
      </c>
      <c r="I5">
        <v>0</v>
      </c>
      <c r="J5">
        <v>373500</v>
      </c>
      <c r="K5">
        <v>0</v>
      </c>
      <c r="L5">
        <v>-381.65499999999997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0.5</v>
      </c>
      <c r="AC5">
        <v>0.16494729760035901</v>
      </c>
      <c r="AD5">
        <v>0.45294444069499801</v>
      </c>
      <c r="AE5">
        <v>97877.086700731903</v>
      </c>
      <c r="AF5">
        <v>24618.345000000001</v>
      </c>
      <c r="AG5">
        <v>0.224815036</v>
      </c>
      <c r="AH5">
        <v>0.17119000000000001</v>
      </c>
      <c r="AI5">
        <v>-62750</v>
      </c>
      <c r="AJ5" s="27">
        <f t="shared" si="0"/>
        <v>0</v>
      </c>
      <c r="AK5" s="27">
        <f t="shared" si="1"/>
        <v>97877.086700731903</v>
      </c>
      <c r="AL5" s="27">
        <f t="shared" si="2"/>
        <v>0</v>
      </c>
      <c r="AM5" s="27">
        <f t="shared" si="3"/>
        <v>24618.345000000001</v>
      </c>
      <c r="AN5" s="29">
        <f t="shared" si="4"/>
        <v>0</v>
      </c>
      <c r="AO5" s="29">
        <f t="shared" si="5"/>
        <v>-24618.345000000001</v>
      </c>
      <c r="AP5" s="29">
        <f t="shared" si="6"/>
        <v>-24618.344999999899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0</v>
      </c>
      <c r="AT5" s="29">
        <f t="shared" si="7"/>
        <v>0</v>
      </c>
      <c r="AU5">
        <v>0</v>
      </c>
    </row>
    <row r="6" spans="1:47" x14ac:dyDescent="0.25">
      <c r="A6" s="30">
        <v>0.25274999999999997</v>
      </c>
      <c r="B6">
        <v>14400</v>
      </c>
      <c r="C6">
        <v>93.75</v>
      </c>
      <c r="D6">
        <v>0</v>
      </c>
      <c r="E6">
        <v>-332612.521823544</v>
      </c>
      <c r="F6">
        <v>0</v>
      </c>
      <c r="G6">
        <v>0</v>
      </c>
      <c r="H6">
        <v>40000</v>
      </c>
      <c r="I6">
        <v>0</v>
      </c>
      <c r="J6">
        <v>-332518.77179999999</v>
      </c>
      <c r="K6">
        <v>0</v>
      </c>
      <c r="L6">
        <v>-357.66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</v>
      </c>
      <c r="AB6">
        <v>0.5</v>
      </c>
      <c r="AC6">
        <v>0.12874532246602399</v>
      </c>
      <c r="AD6">
        <v>0.44118055086874702</v>
      </c>
      <c r="AE6">
        <v>-625037.543623543</v>
      </c>
      <c r="AF6">
        <v>24642.34</v>
      </c>
      <c r="AG6">
        <v>0.22533972399999999</v>
      </c>
      <c r="AH6">
        <v>0.17224</v>
      </c>
      <c r="AI6">
        <v>-62750</v>
      </c>
      <c r="AJ6" s="27">
        <f t="shared" si="0"/>
        <v>-625037.543623543</v>
      </c>
      <c r="AK6" s="27">
        <f t="shared" si="1"/>
        <v>0</v>
      </c>
      <c r="AL6" s="27">
        <f t="shared" si="2"/>
        <v>0</v>
      </c>
      <c r="AM6" s="27">
        <f t="shared" si="3"/>
        <v>24642.34</v>
      </c>
      <c r="AN6" s="29">
        <f t="shared" si="4"/>
        <v>-1.0477378964424133E-9</v>
      </c>
      <c r="AO6" s="29">
        <f t="shared" si="5"/>
        <v>-24642.34</v>
      </c>
      <c r="AP6" s="29">
        <f t="shared" si="6"/>
        <v>-24642.340000001048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-625037.543623543</v>
      </c>
      <c r="AT6" s="29">
        <f t="shared" si="7"/>
        <v>0</v>
      </c>
      <c r="AU6">
        <v>0</v>
      </c>
    </row>
    <row r="7" spans="1:47" x14ac:dyDescent="0.25">
      <c r="A7" s="30">
        <v>0.25497999999999998</v>
      </c>
      <c r="B7">
        <v>18000</v>
      </c>
      <c r="C7">
        <v>3175</v>
      </c>
      <c r="D7">
        <v>0</v>
      </c>
      <c r="E7">
        <v>-414122.72419024498</v>
      </c>
      <c r="F7">
        <v>0</v>
      </c>
      <c r="G7">
        <v>0</v>
      </c>
      <c r="H7">
        <v>0</v>
      </c>
      <c r="I7">
        <v>0</v>
      </c>
      <c r="J7">
        <v>-406377.25670000003</v>
      </c>
      <c r="K7">
        <v>0</v>
      </c>
      <c r="L7">
        <v>-335.04750000000001</v>
      </c>
      <c r="M7">
        <v>26106.482130199001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0.49370547641650903</v>
      </c>
      <c r="AB7">
        <v>0.5</v>
      </c>
      <c r="AC7">
        <v>0.222094674949017</v>
      </c>
      <c r="AD7">
        <v>0.42447808163108403</v>
      </c>
      <c r="AE7">
        <v>-817324.98089024494</v>
      </c>
      <c r="AF7">
        <v>25771.4346335874</v>
      </c>
      <c r="AG7">
        <v>0.25557398799999997</v>
      </c>
      <c r="AH7">
        <v>0.20180000000000001</v>
      </c>
      <c r="AI7">
        <v>-89092.975206611591</v>
      </c>
      <c r="AJ7" s="27">
        <f t="shared" si="0"/>
        <v>-817324.98089024494</v>
      </c>
      <c r="AK7" s="27">
        <f t="shared" si="1"/>
        <v>0</v>
      </c>
      <c r="AL7" s="27">
        <f t="shared" si="2"/>
        <v>0</v>
      </c>
      <c r="AM7" s="27">
        <f t="shared" si="3"/>
        <v>25771.4346335874</v>
      </c>
      <c r="AN7" s="29">
        <f t="shared" si="4"/>
        <v>0</v>
      </c>
      <c r="AO7" s="29">
        <f t="shared" si="5"/>
        <v>-25771.434630198986</v>
      </c>
      <c r="AP7" s="29">
        <f t="shared" si="6"/>
        <v>-25771.434630198899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-817324.98089024494</v>
      </c>
      <c r="AT7" s="29">
        <f t="shared" si="7"/>
        <v>0</v>
      </c>
      <c r="AU7">
        <v>0</v>
      </c>
    </row>
    <row r="8" spans="1:47" x14ac:dyDescent="0.25">
      <c r="A8" s="30">
        <v>0.26271</v>
      </c>
      <c r="B8">
        <v>21600</v>
      </c>
      <c r="C8">
        <v>12056.25</v>
      </c>
      <c r="D8">
        <v>3200</v>
      </c>
      <c r="E8">
        <v>-421633.50667347398</v>
      </c>
      <c r="F8">
        <v>0</v>
      </c>
      <c r="G8">
        <v>0</v>
      </c>
      <c r="H8">
        <v>0</v>
      </c>
      <c r="I8">
        <v>0</v>
      </c>
      <c r="J8">
        <v>450000</v>
      </c>
      <c r="K8">
        <v>0</v>
      </c>
      <c r="L8">
        <v>-259.77999999999997</v>
      </c>
      <c r="M8">
        <v>30122.0872966155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0.49370547641650903</v>
      </c>
      <c r="AB8">
        <v>0.5</v>
      </c>
      <c r="AC8">
        <v>0.177861666296454</v>
      </c>
      <c r="AD8">
        <v>0.31043240114395598</v>
      </c>
      <c r="AE8">
        <v>43622.743326525902</v>
      </c>
      <c r="AF8">
        <v>29862.307334850499</v>
      </c>
      <c r="AG8">
        <v>0.27687235799999999</v>
      </c>
      <c r="AH8">
        <v>0.22414999999999999</v>
      </c>
      <c r="AI8">
        <v>-608333.34516176383</v>
      </c>
      <c r="AJ8" s="27">
        <f t="shared" si="0"/>
        <v>0</v>
      </c>
      <c r="AK8" s="27">
        <f t="shared" si="1"/>
        <v>43622.743326525902</v>
      </c>
      <c r="AL8" s="27">
        <f t="shared" si="2"/>
        <v>0</v>
      </c>
      <c r="AM8" s="27">
        <f t="shared" si="3"/>
        <v>29862.307334850499</v>
      </c>
      <c r="AN8" s="29">
        <f t="shared" si="4"/>
        <v>1.1641532182693481E-10</v>
      </c>
      <c r="AO8" s="29">
        <f t="shared" si="5"/>
        <v>-29862.307296614352</v>
      </c>
      <c r="AP8" s="29">
        <f t="shared" si="6"/>
        <v>-29862.307296614235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0</v>
      </c>
      <c r="AT8" s="29">
        <f t="shared" si="7"/>
        <v>0</v>
      </c>
      <c r="AU8">
        <v>0</v>
      </c>
    </row>
    <row r="9" spans="1:47" x14ac:dyDescent="0.25">
      <c r="A9" s="30">
        <v>0.269783</v>
      </c>
      <c r="B9">
        <v>25200</v>
      </c>
      <c r="C9">
        <v>10175</v>
      </c>
      <c r="D9">
        <v>105025</v>
      </c>
      <c r="E9">
        <v>-482228.22010860901</v>
      </c>
      <c r="F9">
        <v>0</v>
      </c>
      <c r="G9">
        <v>0</v>
      </c>
      <c r="H9">
        <v>0</v>
      </c>
      <c r="I9">
        <v>0</v>
      </c>
      <c r="J9">
        <v>450000</v>
      </c>
      <c r="K9">
        <v>0</v>
      </c>
      <c r="L9">
        <v>-212.81575000000001</v>
      </c>
      <c r="M9">
        <v>25490.99709863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0.49370547641650903</v>
      </c>
      <c r="AB9">
        <v>0.5</v>
      </c>
      <c r="AC9">
        <v>2.8351312704467901E-2</v>
      </c>
      <c r="AD9">
        <v>0.22391088252888899</v>
      </c>
      <c r="AE9">
        <v>82971.779891391096</v>
      </c>
      <c r="AF9">
        <v>25278.180900364299</v>
      </c>
      <c r="AG9">
        <v>0.31287203099999999</v>
      </c>
      <c r="AH9">
        <v>0.22925999999999999</v>
      </c>
      <c r="AI9">
        <v>-1032778.9374482664</v>
      </c>
      <c r="AJ9" s="27">
        <f t="shared" si="0"/>
        <v>0</v>
      </c>
      <c r="AK9" s="27">
        <f t="shared" si="1"/>
        <v>82971.779891391096</v>
      </c>
      <c r="AL9" s="27">
        <f t="shared" si="2"/>
        <v>0</v>
      </c>
      <c r="AM9" s="27">
        <f t="shared" si="3"/>
        <v>25278.180900364299</v>
      </c>
      <c r="AN9" s="29">
        <f t="shared" si="4"/>
        <v>0</v>
      </c>
      <c r="AO9" s="29">
        <f t="shared" si="5"/>
        <v>-25278.181348630693</v>
      </c>
      <c r="AP9" s="29">
        <f t="shared" si="6"/>
        <v>-25278.181348630853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82971.779891391096</v>
      </c>
      <c r="AU9">
        <v>0</v>
      </c>
    </row>
    <row r="10" spans="1:47" x14ac:dyDescent="0.25">
      <c r="A10" s="30">
        <v>0.27707500000000002</v>
      </c>
      <c r="B10">
        <v>28800</v>
      </c>
      <c r="C10">
        <v>22181.25</v>
      </c>
      <c r="D10">
        <v>354950</v>
      </c>
      <c r="E10">
        <v>-543275.60349036905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-162.36875000000001</v>
      </c>
      <c r="M10">
        <v>26407.6177445145</v>
      </c>
      <c r="N10">
        <v>1047916.678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0.49370547641650903</v>
      </c>
      <c r="AB10">
        <v>0.5</v>
      </c>
      <c r="AC10">
        <v>0</v>
      </c>
      <c r="AD10">
        <v>0.181570814730909</v>
      </c>
      <c r="AE10">
        <v>-166144.35349036899</v>
      </c>
      <c r="AF10">
        <v>26245.248499416201</v>
      </c>
      <c r="AG10">
        <v>0.29241366000000002</v>
      </c>
      <c r="AH10">
        <v>0.22033</v>
      </c>
      <c r="AI10">
        <v>-1047916.6784950979</v>
      </c>
      <c r="AJ10" s="27">
        <f t="shared" si="0"/>
        <v>-166144.35349036899</v>
      </c>
      <c r="AK10" s="27">
        <f t="shared" si="1"/>
        <v>0</v>
      </c>
      <c r="AL10" s="27">
        <f t="shared" si="2"/>
        <v>0</v>
      </c>
      <c r="AM10" s="27">
        <f t="shared" si="3"/>
        <v>26245.248499416201</v>
      </c>
      <c r="AN10" s="29">
        <f t="shared" si="4"/>
        <v>0</v>
      </c>
      <c r="AO10" s="29">
        <f t="shared" si="5"/>
        <v>-26245.24899451415</v>
      </c>
      <c r="AP10" s="29">
        <f t="shared" si="6"/>
        <v>-26245.248994514208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0</v>
      </c>
    </row>
    <row r="11" spans="1:47" x14ac:dyDescent="0.25">
      <c r="A11" s="30">
        <v>0.27672799999999997</v>
      </c>
      <c r="B11">
        <v>32400</v>
      </c>
      <c r="C11">
        <v>194887.5</v>
      </c>
      <c r="D11">
        <v>787793.75</v>
      </c>
      <c r="E11">
        <v>-550136.86388726695</v>
      </c>
      <c r="F11">
        <v>0</v>
      </c>
      <c r="G11">
        <v>0</v>
      </c>
      <c r="H11">
        <v>432544.3861</v>
      </c>
      <c r="I11">
        <v>0</v>
      </c>
      <c r="J11">
        <v>-103.971503</v>
      </c>
      <c r="K11">
        <v>0</v>
      </c>
      <c r="L11">
        <v>2724.125</v>
      </c>
      <c r="M11">
        <v>69215.471019271004</v>
      </c>
      <c r="N11">
        <v>857735.549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0.49370547641650903</v>
      </c>
      <c r="AB11">
        <v>0.5</v>
      </c>
      <c r="AC11">
        <v>0</v>
      </c>
      <c r="AD11">
        <v>0.14691483295313101</v>
      </c>
      <c r="AE11">
        <v>864984.80070973304</v>
      </c>
      <c r="AF11">
        <v>71939.596000756806</v>
      </c>
      <c r="AG11">
        <v>0.334894091</v>
      </c>
      <c r="AH11">
        <v>0.21662999999999999</v>
      </c>
      <c r="AI11">
        <v>-857735.54901851318</v>
      </c>
      <c r="AJ11" s="27">
        <f t="shared" si="0"/>
        <v>0</v>
      </c>
      <c r="AK11" s="27">
        <f t="shared" si="1"/>
        <v>864984.80070973304</v>
      </c>
      <c r="AL11" s="27">
        <f t="shared" si="2"/>
        <v>0</v>
      </c>
      <c r="AM11" s="27">
        <f t="shared" si="3"/>
        <v>71939.596000756806</v>
      </c>
      <c r="AN11" s="29">
        <f t="shared" si="4"/>
        <v>0</v>
      </c>
      <c r="AO11" s="29">
        <f t="shared" si="5"/>
        <v>-71939.596019269986</v>
      </c>
      <c r="AP11" s="29">
        <f t="shared" si="6"/>
        <v>-71939.596019270102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864984.80070973304</v>
      </c>
      <c r="AU11">
        <v>0</v>
      </c>
    </row>
    <row r="12" spans="1:47" x14ac:dyDescent="0.25">
      <c r="A12" s="30">
        <v>0.27678199999999997</v>
      </c>
      <c r="B12">
        <v>36000</v>
      </c>
      <c r="C12">
        <v>336000</v>
      </c>
      <c r="D12">
        <v>1516562.5</v>
      </c>
      <c r="E12">
        <v>-580924.07268498605</v>
      </c>
      <c r="F12">
        <v>0</v>
      </c>
      <c r="G12">
        <v>0</v>
      </c>
      <c r="H12">
        <v>1244255.6140000001</v>
      </c>
      <c r="I12">
        <v>0</v>
      </c>
      <c r="J12">
        <v>0</v>
      </c>
      <c r="K12">
        <v>0</v>
      </c>
      <c r="L12">
        <v>36137.75</v>
      </c>
      <c r="M12">
        <v>73307.577150063502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0.42557377424492299</v>
      </c>
      <c r="AB12">
        <v>0.5</v>
      </c>
      <c r="AC12">
        <v>0</v>
      </c>
      <c r="AD12">
        <v>0</v>
      </c>
      <c r="AE12">
        <v>2515894.0413150098</v>
      </c>
      <c r="AF12">
        <v>-634618.73426514503</v>
      </c>
      <c r="AG12">
        <v>0.31591271799999998</v>
      </c>
      <c r="AH12">
        <v>0.20213999999999999</v>
      </c>
      <c r="AI12">
        <v>-744064.06141520804</v>
      </c>
      <c r="AJ12" s="27">
        <f t="shared" si="0"/>
        <v>0</v>
      </c>
      <c r="AK12" s="27">
        <f t="shared" si="1"/>
        <v>2515894.0413150098</v>
      </c>
      <c r="AL12" s="27">
        <f t="shared" si="2"/>
        <v>-634618.73426514503</v>
      </c>
      <c r="AM12" s="27">
        <f t="shared" si="3"/>
        <v>0</v>
      </c>
      <c r="AN12" s="29">
        <f t="shared" si="4"/>
        <v>4.1909515857696533E-9</v>
      </c>
      <c r="AO12" s="29">
        <f t="shared" si="5"/>
        <v>-109445.32715006301</v>
      </c>
      <c r="AP12" s="29">
        <f t="shared" si="6"/>
        <v>-109445.32715005882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2515894.0413150098</v>
      </c>
      <c r="AU12">
        <v>0</v>
      </c>
    </row>
    <row r="13" spans="1:47" x14ac:dyDescent="0.25">
      <c r="A13" s="30">
        <v>0.270368</v>
      </c>
      <c r="B13">
        <v>39600</v>
      </c>
      <c r="C13">
        <v>217981.25</v>
      </c>
      <c r="D13">
        <v>1754400</v>
      </c>
      <c r="E13">
        <v>-591875.22484859498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28532</v>
      </c>
      <c r="M13">
        <v>38491.988262639999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0.22972304258951201</v>
      </c>
      <c r="AB13">
        <v>0.5</v>
      </c>
      <c r="AC13">
        <v>0</v>
      </c>
      <c r="AD13">
        <v>0</v>
      </c>
      <c r="AE13">
        <v>1380506.0251514099</v>
      </c>
      <c r="AF13">
        <v>-696951.78153861</v>
      </c>
      <c r="AG13">
        <v>0.30335492800000002</v>
      </c>
      <c r="AH13">
        <v>0.18858</v>
      </c>
      <c r="AI13">
        <v>-763975.76980124996</v>
      </c>
      <c r="AJ13" s="27">
        <f t="shared" si="0"/>
        <v>0</v>
      </c>
      <c r="AK13" s="27">
        <f t="shared" si="1"/>
        <v>1380506.0251514099</v>
      </c>
      <c r="AL13" s="27">
        <f t="shared" si="2"/>
        <v>-696951.78153861</v>
      </c>
      <c r="AM13" s="27">
        <f t="shared" si="3"/>
        <v>0</v>
      </c>
      <c r="AN13" s="29">
        <f t="shared" si="4"/>
        <v>-4.8894435167312622E-9</v>
      </c>
      <c r="AO13" s="29">
        <f t="shared" si="5"/>
        <v>-67023.988262639963</v>
      </c>
      <c r="AP13" s="29">
        <f t="shared" si="6"/>
        <v>-67023.988262644853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1380506.0251514099</v>
      </c>
      <c r="AU13">
        <v>0</v>
      </c>
    </row>
    <row r="14" spans="1:47" x14ac:dyDescent="0.25">
      <c r="A14" s="30">
        <v>0.266897</v>
      </c>
      <c r="B14">
        <v>43200</v>
      </c>
      <c r="C14">
        <v>235475</v>
      </c>
      <c r="D14">
        <v>2021168.75</v>
      </c>
      <c r="E14">
        <v>-592297.22405450698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44426.5</v>
      </c>
      <c r="M14">
        <v>25000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0.22972304258951201</v>
      </c>
      <c r="AB14">
        <v>0.5</v>
      </c>
      <c r="AC14">
        <v>0</v>
      </c>
      <c r="AD14">
        <v>0</v>
      </c>
      <c r="AE14">
        <v>1664346.52594549</v>
      </c>
      <c r="AF14">
        <v>-649554.22808187502</v>
      </c>
      <c r="AG14">
        <v>0.30180439999999997</v>
      </c>
      <c r="AH14">
        <v>0.18761</v>
      </c>
      <c r="AI14">
        <v>-718980.72808187502</v>
      </c>
      <c r="AJ14" s="27">
        <f t="shared" si="0"/>
        <v>0</v>
      </c>
      <c r="AK14" s="27">
        <f t="shared" si="1"/>
        <v>1664346.52594549</v>
      </c>
      <c r="AL14" s="27">
        <f t="shared" si="2"/>
        <v>-649554.22808187502</v>
      </c>
      <c r="AM14" s="27">
        <f t="shared" si="3"/>
        <v>0</v>
      </c>
      <c r="AN14" s="29">
        <f t="shared" si="4"/>
        <v>3.0267983675003052E-9</v>
      </c>
      <c r="AO14" s="29">
        <f t="shared" si="5"/>
        <v>-69426.5</v>
      </c>
      <c r="AP14" s="29">
        <f t="shared" si="6"/>
        <v>-69426.499999996973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133925</v>
      </c>
      <c r="D15">
        <v>2055762.5</v>
      </c>
      <c r="E15">
        <v>-598775.48067917104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-1378.3824999999999</v>
      </c>
      <c r="M15">
        <v>25000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0.22972304258951201</v>
      </c>
      <c r="AB15">
        <v>0.5</v>
      </c>
      <c r="AC15">
        <v>0</v>
      </c>
      <c r="AD15">
        <v>0</v>
      </c>
      <c r="AE15">
        <v>1590912.01932083</v>
      </c>
      <c r="AF15">
        <v>-695947.26485184801</v>
      </c>
      <c r="AG15">
        <v>0.245673167</v>
      </c>
      <c r="AH15">
        <v>0.1767</v>
      </c>
      <c r="AI15">
        <v>-719568.8823518462</v>
      </c>
      <c r="AJ15" s="27">
        <f t="shared" si="0"/>
        <v>0</v>
      </c>
      <c r="AK15" s="27">
        <f t="shared" si="1"/>
        <v>1590912.01932083</v>
      </c>
      <c r="AL15" s="27">
        <f t="shared" si="2"/>
        <v>-695947.26485184801</v>
      </c>
      <c r="AM15" s="27">
        <f t="shared" si="3"/>
        <v>0</v>
      </c>
      <c r="AN15" s="29">
        <f t="shared" si="4"/>
        <v>0</v>
      </c>
      <c r="AO15" s="29">
        <f t="shared" si="5"/>
        <v>-23621.617499998189</v>
      </c>
      <c r="AP15" s="29">
        <f t="shared" si="6"/>
        <v>-23621.617499999353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157206.25</v>
      </c>
      <c r="D16">
        <v>2010225</v>
      </c>
      <c r="E16">
        <v>-652621.24286732206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-689.28</v>
      </c>
      <c r="M16">
        <v>38090.705931323297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0.22972304258951201</v>
      </c>
      <c r="AB16">
        <v>0.5</v>
      </c>
      <c r="AC16">
        <v>0</v>
      </c>
      <c r="AD16">
        <v>0</v>
      </c>
      <c r="AE16">
        <v>1514810.0071326799</v>
      </c>
      <c r="AF16">
        <v>-657000.789753858</v>
      </c>
      <c r="AG16">
        <v>0.25087705900000001</v>
      </c>
      <c r="AH16">
        <v>0.17738999999999999</v>
      </c>
      <c r="AI16">
        <v>-694402.21568518016</v>
      </c>
      <c r="AJ16" s="27">
        <f t="shared" si="0"/>
        <v>0</v>
      </c>
      <c r="AK16" s="27">
        <f t="shared" si="1"/>
        <v>1514810.0071326799</v>
      </c>
      <c r="AL16" s="27">
        <f t="shared" si="2"/>
        <v>-657000.789753858</v>
      </c>
      <c r="AM16" s="27">
        <f t="shared" si="3"/>
        <v>0</v>
      </c>
      <c r="AN16" s="29">
        <f t="shared" si="4"/>
        <v>-2.0954757928848267E-9</v>
      </c>
      <c r="AO16" s="29">
        <f t="shared" si="5"/>
        <v>-37401.425931322156</v>
      </c>
      <c r="AP16" s="29">
        <f t="shared" si="6"/>
        <v>-37401.425931324251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81712.5</v>
      </c>
      <c r="D17">
        <v>1873050</v>
      </c>
      <c r="E17">
        <v>-610611.87287919899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-19.784199999999998</v>
      </c>
      <c r="M17">
        <v>26351.285216201501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0.22972304258951201</v>
      </c>
      <c r="AB17">
        <v>0.5</v>
      </c>
      <c r="AC17">
        <v>0</v>
      </c>
      <c r="AD17">
        <v>0</v>
      </c>
      <c r="AE17">
        <v>1344150.6271208001</v>
      </c>
      <c r="AF17">
        <v>-693825.53560561803</v>
      </c>
      <c r="AG17">
        <v>0.249161784</v>
      </c>
      <c r="AH17">
        <v>0.17471</v>
      </c>
      <c r="AI17">
        <v>-720157.03662181948</v>
      </c>
      <c r="AJ17" s="27">
        <f t="shared" si="0"/>
        <v>0</v>
      </c>
      <c r="AK17" s="27">
        <f t="shared" si="1"/>
        <v>1344150.6271208001</v>
      </c>
      <c r="AL17" s="27">
        <f t="shared" si="2"/>
        <v>-693825.53560561803</v>
      </c>
      <c r="AM17" s="27">
        <f t="shared" si="3"/>
        <v>0</v>
      </c>
      <c r="AN17" s="29">
        <f t="shared" si="4"/>
        <v>0</v>
      </c>
      <c r="AO17" s="29">
        <f t="shared" si="5"/>
        <v>-26331.501016201451</v>
      </c>
      <c r="AP17" s="29">
        <f t="shared" si="6"/>
        <v>-26331.50101620052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1344150.6271208001</v>
      </c>
      <c r="AU17">
        <v>0</v>
      </c>
    </row>
    <row r="18" spans="1:47" x14ac:dyDescent="0.25">
      <c r="A18" s="30">
        <v>0.27431899999999998</v>
      </c>
      <c r="B18">
        <v>57600</v>
      </c>
      <c r="C18">
        <v>55593.75</v>
      </c>
      <c r="D18">
        <v>2095193.75</v>
      </c>
      <c r="E18">
        <v>-600421.82167300896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1249.8050000000001</v>
      </c>
      <c r="M18">
        <v>40149.277336344501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0.22972304258951201</v>
      </c>
      <c r="AB18">
        <v>0.5</v>
      </c>
      <c r="AC18">
        <v>0</v>
      </c>
      <c r="AD18">
        <v>0</v>
      </c>
      <c r="AE18">
        <v>1550365.67832699</v>
      </c>
      <c r="AF18">
        <v>-723836.32933818398</v>
      </c>
      <c r="AG18">
        <v>0.255213409</v>
      </c>
      <c r="AH18">
        <v>0.17993999999999999</v>
      </c>
      <c r="AI18">
        <v>-765235.41167452745</v>
      </c>
      <c r="AJ18" s="27">
        <f t="shared" si="0"/>
        <v>0</v>
      </c>
      <c r="AK18" s="27">
        <f t="shared" si="1"/>
        <v>1550365.67832699</v>
      </c>
      <c r="AL18" s="27">
        <f t="shared" si="2"/>
        <v>-723836.32933818398</v>
      </c>
      <c r="AM18" s="27">
        <f t="shared" si="3"/>
        <v>0</v>
      </c>
      <c r="AN18" s="29">
        <f t="shared" si="4"/>
        <v>0</v>
      </c>
      <c r="AO18" s="29">
        <f t="shared" si="5"/>
        <v>-41399.082336343476</v>
      </c>
      <c r="AP18" s="29">
        <f t="shared" si="6"/>
        <v>-41399.082336342544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1550365.67832699</v>
      </c>
      <c r="AU18">
        <v>0</v>
      </c>
    </row>
    <row r="19" spans="1:47" x14ac:dyDescent="0.25">
      <c r="A19" s="30">
        <v>0.27111299999999999</v>
      </c>
      <c r="B19">
        <v>61200</v>
      </c>
      <c r="C19">
        <v>175175</v>
      </c>
      <c r="D19">
        <v>1809862.5</v>
      </c>
      <c r="E19">
        <v>-550562.47584464902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16127.35</v>
      </c>
      <c r="M19">
        <v>56163.015570135802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0.22972304258951201</v>
      </c>
      <c r="AB19">
        <v>0.5</v>
      </c>
      <c r="AC19">
        <v>0</v>
      </c>
      <c r="AD19">
        <v>0</v>
      </c>
      <c r="AE19">
        <v>1434475.0241553499</v>
      </c>
      <c r="AF19">
        <v>-673033.33771835105</v>
      </c>
      <c r="AG19">
        <v>0.29964375500000001</v>
      </c>
      <c r="AH19">
        <v>0.17988000000000001</v>
      </c>
      <c r="AI19">
        <v>-745323.70328848646</v>
      </c>
      <c r="AJ19" s="27">
        <f t="shared" si="0"/>
        <v>0</v>
      </c>
      <c r="AK19" s="27">
        <f t="shared" si="1"/>
        <v>1434475.0241553499</v>
      </c>
      <c r="AL19" s="27">
        <f t="shared" si="2"/>
        <v>-673033.33771835105</v>
      </c>
      <c r="AM19" s="27">
        <f t="shared" si="3"/>
        <v>0</v>
      </c>
      <c r="AN19" s="29">
        <f t="shared" si="4"/>
        <v>0</v>
      </c>
      <c r="AO19" s="29">
        <f t="shared" si="5"/>
        <v>-72290.365570135415</v>
      </c>
      <c r="AP19" s="29">
        <f t="shared" si="6"/>
        <v>-72290.365570134483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1434475.0241553499</v>
      </c>
      <c r="AU19">
        <v>0</v>
      </c>
    </row>
    <row r="20" spans="1:47" x14ac:dyDescent="0.25">
      <c r="A20" s="30">
        <v>0.28212799999999999</v>
      </c>
      <c r="B20">
        <v>64800</v>
      </c>
      <c r="C20">
        <v>332050</v>
      </c>
      <c r="D20">
        <v>1284600</v>
      </c>
      <c r="E20">
        <v>-464054.25624470599</v>
      </c>
      <c r="F20">
        <v>0</v>
      </c>
      <c r="G20">
        <v>0</v>
      </c>
      <c r="H20">
        <v>-1235220</v>
      </c>
      <c r="I20">
        <v>0</v>
      </c>
      <c r="J20">
        <v>0</v>
      </c>
      <c r="K20">
        <v>0</v>
      </c>
      <c r="L20">
        <v>29227.75</v>
      </c>
      <c r="M20">
        <v>32505.440068577798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0.22972304258951201</v>
      </c>
      <c r="AB20">
        <v>0.5</v>
      </c>
      <c r="AC20">
        <v>0</v>
      </c>
      <c r="AD20">
        <v>0</v>
      </c>
      <c r="AE20">
        <v>-82624.256244705495</v>
      </c>
      <c r="AF20">
        <v>-414138.710757869</v>
      </c>
      <c r="AG20">
        <v>0.33589886299999999</v>
      </c>
      <c r="AH20">
        <v>0.21404999999999999</v>
      </c>
      <c r="AI20">
        <v>-475871.90082644694</v>
      </c>
      <c r="AJ20" s="27">
        <f t="shared" si="0"/>
        <v>-82624.256244705495</v>
      </c>
      <c r="AK20" s="27">
        <f t="shared" si="1"/>
        <v>0</v>
      </c>
      <c r="AL20" s="27">
        <f t="shared" si="2"/>
        <v>-414138.710757869</v>
      </c>
      <c r="AM20" s="27">
        <f t="shared" si="3"/>
        <v>0</v>
      </c>
      <c r="AN20" s="29">
        <f t="shared" si="4"/>
        <v>-4.9476511776447296E-10</v>
      </c>
      <c r="AO20" s="29">
        <f t="shared" si="5"/>
        <v>-61733.19006857794</v>
      </c>
      <c r="AP20" s="29">
        <f t="shared" si="6"/>
        <v>-61733.190068578406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145087.5</v>
      </c>
      <c r="D21">
        <v>483493.75</v>
      </c>
      <c r="E21">
        <v>-504621.90359207703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41683.25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0.43155039846173299</v>
      </c>
      <c r="AB21">
        <v>0.5</v>
      </c>
      <c r="AC21">
        <v>0</v>
      </c>
      <c r="AD21">
        <v>0</v>
      </c>
      <c r="AE21">
        <v>123959.346407923</v>
      </c>
      <c r="AF21">
        <v>-534771.98415977997</v>
      </c>
      <c r="AG21">
        <v>0.33129059300000002</v>
      </c>
      <c r="AH21">
        <v>0.20932000000000001</v>
      </c>
      <c r="AI21">
        <v>-601455.23415977997</v>
      </c>
      <c r="AJ21" s="27">
        <f t="shared" si="0"/>
        <v>0</v>
      </c>
      <c r="AK21" s="27">
        <f t="shared" si="1"/>
        <v>123959.346407923</v>
      </c>
      <c r="AL21" s="27">
        <f t="shared" si="2"/>
        <v>-534771.98415977997</v>
      </c>
      <c r="AM21" s="27">
        <f t="shared" si="3"/>
        <v>0</v>
      </c>
      <c r="AN21" s="29">
        <f t="shared" si="4"/>
        <v>0</v>
      </c>
      <c r="AO21" s="29">
        <f t="shared" si="5"/>
        <v>-66683.25</v>
      </c>
      <c r="AP21" s="29">
        <f t="shared" si="6"/>
        <v>-66683.25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123959.346407923</v>
      </c>
      <c r="AU21">
        <v>0</v>
      </c>
    </row>
    <row r="22" spans="1:47" x14ac:dyDescent="0.25">
      <c r="A22" s="30">
        <v>0.27615600000000001</v>
      </c>
      <c r="B22">
        <v>72000</v>
      </c>
      <c r="C22">
        <v>11268.75</v>
      </c>
      <c r="D22">
        <v>148112.5</v>
      </c>
      <c r="E22">
        <v>-526945.15474724898</v>
      </c>
      <c r="F22">
        <v>0</v>
      </c>
      <c r="G22">
        <v>0</v>
      </c>
      <c r="H22">
        <v>0</v>
      </c>
      <c r="I22">
        <v>0</v>
      </c>
      <c r="J22">
        <v>-367563.90470000001</v>
      </c>
      <c r="K22">
        <v>0</v>
      </c>
      <c r="L22">
        <v>-1412.095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0.43155039846173299</v>
      </c>
      <c r="AB22">
        <v>0.5</v>
      </c>
      <c r="AC22">
        <v>0</v>
      </c>
      <c r="AD22">
        <v>0</v>
      </c>
      <c r="AE22">
        <v>-735127.80944724905</v>
      </c>
      <c r="AF22">
        <v>-467421.73687327799</v>
      </c>
      <c r="AG22">
        <v>0.33336906799999999</v>
      </c>
      <c r="AH22">
        <v>0.21426999999999999</v>
      </c>
      <c r="AI22">
        <v>-491009.64187327842</v>
      </c>
      <c r="AJ22" s="27">
        <f t="shared" si="0"/>
        <v>-735127.80944724905</v>
      </c>
      <c r="AK22" s="27">
        <f t="shared" si="1"/>
        <v>0</v>
      </c>
      <c r="AL22" s="27">
        <f t="shared" si="2"/>
        <v>-467421.73687327799</v>
      </c>
      <c r="AM22" s="27">
        <f t="shared" si="3"/>
        <v>0</v>
      </c>
      <c r="AN22" s="29">
        <f t="shared" si="4"/>
        <v>0</v>
      </c>
      <c r="AO22" s="29">
        <f t="shared" si="5"/>
        <v>-23587.905000000435</v>
      </c>
      <c r="AP22" s="29">
        <f t="shared" si="6"/>
        <v>-23587.905000000319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12187.5</v>
      </c>
      <c r="E23">
        <v>-501302.29423543898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-1362.5450000000001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0.43155039846173299</v>
      </c>
      <c r="AB23">
        <v>0.5</v>
      </c>
      <c r="AC23">
        <v>9.2166570039092198E-3</v>
      </c>
      <c r="AD23">
        <v>0</v>
      </c>
      <c r="AE23">
        <v>-939114.79423543904</v>
      </c>
      <c r="AF23">
        <v>-272705.52020661102</v>
      </c>
      <c r="AG23">
        <v>0.28467593699999999</v>
      </c>
      <c r="AH23">
        <v>0.20943999999999999</v>
      </c>
      <c r="AI23">
        <v>-296342.97520661145</v>
      </c>
      <c r="AJ23" s="27">
        <f t="shared" si="0"/>
        <v>-939114.79423543904</v>
      </c>
      <c r="AK23" s="27">
        <f t="shared" si="1"/>
        <v>0</v>
      </c>
      <c r="AL23" s="27">
        <f t="shared" si="2"/>
        <v>-272705.52020661102</v>
      </c>
      <c r="AM23" s="27">
        <f t="shared" si="3"/>
        <v>0</v>
      </c>
      <c r="AN23" s="29">
        <f t="shared" si="4"/>
        <v>0</v>
      </c>
      <c r="AO23" s="29">
        <f t="shared" si="5"/>
        <v>-23637.455000000424</v>
      </c>
      <c r="AP23" s="29">
        <f t="shared" si="6"/>
        <v>-23637.455000000424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287.5</v>
      </c>
      <c r="D24">
        <v>0</v>
      </c>
      <c r="E24">
        <v>-499149.19361575902</v>
      </c>
      <c r="F24">
        <v>0</v>
      </c>
      <c r="G24">
        <v>0</v>
      </c>
      <c r="H24">
        <v>0</v>
      </c>
      <c r="I24">
        <v>0</v>
      </c>
      <c r="J24">
        <v>-450000</v>
      </c>
      <c r="K24">
        <v>0</v>
      </c>
      <c r="L24">
        <v>-653.01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0.43155039846173299</v>
      </c>
      <c r="AB24">
        <v>0.5</v>
      </c>
      <c r="AC24">
        <v>0.12291928091061501</v>
      </c>
      <c r="AD24">
        <v>0</v>
      </c>
      <c r="AE24">
        <v>-948861.69361575902</v>
      </c>
      <c r="AF24">
        <v>-127579.318539945</v>
      </c>
      <c r="AG24">
        <v>0.25550661299999999</v>
      </c>
      <c r="AH24">
        <v>0.17979000000000001</v>
      </c>
      <c r="AI24">
        <v>-151926.3085399447</v>
      </c>
      <c r="AJ24" s="27">
        <f t="shared" si="0"/>
        <v>-948861.69361575902</v>
      </c>
      <c r="AK24" s="27">
        <f t="shared" si="1"/>
        <v>0</v>
      </c>
      <c r="AL24" s="27">
        <f t="shared" si="2"/>
        <v>-127579.318539945</v>
      </c>
      <c r="AM24" s="27">
        <f t="shared" si="3"/>
        <v>0</v>
      </c>
      <c r="AN24" s="29">
        <f t="shared" si="4"/>
        <v>0</v>
      </c>
      <c r="AO24" s="29">
        <f t="shared" si="5"/>
        <v>-24346.9899999997</v>
      </c>
      <c r="AP24" s="29">
        <f t="shared" si="6"/>
        <v>-24346.9899999997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-948861.69361575902</v>
      </c>
      <c r="AT24" s="29">
        <f t="shared" si="7"/>
        <v>0</v>
      </c>
      <c r="AU24">
        <v>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-481413.98059989797</v>
      </c>
      <c r="F25">
        <v>0</v>
      </c>
      <c r="G25">
        <v>0</v>
      </c>
      <c r="H25">
        <v>-481413.98060000001</v>
      </c>
      <c r="I25">
        <v>0</v>
      </c>
      <c r="J25">
        <v>0</v>
      </c>
      <c r="K25">
        <v>0</v>
      </c>
      <c r="L25">
        <v>-372.94749999999999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0.43155039846173299</v>
      </c>
      <c r="AB25">
        <v>0.5</v>
      </c>
      <c r="AC25">
        <v>0.181056506442415</v>
      </c>
      <c r="AD25">
        <v>0</v>
      </c>
      <c r="AE25">
        <v>-962827.96119989897</v>
      </c>
      <c r="AF25">
        <v>-7377.7684366390804</v>
      </c>
      <c r="AG25">
        <v>0.21941753899999999</v>
      </c>
      <c r="AH25">
        <v>0.17288999999999999</v>
      </c>
      <c r="AI25">
        <v>-32004.820936638986</v>
      </c>
      <c r="AJ25" s="27">
        <f t="shared" si="0"/>
        <v>-962827.96119989897</v>
      </c>
      <c r="AK25" s="27">
        <f t="shared" si="1"/>
        <v>0</v>
      </c>
      <c r="AL25" s="27">
        <f t="shared" si="2"/>
        <v>-7377.7684366390804</v>
      </c>
      <c r="AM25" s="27">
        <f t="shared" si="3"/>
        <v>0</v>
      </c>
      <c r="AN25" s="29">
        <f t="shared" si="4"/>
        <v>9.3132257461547852E-10</v>
      </c>
      <c r="AO25" s="29">
        <f t="shared" si="5"/>
        <v>-24627.052499999903</v>
      </c>
      <c r="AP25" s="29">
        <f t="shared" si="6"/>
        <v>-24627.052499998965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-962827.96119989897</v>
      </c>
      <c r="AT25" s="29">
        <f t="shared" si="7"/>
        <v>0</v>
      </c>
      <c r="AU25">
        <v>0</v>
      </c>
    </row>
    <row r="26" spans="1:47" x14ac:dyDescent="0.25">
      <c r="S26" s="5">
        <f>SUM(T2:T25)</f>
        <v>-68491.735537190238</v>
      </c>
      <c r="T26" s="5">
        <f>SUM(U2:U25)</f>
        <v>-68491.735537190238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tabSelected="1" workbookViewId="0">
      <selection activeCell="B9" sqref="B9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99</v>
      </c>
      <c r="B1">
        <f>(B10+B12)/(B9+B11)</f>
        <v>0.98641861504987671</v>
      </c>
      <c r="C1" t="s">
        <v>100</v>
      </c>
      <c r="D1">
        <f>(D10+D12)/(D9+D11)</f>
        <v>0.99852600315656992</v>
      </c>
      <c r="E1" t="s">
        <v>7</v>
      </c>
      <c r="G1">
        <f>(B10+D10+B12+D12)/(B9+D9+D11+B11)</f>
        <v>0.99023693998696649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0.65939736287081741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101</v>
      </c>
      <c r="B8" s="29"/>
      <c r="C8" s="29"/>
      <c r="D8" s="29" t="s">
        <v>102</v>
      </c>
      <c r="E8" s="29"/>
      <c r="F8" s="29"/>
    </row>
    <row r="9" spans="1:7" x14ac:dyDescent="0.25">
      <c r="A9" t="s">
        <v>73</v>
      </c>
      <c r="B9">
        <f>SUM('Day1'!C2:D25)-SUM('Day1'!K2:K25)</f>
        <v>20515343.75</v>
      </c>
      <c r="C9" t="s">
        <v>73</v>
      </c>
      <c r="D9" cm="1">
        <f t="array" ref="D9">SUM(ABS('Day1'!L2:M25))+SUM('Day1'!N2:N25)</f>
        <v>4941101.8704345161</v>
      </c>
    </row>
    <row r="10" spans="1:7" x14ac:dyDescent="0.25">
      <c r="A10" t="s">
        <v>74</v>
      </c>
      <c r="B10" cm="1">
        <f t="array" ref="B10">SUM(-'Day1'!E2:E25)</f>
        <v>11847810.33747106</v>
      </c>
      <c r="C10" t="s">
        <v>74</v>
      </c>
      <c r="D10">
        <f>-SUM('Day1'!AI2:AI25)-SUM('Day1'!AU2:AU25)</f>
        <v>11869926.175793145</v>
      </c>
    </row>
    <row r="11" spans="1:7" x14ac:dyDescent="0.25">
      <c r="A11" t="s">
        <v>75</v>
      </c>
      <c r="B11" cm="1">
        <f t="array" ref="B11">SUM(-'Day1'!AJ2:AJ25)</f>
        <v>5947192.0313553847</v>
      </c>
      <c r="C11" t="s">
        <v>77</v>
      </c>
      <c r="D11" cm="1">
        <f t="array" ref="D11">SUM(-'Day1'!AL2:AL25)</f>
        <v>7248763.0401276108</v>
      </c>
    </row>
    <row r="12" spans="1:7" x14ac:dyDescent="0.25">
      <c r="A12" t="s">
        <v>76</v>
      </c>
      <c r="B12">
        <f>SUM('Day1'!AK2:AK25)</f>
        <v>14255327.558681322</v>
      </c>
      <c r="C12" t="s">
        <v>78</v>
      </c>
      <c r="D12">
        <f>SUM('Day1'!AM2:AM25)</f>
        <v>301970.91236897517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2025-03-24T13:45:31Z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