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62961F3E-4ACB-451B-A2AA-E31662015D76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D9" i="3" a="1"/>
  <c r="D9" i="3" s="1"/>
  <c r="B15" i="3" l="1"/>
  <c r="B10" i="3" a="1"/>
  <c r="B10" i="3" s="1"/>
  <c r="B9" i="3"/>
  <c r="AR25" i="2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J22" i="2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D12" i="3" s="1"/>
  <c r="AL2" i="2"/>
  <c r="D11" i="3" s="1" a="1"/>
  <c r="D11" i="3" s="1"/>
  <c r="AK2" i="2"/>
  <c r="B12" i="3" s="1"/>
  <c r="AJ2" i="2"/>
  <c r="AS6" i="2" l="1"/>
  <c r="AS14" i="2"/>
  <c r="AT2" i="2"/>
  <c r="AT3" i="2"/>
  <c r="AT4" i="2"/>
  <c r="AP2" i="2"/>
  <c r="AP21" i="2"/>
  <c r="AP22" i="2"/>
  <c r="AP15" i="2"/>
  <c r="AP6" i="2"/>
  <c r="AS4" i="2"/>
  <c r="AS3" i="2"/>
  <c r="AS7" i="2"/>
  <c r="AS8" i="2"/>
  <c r="AS9" i="2"/>
  <c r="AS11" i="2"/>
  <c r="AS12" i="2"/>
  <c r="AS15" i="2"/>
  <c r="AS16" i="2"/>
  <c r="AS17" i="2"/>
  <c r="AS19" i="2"/>
  <c r="AS20" i="2"/>
  <c r="AS24" i="2"/>
  <c r="AS25" i="2"/>
  <c r="AT5" i="2"/>
  <c r="AT6" i="2"/>
  <c r="AT8" i="2"/>
  <c r="AT9" i="2"/>
  <c r="AT10" i="2"/>
  <c r="AT12" i="2"/>
  <c r="AT13" i="2"/>
  <c r="AT14" i="2"/>
  <c r="AT16" i="2"/>
  <c r="AT17" i="2"/>
  <c r="AT18" i="2"/>
  <c r="AT20" i="2"/>
  <c r="AT21" i="2"/>
  <c r="AT22" i="2"/>
  <c r="AT23" i="2"/>
  <c r="AT24" i="2"/>
  <c r="AT25" i="2"/>
  <c r="D1" i="3"/>
  <c r="AS22" i="2"/>
  <c r="B11" i="3" a="1"/>
  <c r="B11" i="3" s="1"/>
  <c r="B1" i="3" s="1"/>
  <c r="AP13" i="2"/>
  <c r="AP14" i="2"/>
  <c r="AP7" i="2"/>
  <c r="AP18" i="2"/>
  <c r="AT19" i="2"/>
  <c r="AP10" i="2"/>
  <c r="AT11" i="2"/>
  <c r="AP5" i="2"/>
  <c r="AP23" i="2"/>
  <c r="AS23" i="2"/>
  <c r="AS21" i="2"/>
  <c r="AS13" i="2"/>
  <c r="AS5" i="2"/>
  <c r="AP8" i="2"/>
  <c r="AP16" i="2"/>
  <c r="AP24" i="2"/>
  <c r="AS2" i="2"/>
  <c r="AP3" i="2"/>
  <c r="AT7" i="2"/>
  <c r="AS10" i="2"/>
  <c r="AP11" i="2"/>
  <c r="AT15" i="2"/>
  <c r="AS18" i="2"/>
  <c r="AP19" i="2"/>
  <c r="AP9" i="2"/>
  <c r="AP17" i="2"/>
  <c r="AP25" i="2"/>
  <c r="AP4" i="2"/>
  <c r="AP12" i="2"/>
  <c r="AP20" i="2"/>
  <c r="G1" i="3" l="1"/>
  <c r="B3" i="3" a="1"/>
  <c r="B3" i="3" s="1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tc={21161CEB-9890-4BF1-B443-4A4584AEB095}</author>
  </authors>
  <commentList>
    <comment ref="AJ1" authorId="0" shapeId="0" xr:uid="{21161CEB-9890-4BF1-B443-4A4584AEB095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<sst xmlns="http://schemas.openxmlformats.org/spreadsheetml/2006/main" count="119" uniqueCount="103">
  <si>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</si>
  <si>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</si>
  <si>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</si>
  <si>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</si>
  <si>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</si>
  <si>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</si>
  <si>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</si>
  <si>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</si>
  <si>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</si>
  <si>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</si>
  <si>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</si>
  <si>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</si>
  <si>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</si>
  <si>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</si>
  <si>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</si>
  <si>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</si>
  <si>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</si>
  <si>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</si>
  <si>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</si>
  <si>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</si>
  <si>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</si>
  <si>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</si>
  <si>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</si>
  <si>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</si>
  <si>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</si>
  <si>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</si>
  <si>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</si>
  <si>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</si>
  <si>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</si>
  <si>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</si>
  <si>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</si>
  <si>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</si>
  <si>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</si>
  <si>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</si>
  <si>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</si>
  <si>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</si>
  <si>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</si>
  <si>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</si>
  <si>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</si>
  <si>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</si>
  <si>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</si>
  <si>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</si>
  <si>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</si>
  <si>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</si>
  <si>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</si>
  <si>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</si>
  <si>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</si>
  <si>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</si>
  <si>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</si>
  <si>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</si>
  <si>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</si>
  <si>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</si>
  <si>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</si>
  <si>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</si>
  <si>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</si>
  <si>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</si>
  <si>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</si>
  <si>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</si>
  <si>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</si>
  <si>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</si>
  <si>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</si>
  <si>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</si>
  <si>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</si>
  <si>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</si>
  <si>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</si>
  <si>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</si>
  <si>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</si>
  <si>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</si>
  <si>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</si>
  <si>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</si>
  <si>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</si>
  <si>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</si>
  <si>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</si>
  <si>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</si>
  <si>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</si>
  <si>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</si>
  <si>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</si>
  <si>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</si>
  <si>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</si>
  <si>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</si>
  <si>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</si>
  <si>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</si>
  <si>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</si>
  <si>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</si>
  <si>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</si>
  <si>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RC_SPMp_swPP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</si>
  <si>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</si>
  <si>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</si>
  <si>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</si>
  <si>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</si>
  <si>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</si>
  <si>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</si>
  <si>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</si>
  <si>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</si>
  <si>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</si>
  <si>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</si>
  <si>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</si>
  <si>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</si>
  <si>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</si>
  <si>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El Energy Efficiency</t>
  </si>
  <si>
    <t>Th Energy Efficiency</t>
  </si>
  <si>
    <t>EL: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</si>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</sst>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21161CEB-9890-4BF1-B443-4A4584AEB095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opLeftCell="U1"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47" x14ac:dyDescent="0.25">
      <c r="A1" s="30" t="s">
        <v>79</v>
      </c>
      <c r="B1" t="s">
        <v>86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85</v>
      </c>
    </row>
    <row r="2" spans="1:47" x14ac:dyDescent="0.25">
      <c r="A2" s="30">
        <v>0.26038899999999998</v>
      </c>
      <c r="B2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0</v>
      </c>
      <c r="I2">
        <v>0</v>
      </c>
      <c r="J2">
        <v>0</v>
      </c>
      <c r="K2">
        <v>-391730</v>
      </c>
      <c r="L2">
        <v>-479.02749999999997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0.478824998312749</v>
      </c>
      <c r="AE2">
        <v>-391735.72530890797</v>
      </c>
      <c r="AF2">
        <v>-367209.02750000003</v>
      </c>
      <c r="AG2">
        <v>0.254685102</v>
      </c>
      <c r="AH2">
        <v>0.19520999999999999</v>
      </c>
      <c r="AI2">
        <v>-62750</v>
      </c>
      <c r="AJ2" s="27">
        <f t="shared" ref="AJ2:AJ25" si="0">IF(AE2&lt;0,AE2,0)</f>
        <v>-391735.72530890797</v>
      </c>
      <c r="AK2" s="27">
        <f t="shared" ref="AK2:AK25" si="1">IF(AE2&gt;0,AE2,0)</f>
        <v>0</v>
      </c>
      <c r="AL2" s="27">
        <f t="shared" ref="AL2:AL25" si="2">IF(AF2&lt;0,AF2,0)</f>
        <v>-367209.02750000003</v>
      </c>
      <c r="AM2" s="27">
        <f t="shared" ref="AM2:AM25" si="3">IF(AF2&gt;0,AF2,0)</f>
        <v>0</v>
      </c>
      <c r="AN2" s="29">
        <f t="shared" ref="AN2:AN25" si="4">SUM(J2,C2:I2,-AE2)</f>
        <v>0</v>
      </c>
      <c r="AO2" s="29">
        <f t="shared" ref="AO2:AO25" si="5">N2+AI2-AF2</f>
        <v>367209.02750000003</v>
      </c>
      <c r="AP2" s="29">
        <f t="shared" ref="AP2:AP25" si="6">SUM(C2,D2,E2,F2,G2,H2,I2,J2,N2,AI2,-AJ2,-AK2,-AL2,-AM2)</f>
        <v>367209.02750000003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-391735.72530890797</v>
      </c>
      <c r="AT2" s="29">
        <f>AK2*AR2</f>
        <v>0</v>
      </c>
      <c r="AU2">
        <v>-391730</v>
      </c>
    </row>
    <row r="3" spans="1:47" x14ac:dyDescent="0.25">
      <c r="A3" s="30">
        <v>0.25714300000000001</v>
      </c>
      <c r="B3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-392127</v>
      </c>
      <c r="I3">
        <v>0</v>
      </c>
      <c r="J3">
        <v>0</v>
      </c>
      <c r="K3">
        <v>0</v>
      </c>
      <c r="L3">
        <v>-436.48250000000002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0.45764999662549699</v>
      </c>
      <c r="AE3">
        <v>-787254.288299268</v>
      </c>
      <c r="AF3">
        <v>24563.517500000002</v>
      </c>
      <c r="AG3">
        <v>0.23503848899999999</v>
      </c>
      <c r="AH3">
        <v>0.17444999999999999</v>
      </c>
      <c r="AI3">
        <v>-62750</v>
      </c>
      <c r="AJ3" s="27">
        <f t="shared" si="0"/>
        <v>-787254.288299268</v>
      </c>
      <c r="AK3" s="27">
        <f t="shared" si="1"/>
        <v>0</v>
      </c>
      <c r="AL3" s="27">
        <f t="shared" si="2"/>
        <v>0</v>
      </c>
      <c r="AM3" s="27">
        <f t="shared" si="3"/>
        <v>24563.517500000002</v>
      </c>
      <c r="AN3" s="29">
        <f t="shared" si="4"/>
        <v>0</v>
      </c>
      <c r="AO3" s="29">
        <f t="shared" si="5"/>
        <v>-24563.517500000002</v>
      </c>
      <c r="AP3" s="29">
        <f t="shared" si="6"/>
        <v>-24563.517500000002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-787254.288299268</v>
      </c>
      <c r="AT3" s="29">
        <f t="shared" si="7"/>
        <v>0</v>
      </c>
      <c r="AU3">
        <v>0</v>
      </c>
    </row>
    <row r="4" spans="1:47" x14ac:dyDescent="0.25">
      <c r="A4" s="30">
        <v>0.25442999999999999</v>
      </c>
      <c r="B4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-768638.77179999999</v>
      </c>
      <c r="I4">
        <v>0</v>
      </c>
      <c r="J4">
        <v>373500</v>
      </c>
      <c r="K4">
        <v>0</v>
      </c>
      <c r="L4">
        <v>-376.17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0.55469423484074898</v>
      </c>
      <c r="AB4">
        <v>0.5</v>
      </c>
      <c r="AC4">
        <v>0.38831576586678601</v>
      </c>
      <c r="AD4">
        <v>0.43647499493824599</v>
      </c>
      <c r="AE4">
        <v>-781977.54362354404</v>
      </c>
      <c r="AF4">
        <v>24623.83</v>
      </c>
      <c r="AG4">
        <v>0.20922375300000001</v>
      </c>
      <c r="AH4">
        <v>0.14960999999999999</v>
      </c>
      <c r="AI4">
        <v>-62750</v>
      </c>
      <c r="AJ4" s="27">
        <f t="shared" si="0"/>
        <v>-781977.54362354404</v>
      </c>
      <c r="AK4" s="27">
        <f t="shared" si="1"/>
        <v>0</v>
      </c>
      <c r="AL4" s="27">
        <f t="shared" si="2"/>
        <v>0</v>
      </c>
      <c r="AM4" s="27">
        <f t="shared" si="3"/>
        <v>24623.83</v>
      </c>
      <c r="AN4" s="29">
        <f t="shared" si="4"/>
        <v>0</v>
      </c>
      <c r="AO4" s="29">
        <f t="shared" si="5"/>
        <v>-24623.83</v>
      </c>
      <c r="AP4" s="29">
        <f t="shared" si="6"/>
        <v>-24623.83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-781977.54362354404</v>
      </c>
      <c r="AT4" s="29">
        <f t="shared" si="7"/>
        <v>0</v>
      </c>
      <c r="AU4">
        <v>0</v>
      </c>
    </row>
    <row r="5" spans="1:47" x14ac:dyDescent="0.25">
      <c r="A5" s="30">
        <v>0.25297999999999998</v>
      </c>
      <c r="B5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-563200</v>
      </c>
      <c r="I5">
        <v>0</v>
      </c>
      <c r="J5">
        <v>376300</v>
      </c>
      <c r="K5">
        <v>-200000</v>
      </c>
      <c r="L5">
        <v>-347.34750000000003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0.66196471579446903</v>
      </c>
      <c r="AB5">
        <v>0.5</v>
      </c>
      <c r="AC5">
        <v>0.16411003962024401</v>
      </c>
      <c r="AD5">
        <v>0.41529999325099498</v>
      </c>
      <c r="AE5">
        <v>-587227.600799268</v>
      </c>
      <c r="AF5">
        <v>-175347.3475</v>
      </c>
      <c r="AG5">
        <v>0.200678984</v>
      </c>
      <c r="AH5">
        <v>0.14057</v>
      </c>
      <c r="AI5">
        <v>-62750</v>
      </c>
      <c r="AJ5" s="27">
        <f t="shared" si="0"/>
        <v>-587227.600799268</v>
      </c>
      <c r="AK5" s="27">
        <f t="shared" si="1"/>
        <v>0</v>
      </c>
      <c r="AL5" s="27">
        <f t="shared" si="2"/>
        <v>-175347.3475</v>
      </c>
      <c r="AM5" s="27">
        <f t="shared" si="3"/>
        <v>0</v>
      </c>
      <c r="AN5" s="29">
        <f t="shared" si="4"/>
        <v>0</v>
      </c>
      <c r="AO5" s="29">
        <f t="shared" si="5"/>
        <v>175347.3475</v>
      </c>
      <c r="AP5" s="29">
        <f t="shared" si="6"/>
        <v>175347.3475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-587227.600799268</v>
      </c>
      <c r="AT5" s="29">
        <f t="shared" si="7"/>
        <v>0</v>
      </c>
      <c r="AU5">
        <v>-200000</v>
      </c>
    </row>
    <row r="6" spans="1:47" x14ac:dyDescent="0.25">
      <c r="A6" s="30">
        <v>0.25274999999999997</v>
      </c>
      <c r="B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-778789.08429999999</v>
      </c>
      <c r="I6">
        <v>0</v>
      </c>
      <c r="J6">
        <v>370700</v>
      </c>
      <c r="K6">
        <v>0</v>
      </c>
      <c r="L6">
        <v>-332.5025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0.73993878577086003</v>
      </c>
      <c r="AB6">
        <v>0.5</v>
      </c>
      <c r="AC6">
        <v>3.9644331481066199E-2</v>
      </c>
      <c r="AD6">
        <v>0.39412499156374398</v>
      </c>
      <c r="AE6">
        <v>-806378.16862354404</v>
      </c>
      <c r="AF6">
        <v>24667.497500000001</v>
      </c>
      <c r="AG6">
        <v>0.20197621599999999</v>
      </c>
      <c r="AH6">
        <v>0.14055999999999999</v>
      </c>
      <c r="AI6">
        <v>-62750</v>
      </c>
      <c r="AJ6" s="27">
        <f t="shared" si="0"/>
        <v>-806378.16862354404</v>
      </c>
      <c r="AK6" s="27">
        <f t="shared" si="1"/>
        <v>0</v>
      </c>
      <c r="AL6" s="27">
        <f t="shared" si="2"/>
        <v>0</v>
      </c>
      <c r="AM6" s="27">
        <f t="shared" si="3"/>
        <v>24667.497500000001</v>
      </c>
      <c r="AN6" s="29">
        <f t="shared" si="4"/>
        <v>0</v>
      </c>
      <c r="AO6" s="29">
        <f t="shared" si="5"/>
        <v>-24667.497500000001</v>
      </c>
      <c r="AP6" s="29">
        <f t="shared" si="6"/>
        <v>-24667.497500000001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-806378.16862354404</v>
      </c>
      <c r="AT6" s="29">
        <f t="shared" si="7"/>
        <v>0</v>
      </c>
      <c r="AU6">
        <v>0</v>
      </c>
    </row>
    <row r="7" spans="1:47" x14ac:dyDescent="0.25">
      <c r="A7" s="30">
        <v>0.25497999999999998</v>
      </c>
      <c r="B7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-17245.14385</v>
      </c>
      <c r="I7">
        <v>0</v>
      </c>
      <c r="J7">
        <v>-500</v>
      </c>
      <c r="K7">
        <v>-387000</v>
      </c>
      <c r="L7">
        <v>-315.32499999999999</v>
      </c>
      <c r="M7">
        <v>25000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0.84535726495540198</v>
      </c>
      <c r="AB7">
        <v>0.5</v>
      </c>
      <c r="AC7">
        <v>0</v>
      </c>
      <c r="AD7">
        <v>0.36406054693595102</v>
      </c>
      <c r="AE7">
        <v>-503491.30554024503</v>
      </c>
      <c r="AF7">
        <v>-362315.32499661099</v>
      </c>
      <c r="AG7">
        <v>0.20758394199999999</v>
      </c>
      <c r="AH7">
        <v>0.14516000000000001</v>
      </c>
      <c r="AI7">
        <v>-89092.975206611591</v>
      </c>
      <c r="AJ7" s="27">
        <f t="shared" si="0"/>
        <v>-503491.30554024503</v>
      </c>
      <c r="AK7" s="27">
        <f t="shared" si="1"/>
        <v>0</v>
      </c>
      <c r="AL7" s="27">
        <f t="shared" si="2"/>
        <v>-362315.32499661099</v>
      </c>
      <c r="AM7" s="27">
        <f t="shared" si="3"/>
        <v>0</v>
      </c>
      <c r="AN7" s="29">
        <f t="shared" si="4"/>
        <v>0</v>
      </c>
      <c r="AO7" s="29">
        <f t="shared" si="5"/>
        <v>362315.32499999937</v>
      </c>
      <c r="AP7" s="29">
        <f t="shared" si="6"/>
        <v>362315.32499999949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-503491.30554024503</v>
      </c>
      <c r="AT7" s="29">
        <f t="shared" si="7"/>
        <v>0</v>
      </c>
      <c r="AU7">
        <v>-387000</v>
      </c>
    </row>
    <row r="8" spans="1:47" x14ac:dyDescent="0.25">
      <c r="A8" s="30">
        <v>0.26271</v>
      </c>
      <c r="B8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0</v>
      </c>
      <c r="K8">
        <v>-487660</v>
      </c>
      <c r="L8">
        <v>-6296.5249999999996</v>
      </c>
      <c r="M8">
        <v>25000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0.84764390212837004</v>
      </c>
      <c r="AB8">
        <v>0.5</v>
      </c>
      <c r="AC8">
        <v>0</v>
      </c>
      <c r="AD8">
        <v>0.23295483730351499</v>
      </c>
      <c r="AE8">
        <v>-487656.94417347398</v>
      </c>
      <c r="AF8">
        <v>-468956.52496176399</v>
      </c>
      <c r="AG8">
        <v>0.22290945400000001</v>
      </c>
      <c r="AH8">
        <v>0.15945999999999999</v>
      </c>
      <c r="AI8">
        <v>-608333.34516176383</v>
      </c>
      <c r="AJ8" s="27">
        <f t="shared" si="0"/>
        <v>-487656.94417347398</v>
      </c>
      <c r="AK8" s="27">
        <f t="shared" si="1"/>
        <v>0</v>
      </c>
      <c r="AL8" s="27">
        <f t="shared" si="2"/>
        <v>-468956.52496176399</v>
      </c>
      <c r="AM8" s="27">
        <f t="shared" si="3"/>
        <v>0</v>
      </c>
      <c r="AN8" s="29">
        <f t="shared" si="4"/>
        <v>0</v>
      </c>
      <c r="AO8" s="29">
        <f t="shared" si="5"/>
        <v>468956.52500000014</v>
      </c>
      <c r="AP8" s="29">
        <f t="shared" si="6"/>
        <v>468956.52500000014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-487656.94417347398</v>
      </c>
      <c r="AT8" s="29">
        <f t="shared" si="7"/>
        <v>0</v>
      </c>
      <c r="AU8">
        <v>-487660</v>
      </c>
    </row>
    <row r="9" spans="1:47" x14ac:dyDescent="0.25">
      <c r="A9" s="30">
        <v>0.269783</v>
      </c>
      <c r="B9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-12333.924999999999</v>
      </c>
      <c r="M9">
        <v>25000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0.84764390212837004</v>
      </c>
      <c r="AB9">
        <v>0.5</v>
      </c>
      <c r="AC9">
        <v>3.09279541239607E-2</v>
      </c>
      <c r="AD9">
        <v>0.15784364188533301</v>
      </c>
      <c r="AE9">
        <v>-964648.53260860895</v>
      </c>
      <c r="AF9">
        <v>12666.0745517343</v>
      </c>
      <c r="AG9">
        <v>0.23400607000000001</v>
      </c>
      <c r="AH9">
        <v>0.17157</v>
      </c>
      <c r="AI9">
        <v>-1032778.9374482664</v>
      </c>
      <c r="AJ9" s="27">
        <f t="shared" si="0"/>
        <v>-964648.53260860895</v>
      </c>
      <c r="AK9" s="27">
        <f t="shared" si="1"/>
        <v>0</v>
      </c>
      <c r="AL9" s="27">
        <f t="shared" si="2"/>
        <v>0</v>
      </c>
      <c r="AM9" s="27">
        <f t="shared" si="3"/>
        <v>12666.0745517343</v>
      </c>
      <c r="AN9" s="29">
        <f t="shared" si="4"/>
        <v>0</v>
      </c>
      <c r="AO9" s="29">
        <f t="shared" si="5"/>
        <v>-12666.075000000694</v>
      </c>
      <c r="AP9" s="29">
        <f t="shared" si="6"/>
        <v>-12666.075000000694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0</v>
      </c>
    </row>
    <row r="10" spans="1:47" x14ac:dyDescent="0.25">
      <c r="A10" s="30">
        <v>0.27707500000000002</v>
      </c>
      <c r="B10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-12021.05</v>
      </c>
      <c r="M10">
        <v>68376.7422643873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0.84764390212837004</v>
      </c>
      <c r="AB10">
        <v>0.5</v>
      </c>
      <c r="AC10">
        <v>0.12679651317913801</v>
      </c>
      <c r="AD10">
        <v>0</v>
      </c>
      <c r="AE10">
        <v>-545785.33199036901</v>
      </c>
      <c r="AF10">
        <v>-991560.98623071099</v>
      </c>
      <c r="AG10">
        <v>0.20459496199999999</v>
      </c>
      <c r="AH10">
        <v>0.14926</v>
      </c>
      <c r="AI10">
        <v>-1047916.6784950979</v>
      </c>
      <c r="AJ10" s="27">
        <f t="shared" si="0"/>
        <v>-545785.33199036901</v>
      </c>
      <c r="AK10" s="27">
        <f t="shared" si="1"/>
        <v>0</v>
      </c>
      <c r="AL10" s="27">
        <f t="shared" si="2"/>
        <v>-991560.98623071099</v>
      </c>
      <c r="AM10" s="27">
        <f t="shared" si="3"/>
        <v>0</v>
      </c>
      <c r="AN10" s="29">
        <f t="shared" si="4"/>
        <v>0</v>
      </c>
      <c r="AO10" s="29">
        <f t="shared" si="5"/>
        <v>-56355.692264386918</v>
      </c>
      <c r="AP10" s="29">
        <f t="shared" si="6"/>
        <v>-56355.692264387035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0</v>
      </c>
    </row>
    <row r="11" spans="1:47" x14ac:dyDescent="0.25">
      <c r="A11" s="30">
        <v>0.27672799999999997</v>
      </c>
      <c r="B11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0.19859897700000001</v>
      </c>
      <c r="K11">
        <v>0</v>
      </c>
      <c r="L11">
        <v>982.10749999999996</v>
      </c>
      <c r="M11">
        <v>47162.329379667302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0.84764390212837004</v>
      </c>
      <c r="AB11">
        <v>0.5</v>
      </c>
      <c r="AC11">
        <v>0.16127626124729499</v>
      </c>
      <c r="AD11">
        <v>0</v>
      </c>
      <c r="AE11">
        <v>954982.72081170999</v>
      </c>
      <c r="AF11">
        <v>-809591.11213884701</v>
      </c>
      <c r="AG11">
        <v>0.19017879100000001</v>
      </c>
      <c r="AH11">
        <v>0.14055999999999999</v>
      </c>
      <c r="AI11">
        <v>-857735.54901851318</v>
      </c>
      <c r="AJ11" s="27">
        <f t="shared" si="0"/>
        <v>0</v>
      </c>
      <c r="AK11" s="27">
        <f t="shared" si="1"/>
        <v>954982.72081170999</v>
      </c>
      <c r="AL11" s="27">
        <f t="shared" si="2"/>
        <v>-809591.11213884701</v>
      </c>
      <c r="AM11" s="27">
        <f t="shared" si="3"/>
        <v>0</v>
      </c>
      <c r="AN11" s="29">
        <f t="shared" si="4"/>
        <v>0</v>
      </c>
      <c r="AO11" s="29">
        <f t="shared" si="5"/>
        <v>-48144.436879666173</v>
      </c>
      <c r="AP11" s="29">
        <f t="shared" si="6"/>
        <v>-48144.436879666173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954982.72081170999</v>
      </c>
      <c r="AU11">
        <v>0</v>
      </c>
    </row>
    <row r="12" spans="1:47" x14ac:dyDescent="0.25">
      <c r="A12" s="30">
        <v>0.27678199999999997</v>
      </c>
      <c r="B12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3175.1750000000002</v>
      </c>
      <c r="M12">
        <v>66878.714289246796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0.78643923066939003</v>
      </c>
      <c r="AB12">
        <v>0.5</v>
      </c>
      <c r="AC12">
        <v>0.16127620186208799</v>
      </c>
      <c r="AD12">
        <v>0</v>
      </c>
      <c r="AE12">
        <v>2207920.6043150099</v>
      </c>
      <c r="AF12">
        <v>-674010.17212596198</v>
      </c>
      <c r="AG12">
        <v>0.178113509</v>
      </c>
      <c r="AH12">
        <v>0.13582</v>
      </c>
      <c r="AI12">
        <v>-744064.06141520804</v>
      </c>
      <c r="AJ12" s="27">
        <f t="shared" si="0"/>
        <v>0</v>
      </c>
      <c r="AK12" s="27">
        <f t="shared" si="1"/>
        <v>2207920.6043150099</v>
      </c>
      <c r="AL12" s="27">
        <f t="shared" si="2"/>
        <v>-674010.17212596198</v>
      </c>
      <c r="AM12" s="27">
        <f t="shared" si="3"/>
        <v>0</v>
      </c>
      <c r="AN12" s="29">
        <f t="shared" si="4"/>
        <v>3.7252902984619141E-9</v>
      </c>
      <c r="AO12" s="29">
        <f t="shared" si="5"/>
        <v>-70053.889289246057</v>
      </c>
      <c r="AP12" s="29">
        <f t="shared" si="6"/>
        <v>-70053.889289242332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2207920.6043150099</v>
      </c>
      <c r="AU12">
        <v>0</v>
      </c>
    </row>
    <row r="13" spans="1:47" x14ac:dyDescent="0.25">
      <c r="A13" s="30">
        <v>0.270368</v>
      </c>
      <c r="B13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13071.975</v>
      </c>
      <c r="M13">
        <v>70833.118684162706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0.64501536334547505</v>
      </c>
      <c r="AB13">
        <v>0.5</v>
      </c>
      <c r="AC13">
        <v>0.16127620186208799</v>
      </c>
      <c r="AD13">
        <v>0</v>
      </c>
      <c r="AE13">
        <v>1450490.1753514099</v>
      </c>
      <c r="AF13">
        <v>-680070.67611708702</v>
      </c>
      <c r="AG13">
        <v>0.171302914</v>
      </c>
      <c r="AH13">
        <v>0.13022</v>
      </c>
      <c r="AI13">
        <v>-763975.76980124996</v>
      </c>
      <c r="AJ13" s="27">
        <f t="shared" si="0"/>
        <v>0</v>
      </c>
      <c r="AK13" s="27">
        <f t="shared" si="1"/>
        <v>1450490.1753514099</v>
      </c>
      <c r="AL13" s="27">
        <f t="shared" si="2"/>
        <v>-680070.67611708702</v>
      </c>
      <c r="AM13" s="27">
        <f t="shared" si="3"/>
        <v>0</v>
      </c>
      <c r="AN13" s="29">
        <f t="shared" si="4"/>
        <v>-4.8894435167312622E-9</v>
      </c>
      <c r="AO13" s="29">
        <f t="shared" si="5"/>
        <v>-83905.093684162945</v>
      </c>
      <c r="AP13" s="29">
        <f t="shared" si="6"/>
        <v>-83905.093684167834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1450490.1753514099</v>
      </c>
      <c r="AU13">
        <v>0</v>
      </c>
    </row>
    <row r="14" spans="1:47" x14ac:dyDescent="0.25">
      <c r="A14" s="30">
        <v>0.266897</v>
      </c>
      <c r="B14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15175.225</v>
      </c>
      <c r="M14">
        <v>66931.569500997299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0.550433358282157</v>
      </c>
      <c r="AB14">
        <v>0.5</v>
      </c>
      <c r="AC14">
        <v>0.16127620186208799</v>
      </c>
      <c r="AD14">
        <v>0</v>
      </c>
      <c r="AE14">
        <v>1721374.30184549</v>
      </c>
      <c r="AF14">
        <v>-636873.93358087796</v>
      </c>
      <c r="AG14">
        <v>0.17035473900000001</v>
      </c>
      <c r="AH14">
        <v>0.12872</v>
      </c>
      <c r="AI14">
        <v>-718980.72808187502</v>
      </c>
      <c r="AJ14" s="27">
        <f t="shared" si="0"/>
        <v>0</v>
      </c>
      <c r="AK14" s="27">
        <f t="shared" si="1"/>
        <v>1721374.30184549</v>
      </c>
      <c r="AL14" s="27">
        <f t="shared" si="2"/>
        <v>-636873.93358087796</v>
      </c>
      <c r="AM14" s="27">
        <f t="shared" si="3"/>
        <v>0</v>
      </c>
      <c r="AN14" s="29">
        <f t="shared" si="4"/>
        <v>3.0267983675003052E-9</v>
      </c>
      <c r="AO14" s="29">
        <f t="shared" si="5"/>
        <v>-82106.794500997057</v>
      </c>
      <c r="AP14" s="29">
        <f t="shared" si="6"/>
        <v>-82106.79450099403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37224.5</v>
      </c>
      <c r="M15">
        <v>38356.372916701002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0.43366719631567302</v>
      </c>
      <c r="AB15">
        <v>0.5</v>
      </c>
      <c r="AC15">
        <v>0.16127620186208799</v>
      </c>
      <c r="AD15">
        <v>0</v>
      </c>
      <c r="AE15">
        <v>847689.663620829</v>
      </c>
      <c r="AF15">
        <v>-643988.00943514705</v>
      </c>
      <c r="AG15">
        <v>0.171294636</v>
      </c>
      <c r="AH15">
        <v>0.12992999999999999</v>
      </c>
      <c r="AI15">
        <v>-719568.8823518462</v>
      </c>
      <c r="AJ15" s="27">
        <f t="shared" si="0"/>
        <v>0</v>
      </c>
      <c r="AK15" s="27">
        <f t="shared" si="1"/>
        <v>847689.663620829</v>
      </c>
      <c r="AL15" s="27">
        <f t="shared" si="2"/>
        <v>-643988.00943514705</v>
      </c>
      <c r="AM15" s="27">
        <f t="shared" si="3"/>
        <v>0</v>
      </c>
      <c r="AN15" s="29">
        <f t="shared" si="4"/>
        <v>0</v>
      </c>
      <c r="AO15" s="29">
        <f t="shared" si="5"/>
        <v>-75580.872916699154</v>
      </c>
      <c r="AP15" s="29">
        <f t="shared" si="6"/>
        <v>-75580.872916699154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0</v>
      </c>
      <c r="I16">
        <v>0</v>
      </c>
      <c r="J16">
        <v>450000</v>
      </c>
      <c r="K16">
        <v>0</v>
      </c>
      <c r="L16">
        <v>27042</v>
      </c>
      <c r="M16">
        <v>59436.561382107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0.37507525653342599</v>
      </c>
      <c r="AB16">
        <v>0.5</v>
      </c>
      <c r="AC16">
        <v>7.15699897068965E-2</v>
      </c>
      <c r="AD16">
        <v>0</v>
      </c>
      <c r="AE16">
        <v>1360680.3196326799</v>
      </c>
      <c r="AF16">
        <v>-607923.654303074</v>
      </c>
      <c r="AG16">
        <v>0.170437012</v>
      </c>
      <c r="AH16">
        <v>0.12889999999999999</v>
      </c>
      <c r="AI16">
        <v>-694402.21568518016</v>
      </c>
      <c r="AJ16" s="27">
        <f t="shared" si="0"/>
        <v>0</v>
      </c>
      <c r="AK16" s="27">
        <f t="shared" si="1"/>
        <v>1360680.3196326799</v>
      </c>
      <c r="AL16" s="27">
        <f t="shared" si="2"/>
        <v>-607923.654303074</v>
      </c>
      <c r="AM16" s="27">
        <f t="shared" si="3"/>
        <v>0</v>
      </c>
      <c r="AN16" s="29">
        <f t="shared" si="4"/>
        <v>-2.0954757928848267E-9</v>
      </c>
      <c r="AO16" s="29">
        <f t="shared" si="5"/>
        <v>-86478.561382106156</v>
      </c>
      <c r="AP16" s="29">
        <f t="shared" si="6"/>
        <v>-86478.561382108252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-651628.63379999995</v>
      </c>
      <c r="I17">
        <v>0</v>
      </c>
      <c r="J17">
        <v>0</v>
      </c>
      <c r="K17">
        <v>0</v>
      </c>
      <c r="L17">
        <v>23119.674999999999</v>
      </c>
      <c r="M17">
        <v>40093.640271343997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0.37507525653342599</v>
      </c>
      <c r="AB17">
        <v>0.5</v>
      </c>
      <c r="AC17">
        <v>0</v>
      </c>
      <c r="AD17">
        <v>0</v>
      </c>
      <c r="AE17">
        <v>278631.368320801</v>
      </c>
      <c r="AF17">
        <v>-656943.72135047603</v>
      </c>
      <c r="AG17">
        <v>0.167840183</v>
      </c>
      <c r="AH17">
        <v>0.12529000000000001</v>
      </c>
      <c r="AI17">
        <v>-720157.03662181948</v>
      </c>
      <c r="AJ17" s="27">
        <f t="shared" si="0"/>
        <v>0</v>
      </c>
      <c r="AK17" s="27">
        <f t="shared" si="1"/>
        <v>278631.368320801</v>
      </c>
      <c r="AL17" s="27">
        <f t="shared" si="2"/>
        <v>-656943.72135047603</v>
      </c>
      <c r="AM17" s="27">
        <f t="shared" si="3"/>
        <v>0</v>
      </c>
      <c r="AN17" s="29">
        <f t="shared" si="4"/>
        <v>0</v>
      </c>
      <c r="AO17" s="29">
        <f t="shared" si="5"/>
        <v>-63213.315271343454</v>
      </c>
      <c r="AP17" s="29">
        <f t="shared" si="6"/>
        <v>-63213.315271343454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278631.368320801</v>
      </c>
      <c r="AU17">
        <v>0</v>
      </c>
    </row>
    <row r="18" spans="1:47" x14ac:dyDescent="0.25">
      <c r="A18" s="30">
        <v>0.27431899999999998</v>
      </c>
      <c r="B18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35534.5</v>
      </c>
      <c r="M18">
        <v>29732.627841611498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0.467465529104301</v>
      </c>
      <c r="AB18">
        <v>0.5</v>
      </c>
      <c r="AC18">
        <v>0</v>
      </c>
      <c r="AD18">
        <v>0</v>
      </c>
      <c r="AE18">
        <v>999703.17832699104</v>
      </c>
      <c r="AF18">
        <v>-699968.28383291699</v>
      </c>
      <c r="AG18">
        <v>0.17468782299999999</v>
      </c>
      <c r="AH18">
        <v>0.12831999999999999</v>
      </c>
      <c r="AI18">
        <v>-765235.41167452745</v>
      </c>
      <c r="AJ18" s="27">
        <f t="shared" si="0"/>
        <v>0</v>
      </c>
      <c r="AK18" s="27">
        <f t="shared" si="1"/>
        <v>999703.17832699104</v>
      </c>
      <c r="AL18" s="27">
        <f t="shared" si="2"/>
        <v>-699968.28383291699</v>
      </c>
      <c r="AM18" s="27">
        <f t="shared" si="3"/>
        <v>0</v>
      </c>
      <c r="AN18" s="29">
        <f t="shared" si="4"/>
        <v>0</v>
      </c>
      <c r="AO18" s="29">
        <f t="shared" si="5"/>
        <v>-65267.127841610461</v>
      </c>
      <c r="AP18" s="29">
        <f t="shared" si="6"/>
        <v>-65267.127841610461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999703.17832699104</v>
      </c>
      <c r="AU18">
        <v>0</v>
      </c>
    </row>
    <row r="19" spans="1:47" x14ac:dyDescent="0.25">
      <c r="A19" s="30">
        <v>0.27111299999999999</v>
      </c>
      <c r="B19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114518.7742</v>
      </c>
      <c r="I19">
        <v>0</v>
      </c>
      <c r="J19">
        <v>-3.178326991</v>
      </c>
      <c r="K19">
        <v>0</v>
      </c>
      <c r="L19">
        <v>-994.79499999999996</v>
      </c>
      <c r="M19">
        <v>39311.939508085998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0.467465529104301</v>
      </c>
      <c r="AB19">
        <v>0.5</v>
      </c>
      <c r="AC19">
        <v>0</v>
      </c>
      <c r="AD19">
        <v>0</v>
      </c>
      <c r="AE19">
        <v>229034.37002835999</v>
      </c>
      <c r="AF19">
        <v>-707006.55878040101</v>
      </c>
      <c r="AG19">
        <v>0.185012962</v>
      </c>
      <c r="AH19">
        <v>0.13632</v>
      </c>
      <c r="AI19">
        <v>-745323.70328848646</v>
      </c>
      <c r="AJ19" s="27">
        <f t="shared" si="0"/>
        <v>0</v>
      </c>
      <c r="AK19" s="27">
        <f t="shared" si="1"/>
        <v>229034.37002835999</v>
      </c>
      <c r="AL19" s="27">
        <f t="shared" si="2"/>
        <v>-707006.55878040101</v>
      </c>
      <c r="AM19" s="27">
        <f t="shared" si="3"/>
        <v>0</v>
      </c>
      <c r="AN19" s="29">
        <f t="shared" si="4"/>
        <v>0</v>
      </c>
      <c r="AO19" s="29">
        <f t="shared" si="5"/>
        <v>-38317.144508085446</v>
      </c>
      <c r="AP19" s="29">
        <f t="shared" si="6"/>
        <v>-38317.144508085446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229034.37002835999</v>
      </c>
      <c r="AU19">
        <v>0</v>
      </c>
    </row>
    <row r="20" spans="1:47" x14ac:dyDescent="0.25">
      <c r="A20" s="30">
        <v>0.28212799999999999</v>
      </c>
      <c r="B20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0</v>
      </c>
      <c r="I20">
        <v>0</v>
      </c>
      <c r="J20">
        <v>-337516.7562</v>
      </c>
      <c r="K20">
        <v>0</v>
      </c>
      <c r="L20">
        <v>-909.05250000000001</v>
      </c>
      <c r="M20">
        <v>25000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0.45142167303828601</v>
      </c>
      <c r="AB20">
        <v>0.5</v>
      </c>
      <c r="AC20">
        <v>0</v>
      </c>
      <c r="AD20">
        <v>0</v>
      </c>
      <c r="AE20">
        <v>-675033.51244470605</v>
      </c>
      <c r="AF20">
        <v>-451780.95332644699</v>
      </c>
      <c r="AG20">
        <v>0.25895084000000002</v>
      </c>
      <c r="AH20">
        <v>0.19972000000000001</v>
      </c>
      <c r="AI20">
        <v>-475871.90082644694</v>
      </c>
      <c r="AJ20" s="27">
        <f t="shared" si="0"/>
        <v>-675033.51244470605</v>
      </c>
      <c r="AK20" s="27">
        <f t="shared" si="1"/>
        <v>0</v>
      </c>
      <c r="AL20" s="27">
        <f t="shared" si="2"/>
        <v>-451780.95332644699</v>
      </c>
      <c r="AM20" s="27">
        <f t="shared" si="3"/>
        <v>0</v>
      </c>
      <c r="AN20" s="29">
        <f t="shared" si="4"/>
        <v>0</v>
      </c>
      <c r="AO20" s="29">
        <f t="shared" si="5"/>
        <v>-24090.947499999951</v>
      </c>
      <c r="AP20" s="29">
        <f t="shared" si="6"/>
        <v>-24090.947499999835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0</v>
      </c>
      <c r="I21">
        <v>0</v>
      </c>
      <c r="J21">
        <v>-450000</v>
      </c>
      <c r="K21">
        <v>0</v>
      </c>
      <c r="L21">
        <v>-841.55250000000001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0.45142167303828601</v>
      </c>
      <c r="AB21">
        <v>0.5</v>
      </c>
      <c r="AC21">
        <v>7.9031500054537407E-2</v>
      </c>
      <c r="AD21">
        <v>0</v>
      </c>
      <c r="AE21">
        <v>-915600.02859207802</v>
      </c>
      <c r="AF21">
        <v>-577296.78665977996</v>
      </c>
      <c r="AG21">
        <v>0.27743423</v>
      </c>
      <c r="AH21">
        <v>0.21782000000000001</v>
      </c>
      <c r="AI21">
        <v>-601455.23415977997</v>
      </c>
      <c r="AJ21" s="27">
        <f t="shared" si="0"/>
        <v>-915600.02859207802</v>
      </c>
      <c r="AK21" s="27">
        <f t="shared" si="1"/>
        <v>0</v>
      </c>
      <c r="AL21" s="27">
        <f t="shared" si="2"/>
        <v>-577296.78665977996</v>
      </c>
      <c r="AM21" s="27">
        <f t="shared" si="3"/>
        <v>0</v>
      </c>
      <c r="AN21" s="29">
        <f t="shared" si="4"/>
        <v>9.3132257461547852E-10</v>
      </c>
      <c r="AO21" s="29">
        <f t="shared" si="5"/>
        <v>-24158.447500000009</v>
      </c>
      <c r="AP21" s="29">
        <f t="shared" si="6"/>
        <v>-24158.447499999078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0</v>
      </c>
      <c r="AU21">
        <v>0</v>
      </c>
    </row>
    <row r="22" spans="1:47" x14ac:dyDescent="0.25">
      <c r="A22" s="30">
        <v>0.27615600000000001</v>
      </c>
      <c r="B22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0</v>
      </c>
      <c r="I22">
        <v>0</v>
      </c>
      <c r="J22">
        <v>-450000</v>
      </c>
      <c r="K22">
        <v>0</v>
      </c>
      <c r="L22">
        <v>-601.41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0.45142167303828601</v>
      </c>
      <c r="AB22">
        <v>0.5</v>
      </c>
      <c r="AC22">
        <v>0.19273412396124301</v>
      </c>
      <c r="AD22">
        <v>0</v>
      </c>
      <c r="AE22">
        <v>-962742.02974724898</v>
      </c>
      <c r="AF22">
        <v>-466611.05187327799</v>
      </c>
      <c r="AG22">
        <v>0.28452875100000002</v>
      </c>
      <c r="AH22">
        <v>0.22478999999999999</v>
      </c>
      <c r="AI22">
        <v>-491009.64187327842</v>
      </c>
      <c r="AJ22" s="27">
        <f t="shared" si="0"/>
        <v>-962742.02974724898</v>
      </c>
      <c r="AK22" s="27">
        <f t="shared" si="1"/>
        <v>0</v>
      </c>
      <c r="AL22" s="27">
        <f t="shared" si="2"/>
        <v>-466611.05187327799</v>
      </c>
      <c r="AM22" s="27">
        <f t="shared" si="3"/>
        <v>0</v>
      </c>
      <c r="AN22" s="29">
        <f t="shared" si="4"/>
        <v>0</v>
      </c>
      <c r="AO22" s="29">
        <f t="shared" si="5"/>
        <v>-24398.590000000433</v>
      </c>
      <c r="AP22" s="29">
        <f t="shared" si="6"/>
        <v>-24398.590000000317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-506.82499999999999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0.45142167303828601</v>
      </c>
      <c r="AB23">
        <v>0.5</v>
      </c>
      <c r="AC23">
        <v>0.306436747867949</v>
      </c>
      <c r="AD23">
        <v>0</v>
      </c>
      <c r="AE23">
        <v>-958746.04423543904</v>
      </c>
      <c r="AF23">
        <v>-271849.80020661099</v>
      </c>
      <c r="AG23">
        <v>0.28195294799999998</v>
      </c>
      <c r="AH23">
        <v>0.22303000000000001</v>
      </c>
      <c r="AI23">
        <v>-296342.97520661145</v>
      </c>
      <c r="AJ23" s="27">
        <f t="shared" si="0"/>
        <v>-958746.04423543904</v>
      </c>
      <c r="AK23" s="27">
        <f t="shared" si="1"/>
        <v>0</v>
      </c>
      <c r="AL23" s="27">
        <f t="shared" si="2"/>
        <v>-271849.80020661099</v>
      </c>
      <c r="AM23" s="27">
        <f t="shared" si="3"/>
        <v>0</v>
      </c>
      <c r="AN23" s="29">
        <f t="shared" si="4"/>
        <v>0</v>
      </c>
      <c r="AO23" s="29">
        <f t="shared" si="5"/>
        <v>-24493.175000000454</v>
      </c>
      <c r="AP23" s="29">
        <f t="shared" si="6"/>
        <v>-24493.175000000454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-10454.052439999999</v>
      </c>
      <c r="I24">
        <v>0</v>
      </c>
      <c r="J24">
        <v>-450000</v>
      </c>
      <c r="K24">
        <v>0</v>
      </c>
      <c r="L24">
        <v>-495.65249999999997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0.45142167303828601</v>
      </c>
      <c r="AB24">
        <v>0.5</v>
      </c>
      <c r="AC24">
        <v>0.42013937177465399</v>
      </c>
      <c r="AD24">
        <v>0</v>
      </c>
      <c r="AE24">
        <v>-971003.24605575902</v>
      </c>
      <c r="AF24">
        <v>-127421.961039945</v>
      </c>
      <c r="AG24">
        <v>0.27047363200000002</v>
      </c>
      <c r="AH24">
        <v>0.21471999999999999</v>
      </c>
      <c r="AI24">
        <v>-151926.3085399447</v>
      </c>
      <c r="AJ24" s="27">
        <f t="shared" si="0"/>
        <v>-971003.24605575902</v>
      </c>
      <c r="AK24" s="27">
        <f t="shared" si="1"/>
        <v>0</v>
      </c>
      <c r="AL24" s="27">
        <f t="shared" si="2"/>
        <v>-127421.961039945</v>
      </c>
      <c r="AM24" s="27">
        <f t="shared" si="3"/>
        <v>0</v>
      </c>
      <c r="AN24" s="29">
        <f t="shared" si="4"/>
        <v>0</v>
      </c>
      <c r="AO24" s="29">
        <f t="shared" si="5"/>
        <v>-24504.347499999698</v>
      </c>
      <c r="AP24" s="29">
        <f t="shared" si="6"/>
        <v>-24504.347499999698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-971003.24605575902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-523664.72169999999</v>
      </c>
      <c r="I25">
        <v>0</v>
      </c>
      <c r="J25">
        <v>0</v>
      </c>
      <c r="K25">
        <v>-22900</v>
      </c>
      <c r="L25">
        <v>-465.79750000000001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0.45288929550221002</v>
      </c>
      <c r="AB25">
        <v>0.5</v>
      </c>
      <c r="AC25">
        <v>0.48050670162888098</v>
      </c>
      <c r="AD25">
        <v>0</v>
      </c>
      <c r="AE25">
        <v>-1024366.2022999</v>
      </c>
      <c r="AF25">
        <v>-30370.618436639099</v>
      </c>
      <c r="AG25">
        <v>0.26045217100000001</v>
      </c>
      <c r="AH25">
        <v>0.20463000000000001</v>
      </c>
      <c r="AI25">
        <v>-32004.820936638986</v>
      </c>
      <c r="AJ25" s="27">
        <f t="shared" si="0"/>
        <v>-1024366.2022999</v>
      </c>
      <c r="AK25" s="27">
        <f t="shared" si="1"/>
        <v>0</v>
      </c>
      <c r="AL25" s="27">
        <f t="shared" si="2"/>
        <v>-30370.618436639099</v>
      </c>
      <c r="AM25" s="27">
        <f t="shared" si="3"/>
        <v>0</v>
      </c>
      <c r="AN25" s="29">
        <f t="shared" si="4"/>
        <v>1.9790604710578918E-9</v>
      </c>
      <c r="AO25" s="29">
        <f t="shared" si="5"/>
        <v>-1634.2024999998866</v>
      </c>
      <c r="AP25" s="29">
        <f t="shared" si="6"/>
        <v>-1634.2024999980167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-1024366.2022999</v>
      </c>
      <c r="AT25" s="29">
        <f t="shared" si="7"/>
        <v>0</v>
      </c>
      <c r="AU25">
        <v>-22900</v>
      </c>
    </row>
    <row r="26" spans="1:47" x14ac:dyDescent="0.25">
      <c r="S26" s="5">
        <f>SUM(T2:T25)</f>
        <v>-68491.735537190238</v>
      </c>
      <c r="T26" s="5">
        <f>SUM(U2:U25)</f>
        <v>-68491.735537190238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tabSelected="1" workbookViewId="0">
      <selection activeCell="U13" sqref="U13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99</v>
      </c>
      <c r="B1">
        <f>(B10+B12)/(B9+B11)</f>
        <v>0.88670672502368519</v>
      </c>
      <c r="C1" t="s">
        <v>100</v>
      </c>
      <c r="D1">
        <f>(D10+D12)/(D9+D11)</f>
        <v>0.99441568541047787</v>
      </c>
      <c r="E1" t="s">
        <v>7</v>
      </c>
      <c r="G1">
        <f>(B10+D10+B12+D12)/(B9+D9+D11+B11)</f>
        <v>0.92497461462594788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0.58194472233624894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101</v>
      </c>
      <c r="B8" s="29"/>
      <c r="C8" s="29"/>
      <c r="D8" s="29" t="s">
        <v>102</v>
      </c>
      <c r="E8" s="29"/>
      <c r="F8" s="29"/>
    </row>
    <row r="9" spans="1:7" x14ac:dyDescent="0.25">
      <c r="A9" t="s">
        <v>73</v>
      </c>
      <c r="B9">
        <f>SUM('Day1'!C2:D25)-SUM('Day1'!K2:K25)</f>
        <v>13172058.75</v>
      </c>
      <c r="C9" t="s">
        <v>73</v>
      </c>
      <c r="D9" cm="1">
        <f t="array" ref="D9">SUM(ABS('Day1'!L2:M25))+SUM('Day1'!N2:N25)</f>
        <v>3114147.4709483106</v>
      </c>
    </row>
    <row r="10" spans="1:7" x14ac:dyDescent="0.25">
      <c r="A10" t="s">
        <v>74</v>
      </c>
      <c r="B10" cm="1">
        <f t="array" ref="B10">SUM(-'Day1'!E2:E25)</f>
        <v>11705468.14997106</v>
      </c>
      <c r="C10" t="s">
        <v>74</v>
      </c>
      <c r="D10">
        <f>-SUM('Day1'!AI2:AI25)-SUM('Day1'!AU2:AU25)</f>
        <v>13359216.175793145</v>
      </c>
    </row>
    <row r="11" spans="1:7" x14ac:dyDescent="0.25">
      <c r="A11" t="s">
        <v>75</v>
      </c>
      <c r="B11" cm="1">
        <f t="array" ref="B11">SUM(-'Day1'!AJ2:AJ25)</f>
        <v>11363646.504342359</v>
      </c>
      <c r="C11" t="s">
        <v>77</v>
      </c>
      <c r="D11" cm="1">
        <f t="array" ref="D11">SUM(-'Day1'!AL2:AL25)</f>
        <v>10407096.504396575</v>
      </c>
    </row>
    <row r="12" spans="1:7" x14ac:dyDescent="0.25">
      <c r="A12" t="s">
        <v>76</v>
      </c>
      <c r="B12">
        <f>SUM('Day1'!AK2:AK25)</f>
        <v>10050506.702253278</v>
      </c>
      <c r="C12" t="s">
        <v>78</v>
      </c>
      <c r="D12">
        <f>SUM('Day1'!AM2:AM25)</f>
        <v>86520.919551734303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2025-03-24T16:42:18Z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