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C9415E87-9DA2-4C22-B14E-1D990554A48B}" xr6:coauthVersionLast="47" xr6:coauthVersionMax="47" xr10:uidLastSave="{00000000-0000-0000-0000-000000000000}"/>
  <bookViews>
    <workbookView xWindow="570" yWindow="2715" windowWidth="21600" windowHeight="12645" activeTab="2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3" l="1"/>
  <c r="D9" i="3" a="1"/>
  <c r="D9" i="3" s="1"/>
  <c r="B15" i="3" l="1"/>
  <c r="B10" i="3" a="1"/>
  <c r="B10" i="3" s="1"/>
  <c r="B9" i="3"/>
  <c r="AR25" i="2" l="1"/>
  <c r="AQ25" i="2"/>
  <c r="AO25" i="2"/>
  <c r="AN25" i="2"/>
  <c r="AM25" i="2"/>
  <c r="AL25" i="2"/>
  <c r="AK25" i="2"/>
  <c r="AJ25" i="2"/>
  <c r="AR24" i="2"/>
  <c r="AQ24" i="2"/>
  <c r="AO24" i="2"/>
  <c r="AN24" i="2"/>
  <c r="AM24" i="2"/>
  <c r="AL24" i="2"/>
  <c r="AK24" i="2"/>
  <c r="AJ24" i="2"/>
  <c r="AR23" i="2"/>
  <c r="AQ23" i="2"/>
  <c r="AO23" i="2"/>
  <c r="AN23" i="2"/>
  <c r="AM23" i="2"/>
  <c r="AL23" i="2"/>
  <c r="AK23" i="2"/>
  <c r="AJ23" i="2"/>
  <c r="AR22" i="2"/>
  <c r="AQ22" i="2"/>
  <c r="AO22" i="2"/>
  <c r="AN22" i="2"/>
  <c r="AM22" i="2"/>
  <c r="AL22" i="2"/>
  <c r="AK22" i="2"/>
  <c r="AT22" i="2" s="1"/>
  <c r="AJ22" i="2"/>
  <c r="AS22" i="2" s="1"/>
  <c r="AR21" i="2"/>
  <c r="AQ21" i="2"/>
  <c r="AO21" i="2"/>
  <c r="AN21" i="2"/>
  <c r="AM21" i="2"/>
  <c r="AL21" i="2"/>
  <c r="AK21" i="2"/>
  <c r="AJ21" i="2"/>
  <c r="AR20" i="2"/>
  <c r="AQ20" i="2"/>
  <c r="AO20" i="2"/>
  <c r="AN20" i="2"/>
  <c r="AM20" i="2"/>
  <c r="AL20" i="2"/>
  <c r="AK20" i="2"/>
  <c r="AJ20" i="2"/>
  <c r="AR19" i="2"/>
  <c r="AQ19" i="2"/>
  <c r="AO19" i="2"/>
  <c r="AN19" i="2"/>
  <c r="AM19" i="2"/>
  <c r="AL19" i="2"/>
  <c r="AK19" i="2"/>
  <c r="AJ19" i="2"/>
  <c r="AR18" i="2"/>
  <c r="AQ18" i="2"/>
  <c r="AO18" i="2"/>
  <c r="AN18" i="2"/>
  <c r="AM18" i="2"/>
  <c r="AL18" i="2"/>
  <c r="AK18" i="2"/>
  <c r="AJ18" i="2"/>
  <c r="AR17" i="2"/>
  <c r="AQ17" i="2"/>
  <c r="AO17" i="2"/>
  <c r="AN17" i="2"/>
  <c r="AM17" i="2"/>
  <c r="AL17" i="2"/>
  <c r="AK17" i="2"/>
  <c r="AJ17" i="2"/>
  <c r="AR16" i="2"/>
  <c r="AQ16" i="2"/>
  <c r="AO16" i="2"/>
  <c r="AN16" i="2"/>
  <c r="AM16" i="2"/>
  <c r="AL16" i="2"/>
  <c r="AK16" i="2"/>
  <c r="AJ16" i="2"/>
  <c r="AR15" i="2"/>
  <c r="AQ15" i="2"/>
  <c r="AO15" i="2"/>
  <c r="AN15" i="2"/>
  <c r="AM15" i="2"/>
  <c r="AL15" i="2"/>
  <c r="AK15" i="2"/>
  <c r="AJ15" i="2"/>
  <c r="AR14" i="2"/>
  <c r="AQ14" i="2"/>
  <c r="AO14" i="2"/>
  <c r="AN14" i="2"/>
  <c r="AM14" i="2"/>
  <c r="AL14" i="2"/>
  <c r="AK14" i="2"/>
  <c r="AJ14" i="2"/>
  <c r="AR13" i="2"/>
  <c r="AQ13" i="2"/>
  <c r="AO13" i="2"/>
  <c r="AN13" i="2"/>
  <c r="AM13" i="2"/>
  <c r="AL13" i="2"/>
  <c r="AK13" i="2"/>
  <c r="AJ13" i="2"/>
  <c r="AR12" i="2"/>
  <c r="AQ12" i="2"/>
  <c r="AO12" i="2"/>
  <c r="AN12" i="2"/>
  <c r="AM12" i="2"/>
  <c r="AL12" i="2"/>
  <c r="AK12" i="2"/>
  <c r="AJ12" i="2"/>
  <c r="AR11" i="2"/>
  <c r="AQ11" i="2"/>
  <c r="AO11" i="2"/>
  <c r="AN11" i="2"/>
  <c r="AM11" i="2"/>
  <c r="AL11" i="2"/>
  <c r="AK11" i="2"/>
  <c r="AJ11" i="2"/>
  <c r="AR10" i="2"/>
  <c r="AQ10" i="2"/>
  <c r="AO10" i="2"/>
  <c r="AN10" i="2"/>
  <c r="AM10" i="2"/>
  <c r="AL10" i="2"/>
  <c r="AK10" i="2"/>
  <c r="AJ10" i="2"/>
  <c r="AR9" i="2"/>
  <c r="AQ9" i="2"/>
  <c r="AO9" i="2"/>
  <c r="AN9" i="2"/>
  <c r="AM9" i="2"/>
  <c r="AL9" i="2"/>
  <c r="AK9" i="2"/>
  <c r="AJ9" i="2"/>
  <c r="AR8" i="2"/>
  <c r="AQ8" i="2"/>
  <c r="AO8" i="2"/>
  <c r="AN8" i="2"/>
  <c r="AM8" i="2"/>
  <c r="AL8" i="2"/>
  <c r="AK8" i="2"/>
  <c r="AJ8" i="2"/>
  <c r="AR7" i="2"/>
  <c r="AQ7" i="2"/>
  <c r="AO7" i="2"/>
  <c r="AN7" i="2"/>
  <c r="AM7" i="2"/>
  <c r="AL7" i="2"/>
  <c r="AK7" i="2"/>
  <c r="AJ7" i="2"/>
  <c r="AR6" i="2"/>
  <c r="AQ6" i="2"/>
  <c r="AO6" i="2"/>
  <c r="AN6" i="2"/>
  <c r="AM6" i="2"/>
  <c r="AL6" i="2"/>
  <c r="AK6" i="2"/>
  <c r="AJ6" i="2"/>
  <c r="AR5" i="2"/>
  <c r="AQ5" i="2"/>
  <c r="AO5" i="2"/>
  <c r="AN5" i="2"/>
  <c r="AM5" i="2"/>
  <c r="AL5" i="2"/>
  <c r="AK5" i="2"/>
  <c r="AJ5" i="2"/>
  <c r="AR4" i="2"/>
  <c r="AQ4" i="2"/>
  <c r="AO4" i="2"/>
  <c r="AN4" i="2"/>
  <c r="AM4" i="2"/>
  <c r="AL4" i="2"/>
  <c r="AK4" i="2"/>
  <c r="AJ4" i="2"/>
  <c r="AR3" i="2"/>
  <c r="AQ3" i="2"/>
  <c r="AO3" i="2"/>
  <c r="AN3" i="2"/>
  <c r="AM3" i="2"/>
  <c r="AL3" i="2"/>
  <c r="AK3" i="2"/>
  <c r="AJ3" i="2"/>
  <c r="AR2" i="2"/>
  <c r="AQ2" i="2"/>
  <c r="AO2" i="2"/>
  <c r="AN2" i="2"/>
  <c r="AM2" i="2"/>
  <c r="D12" i="3" s="1"/>
  <c r="AL2" i="2"/>
  <c r="AK2" i="2"/>
  <c r="B12" i="3" s="1"/>
  <c r="AJ2" i="2"/>
  <c r="AP5" i="2" l="1"/>
  <c r="AP18" i="2"/>
  <c r="D11" i="3" a="1"/>
  <c r="D11" i="3" s="1"/>
  <c r="D1" i="3" s="1"/>
  <c r="AS3" i="2"/>
  <c r="AP6" i="2"/>
  <c r="AP10" i="2"/>
  <c r="AT2" i="2"/>
  <c r="AS5" i="2"/>
  <c r="AS2" i="2"/>
  <c r="B11" i="3" a="1"/>
  <c r="B11" i="3" s="1"/>
  <c r="B1" i="3" s="1"/>
  <c r="AT6" i="2"/>
  <c r="AT14" i="2"/>
  <c r="AT16" i="2"/>
  <c r="AS21" i="2"/>
  <c r="AP15" i="2"/>
  <c r="AT18" i="2"/>
  <c r="AT4" i="2"/>
  <c r="AT3" i="2"/>
  <c r="AS6" i="2"/>
  <c r="AS18" i="2"/>
  <c r="AS19" i="2"/>
  <c r="AS20" i="2"/>
  <c r="AT11" i="2"/>
  <c r="AT5" i="2"/>
  <c r="AS10" i="2"/>
  <c r="AT8" i="2"/>
  <c r="AT17" i="2"/>
  <c r="AS11" i="2"/>
  <c r="AT9" i="2"/>
  <c r="AS16" i="2"/>
  <c r="AT15" i="2"/>
  <c r="AT19" i="2"/>
  <c r="AT20" i="2"/>
  <c r="AT21" i="2"/>
  <c r="AS24" i="2"/>
  <c r="AT7" i="2"/>
  <c r="AT12" i="2"/>
  <c r="AT23" i="2"/>
  <c r="AT25" i="2"/>
  <c r="AS8" i="2"/>
  <c r="AS14" i="2"/>
  <c r="AT13" i="2"/>
  <c r="AP4" i="2"/>
  <c r="AP8" i="2"/>
  <c r="AP14" i="2"/>
  <c r="AP17" i="2"/>
  <c r="AS17" i="2"/>
  <c r="AP21" i="2"/>
  <c r="AP7" i="2"/>
  <c r="AP24" i="2"/>
  <c r="AP9" i="2"/>
  <c r="AP13" i="2"/>
  <c r="AT10" i="2"/>
  <c r="AS13" i="2"/>
  <c r="AP23" i="2"/>
  <c r="AT24" i="2"/>
  <c r="AS9" i="2"/>
  <c r="AP2" i="2"/>
  <c r="AP12" i="2"/>
  <c r="AP16" i="2"/>
  <c r="AP22" i="2"/>
  <c r="AP25" i="2"/>
  <c r="AS25" i="2"/>
  <c r="AS15" i="2"/>
  <c r="AS23" i="2"/>
  <c r="AP3" i="2"/>
  <c r="AP11" i="2"/>
  <c r="AP19" i="2"/>
  <c r="AS4" i="2"/>
  <c r="AS12" i="2"/>
  <c r="AP20" i="2"/>
  <c r="AS7" i="2"/>
  <c r="G1" i="3" l="1"/>
  <c r="B3" i="3" a="1"/>
  <c r="B3" i="3" s="1"/>
  <c r="S26" i="2"/>
  <c r="T26" i="2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tc={21BA9E42-DF0E-478A-B267-526DA6F454C9}</author>
  </authors>
  <commentList>
    <comment ref="AJ1" authorId="0" shapeId="0" xr:uid="{21BA9E42-DF0E-478A-B267-526DA6F454C9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<sst xmlns="http://schemas.openxmlformats.org/spreadsheetml/2006/main" count="119" uniqueCount="103">
  <si>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</si>
  <si>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</si>
  <si>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</si>
  <si>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</si>
  <si>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</si>
  <si>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</si>
  <si>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</si>
  <si>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</si>
  <si>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</si>
  <si>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</si>
  <si>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</si>
  <si>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</si>
  <si>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</si>
  <si>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</si>
  <si>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</si>
  <si>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</si>
  <si>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</si>
  <si>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</si>
  <si>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</si>
  <si>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</si>
  <si>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</si>
  <si>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</si>
  <si>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</si>
  <si>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</si>
  <si>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</si>
  <si>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</si>
  <si>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</si>
  <si>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</si>
  <si>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</si>
  <si>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</si>
  <si>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</si>
  <si>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</si>
  <si>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</si>
  <si>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</si>
  <si>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</si>
  <si>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</si>
  <si>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</si>
  <si>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</si>
  <si>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</si>
  <si>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</si>
  <si>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</si>
  <si>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</si>
  <si>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</si>
  <si>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</si>
  <si>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</si>
  <si>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</si>
  <si>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</si>
  <si>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</si>
  <si>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</si>
  <si>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</si>
  <si>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</si>
  <si>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</si>
  <si>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</si>
  <si>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</si>
  <si>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</si>
  <si>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</si>
  <si>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</si>
  <si>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</si>
  <si>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</si>
  <si>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</si>
  <si>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</si>
  <si>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</si>
  <si>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</si>
  <si>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</si>
  <si>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</si>
  <si>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</si>
  <si>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</si>
  <si>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</si>
  <si>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</si>
  <si>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</si>
  <si>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</si>
  <si>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</si>
  <si>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</si>
  <si>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</si>
  <si>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</si>
  <si>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</si>
  <si>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</si>
  <si>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</si>
  <si>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</si>
  <si>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</si>
  <si>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median of price</t>
  </si>
  <si>
    <t>Low price</t>
  </si>
  <si>
    <t>High price</t>
  </si>
  <si>
    <t>import in LPT</t>
  </si>
  <si>
    <t>Export in HPT</t>
  </si>
  <si>
    <t>T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</si>
  <si>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</si>
  <si>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</si>
  <si>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</si>
  <si>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</si>
  <si>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</si>
  <si>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</si>
  <si>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</si>
  <si>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</si>
  <si>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</si>
  <si>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</si>
  <si>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</si>
  <si>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</si>
  <si>
    <t>RC_SPMp_swPP</t>
  </si>
  <si>
    <t>El Energy Efficiency</t>
  </si>
  <si>
    <t>Th Energy Efficiency</t>
  </si>
  <si>
    <t>EL: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</si>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</sst>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 refreshError="1"/>
      <sheetData sheetId="1" refreshError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 refreshError="1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5-03-07T10:30:55.24" personId="{93A7B67D-BC03-48B0-9284-28C2ED2F3AED}" id="{21BA9E42-DF0E-478A-B267-526DA6F454C9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U26"/>
  <sheetViews>
    <sheetView topLeftCell="AC1" workbookViewId="0">
      <selection activeCell="B1" sqref="B1:AH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18" max="18" width="9.7109375" bestFit="1" customWidth="1"/>
    <col min="27" max="28" width="10.7109375" bestFit="1" customWidth="1"/>
    <col min="29" max="30" width="12.85546875" bestFit="1" customWidth="1"/>
    <col min="33" max="33" width="12.7109375" bestFit="1" customWidth="1"/>
    <col min="34" max="34" width="12" bestFit="1" customWidth="1"/>
  </cols>
  <sheetData>
    <row r="1" spans="1:47" x14ac:dyDescent="0.25">
      <c r="A1" s="30" t="s">
        <v>79</v>
      </c>
      <c r="B1" t="s">
        <v>85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s="26" t="s">
        <v>57</v>
      </c>
      <c r="AJ1" s="28" t="s">
        <v>67</v>
      </c>
      <c r="AK1" s="28" t="s">
        <v>66</v>
      </c>
      <c r="AL1" s="28" t="s">
        <v>69</v>
      </c>
      <c r="AM1" s="28" t="s">
        <v>68</v>
      </c>
      <c r="AN1" s="28" t="s">
        <v>71</v>
      </c>
      <c r="AO1" s="28" t="s">
        <v>72</v>
      </c>
      <c r="AP1" s="28" t="s">
        <v>70</v>
      </c>
      <c r="AQ1" s="28" t="s">
        <v>81</v>
      </c>
      <c r="AR1" s="28" t="s">
        <v>82</v>
      </c>
      <c r="AS1" s="28" t="s">
        <v>83</v>
      </c>
      <c r="AT1" s="28" t="s">
        <v>84</v>
      </c>
      <c r="AU1" t="s">
        <v>98</v>
      </c>
    </row>
    <row r="2" spans="1:47" x14ac:dyDescent="0.25">
      <c r="A2" s="30">
        <v>0.26038899999999998</v>
      </c>
      <c r="B2">
        <v>0</v>
      </c>
      <c r="C2">
        <v>0</v>
      </c>
      <c r="D2">
        <v>0</v>
      </c>
      <c r="E2">
        <v>-391735.72530890797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-479.02749999999997</v>
      </c>
      <c r="M2">
        <v>25000</v>
      </c>
      <c r="N2">
        <v>62750</v>
      </c>
      <c r="O2">
        <v>-62750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0.5</v>
      </c>
      <c r="AC2">
        <v>0.5</v>
      </c>
      <c r="AD2">
        <v>0.478824998312749</v>
      </c>
      <c r="AE2">
        <v>-391735.72530890797</v>
      </c>
      <c r="AF2">
        <v>24520.9725</v>
      </c>
      <c r="AG2">
        <v>0.254685102</v>
      </c>
      <c r="AH2">
        <v>0.19520999999999999</v>
      </c>
      <c r="AI2">
        <v>-62750</v>
      </c>
      <c r="AJ2" s="27">
        <f t="shared" ref="AJ2:AJ25" si="0">IF(AE2&lt;0,AE2,0)</f>
        <v>-391735.72530890797</v>
      </c>
      <c r="AK2" s="27">
        <f t="shared" ref="AK2:AK25" si="1">IF(AE2&gt;0,AE2,0)</f>
        <v>0</v>
      </c>
      <c r="AL2" s="27">
        <f t="shared" ref="AL2:AL25" si="2">IF(AF2&lt;0,AF2,0)</f>
        <v>0</v>
      </c>
      <c r="AM2" s="27">
        <f t="shared" ref="AM2:AM25" si="3">IF(AF2&gt;0,AF2,0)</f>
        <v>24520.9725</v>
      </c>
      <c r="AN2" s="29">
        <f t="shared" ref="AN2:AN25" si="4">SUM(J2,C2:I2,-AE2)</f>
        <v>0</v>
      </c>
      <c r="AO2" s="29">
        <f t="shared" ref="AO2:AO25" si="5">N2+AI2-AF2</f>
        <v>-24520.9725</v>
      </c>
      <c r="AP2" s="29">
        <f t="shared" ref="AP2:AP25" si="6">SUM(C2,D2,E2,F2,G2,H2,I2,J2,N2,AI2,-AJ2,-AK2,-AL2,-AM2)</f>
        <v>-24520.9725</v>
      </c>
      <c r="AQ2" s="29">
        <f>IF([1]Day1!A2&lt;[1]KPI!$B$15,1,0)</f>
        <v>1</v>
      </c>
      <c r="AR2" s="29">
        <f>IF([1]Day1!A2&gt;=[1]KPI!$B$15,1,0)</f>
        <v>0</v>
      </c>
      <c r="AS2" s="29">
        <f>AJ2*AQ2</f>
        <v>-391735.72530890797</v>
      </c>
      <c r="AT2" s="29">
        <f>AK2*AR2</f>
        <v>0</v>
      </c>
      <c r="AU2">
        <v>0</v>
      </c>
    </row>
    <row r="3" spans="1:47" x14ac:dyDescent="0.25">
      <c r="A3" s="30">
        <v>0.25714300000000001</v>
      </c>
      <c r="B3">
        <v>3600</v>
      </c>
      <c r="C3">
        <v>0</v>
      </c>
      <c r="D3">
        <v>0</v>
      </c>
      <c r="E3">
        <v>-395127.288299268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-436.48250000000002</v>
      </c>
      <c r="M3">
        <v>25000</v>
      </c>
      <c r="N3">
        <v>62750</v>
      </c>
      <c r="O3">
        <v>-62750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</v>
      </c>
      <c r="AB3">
        <v>0.5</v>
      </c>
      <c r="AC3">
        <v>0.5</v>
      </c>
      <c r="AD3">
        <v>0.45764999662549699</v>
      </c>
      <c r="AE3">
        <v>-395127.288299268</v>
      </c>
      <c r="AF3">
        <v>24563.517500000002</v>
      </c>
      <c r="AG3">
        <v>0.23503848899999999</v>
      </c>
      <c r="AH3">
        <v>0.17444999999999999</v>
      </c>
      <c r="AI3">
        <v>-62750</v>
      </c>
      <c r="AJ3" s="27">
        <f t="shared" si="0"/>
        <v>-395127.288299268</v>
      </c>
      <c r="AK3" s="27">
        <f t="shared" si="1"/>
        <v>0</v>
      </c>
      <c r="AL3" s="27">
        <f t="shared" si="2"/>
        <v>0</v>
      </c>
      <c r="AM3" s="27">
        <f t="shared" si="3"/>
        <v>24563.517500000002</v>
      </c>
      <c r="AN3" s="29">
        <f t="shared" si="4"/>
        <v>0</v>
      </c>
      <c r="AO3" s="29">
        <f t="shared" si="5"/>
        <v>-24563.517500000002</v>
      </c>
      <c r="AP3" s="29">
        <f t="shared" si="6"/>
        <v>-24563.517500000002</v>
      </c>
      <c r="AQ3" s="29">
        <f>IF([1]Day1!A3&lt;[1]KPI!$B$15,1,0)</f>
        <v>1</v>
      </c>
      <c r="AR3" s="29">
        <f>IF([1]Day1!A3&gt;=[1]KPI!$B$15,1,0)</f>
        <v>0</v>
      </c>
      <c r="AS3" s="29">
        <f t="shared" ref="AS3:AT25" si="7">AJ3*AQ3</f>
        <v>-395127.288299268</v>
      </c>
      <c r="AT3" s="29">
        <f t="shared" si="7"/>
        <v>0</v>
      </c>
      <c r="AU3">
        <v>0</v>
      </c>
    </row>
    <row r="4" spans="1:47" x14ac:dyDescent="0.25">
      <c r="A4" s="30">
        <v>0.25442999999999999</v>
      </c>
      <c r="B4">
        <v>7200</v>
      </c>
      <c r="C4">
        <v>0</v>
      </c>
      <c r="D4">
        <v>0</v>
      </c>
      <c r="E4">
        <v>-386838.771823544</v>
      </c>
      <c r="F4">
        <v>0</v>
      </c>
      <c r="G4">
        <v>0</v>
      </c>
      <c r="H4">
        <v>0</v>
      </c>
      <c r="I4">
        <v>0</v>
      </c>
      <c r="J4">
        <v>373500</v>
      </c>
      <c r="K4">
        <v>0</v>
      </c>
      <c r="L4">
        <v>-376.17</v>
      </c>
      <c r="M4">
        <v>25000</v>
      </c>
      <c r="N4">
        <v>62750</v>
      </c>
      <c r="O4">
        <v>-62750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</v>
      </c>
      <c r="AB4">
        <v>0.5</v>
      </c>
      <c r="AC4">
        <v>0.38831576586678601</v>
      </c>
      <c r="AD4">
        <v>0.43647499493824599</v>
      </c>
      <c r="AE4">
        <v>-13338.7718235435</v>
      </c>
      <c r="AF4">
        <v>24623.83</v>
      </c>
      <c r="AG4">
        <v>0.20922375300000001</v>
      </c>
      <c r="AH4">
        <v>0.14960999999999999</v>
      </c>
      <c r="AI4">
        <v>-62750</v>
      </c>
      <c r="AJ4" s="27">
        <f t="shared" si="0"/>
        <v>-13338.7718235435</v>
      </c>
      <c r="AK4" s="27">
        <f t="shared" si="1"/>
        <v>0</v>
      </c>
      <c r="AL4" s="27">
        <f t="shared" si="2"/>
        <v>0</v>
      </c>
      <c r="AM4" s="27">
        <f t="shared" si="3"/>
        <v>24623.83</v>
      </c>
      <c r="AN4" s="29">
        <f t="shared" si="4"/>
        <v>-4.9658410716801882E-10</v>
      </c>
      <c r="AO4" s="29">
        <f t="shared" si="5"/>
        <v>-24623.83</v>
      </c>
      <c r="AP4" s="29">
        <f t="shared" si="6"/>
        <v>-24623.830000000497</v>
      </c>
      <c r="AQ4" s="29">
        <f>IF([1]Day1!A4&lt;[1]KPI!$B$15,1,0)</f>
        <v>1</v>
      </c>
      <c r="AR4" s="29">
        <f>IF([1]Day1!A4&gt;=[1]KPI!$B$15,1,0)</f>
        <v>0</v>
      </c>
      <c r="AS4" s="29">
        <f t="shared" si="7"/>
        <v>-13338.7718235435</v>
      </c>
      <c r="AT4" s="29">
        <f t="shared" si="7"/>
        <v>0</v>
      </c>
      <c r="AU4">
        <v>0</v>
      </c>
    </row>
    <row r="5" spans="1:47" x14ac:dyDescent="0.25">
      <c r="A5" s="30">
        <v>0.25297999999999998</v>
      </c>
      <c r="B5">
        <v>10800</v>
      </c>
      <c r="C5">
        <v>0</v>
      </c>
      <c r="D5">
        <v>0</v>
      </c>
      <c r="E5">
        <v>-400327.600799268</v>
      </c>
      <c r="F5">
        <v>0</v>
      </c>
      <c r="G5">
        <v>0</v>
      </c>
      <c r="H5">
        <v>300000</v>
      </c>
      <c r="I5">
        <v>0</v>
      </c>
      <c r="J5">
        <v>373500</v>
      </c>
      <c r="K5">
        <v>0</v>
      </c>
      <c r="L5">
        <v>-347.34750000000003</v>
      </c>
      <c r="M5">
        <v>25000</v>
      </c>
      <c r="N5">
        <v>62750</v>
      </c>
      <c r="O5">
        <v>-62750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</v>
      </c>
      <c r="AB5">
        <v>0.5</v>
      </c>
      <c r="AC5">
        <v>0.16494729760035901</v>
      </c>
      <c r="AD5">
        <v>0.41529999325099498</v>
      </c>
      <c r="AE5">
        <v>273172.399200732</v>
      </c>
      <c r="AF5">
        <v>24652.6525</v>
      </c>
      <c r="AG5">
        <v>0.200678984</v>
      </c>
      <c r="AH5">
        <v>0.14057</v>
      </c>
      <c r="AI5">
        <v>-62750</v>
      </c>
      <c r="AJ5" s="27">
        <f t="shared" si="0"/>
        <v>0</v>
      </c>
      <c r="AK5" s="27">
        <f t="shared" si="1"/>
        <v>273172.399200732</v>
      </c>
      <c r="AL5" s="27">
        <f t="shared" si="2"/>
        <v>0</v>
      </c>
      <c r="AM5" s="27">
        <f t="shared" si="3"/>
        <v>24652.6525</v>
      </c>
      <c r="AN5" s="29">
        <f t="shared" si="4"/>
        <v>0</v>
      </c>
      <c r="AO5" s="29">
        <f t="shared" si="5"/>
        <v>-24652.6525</v>
      </c>
      <c r="AP5" s="29">
        <f t="shared" si="6"/>
        <v>-24652.6525</v>
      </c>
      <c r="AQ5" s="29">
        <f>IF([1]Day1!A5&lt;[1]KPI!$B$15,1,0)</f>
        <v>1</v>
      </c>
      <c r="AR5" s="29">
        <f>IF([1]Day1!A5&gt;=[1]KPI!$B$15,1,0)</f>
        <v>0</v>
      </c>
      <c r="AS5" s="29">
        <f t="shared" si="7"/>
        <v>0</v>
      </c>
      <c r="AT5" s="29">
        <f t="shared" si="7"/>
        <v>0</v>
      </c>
      <c r="AU5">
        <v>0</v>
      </c>
    </row>
    <row r="6" spans="1:47" x14ac:dyDescent="0.25">
      <c r="A6" s="30">
        <v>0.25274999999999997</v>
      </c>
      <c r="B6">
        <v>14400</v>
      </c>
      <c r="C6">
        <v>0</v>
      </c>
      <c r="D6">
        <v>0</v>
      </c>
      <c r="E6">
        <v>-398289.084323544</v>
      </c>
      <c r="F6">
        <v>0</v>
      </c>
      <c r="G6">
        <v>0</v>
      </c>
      <c r="H6">
        <v>742000</v>
      </c>
      <c r="I6">
        <v>0</v>
      </c>
      <c r="J6">
        <v>373500</v>
      </c>
      <c r="K6">
        <v>0</v>
      </c>
      <c r="L6">
        <v>-332.5025</v>
      </c>
      <c r="M6">
        <v>25000</v>
      </c>
      <c r="N6">
        <v>62750</v>
      </c>
      <c r="O6">
        <v>-62750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0.45815572390520198</v>
      </c>
      <c r="AB6">
        <v>0.5</v>
      </c>
      <c r="AC6">
        <v>4.0853704119010202E-2</v>
      </c>
      <c r="AD6">
        <v>0.39412499156374398</v>
      </c>
      <c r="AE6">
        <v>717210.91567645594</v>
      </c>
      <c r="AF6">
        <v>24667.497500000001</v>
      </c>
      <c r="AG6">
        <v>0.20197621599999999</v>
      </c>
      <c r="AH6">
        <v>0.14055999999999999</v>
      </c>
      <c r="AI6">
        <v>-62750</v>
      </c>
      <c r="AJ6" s="27">
        <f t="shared" si="0"/>
        <v>0</v>
      </c>
      <c r="AK6" s="27">
        <f t="shared" si="1"/>
        <v>717210.91567645594</v>
      </c>
      <c r="AL6" s="27">
        <f t="shared" si="2"/>
        <v>0</v>
      </c>
      <c r="AM6" s="27">
        <f t="shared" si="3"/>
        <v>24667.497500000001</v>
      </c>
      <c r="AN6" s="29">
        <f t="shared" si="4"/>
        <v>0</v>
      </c>
      <c r="AO6" s="29">
        <f t="shared" si="5"/>
        <v>-24667.497500000001</v>
      </c>
      <c r="AP6" s="29">
        <f t="shared" si="6"/>
        <v>-24667.497500000001</v>
      </c>
      <c r="AQ6" s="29">
        <f>IF([1]Day1!A6&lt;[1]KPI!$B$15,1,0)</f>
        <v>1</v>
      </c>
      <c r="AR6" s="29">
        <f>IF([1]Day1!A6&gt;=[1]KPI!$B$15,1,0)</f>
        <v>0</v>
      </c>
      <c r="AS6" s="29">
        <f t="shared" si="7"/>
        <v>0</v>
      </c>
      <c r="AT6" s="29">
        <f t="shared" si="7"/>
        <v>0</v>
      </c>
      <c r="AU6">
        <v>0</v>
      </c>
    </row>
    <row r="7" spans="1:47" x14ac:dyDescent="0.25">
      <c r="A7" s="30">
        <v>0.25497999999999998</v>
      </c>
      <c r="B7">
        <v>18000</v>
      </c>
      <c r="C7">
        <v>0</v>
      </c>
      <c r="D7">
        <v>0</v>
      </c>
      <c r="E7">
        <v>-485746.16169024498</v>
      </c>
      <c r="F7">
        <v>0</v>
      </c>
      <c r="G7">
        <v>0</v>
      </c>
      <c r="H7">
        <v>1122431</v>
      </c>
      <c r="I7">
        <v>0</v>
      </c>
      <c r="J7">
        <v>-450000</v>
      </c>
      <c r="K7">
        <v>0</v>
      </c>
      <c r="L7">
        <v>-315.32499999999999</v>
      </c>
      <c r="M7">
        <v>25000</v>
      </c>
      <c r="N7">
        <v>89092.975210000004</v>
      </c>
      <c r="O7">
        <v>-62750</v>
      </c>
      <c r="P7">
        <v>0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-2634.29752066116</v>
      </c>
      <c r="AA7">
        <v>0.35470517768403997</v>
      </c>
      <c r="AB7">
        <v>0.5</v>
      </c>
      <c r="AC7">
        <v>2.6368843034537001E-2</v>
      </c>
      <c r="AD7">
        <v>0.36406054693595102</v>
      </c>
      <c r="AE7">
        <v>186684.838309755</v>
      </c>
      <c r="AF7">
        <v>24684.675003388402</v>
      </c>
      <c r="AG7">
        <v>0.20758394199999999</v>
      </c>
      <c r="AH7">
        <v>0.14516000000000001</v>
      </c>
      <c r="AI7">
        <v>-89092.975206611591</v>
      </c>
      <c r="AJ7" s="27">
        <f t="shared" si="0"/>
        <v>0</v>
      </c>
      <c r="AK7" s="27">
        <f t="shared" si="1"/>
        <v>186684.838309755</v>
      </c>
      <c r="AL7" s="27">
        <f t="shared" si="2"/>
        <v>0</v>
      </c>
      <c r="AM7" s="27">
        <f t="shared" si="3"/>
        <v>24684.675003388402</v>
      </c>
      <c r="AN7" s="29">
        <f t="shared" si="4"/>
        <v>0</v>
      </c>
      <c r="AO7" s="29">
        <f t="shared" si="5"/>
        <v>-24684.674999999988</v>
      </c>
      <c r="AP7" s="29">
        <f t="shared" si="6"/>
        <v>-24684.674999999901</v>
      </c>
      <c r="AQ7" s="29">
        <f>IF([1]Day1!A7&lt;[1]KPI!$B$15,1,0)</f>
        <v>1</v>
      </c>
      <c r="AR7" s="29">
        <f>IF([1]Day1!A7&gt;=[1]KPI!$B$15,1,0)</f>
        <v>0</v>
      </c>
      <c r="AS7" s="29">
        <f t="shared" si="7"/>
        <v>0</v>
      </c>
      <c r="AT7" s="29">
        <f t="shared" si="7"/>
        <v>0</v>
      </c>
      <c r="AU7">
        <v>0</v>
      </c>
    </row>
    <row r="8" spans="1:47" x14ac:dyDescent="0.25">
      <c r="A8" s="30">
        <v>0.26271</v>
      </c>
      <c r="B8">
        <v>21600</v>
      </c>
      <c r="C8">
        <v>0</v>
      </c>
      <c r="D8">
        <v>0</v>
      </c>
      <c r="E8">
        <v>-487656.94417347398</v>
      </c>
      <c r="F8">
        <v>0</v>
      </c>
      <c r="G8">
        <v>0</v>
      </c>
      <c r="H8">
        <v>0</v>
      </c>
      <c r="I8">
        <v>0</v>
      </c>
      <c r="J8">
        <v>-450000</v>
      </c>
      <c r="K8">
        <v>0</v>
      </c>
      <c r="L8">
        <v>-6296.5249999999996</v>
      </c>
      <c r="M8">
        <v>25000</v>
      </c>
      <c r="N8">
        <v>608333.34519999998</v>
      </c>
      <c r="O8">
        <v>-188333.33333333299</v>
      </c>
      <c r="P8">
        <v>-367314.06141520798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-5268.59504132232</v>
      </c>
      <c r="AA8">
        <v>0.19743359327858201</v>
      </c>
      <c r="AB8">
        <v>0.5</v>
      </c>
      <c r="AC8">
        <v>0.14007146694124201</v>
      </c>
      <c r="AD8">
        <v>0.23295483730351499</v>
      </c>
      <c r="AE8">
        <v>-937656.94417347398</v>
      </c>
      <c r="AF8">
        <v>18703.475038235199</v>
      </c>
      <c r="AG8">
        <v>0.22290945400000001</v>
      </c>
      <c r="AH8">
        <v>0.15945999999999999</v>
      </c>
      <c r="AI8">
        <v>-608333.34516176383</v>
      </c>
      <c r="AJ8" s="27">
        <f t="shared" si="0"/>
        <v>-937656.94417347398</v>
      </c>
      <c r="AK8" s="27">
        <f t="shared" si="1"/>
        <v>0</v>
      </c>
      <c r="AL8" s="27">
        <f t="shared" si="2"/>
        <v>0</v>
      </c>
      <c r="AM8" s="27">
        <f t="shared" si="3"/>
        <v>18703.475038235199</v>
      </c>
      <c r="AN8" s="29">
        <f t="shared" si="4"/>
        <v>0</v>
      </c>
      <c r="AO8" s="29">
        <f t="shared" si="5"/>
        <v>-18703.474999999053</v>
      </c>
      <c r="AP8" s="29">
        <f t="shared" si="6"/>
        <v>-18703.474999999053</v>
      </c>
      <c r="AQ8" s="29">
        <f>IF([1]Day1!A8&lt;[1]KPI!$B$15,1,0)</f>
        <v>1</v>
      </c>
      <c r="AR8" s="29">
        <f>IF([1]Day1!A8&gt;=[1]KPI!$B$15,1,0)</f>
        <v>0</v>
      </c>
      <c r="AS8" s="29">
        <f t="shared" si="7"/>
        <v>-937656.94417347398</v>
      </c>
      <c r="AT8" s="29">
        <f t="shared" si="7"/>
        <v>0</v>
      </c>
      <c r="AU8">
        <v>0</v>
      </c>
    </row>
    <row r="9" spans="1:47" x14ac:dyDescent="0.25">
      <c r="A9" s="30">
        <v>0.269783</v>
      </c>
      <c r="B9">
        <v>25200</v>
      </c>
      <c r="C9">
        <v>0</v>
      </c>
      <c r="D9">
        <v>1112.5</v>
      </c>
      <c r="E9">
        <v>-515761.03260860901</v>
      </c>
      <c r="F9">
        <v>0</v>
      </c>
      <c r="G9">
        <v>0</v>
      </c>
      <c r="H9">
        <v>-514648.53259999998</v>
      </c>
      <c r="I9">
        <v>0</v>
      </c>
      <c r="J9">
        <v>0.105863719</v>
      </c>
      <c r="K9">
        <v>0</v>
      </c>
      <c r="L9">
        <v>-12333.924999999999</v>
      </c>
      <c r="M9">
        <v>25000</v>
      </c>
      <c r="N9">
        <v>1032778.937</v>
      </c>
      <c r="O9">
        <v>-533750</v>
      </c>
      <c r="P9">
        <v>-367314.06141520798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-13171.487603305801</v>
      </c>
      <c r="AA9">
        <v>0.19743359327858201</v>
      </c>
      <c r="AB9">
        <v>0.5</v>
      </c>
      <c r="AC9">
        <v>0.19956578611513801</v>
      </c>
      <c r="AD9">
        <v>0.15784364188533301</v>
      </c>
      <c r="AE9">
        <v>-1029296.95934489</v>
      </c>
      <c r="AF9">
        <v>12666.0745517343</v>
      </c>
      <c r="AG9">
        <v>0.23400607000000001</v>
      </c>
      <c r="AH9">
        <v>0.17157</v>
      </c>
      <c r="AI9">
        <v>-1032778.9374482664</v>
      </c>
      <c r="AJ9" s="27">
        <f t="shared" si="0"/>
        <v>-1029296.95934489</v>
      </c>
      <c r="AK9" s="27">
        <f t="shared" si="1"/>
        <v>0</v>
      </c>
      <c r="AL9" s="27">
        <f t="shared" si="2"/>
        <v>0</v>
      </c>
      <c r="AM9" s="27">
        <f t="shared" si="3"/>
        <v>12666.0745517343</v>
      </c>
      <c r="AN9" s="29">
        <f t="shared" si="4"/>
        <v>0</v>
      </c>
      <c r="AO9" s="29">
        <f t="shared" si="5"/>
        <v>-12666.075000000694</v>
      </c>
      <c r="AP9" s="29">
        <f t="shared" si="6"/>
        <v>-12666.075000000694</v>
      </c>
      <c r="AQ9" s="29">
        <f>IF([1]Day1!A9&lt;[1]KPI!$B$15,1,0)</f>
        <v>0</v>
      </c>
      <c r="AR9" s="29">
        <f>IF([1]Day1!A9&gt;=[1]KPI!$B$15,1,0)</f>
        <v>1</v>
      </c>
      <c r="AS9" s="29">
        <f t="shared" si="7"/>
        <v>0</v>
      </c>
      <c r="AT9" s="29">
        <f t="shared" si="7"/>
        <v>0</v>
      </c>
      <c r="AU9">
        <v>0</v>
      </c>
    </row>
    <row r="10" spans="1:47" x14ac:dyDescent="0.25">
      <c r="A10" s="30">
        <v>0.27707500000000002</v>
      </c>
      <c r="B10">
        <v>28800</v>
      </c>
      <c r="C10">
        <v>0</v>
      </c>
      <c r="D10">
        <v>287081.25</v>
      </c>
      <c r="E10">
        <v>-559945.91599036905</v>
      </c>
      <c r="F10">
        <v>0</v>
      </c>
      <c r="G10">
        <v>0</v>
      </c>
      <c r="H10">
        <v>-272920.66600000003</v>
      </c>
      <c r="I10">
        <v>0</v>
      </c>
      <c r="J10">
        <v>0</v>
      </c>
      <c r="K10">
        <v>0</v>
      </c>
      <c r="L10">
        <v>-12021.05</v>
      </c>
      <c r="M10">
        <v>68376.7422643873</v>
      </c>
      <c r="N10">
        <v>0</v>
      </c>
      <c r="O10">
        <v>-627916.66666666698</v>
      </c>
      <c r="P10">
        <v>-367314.06141520798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-5268.59504132232</v>
      </c>
      <c r="AA10">
        <v>0.27241205315807598</v>
      </c>
      <c r="AB10">
        <v>0.5</v>
      </c>
      <c r="AC10">
        <v>0.19956575445969399</v>
      </c>
      <c r="AD10">
        <v>0</v>
      </c>
      <c r="AE10">
        <v>-545785.33199036901</v>
      </c>
      <c r="AF10">
        <v>-991560.98623071099</v>
      </c>
      <c r="AG10">
        <v>0.20459496199999999</v>
      </c>
      <c r="AH10">
        <v>0.14926</v>
      </c>
      <c r="AI10">
        <v>-1047916.6784950979</v>
      </c>
      <c r="AJ10" s="27">
        <f t="shared" si="0"/>
        <v>-545785.33199036901</v>
      </c>
      <c r="AK10" s="27">
        <f t="shared" si="1"/>
        <v>0</v>
      </c>
      <c r="AL10" s="27">
        <f t="shared" si="2"/>
        <v>-991560.98623071099</v>
      </c>
      <c r="AM10" s="27">
        <f t="shared" si="3"/>
        <v>0</v>
      </c>
      <c r="AN10" s="29">
        <f t="shared" si="4"/>
        <v>0</v>
      </c>
      <c r="AO10" s="29">
        <f t="shared" si="5"/>
        <v>-56355.692264386918</v>
      </c>
      <c r="AP10" s="29">
        <f t="shared" si="6"/>
        <v>-56355.692264387035</v>
      </c>
      <c r="AQ10" s="29">
        <f>IF([1]Day1!A10&lt;[1]KPI!$B$15,1,0)</f>
        <v>0</v>
      </c>
      <c r="AR10" s="29">
        <f>IF([1]Day1!A10&gt;=[1]KPI!$B$15,1,0)</f>
        <v>1</v>
      </c>
      <c r="AS10" s="29">
        <f t="shared" si="7"/>
        <v>0</v>
      </c>
      <c r="AT10" s="29">
        <f t="shared" si="7"/>
        <v>0</v>
      </c>
      <c r="AU10">
        <v>0</v>
      </c>
    </row>
    <row r="11" spans="1:47" x14ac:dyDescent="0.25">
      <c r="A11" s="30">
        <v>0.27672799999999997</v>
      </c>
      <c r="B11">
        <v>32400</v>
      </c>
      <c r="C11">
        <v>0</v>
      </c>
      <c r="D11">
        <v>1049418.75</v>
      </c>
      <c r="E11">
        <v>-571927.48888726695</v>
      </c>
      <c r="F11">
        <v>0</v>
      </c>
      <c r="G11">
        <v>0</v>
      </c>
      <c r="H11">
        <v>0</v>
      </c>
      <c r="I11">
        <v>0</v>
      </c>
      <c r="J11">
        <v>450000</v>
      </c>
      <c r="K11">
        <v>0</v>
      </c>
      <c r="L11">
        <v>982.10749999999996</v>
      </c>
      <c r="M11">
        <v>47162.329379667302</v>
      </c>
      <c r="N11">
        <v>0</v>
      </c>
      <c r="O11">
        <v>-477250</v>
      </c>
      <c r="P11">
        <v>-367314.06141520798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-1317.14876033057</v>
      </c>
      <c r="AA11">
        <v>0.31220539221416999</v>
      </c>
      <c r="AB11">
        <v>0.5</v>
      </c>
      <c r="AC11">
        <v>5.6785979891405297E-2</v>
      </c>
      <c r="AD11">
        <v>0</v>
      </c>
      <c r="AE11">
        <v>927491.26111273305</v>
      </c>
      <c r="AF11">
        <v>-809591.11213884701</v>
      </c>
      <c r="AG11">
        <v>0.19017879100000001</v>
      </c>
      <c r="AH11">
        <v>0.14055999999999999</v>
      </c>
      <c r="AI11">
        <v>-857735.54901851318</v>
      </c>
      <c r="AJ11" s="27">
        <f t="shared" si="0"/>
        <v>0</v>
      </c>
      <c r="AK11" s="27">
        <f t="shared" si="1"/>
        <v>927491.26111273305</v>
      </c>
      <c r="AL11" s="27">
        <f t="shared" si="2"/>
        <v>-809591.11213884701</v>
      </c>
      <c r="AM11" s="27">
        <f t="shared" si="3"/>
        <v>0</v>
      </c>
      <c r="AN11" s="29">
        <f t="shared" si="4"/>
        <v>0</v>
      </c>
      <c r="AO11" s="29">
        <f t="shared" si="5"/>
        <v>-48144.436879666173</v>
      </c>
      <c r="AP11" s="29">
        <f t="shared" si="6"/>
        <v>-48144.436879666173</v>
      </c>
      <c r="AQ11" s="29">
        <f>IF([1]Day1!A11&lt;[1]KPI!$B$15,1,0)</f>
        <v>0</v>
      </c>
      <c r="AR11" s="29">
        <f>IF([1]Day1!A11&gt;=[1]KPI!$B$15,1,0)</f>
        <v>1</v>
      </c>
      <c r="AS11" s="29">
        <f t="shared" si="7"/>
        <v>0</v>
      </c>
      <c r="AT11" s="29">
        <f t="shared" si="7"/>
        <v>927491.26111273305</v>
      </c>
      <c r="AU11">
        <v>0</v>
      </c>
    </row>
    <row r="12" spans="1:47" x14ac:dyDescent="0.25">
      <c r="A12" s="30">
        <v>0.27678199999999997</v>
      </c>
      <c r="B12">
        <v>36000</v>
      </c>
      <c r="C12">
        <v>0</v>
      </c>
      <c r="D12">
        <v>1648937.5</v>
      </c>
      <c r="E12">
        <v>-544977.19768498605</v>
      </c>
      <c r="F12">
        <v>0</v>
      </c>
      <c r="G12">
        <v>0</v>
      </c>
      <c r="H12">
        <v>787938.1986</v>
      </c>
      <c r="I12">
        <v>0</v>
      </c>
      <c r="J12">
        <v>0</v>
      </c>
      <c r="K12">
        <v>0</v>
      </c>
      <c r="L12">
        <v>3175.1750000000002</v>
      </c>
      <c r="M12">
        <v>66878.714289246796</v>
      </c>
      <c r="N12">
        <v>0</v>
      </c>
      <c r="O12">
        <v>-376750</v>
      </c>
      <c r="P12">
        <v>-367314.06141520798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0.31220539221416999</v>
      </c>
      <c r="AB12">
        <v>0.5</v>
      </c>
      <c r="AC12">
        <v>0</v>
      </c>
      <c r="AD12">
        <v>0</v>
      </c>
      <c r="AE12">
        <v>1891898.50091501</v>
      </c>
      <c r="AF12">
        <v>-674010.17212596198</v>
      </c>
      <c r="AG12">
        <v>0.178113509</v>
      </c>
      <c r="AH12">
        <v>0.13582</v>
      </c>
      <c r="AI12">
        <v>-744064.06141520804</v>
      </c>
      <c r="AJ12" s="27">
        <f t="shared" si="0"/>
        <v>0</v>
      </c>
      <c r="AK12" s="27">
        <f t="shared" si="1"/>
        <v>1891898.50091501</v>
      </c>
      <c r="AL12" s="27">
        <f t="shared" si="2"/>
        <v>-674010.17212596198</v>
      </c>
      <c r="AM12" s="27">
        <f t="shared" si="3"/>
        <v>0</v>
      </c>
      <c r="AN12" s="29">
        <f t="shared" si="4"/>
        <v>3.9581209421157837E-9</v>
      </c>
      <c r="AO12" s="29">
        <f t="shared" si="5"/>
        <v>-70053.889289246057</v>
      </c>
      <c r="AP12" s="29">
        <f t="shared" si="6"/>
        <v>-70053.889289242099</v>
      </c>
      <c r="AQ12" s="29">
        <f>IF([1]Day1!A12&lt;[1]KPI!$B$15,1,0)</f>
        <v>0</v>
      </c>
      <c r="AR12" s="29">
        <f>IF([1]Day1!A12&gt;=[1]KPI!$B$15,1,0)</f>
        <v>1</v>
      </c>
      <c r="AS12" s="29">
        <f t="shared" si="7"/>
        <v>0</v>
      </c>
      <c r="AT12" s="29">
        <f t="shared" si="7"/>
        <v>1891898.50091501</v>
      </c>
      <c r="AU12">
        <v>0</v>
      </c>
    </row>
    <row r="13" spans="1:47" x14ac:dyDescent="0.25">
      <c r="A13" s="30">
        <v>0.270368</v>
      </c>
      <c r="B13">
        <v>39600</v>
      </c>
      <c r="C13">
        <v>0</v>
      </c>
      <c r="D13">
        <v>1230287.5</v>
      </c>
      <c r="E13">
        <v>-505042.41234859498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13071.975</v>
      </c>
      <c r="M13">
        <v>70833.118684162706</v>
      </c>
      <c r="N13">
        <v>0</v>
      </c>
      <c r="O13">
        <v>-364166.66666666698</v>
      </c>
      <c r="P13">
        <v>-399809.10313458298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0.19950303822288401</v>
      </c>
      <c r="AB13">
        <v>0.5</v>
      </c>
      <c r="AC13">
        <v>0</v>
      </c>
      <c r="AD13">
        <v>0</v>
      </c>
      <c r="AE13">
        <v>725245.08765140502</v>
      </c>
      <c r="AF13">
        <v>-680070.67611708702</v>
      </c>
      <c r="AG13">
        <v>0.171302914</v>
      </c>
      <c r="AH13">
        <v>0.13022</v>
      </c>
      <c r="AI13">
        <v>-763975.76980124996</v>
      </c>
      <c r="AJ13" s="27">
        <f t="shared" si="0"/>
        <v>0</v>
      </c>
      <c r="AK13" s="27">
        <f t="shared" si="1"/>
        <v>725245.08765140502</v>
      </c>
      <c r="AL13" s="27">
        <f t="shared" si="2"/>
        <v>-680070.67611708702</v>
      </c>
      <c r="AM13" s="27">
        <f t="shared" si="3"/>
        <v>0</v>
      </c>
      <c r="AN13" s="29">
        <f t="shared" si="4"/>
        <v>0</v>
      </c>
      <c r="AO13" s="29">
        <f t="shared" si="5"/>
        <v>-83905.093684162945</v>
      </c>
      <c r="AP13" s="29">
        <f t="shared" si="6"/>
        <v>-83905.093684162945</v>
      </c>
      <c r="AQ13" s="29">
        <f>IF([1]Day1!A13&lt;[1]KPI!$B$15,1,0)</f>
        <v>0</v>
      </c>
      <c r="AR13" s="29">
        <f>IF([1]Day1!A13&gt;=[1]KPI!$B$15,1,0)</f>
        <v>1</v>
      </c>
      <c r="AS13" s="29">
        <f t="shared" si="7"/>
        <v>0</v>
      </c>
      <c r="AT13" s="29">
        <f t="shared" si="7"/>
        <v>725245.08765140502</v>
      </c>
      <c r="AU13">
        <v>0</v>
      </c>
    </row>
    <row r="14" spans="1:47" x14ac:dyDescent="0.25">
      <c r="A14" s="30">
        <v>0.266897</v>
      </c>
      <c r="B14">
        <v>43200</v>
      </c>
      <c r="C14">
        <v>0</v>
      </c>
      <c r="D14">
        <v>1358200</v>
      </c>
      <c r="E14">
        <v>-497512.84905450698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15175.225</v>
      </c>
      <c r="M14">
        <v>66931.569500997299</v>
      </c>
      <c r="N14">
        <v>0</v>
      </c>
      <c r="O14">
        <v>-351666.66666666698</v>
      </c>
      <c r="P14">
        <v>-367314.06141520798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0.19950303822288401</v>
      </c>
      <c r="AB14">
        <v>0.5</v>
      </c>
      <c r="AC14">
        <v>0</v>
      </c>
      <c r="AD14">
        <v>0</v>
      </c>
      <c r="AE14">
        <v>860687.15094549302</v>
      </c>
      <c r="AF14">
        <v>-636873.93358087796</v>
      </c>
      <c r="AG14">
        <v>0.17035473900000001</v>
      </c>
      <c r="AH14">
        <v>0.12872</v>
      </c>
      <c r="AI14">
        <v>-718980.72808187502</v>
      </c>
      <c r="AJ14" s="27">
        <f t="shared" si="0"/>
        <v>0</v>
      </c>
      <c r="AK14" s="27">
        <f t="shared" si="1"/>
        <v>860687.15094549302</v>
      </c>
      <c r="AL14" s="27">
        <f t="shared" si="2"/>
        <v>-636873.93358087796</v>
      </c>
      <c r="AM14" s="27">
        <f t="shared" si="3"/>
        <v>0</v>
      </c>
      <c r="AN14" s="29">
        <f t="shared" si="4"/>
        <v>0</v>
      </c>
      <c r="AO14" s="29">
        <f t="shared" si="5"/>
        <v>-82106.794500997057</v>
      </c>
      <c r="AP14" s="29">
        <f t="shared" si="6"/>
        <v>-82106.794500997057</v>
      </c>
      <c r="AQ14" s="29">
        <f>IF([1]Day1!A14&lt;[1]KPI!$B$15,1,0)</f>
        <v>1</v>
      </c>
      <c r="AR14" s="29">
        <f>IF([1]Day1!A14&gt;=[1]KPI!$B$15,1,0)</f>
        <v>0</v>
      </c>
      <c r="AS14" s="29">
        <f t="shared" si="7"/>
        <v>0</v>
      </c>
      <c r="AT14" s="29">
        <f t="shared" si="7"/>
        <v>0</v>
      </c>
      <c r="AU14">
        <v>0</v>
      </c>
    </row>
    <row r="15" spans="1:47" x14ac:dyDescent="0.25">
      <c r="A15" s="30">
        <v>0.26474700000000001</v>
      </c>
      <c r="B15">
        <v>46800</v>
      </c>
      <c r="C15">
        <v>0</v>
      </c>
      <c r="D15">
        <v>931306.25</v>
      </c>
      <c r="E15">
        <v>-507461.41817917099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37224.5</v>
      </c>
      <c r="M15">
        <v>38356.372916701002</v>
      </c>
      <c r="N15">
        <v>0</v>
      </c>
      <c r="O15">
        <v>-339083.33333333302</v>
      </c>
      <c r="P15">
        <v>-367314.06141520798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-1317.14876033057</v>
      </c>
      <c r="AA15">
        <v>0.19950303822288401</v>
      </c>
      <c r="AB15">
        <v>0.5</v>
      </c>
      <c r="AC15">
        <v>0</v>
      </c>
      <c r="AD15">
        <v>0</v>
      </c>
      <c r="AE15">
        <v>423844.83182082901</v>
      </c>
      <c r="AF15">
        <v>-643988.00943514705</v>
      </c>
      <c r="AG15">
        <v>0.171294636</v>
      </c>
      <c r="AH15">
        <v>0.12992999999999999</v>
      </c>
      <c r="AI15">
        <v>-719568.8823518462</v>
      </c>
      <c r="AJ15" s="27">
        <f t="shared" si="0"/>
        <v>0</v>
      </c>
      <c r="AK15" s="27">
        <f t="shared" si="1"/>
        <v>423844.83182082901</v>
      </c>
      <c r="AL15" s="27">
        <f t="shared" si="2"/>
        <v>-643988.00943514705</v>
      </c>
      <c r="AM15" s="27">
        <f t="shared" si="3"/>
        <v>0</v>
      </c>
      <c r="AN15" s="29">
        <f t="shared" si="4"/>
        <v>0</v>
      </c>
      <c r="AO15" s="29">
        <f t="shared" si="5"/>
        <v>-75580.872916699154</v>
      </c>
      <c r="AP15" s="29">
        <f t="shared" si="6"/>
        <v>-75580.872916699154</v>
      </c>
      <c r="AQ15" s="29">
        <f>IF([1]Day1!A15&lt;[1]KPI!$B$15,1,0)</f>
        <v>1</v>
      </c>
      <c r="AR15" s="29">
        <f>IF([1]Day1!A15&gt;=[1]KPI!$B$15,1,0)</f>
        <v>0</v>
      </c>
      <c r="AS15" s="29">
        <f t="shared" si="7"/>
        <v>0</v>
      </c>
      <c r="AT15" s="29">
        <f t="shared" si="7"/>
        <v>0</v>
      </c>
      <c r="AU15">
        <v>0</v>
      </c>
    </row>
    <row r="16" spans="1:47" x14ac:dyDescent="0.25">
      <c r="A16" s="30">
        <v>0.26649400000000001</v>
      </c>
      <c r="B16">
        <v>50400</v>
      </c>
      <c r="C16">
        <v>0</v>
      </c>
      <c r="D16">
        <v>1449737.5</v>
      </c>
      <c r="E16">
        <v>-539057.18036732206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27042</v>
      </c>
      <c r="M16">
        <v>59436.561382107</v>
      </c>
      <c r="N16">
        <v>0</v>
      </c>
      <c r="O16">
        <v>-313916.66666666698</v>
      </c>
      <c r="P16">
        <v>-367314.06141520798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-1317.14876033057</v>
      </c>
      <c r="AA16">
        <v>0.19950303822288401</v>
      </c>
      <c r="AB16">
        <v>0.5</v>
      </c>
      <c r="AC16">
        <v>0</v>
      </c>
      <c r="AD16">
        <v>0</v>
      </c>
      <c r="AE16">
        <v>910680.31963267794</v>
      </c>
      <c r="AF16">
        <v>-607923.654303074</v>
      </c>
      <c r="AG16">
        <v>0.170437012</v>
      </c>
      <c r="AH16">
        <v>0.12889999999999999</v>
      </c>
      <c r="AI16">
        <v>-694402.21568518016</v>
      </c>
      <c r="AJ16" s="27">
        <f t="shared" si="0"/>
        <v>0</v>
      </c>
      <c r="AK16" s="27">
        <f t="shared" si="1"/>
        <v>910680.31963267794</v>
      </c>
      <c r="AL16" s="27">
        <f t="shared" si="2"/>
        <v>-607923.654303074</v>
      </c>
      <c r="AM16" s="27">
        <f t="shared" si="3"/>
        <v>0</v>
      </c>
      <c r="AN16" s="29">
        <f t="shared" si="4"/>
        <v>0</v>
      </c>
      <c r="AO16" s="29">
        <f t="shared" si="5"/>
        <v>-86478.561382106156</v>
      </c>
      <c r="AP16" s="29">
        <f t="shared" si="6"/>
        <v>-86478.561382106156</v>
      </c>
      <c r="AQ16" s="29">
        <f>IF([1]Day1!A16&lt;[1]KPI!$B$15,1,0)</f>
        <v>1</v>
      </c>
      <c r="AR16" s="29">
        <f>IF([1]Day1!A16&gt;=[1]KPI!$B$15,1,0)</f>
        <v>0</v>
      </c>
      <c r="AS16" s="29">
        <f t="shared" si="7"/>
        <v>0</v>
      </c>
      <c r="AT16" s="29">
        <f t="shared" si="7"/>
        <v>0</v>
      </c>
      <c r="AU16">
        <v>0</v>
      </c>
    </row>
    <row r="17" spans="1:47" x14ac:dyDescent="0.25">
      <c r="A17" s="30">
        <v>0.270067</v>
      </c>
      <c r="B17">
        <v>54000</v>
      </c>
      <c r="C17">
        <v>0</v>
      </c>
      <c r="D17">
        <v>1487075</v>
      </c>
      <c r="E17">
        <v>-556814.99787919899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23119.674999999999</v>
      </c>
      <c r="M17">
        <v>40093.640271343997</v>
      </c>
      <c r="N17">
        <v>0</v>
      </c>
      <c r="O17">
        <v>-326500</v>
      </c>
      <c r="P17">
        <v>-367314.06141520798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-2634.29752066116</v>
      </c>
      <c r="AA17">
        <v>0.19950303822288401</v>
      </c>
      <c r="AB17">
        <v>0.5</v>
      </c>
      <c r="AC17">
        <v>0</v>
      </c>
      <c r="AD17">
        <v>0</v>
      </c>
      <c r="AE17">
        <v>930260.00212080101</v>
      </c>
      <c r="AF17">
        <v>-656943.72135047603</v>
      </c>
      <c r="AG17">
        <v>0.167840183</v>
      </c>
      <c r="AH17">
        <v>0.12529000000000001</v>
      </c>
      <c r="AI17">
        <v>-720157.03662181948</v>
      </c>
      <c r="AJ17" s="27">
        <f t="shared" si="0"/>
        <v>0</v>
      </c>
      <c r="AK17" s="27">
        <f t="shared" si="1"/>
        <v>930260.00212080101</v>
      </c>
      <c r="AL17" s="27">
        <f t="shared" si="2"/>
        <v>-656943.72135047603</v>
      </c>
      <c r="AM17" s="27">
        <f t="shared" si="3"/>
        <v>0</v>
      </c>
      <c r="AN17" s="29">
        <f t="shared" si="4"/>
        <v>0</v>
      </c>
      <c r="AO17" s="29">
        <f t="shared" si="5"/>
        <v>-63213.315271343454</v>
      </c>
      <c r="AP17" s="29">
        <f t="shared" si="6"/>
        <v>-63213.315271343454</v>
      </c>
      <c r="AQ17" s="29">
        <f>IF([1]Day1!A17&lt;[1]KPI!$B$15,1,0)</f>
        <v>0</v>
      </c>
      <c r="AR17" s="29">
        <f>IF([1]Day1!A17&gt;=[1]KPI!$B$15,1,0)</f>
        <v>1</v>
      </c>
      <c r="AS17" s="29">
        <f t="shared" si="7"/>
        <v>0</v>
      </c>
      <c r="AT17" s="29">
        <f t="shared" si="7"/>
        <v>930260.00212080101</v>
      </c>
      <c r="AU17">
        <v>0</v>
      </c>
    </row>
    <row r="18" spans="1:47" x14ac:dyDescent="0.25">
      <c r="A18" s="30">
        <v>0.27431899999999998</v>
      </c>
      <c r="B18">
        <v>57600</v>
      </c>
      <c r="C18">
        <v>0</v>
      </c>
      <c r="D18">
        <v>1547712.5</v>
      </c>
      <c r="E18">
        <v>-548009.32167300896</v>
      </c>
      <c r="F18">
        <v>0</v>
      </c>
      <c r="G18">
        <v>0</v>
      </c>
      <c r="H18">
        <v>-368.54652179999999</v>
      </c>
      <c r="I18">
        <v>0</v>
      </c>
      <c r="J18">
        <v>0</v>
      </c>
      <c r="K18">
        <v>0</v>
      </c>
      <c r="L18">
        <v>35534.5</v>
      </c>
      <c r="M18">
        <v>29732.627841611498</v>
      </c>
      <c r="N18">
        <v>0</v>
      </c>
      <c r="O18">
        <v>-339083.33333333302</v>
      </c>
      <c r="P18">
        <v>-399809.10313458298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-2634.29752066116</v>
      </c>
      <c r="AA18">
        <v>0.19950303822288401</v>
      </c>
      <c r="AB18">
        <v>0.5</v>
      </c>
      <c r="AC18">
        <v>0</v>
      </c>
      <c r="AD18">
        <v>0</v>
      </c>
      <c r="AE18">
        <v>999334.63180519105</v>
      </c>
      <c r="AF18">
        <v>-699968.28383291699</v>
      </c>
      <c r="AG18">
        <v>0.17468782299999999</v>
      </c>
      <c r="AH18">
        <v>0.12831999999999999</v>
      </c>
      <c r="AI18">
        <v>-765235.41167452745</v>
      </c>
      <c r="AJ18" s="27">
        <f t="shared" si="0"/>
        <v>0</v>
      </c>
      <c r="AK18" s="27">
        <f t="shared" si="1"/>
        <v>999334.63180519105</v>
      </c>
      <c r="AL18" s="27">
        <f t="shared" si="2"/>
        <v>-699968.28383291699</v>
      </c>
      <c r="AM18" s="27">
        <f t="shared" si="3"/>
        <v>0</v>
      </c>
      <c r="AN18" s="29">
        <f t="shared" si="4"/>
        <v>0</v>
      </c>
      <c r="AO18" s="29">
        <f t="shared" si="5"/>
        <v>-65267.127841610461</v>
      </c>
      <c r="AP18" s="29">
        <f t="shared" si="6"/>
        <v>-65267.127841610461</v>
      </c>
      <c r="AQ18" s="29">
        <f>IF([1]Day1!A18&lt;[1]KPI!$B$15,1,0)</f>
        <v>0</v>
      </c>
      <c r="AR18" s="29">
        <f>IF([1]Day1!A18&gt;=[1]KPI!$B$15,1,0)</f>
        <v>1</v>
      </c>
      <c r="AS18" s="29">
        <f t="shared" si="7"/>
        <v>0</v>
      </c>
      <c r="AT18" s="29">
        <f t="shared" si="7"/>
        <v>999334.63180519105</v>
      </c>
      <c r="AU18">
        <v>0</v>
      </c>
    </row>
    <row r="19" spans="1:47" x14ac:dyDescent="0.25">
      <c r="A19" s="30">
        <v>0.27111299999999999</v>
      </c>
      <c r="B19">
        <v>61200</v>
      </c>
      <c r="C19">
        <v>0</v>
      </c>
      <c r="D19">
        <v>612237.5</v>
      </c>
      <c r="E19">
        <v>-497718.72584464902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-994.79499999999996</v>
      </c>
      <c r="M19">
        <v>39311.939508085998</v>
      </c>
      <c r="N19">
        <v>0</v>
      </c>
      <c r="O19">
        <v>-351666.66666666698</v>
      </c>
      <c r="P19">
        <v>-367314.06141520798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-2634.29752066116</v>
      </c>
      <c r="AA19">
        <v>0.19955670953528701</v>
      </c>
      <c r="AB19">
        <v>0.5</v>
      </c>
      <c r="AC19">
        <v>0</v>
      </c>
      <c r="AD19">
        <v>0</v>
      </c>
      <c r="AE19">
        <v>114518.774155351</v>
      </c>
      <c r="AF19">
        <v>-707006.55878040101</v>
      </c>
      <c r="AG19">
        <v>0.185012962</v>
      </c>
      <c r="AH19">
        <v>0.13632</v>
      </c>
      <c r="AI19">
        <v>-745323.70328848646</v>
      </c>
      <c r="AJ19" s="27">
        <f t="shared" si="0"/>
        <v>0</v>
      </c>
      <c r="AK19" s="27">
        <f t="shared" si="1"/>
        <v>114518.774155351</v>
      </c>
      <c r="AL19" s="27">
        <f t="shared" si="2"/>
        <v>-707006.55878040101</v>
      </c>
      <c r="AM19" s="27">
        <f t="shared" si="3"/>
        <v>0</v>
      </c>
      <c r="AN19" s="29">
        <f t="shared" si="4"/>
        <v>0</v>
      </c>
      <c r="AO19" s="29">
        <f t="shared" si="5"/>
        <v>-38317.144508085446</v>
      </c>
      <c r="AP19" s="29">
        <f t="shared" si="6"/>
        <v>-38317.144508085446</v>
      </c>
      <c r="AQ19" s="29">
        <f>IF([1]Day1!A19&lt;[1]KPI!$B$15,1,0)</f>
        <v>0</v>
      </c>
      <c r="AR19" s="29">
        <f>IF([1]Day1!A19&gt;=[1]KPI!$B$15,1,0)</f>
        <v>1</v>
      </c>
      <c r="AS19" s="29">
        <f t="shared" si="7"/>
        <v>0</v>
      </c>
      <c r="AT19" s="29">
        <f t="shared" si="7"/>
        <v>114518.774155351</v>
      </c>
      <c r="AU19">
        <v>0</v>
      </c>
    </row>
    <row r="20" spans="1:47" x14ac:dyDescent="0.25">
      <c r="A20" s="30">
        <v>0.28212799999999999</v>
      </c>
      <c r="B20">
        <v>64800</v>
      </c>
      <c r="C20">
        <v>0</v>
      </c>
      <c r="D20">
        <v>79631.25</v>
      </c>
      <c r="E20">
        <v>-417148.00624470599</v>
      </c>
      <c r="F20">
        <v>0</v>
      </c>
      <c r="G20">
        <v>0</v>
      </c>
      <c r="H20">
        <v>-658000.45349999995</v>
      </c>
      <c r="I20">
        <v>0</v>
      </c>
      <c r="J20">
        <v>-337516.7562</v>
      </c>
      <c r="K20">
        <v>0</v>
      </c>
      <c r="L20">
        <v>-909.05250000000001</v>
      </c>
      <c r="M20">
        <v>25000</v>
      </c>
      <c r="N20">
        <v>0</v>
      </c>
      <c r="O20">
        <v>-370500</v>
      </c>
      <c r="P20">
        <v>0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-10537.1900826447</v>
      </c>
      <c r="AA20">
        <v>0.19955670953528701</v>
      </c>
      <c r="AB20">
        <v>0.5</v>
      </c>
      <c r="AC20">
        <v>0</v>
      </c>
      <c r="AD20">
        <v>0</v>
      </c>
      <c r="AE20">
        <v>-1333033.96594471</v>
      </c>
      <c r="AF20">
        <v>-451780.95332644699</v>
      </c>
      <c r="AG20">
        <v>0.25895084000000002</v>
      </c>
      <c r="AH20">
        <v>0.19972000000000001</v>
      </c>
      <c r="AI20">
        <v>-475871.90082644694</v>
      </c>
      <c r="AJ20" s="27">
        <f t="shared" si="0"/>
        <v>-1333033.96594471</v>
      </c>
      <c r="AK20" s="27">
        <f t="shared" si="1"/>
        <v>0</v>
      </c>
      <c r="AL20" s="27">
        <f t="shared" si="2"/>
        <v>-451780.95332644699</v>
      </c>
      <c r="AM20" s="27">
        <f t="shared" si="3"/>
        <v>0</v>
      </c>
      <c r="AN20" s="29">
        <f t="shared" si="4"/>
        <v>3.9581209421157837E-9</v>
      </c>
      <c r="AO20" s="29">
        <f t="shared" si="5"/>
        <v>-24090.947499999951</v>
      </c>
      <c r="AP20" s="29">
        <f t="shared" si="6"/>
        <v>-24090.947499995993</v>
      </c>
      <c r="AQ20" s="29">
        <f>IF([1]Day1!A20&lt;[1]KPI!$B$15,1,0)</f>
        <v>0</v>
      </c>
      <c r="AR20" s="29">
        <f>IF([1]Day1!A20&gt;=[1]KPI!$B$15,1,0)</f>
        <v>1</v>
      </c>
      <c r="AS20" s="29">
        <f t="shared" si="7"/>
        <v>0</v>
      </c>
      <c r="AT20" s="29">
        <f t="shared" si="7"/>
        <v>0</v>
      </c>
      <c r="AU20">
        <v>0</v>
      </c>
    </row>
    <row r="21" spans="1:47" x14ac:dyDescent="0.25">
      <c r="A21" s="30">
        <v>0.28089700000000001</v>
      </c>
      <c r="B21">
        <v>68400</v>
      </c>
      <c r="C21">
        <v>0</v>
      </c>
      <c r="D21">
        <v>31.25</v>
      </c>
      <c r="E21">
        <v>-465631.27859207703</v>
      </c>
      <c r="F21">
        <v>0</v>
      </c>
      <c r="G21">
        <v>0</v>
      </c>
      <c r="H21">
        <v>0</v>
      </c>
      <c r="I21">
        <v>0</v>
      </c>
      <c r="J21">
        <v>-450000</v>
      </c>
      <c r="K21">
        <v>0</v>
      </c>
      <c r="L21">
        <v>-841.55250000000001</v>
      </c>
      <c r="M21">
        <v>25000</v>
      </c>
      <c r="N21">
        <v>0</v>
      </c>
      <c r="O21">
        <v>-496083.33333333302</v>
      </c>
      <c r="P21">
        <v>0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-10537.1900826447</v>
      </c>
      <c r="AA21">
        <v>0.29538009943896998</v>
      </c>
      <c r="AB21">
        <v>0.5</v>
      </c>
      <c r="AC21">
        <v>4.6375277742692303E-2</v>
      </c>
      <c r="AD21">
        <v>0</v>
      </c>
      <c r="AE21">
        <v>-915600.02859207802</v>
      </c>
      <c r="AF21">
        <v>-577296.78665977996</v>
      </c>
      <c r="AG21">
        <v>0.27743423</v>
      </c>
      <c r="AH21">
        <v>0.21782000000000001</v>
      </c>
      <c r="AI21">
        <v>-601455.23415977997</v>
      </c>
      <c r="AJ21" s="27">
        <f t="shared" si="0"/>
        <v>-915600.02859207802</v>
      </c>
      <c r="AK21" s="27">
        <f t="shared" si="1"/>
        <v>0</v>
      </c>
      <c r="AL21" s="27">
        <f t="shared" si="2"/>
        <v>-577296.78665977996</v>
      </c>
      <c r="AM21" s="27">
        <f t="shared" si="3"/>
        <v>0</v>
      </c>
      <c r="AN21" s="29">
        <f t="shared" si="4"/>
        <v>9.3132257461547852E-10</v>
      </c>
      <c r="AO21" s="29">
        <f t="shared" si="5"/>
        <v>-24158.447500000009</v>
      </c>
      <c r="AP21" s="29">
        <f t="shared" si="6"/>
        <v>-24158.447499999078</v>
      </c>
      <c r="AQ21" s="29">
        <f>IF([1]Day1!A21&lt;[1]KPI!$B$15,1,0)</f>
        <v>0</v>
      </c>
      <c r="AR21" s="29">
        <f>IF([1]Day1!A21&gt;=[1]KPI!$B$15,1,0)</f>
        <v>1</v>
      </c>
      <c r="AS21" s="29">
        <f t="shared" si="7"/>
        <v>0</v>
      </c>
      <c r="AT21" s="29">
        <f t="shared" si="7"/>
        <v>0</v>
      </c>
      <c r="AU21">
        <v>0</v>
      </c>
    </row>
    <row r="22" spans="1:47" x14ac:dyDescent="0.25">
      <c r="A22" s="30">
        <v>0.27615600000000001</v>
      </c>
      <c r="B22">
        <v>72000</v>
      </c>
      <c r="C22">
        <v>0</v>
      </c>
      <c r="D22">
        <v>0</v>
      </c>
      <c r="E22">
        <v>-512742.02974724898</v>
      </c>
      <c r="F22">
        <v>0</v>
      </c>
      <c r="G22">
        <v>0</v>
      </c>
      <c r="H22">
        <v>0</v>
      </c>
      <c r="I22">
        <v>0</v>
      </c>
      <c r="J22">
        <v>-450000</v>
      </c>
      <c r="K22">
        <v>0</v>
      </c>
      <c r="L22">
        <v>-601.41</v>
      </c>
      <c r="M22">
        <v>25000</v>
      </c>
      <c r="N22">
        <v>0</v>
      </c>
      <c r="O22">
        <v>-464666.66666666698</v>
      </c>
      <c r="P22">
        <v>0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-2634.29752066116</v>
      </c>
      <c r="AA22">
        <v>0.29538009943896998</v>
      </c>
      <c r="AB22">
        <v>0.5</v>
      </c>
      <c r="AC22">
        <v>0.160077901649398</v>
      </c>
      <c r="AD22">
        <v>0</v>
      </c>
      <c r="AE22">
        <v>-962742.02974724898</v>
      </c>
      <c r="AF22">
        <v>-466611.05187327799</v>
      </c>
      <c r="AG22">
        <v>0.28452875100000002</v>
      </c>
      <c r="AH22">
        <v>0.22478999999999999</v>
      </c>
      <c r="AI22">
        <v>-491009.64187327842</v>
      </c>
      <c r="AJ22" s="27">
        <f t="shared" si="0"/>
        <v>-962742.02974724898</v>
      </c>
      <c r="AK22" s="27">
        <f t="shared" si="1"/>
        <v>0</v>
      </c>
      <c r="AL22" s="27">
        <f t="shared" si="2"/>
        <v>-466611.05187327799</v>
      </c>
      <c r="AM22" s="27">
        <f t="shared" si="3"/>
        <v>0</v>
      </c>
      <c r="AN22" s="29">
        <f t="shared" si="4"/>
        <v>0</v>
      </c>
      <c r="AO22" s="29">
        <f t="shared" si="5"/>
        <v>-24398.590000000433</v>
      </c>
      <c r="AP22" s="29">
        <f t="shared" si="6"/>
        <v>-24398.590000000317</v>
      </c>
      <c r="AQ22" s="29">
        <f>IF([1]Day1!A22&lt;[1]KPI!$B$15,1,0)</f>
        <v>0</v>
      </c>
      <c r="AR22" s="29">
        <f>IF([1]Day1!A22&gt;=[1]KPI!$B$15,1,0)</f>
        <v>1</v>
      </c>
      <c r="AS22" s="29">
        <f t="shared" si="7"/>
        <v>0</v>
      </c>
      <c r="AT22" s="29">
        <f t="shared" si="7"/>
        <v>0</v>
      </c>
      <c r="AU22">
        <v>0</v>
      </c>
    </row>
    <row r="23" spans="1:47" x14ac:dyDescent="0.25">
      <c r="A23" s="30">
        <v>0.27117200000000002</v>
      </c>
      <c r="B23">
        <v>75600</v>
      </c>
      <c r="C23">
        <v>0</v>
      </c>
      <c r="D23">
        <v>0</v>
      </c>
      <c r="E23">
        <v>-508746.04423543898</v>
      </c>
      <c r="F23">
        <v>0</v>
      </c>
      <c r="G23">
        <v>0</v>
      </c>
      <c r="H23">
        <v>-499746.0442</v>
      </c>
      <c r="I23">
        <v>0</v>
      </c>
      <c r="J23">
        <v>-9266.1854160000003</v>
      </c>
      <c r="K23">
        <v>0</v>
      </c>
      <c r="L23">
        <v>-506.82499999999999</v>
      </c>
      <c r="M23">
        <v>25000</v>
      </c>
      <c r="N23">
        <v>0</v>
      </c>
      <c r="O23">
        <v>-270000</v>
      </c>
      <c r="P23">
        <v>0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-2634.29752066116</v>
      </c>
      <c r="AA23">
        <v>0.29538009943896998</v>
      </c>
      <c r="AB23">
        <v>0.5</v>
      </c>
      <c r="AC23">
        <v>0.22250353130512801</v>
      </c>
      <c r="AD23">
        <v>0</v>
      </c>
      <c r="AE23">
        <v>-1017758.2738514401</v>
      </c>
      <c r="AF23">
        <v>-271849.80020661099</v>
      </c>
      <c r="AG23">
        <v>0.28195294799999998</v>
      </c>
      <c r="AH23">
        <v>0.22303000000000001</v>
      </c>
      <c r="AI23">
        <v>-296342.97520661145</v>
      </c>
      <c r="AJ23" s="27">
        <f t="shared" si="0"/>
        <v>-1017758.2738514401</v>
      </c>
      <c r="AK23" s="27">
        <f t="shared" si="1"/>
        <v>0</v>
      </c>
      <c r="AL23" s="27">
        <f t="shared" si="2"/>
        <v>-271849.80020661099</v>
      </c>
      <c r="AM23" s="27">
        <f t="shared" si="3"/>
        <v>0</v>
      </c>
      <c r="AN23" s="29">
        <f t="shared" si="4"/>
        <v>1.0477378964424133E-9</v>
      </c>
      <c r="AO23" s="29">
        <f t="shared" si="5"/>
        <v>-24493.175000000454</v>
      </c>
      <c r="AP23" s="29">
        <f t="shared" si="6"/>
        <v>-24493.17499999929</v>
      </c>
      <c r="AQ23" s="29">
        <f>IF([1]Day1!A23&lt;[1]KPI!$B$15,1,0)</f>
        <v>0</v>
      </c>
      <c r="AR23" s="29">
        <f>IF([1]Day1!A23&gt;=[1]KPI!$B$15,1,0)</f>
        <v>1</v>
      </c>
      <c r="AS23" s="29">
        <f t="shared" si="7"/>
        <v>0</v>
      </c>
      <c r="AT23" s="29">
        <f t="shared" si="7"/>
        <v>0</v>
      </c>
      <c r="AU23">
        <v>0</v>
      </c>
    </row>
    <row r="24" spans="1:47" x14ac:dyDescent="0.25">
      <c r="A24" s="30">
        <v>0.26649</v>
      </c>
      <c r="B24">
        <v>79200</v>
      </c>
      <c r="C24">
        <v>0</v>
      </c>
      <c r="D24">
        <v>0</v>
      </c>
      <c r="E24">
        <v>-510549.19361575902</v>
      </c>
      <c r="F24">
        <v>0</v>
      </c>
      <c r="G24">
        <v>0</v>
      </c>
      <c r="H24">
        <v>-510549.1936</v>
      </c>
      <c r="I24">
        <v>0</v>
      </c>
      <c r="J24">
        <v>0</v>
      </c>
      <c r="K24">
        <v>0</v>
      </c>
      <c r="L24">
        <v>-495.65249999999997</v>
      </c>
      <c r="M24">
        <v>25000</v>
      </c>
      <c r="N24">
        <v>0</v>
      </c>
      <c r="O24">
        <v>-125583.33333333299</v>
      </c>
      <c r="P24">
        <v>0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-2634.29752066116</v>
      </c>
      <c r="AA24">
        <v>0.36701944181490098</v>
      </c>
      <c r="AB24">
        <v>0.5</v>
      </c>
      <c r="AC24">
        <v>0.22367418641113401</v>
      </c>
      <c r="AD24">
        <v>0</v>
      </c>
      <c r="AE24">
        <v>-1021098.38721576</v>
      </c>
      <c r="AF24">
        <v>-127421.961039945</v>
      </c>
      <c r="AG24">
        <v>0.27047363200000002</v>
      </c>
      <c r="AH24">
        <v>0.21471999999999999</v>
      </c>
      <c r="AI24">
        <v>-151926.3085399447</v>
      </c>
      <c r="AJ24" s="27">
        <f t="shared" si="0"/>
        <v>-1021098.38721576</v>
      </c>
      <c r="AK24" s="27">
        <f t="shared" si="1"/>
        <v>0</v>
      </c>
      <c r="AL24" s="27">
        <f t="shared" si="2"/>
        <v>-127421.961039945</v>
      </c>
      <c r="AM24" s="27">
        <f t="shared" si="3"/>
        <v>0</v>
      </c>
      <c r="AN24" s="29">
        <f t="shared" si="4"/>
        <v>9.3132257461547852E-10</v>
      </c>
      <c r="AO24" s="29">
        <f t="shared" si="5"/>
        <v>-24504.347499999698</v>
      </c>
      <c r="AP24" s="29">
        <f t="shared" si="6"/>
        <v>-24504.347499998883</v>
      </c>
      <c r="AQ24" s="29">
        <f>IF([1]Day1!A24&lt;[1]KPI!$B$15,1,0)</f>
        <v>1</v>
      </c>
      <c r="AR24" s="29">
        <f>IF([1]Day1!A24&gt;=[1]KPI!$B$15,1,0)</f>
        <v>0</v>
      </c>
      <c r="AS24" s="29">
        <f t="shared" si="7"/>
        <v>-1021098.38721576</v>
      </c>
      <c r="AT24" s="29">
        <f t="shared" si="7"/>
        <v>0</v>
      </c>
      <c r="AU24">
        <v>0</v>
      </c>
    </row>
    <row r="25" spans="1:47" x14ac:dyDescent="0.25">
      <c r="A25" s="30">
        <v>0.26110800000000001</v>
      </c>
      <c r="B25">
        <v>82800</v>
      </c>
      <c r="C25">
        <v>0</v>
      </c>
      <c r="D25">
        <v>0</v>
      </c>
      <c r="E25">
        <v>-500701.48059989797</v>
      </c>
      <c r="F25">
        <v>0</v>
      </c>
      <c r="G25">
        <v>0</v>
      </c>
      <c r="H25">
        <v>-500701.48060000001</v>
      </c>
      <c r="I25">
        <v>0</v>
      </c>
      <c r="J25">
        <v>0</v>
      </c>
      <c r="K25">
        <v>0</v>
      </c>
      <c r="L25">
        <v>-465.79750000000001</v>
      </c>
      <c r="M25">
        <v>25000</v>
      </c>
      <c r="N25">
        <v>0</v>
      </c>
      <c r="O25">
        <v>-18833.333333333299</v>
      </c>
      <c r="P25">
        <v>0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-1317.14876033057</v>
      </c>
      <c r="AA25">
        <v>0.440262615175887</v>
      </c>
      <c r="AB25">
        <v>0.5</v>
      </c>
      <c r="AC25">
        <v>0.22367418641113401</v>
      </c>
      <c r="AD25">
        <v>0</v>
      </c>
      <c r="AE25">
        <v>-1001402.9611999</v>
      </c>
      <c r="AF25">
        <v>-7470.6184366390899</v>
      </c>
      <c r="AG25">
        <v>0.26045217100000001</v>
      </c>
      <c r="AH25">
        <v>0.20463000000000001</v>
      </c>
      <c r="AI25">
        <v>-32004.820936638986</v>
      </c>
      <c r="AJ25" s="27">
        <f t="shared" si="0"/>
        <v>-1001402.9611999</v>
      </c>
      <c r="AK25" s="27">
        <f t="shared" si="1"/>
        <v>0</v>
      </c>
      <c r="AL25" s="27">
        <f t="shared" si="2"/>
        <v>-7470.6184366390899</v>
      </c>
      <c r="AM25" s="27">
        <f t="shared" si="3"/>
        <v>0</v>
      </c>
      <c r="AN25" s="29">
        <f t="shared" si="4"/>
        <v>1.9790604710578918E-9</v>
      </c>
      <c r="AO25" s="29">
        <f t="shared" si="5"/>
        <v>-24534.202499999898</v>
      </c>
      <c r="AP25" s="29">
        <f t="shared" si="6"/>
        <v>-24534.202499997911</v>
      </c>
      <c r="AQ25" s="29">
        <f>IF([1]Day1!A25&lt;[1]KPI!$B$15,1,0)</f>
        <v>1</v>
      </c>
      <c r="AR25" s="29">
        <f>IF([1]Day1!A25&gt;=[1]KPI!$B$15,1,0)</f>
        <v>0</v>
      </c>
      <c r="AS25" s="29">
        <f t="shared" si="7"/>
        <v>-1001402.9611999</v>
      </c>
      <c r="AT25" s="29">
        <f t="shared" si="7"/>
        <v>0</v>
      </c>
      <c r="AU25">
        <v>0</v>
      </c>
    </row>
    <row r="26" spans="1:47" x14ac:dyDescent="0.25">
      <c r="S26" s="5">
        <f>SUM(T2:T25)</f>
        <v>-68491.735537190238</v>
      </c>
      <c r="T26" s="5">
        <f>SUM(U2:U25)</f>
        <v>-68491.735537190238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G25"/>
  <sheetViews>
    <sheetView tabSelected="1" workbookViewId="0">
      <selection activeCell="H16" sqref="H16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4.5703125" bestFit="1" customWidth="1"/>
    <col min="4" max="4" width="12.7109375" bestFit="1" customWidth="1"/>
    <col min="5" max="5" width="23.28515625" bestFit="1" customWidth="1"/>
  </cols>
  <sheetData>
    <row r="1" spans="1:7" x14ac:dyDescent="0.25">
      <c r="A1" t="s">
        <v>99</v>
      </c>
      <c r="B1">
        <f>(B10+B12)/(B9+B11)</f>
        <v>0.97266253535390279</v>
      </c>
      <c r="C1" t="s">
        <v>100</v>
      </c>
      <c r="D1">
        <f>(D10+D12)/(D9+D11)</f>
        <v>0.99377237973420918</v>
      </c>
      <c r="E1" t="s">
        <v>7</v>
      </c>
      <c r="G1">
        <f>(B10+D10+B12+D12)/(B9+D9+D11+B11)</f>
        <v>0.98033206985752797</v>
      </c>
    </row>
    <row r="2" spans="1:7" x14ac:dyDescent="0.25">
      <c r="A2" t="s">
        <v>9</v>
      </c>
    </row>
    <row r="3" spans="1:7" x14ac:dyDescent="0.25">
      <c r="A3" t="s">
        <v>13</v>
      </c>
      <c r="B3" cm="1">
        <f t="array" ref="B3">(SUM(-'Day1'!AS2:AS25)+SUM('Day1'!AT2:AT25))/(KPI!B11+KPI!B12)</f>
        <v>0.50465872200061024</v>
      </c>
    </row>
    <row r="4" spans="1:7" x14ac:dyDescent="0.25">
      <c r="A4" t="s">
        <v>15</v>
      </c>
    </row>
    <row r="5" spans="1:7" x14ac:dyDescent="0.25">
      <c r="A5" t="s">
        <v>17</v>
      </c>
    </row>
    <row r="6" spans="1:7" x14ac:dyDescent="0.25">
      <c r="A6" t="s">
        <v>19</v>
      </c>
    </row>
    <row r="7" spans="1:7" x14ac:dyDescent="0.25">
      <c r="A7" t="s">
        <v>21</v>
      </c>
    </row>
    <row r="8" spans="1:7" x14ac:dyDescent="0.25">
      <c r="A8" s="29" t="s">
        <v>101</v>
      </c>
      <c r="B8" s="29"/>
      <c r="C8" s="29"/>
      <c r="D8" s="29" t="s">
        <v>102</v>
      </c>
      <c r="E8" s="29"/>
      <c r="F8" s="29"/>
    </row>
    <row r="9" spans="1:7" x14ac:dyDescent="0.25">
      <c r="A9" t="s">
        <v>73</v>
      </c>
      <c r="B9">
        <f>SUM('Day1'!C2:D25)-SUM('Day1'!K2:K25)</f>
        <v>11682768.75</v>
      </c>
      <c r="C9" t="s">
        <v>73</v>
      </c>
      <c r="D9" cm="1">
        <f t="array" ref="D9">SUM(ABS('Day1'!L2:M25))+SUM('Day1'!N2:N25)</f>
        <v>3114147.4709483106</v>
      </c>
    </row>
    <row r="10" spans="1:7" x14ac:dyDescent="0.25">
      <c r="A10" t="s">
        <v>74</v>
      </c>
      <c r="B10" cm="1">
        <f t="array" ref="B10">SUM(-'Day1'!E2:E25)</f>
        <v>11705468.14997106</v>
      </c>
      <c r="C10" t="s">
        <v>74</v>
      </c>
      <c r="D10">
        <f>-SUM('Day1'!AI2:AI25)-SUM('Day1'!AU2:AU25)</f>
        <v>11869926.175793145</v>
      </c>
    </row>
    <row r="11" spans="1:7" x14ac:dyDescent="0.25">
      <c r="A11" t="s">
        <v>75</v>
      </c>
      <c r="B11" cm="1">
        <f t="array" ref="B11">SUM(-'Day1'!AJ2:AJ25)</f>
        <v>9564576.6674915887</v>
      </c>
      <c r="C11" t="s">
        <v>77</v>
      </c>
      <c r="D11" cm="1">
        <f t="array" ref="D11">SUM(-'Day1'!AL2:AL25)</f>
        <v>9010368.2794381995</v>
      </c>
    </row>
    <row r="12" spans="1:7" x14ac:dyDescent="0.25">
      <c r="A12" t="s">
        <v>76</v>
      </c>
      <c r="B12">
        <f>SUM('Day1'!AK2:AK25)</f>
        <v>8961028.7133464348</v>
      </c>
      <c r="C12" t="s">
        <v>78</v>
      </c>
      <c r="D12">
        <f>SUM('Day1'!AM2:AM25)</f>
        <v>179082.69459335788</v>
      </c>
    </row>
    <row r="15" spans="1:7" x14ac:dyDescent="0.25">
      <c r="A15" t="s">
        <v>80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2025-03-24T16:28:34Z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