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D6206381-619A-4DBE-9DBC-9CDC6493B0D2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 a="1"/>
  <c r="B10" i="3" s="1"/>
  <c r="D9" i="3" l="1" a="1"/>
  <c r="D9" i="3" s="1"/>
  <c r="D10" i="3"/>
  <c r="AL2" i="2"/>
  <c r="AK5" i="2"/>
  <c r="B15" i="3"/>
  <c r="B9" i="3"/>
  <c r="B12" i="3"/>
  <c r="AR25" i="2" l="1"/>
  <c r="AQ25" i="2"/>
  <c r="AO25" i="2"/>
  <c r="AN25" i="2"/>
  <c r="AM25" i="2"/>
  <c r="AL25" i="2"/>
  <c r="AK25" i="2"/>
  <c r="AJ25" i="2"/>
  <c r="AR24" i="2"/>
  <c r="AQ24" i="2"/>
  <c r="AO24" i="2"/>
  <c r="AN24" i="2"/>
  <c r="AM24" i="2"/>
  <c r="AL24" i="2"/>
  <c r="AK24" i="2"/>
  <c r="AJ24" i="2"/>
  <c r="AR23" i="2"/>
  <c r="AQ23" i="2"/>
  <c r="AO23" i="2"/>
  <c r="AN23" i="2"/>
  <c r="AM23" i="2"/>
  <c r="AL23" i="2"/>
  <c r="AK23" i="2"/>
  <c r="AJ23" i="2"/>
  <c r="AR22" i="2"/>
  <c r="AQ22" i="2"/>
  <c r="AO22" i="2"/>
  <c r="AN22" i="2"/>
  <c r="AM22" i="2"/>
  <c r="AL22" i="2"/>
  <c r="AK22" i="2"/>
  <c r="AJ22" i="2"/>
  <c r="AR21" i="2"/>
  <c r="AQ21" i="2"/>
  <c r="AO21" i="2"/>
  <c r="AN21" i="2"/>
  <c r="AM21" i="2"/>
  <c r="AL21" i="2"/>
  <c r="AK21" i="2"/>
  <c r="AJ21" i="2"/>
  <c r="AR20" i="2"/>
  <c r="AQ20" i="2"/>
  <c r="AO20" i="2"/>
  <c r="AN20" i="2"/>
  <c r="AM20" i="2"/>
  <c r="AL20" i="2"/>
  <c r="AK20" i="2"/>
  <c r="AJ20" i="2"/>
  <c r="AR19" i="2"/>
  <c r="AQ19" i="2"/>
  <c r="AO19" i="2"/>
  <c r="AN19" i="2"/>
  <c r="AM19" i="2"/>
  <c r="AL19" i="2"/>
  <c r="AK19" i="2"/>
  <c r="AJ19" i="2"/>
  <c r="AR18" i="2"/>
  <c r="AQ18" i="2"/>
  <c r="AO18" i="2"/>
  <c r="AN18" i="2"/>
  <c r="AM18" i="2"/>
  <c r="AL18" i="2"/>
  <c r="AK18" i="2"/>
  <c r="AJ18" i="2"/>
  <c r="AR17" i="2"/>
  <c r="AQ17" i="2"/>
  <c r="AO17" i="2"/>
  <c r="AN17" i="2"/>
  <c r="AM17" i="2"/>
  <c r="AL17" i="2"/>
  <c r="AK17" i="2"/>
  <c r="AJ17" i="2"/>
  <c r="AR16" i="2"/>
  <c r="AQ16" i="2"/>
  <c r="AO16" i="2"/>
  <c r="AN16" i="2"/>
  <c r="AM16" i="2"/>
  <c r="AL16" i="2"/>
  <c r="AK16" i="2"/>
  <c r="AJ16" i="2"/>
  <c r="AR15" i="2"/>
  <c r="AQ15" i="2"/>
  <c r="AO15" i="2"/>
  <c r="AN15" i="2"/>
  <c r="AM15" i="2"/>
  <c r="AL15" i="2"/>
  <c r="AK15" i="2"/>
  <c r="AJ15" i="2"/>
  <c r="AR14" i="2"/>
  <c r="AQ14" i="2"/>
  <c r="AO14" i="2"/>
  <c r="AN14" i="2"/>
  <c r="AM14" i="2"/>
  <c r="AL14" i="2"/>
  <c r="AK14" i="2"/>
  <c r="AJ14" i="2"/>
  <c r="AR13" i="2"/>
  <c r="AQ13" i="2"/>
  <c r="AO13" i="2"/>
  <c r="AN13" i="2"/>
  <c r="AM13" i="2"/>
  <c r="AL13" i="2"/>
  <c r="AK13" i="2"/>
  <c r="AJ13" i="2"/>
  <c r="AR12" i="2"/>
  <c r="AQ12" i="2"/>
  <c r="AO12" i="2"/>
  <c r="AN12" i="2"/>
  <c r="AM12" i="2"/>
  <c r="AL12" i="2"/>
  <c r="AK12" i="2"/>
  <c r="AJ12" i="2"/>
  <c r="AR11" i="2"/>
  <c r="AQ11" i="2"/>
  <c r="AO11" i="2"/>
  <c r="AN11" i="2"/>
  <c r="AM11" i="2"/>
  <c r="AL11" i="2"/>
  <c r="AK11" i="2"/>
  <c r="AJ11" i="2"/>
  <c r="AR10" i="2"/>
  <c r="AQ10" i="2"/>
  <c r="AO10" i="2"/>
  <c r="AN10" i="2"/>
  <c r="AM10" i="2"/>
  <c r="AL10" i="2"/>
  <c r="AK10" i="2"/>
  <c r="AJ10" i="2"/>
  <c r="AR9" i="2"/>
  <c r="AQ9" i="2"/>
  <c r="AO9" i="2"/>
  <c r="AN9" i="2"/>
  <c r="AM9" i="2"/>
  <c r="AL9" i="2"/>
  <c r="AK9" i="2"/>
  <c r="AJ9" i="2"/>
  <c r="AR8" i="2"/>
  <c r="AQ8" i="2"/>
  <c r="AO8" i="2"/>
  <c r="AN8" i="2"/>
  <c r="AM8" i="2"/>
  <c r="AL8" i="2"/>
  <c r="AK8" i="2"/>
  <c r="AJ8" i="2"/>
  <c r="AR7" i="2"/>
  <c r="AQ7" i="2"/>
  <c r="AO7" i="2"/>
  <c r="AN7" i="2"/>
  <c r="AM7" i="2"/>
  <c r="AL7" i="2"/>
  <c r="AK7" i="2"/>
  <c r="AJ7" i="2"/>
  <c r="AR6" i="2"/>
  <c r="AQ6" i="2"/>
  <c r="AO6" i="2"/>
  <c r="AN6" i="2"/>
  <c r="AM6" i="2"/>
  <c r="AL6" i="2"/>
  <c r="AK6" i="2"/>
  <c r="AJ6" i="2"/>
  <c r="AR5" i="2"/>
  <c r="AQ5" i="2"/>
  <c r="AO5" i="2"/>
  <c r="AN5" i="2"/>
  <c r="AM5" i="2"/>
  <c r="AL5" i="2"/>
  <c r="D11" i="3" s="1" a="1"/>
  <c r="D11" i="3" s="1"/>
  <c r="AJ5" i="2"/>
  <c r="AR4" i="2"/>
  <c r="AQ4" i="2"/>
  <c r="AO4" i="2"/>
  <c r="AN4" i="2"/>
  <c r="AM4" i="2"/>
  <c r="AL4" i="2"/>
  <c r="AK4" i="2"/>
  <c r="AJ4" i="2"/>
  <c r="AR3" i="2"/>
  <c r="AQ3" i="2"/>
  <c r="AO3" i="2"/>
  <c r="AN3" i="2"/>
  <c r="AM3" i="2"/>
  <c r="AL3" i="2"/>
  <c r="AK3" i="2"/>
  <c r="AJ3" i="2"/>
  <c r="AR2" i="2"/>
  <c r="AQ2" i="2"/>
  <c r="AO2" i="2"/>
  <c r="AN2" i="2"/>
  <c r="AM2" i="2"/>
  <c r="AK2" i="2"/>
  <c r="AJ2" i="2"/>
  <c r="AS11" i="2" l="1"/>
  <c r="AT7" i="2"/>
  <c r="AT9" i="2"/>
  <c r="AT11" i="2"/>
  <c r="AT23" i="2"/>
  <c r="AT25" i="2"/>
  <c r="AT6" i="2"/>
  <c r="AT8" i="2"/>
  <c r="AT22" i="2"/>
  <c r="AT24" i="2"/>
  <c r="AP21" i="2"/>
  <c r="D12" i="3"/>
  <c r="AP24" i="2"/>
  <c r="AT5" i="2"/>
  <c r="AP10" i="2"/>
  <c r="AT19" i="2"/>
  <c r="B11" i="3" a="1"/>
  <c r="B11" i="3" s="1"/>
  <c r="AP7" i="2"/>
  <c r="AP8" i="2"/>
  <c r="AP3" i="2"/>
  <c r="AP16" i="2"/>
  <c r="AP18" i="2"/>
  <c r="AP20" i="2"/>
  <c r="AT21" i="2"/>
  <c r="AP13" i="2"/>
  <c r="AT3" i="2"/>
  <c r="AT4" i="2"/>
  <c r="AS13" i="2"/>
  <c r="AS17" i="2"/>
  <c r="AS19" i="2"/>
  <c r="AS21" i="2"/>
  <c r="AT2" i="2"/>
  <c r="AT10" i="2"/>
  <c r="AS3" i="2"/>
  <c r="AS5" i="2"/>
  <c r="AS9" i="2"/>
  <c r="AT17" i="2"/>
  <c r="AT12" i="2"/>
  <c r="AT14" i="2"/>
  <c r="AT15" i="2"/>
  <c r="AT16" i="2"/>
  <c r="AT18" i="2"/>
  <c r="AT20" i="2"/>
  <c r="AS25" i="2"/>
  <c r="AP15" i="2"/>
  <c r="AP6" i="2"/>
  <c r="AS6" i="2"/>
  <c r="AS8" i="2"/>
  <c r="AP19" i="2"/>
  <c r="AP12" i="2"/>
  <c r="AS12" i="2"/>
  <c r="AP22" i="2"/>
  <c r="AS22" i="2"/>
  <c r="AS24" i="2"/>
  <c r="AS20" i="2"/>
  <c r="AP2" i="2"/>
  <c r="AP5" i="2"/>
  <c r="AP11" i="2"/>
  <c r="AT13" i="2"/>
  <c r="AP23" i="2"/>
  <c r="AP4" i="2"/>
  <c r="AS4" i="2"/>
  <c r="AP14" i="2"/>
  <c r="AS14" i="2"/>
  <c r="AS16" i="2"/>
  <c r="AS10" i="2"/>
  <c r="AS18" i="2"/>
  <c r="AS23" i="2"/>
  <c r="AS2" i="2"/>
  <c r="AP17" i="2"/>
  <c r="AP25" i="2"/>
  <c r="AS7" i="2"/>
  <c r="AS15" i="2"/>
  <c r="AP9" i="2"/>
  <c r="D1" i="3" l="1"/>
  <c r="G1" i="3"/>
  <c r="B3" i="3" a="1"/>
  <c r="B3" i="3" s="1"/>
  <c r="B1" i="3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tc={BC0C2CCE-E235-4750-98B2-465AD3A89E9D}</author>
  </authors>
  <commentList>
    <comment ref="AJ1" authorId="0" shapeId="0" xr:uid="{BC0C2CCE-E235-4750-98B2-465AD3A89E9D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<sst xmlns="http://schemas.openxmlformats.org/spreadsheetml/2006/main" count="119" uniqueCount="103">
  <si>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</si>
  <si>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</si>
  <si>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</si>
  <si>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</si>
  <si>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</si>
  <si>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</si>
  <si>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</si>
  <si>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</si>
  <si>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</si>
  <si>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</si>
  <si>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</si>
  <si>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</si>
  <si>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</si>
  <si>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</si>
  <si>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</si>
  <si>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</si>
  <si>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</si>
  <si>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</si>
  <si>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</si>
  <si>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</si>
  <si>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</si>
  <si>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</si>
  <si>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</si>
  <si>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</si>
  <si>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</si>
  <si>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</si>
  <si>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</si>
  <si>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</si>
  <si>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</si>
  <si>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</si>
  <si>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</si>
  <si>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</si>
  <si>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</si>
  <si>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</si>
  <si>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</si>
  <si>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</si>
  <si>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</si>
  <si>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</si>
  <si>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</si>
  <si>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</si>
  <si>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</si>
  <si>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</si>
  <si>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</si>
  <si>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</si>
  <si>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</si>
  <si>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</si>
  <si>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</si>
  <si>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</si>
  <si>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</si>
  <si>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</si>
  <si>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</si>
  <si>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</si>
  <si>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</si>
  <si>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</si>
  <si>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</si>
  <si>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</si>
  <si>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</si>
  <si>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</si>
  <si>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</si>
  <si>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</si>
  <si>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</si>
  <si>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</si>
  <si>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</si>
  <si>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</si>
  <si>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</si>
  <si>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</si>
  <si>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</si>
  <si>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</si>
  <si>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</si>
  <si>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</si>
  <si>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</si>
  <si>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</si>
  <si>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</si>
  <si>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</si>
  <si>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</si>
  <si>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</si>
  <si>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</si>
  <si>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</si>
  <si>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</si>
  <si>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</si>
  <si>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</si>
  <si>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</si>
  <si>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</si>
  <si>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</si>
  <si>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</si>
  <si>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RC_SPMp_swPP</t>
  </si>
  <si>
    <t>El Energy Efficiency</t>
  </si>
  <si>
    <t>Th Energy Efficiency</t>
  </si>
  <si>
    <t>EL:</t>
  </si>
  <si>
    <t>Th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</si>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</sst>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143_1_ec2.xlsx" TargetMode="External"/><Relationship Id="rId1" Type="http://schemas.openxmlformats.org/officeDocument/2006/relationships/externalLinkPath" Target="143_1_ec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/>
      <sheetData sheetId="1">
        <row r="2">
          <cell r="AK2">
            <v>0</v>
          </cell>
        </row>
        <row r="3">
          <cell r="AK3">
            <v>0</v>
          </cell>
        </row>
        <row r="4">
          <cell r="AK4">
            <v>46451.853176456498</v>
          </cell>
        </row>
        <row r="5">
          <cell r="AK5">
            <v>97877.086700731903</v>
          </cell>
        </row>
        <row r="6">
          <cell r="AK6">
            <v>0</v>
          </cell>
        </row>
        <row r="7">
          <cell r="AK7">
            <v>0</v>
          </cell>
        </row>
        <row r="8">
          <cell r="AK8">
            <v>43622.743326525902</v>
          </cell>
        </row>
        <row r="9">
          <cell r="AK9">
            <v>82971.779891391096</v>
          </cell>
        </row>
        <row r="10">
          <cell r="AK10">
            <v>0</v>
          </cell>
        </row>
        <row r="11">
          <cell r="AK11">
            <v>864984.80070973304</v>
          </cell>
        </row>
        <row r="12">
          <cell r="AK12">
            <v>2543276.8543150099</v>
          </cell>
        </row>
        <row r="13">
          <cell r="AK13">
            <v>1676323.21175141</v>
          </cell>
        </row>
        <row r="14">
          <cell r="AK14">
            <v>1664346.52594549</v>
          </cell>
        </row>
        <row r="15">
          <cell r="AK15">
            <v>1590912.01932083</v>
          </cell>
        </row>
        <row r="16">
          <cell r="AK16">
            <v>1514810.0071326799</v>
          </cell>
        </row>
        <row r="17">
          <cell r="AK17">
            <v>1344150.6271208001</v>
          </cell>
        </row>
        <row r="18">
          <cell r="AK18">
            <v>1550365.67832699</v>
          </cell>
        </row>
        <row r="19">
          <cell r="AK19">
            <v>1434475.0241553499</v>
          </cell>
        </row>
        <row r="20">
          <cell r="AK20">
            <v>0</v>
          </cell>
        </row>
        <row r="21">
          <cell r="AK21">
            <v>123959.346407923</v>
          </cell>
        </row>
        <row r="22">
          <cell r="AK22">
            <v>0</v>
          </cell>
        </row>
        <row r="23">
          <cell r="AK23">
            <v>0</v>
          </cell>
        </row>
        <row r="24">
          <cell r="AK24">
            <v>0</v>
          </cell>
        </row>
        <row r="25">
          <cell r="AK25">
            <v>0</v>
          </cell>
        </row>
      </sheetData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BC0C2CCE-E235-4750-98B2-465AD3A89E9D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tabSelected="1" workbookViewId="0">
      <selection activeCell="B1" sqref="B1:AH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24" max="24" width="9.7109375" bestFit="1" customWidth="1"/>
    <col min="32" max="33" width="10.7109375" bestFit="1" customWidth="1"/>
    <col min="34" max="35" width="12.85546875" bestFit="1" customWidth="1"/>
    <col min="38" max="38" width="12.7109375" bestFit="1" customWidth="1"/>
    <col min="39" max="39" width="12" bestFit="1" customWidth="1"/>
    <col min="40" max="40" width="15.140625" bestFit="1" customWidth="1"/>
    <col min="47" max="47" width="15.140625" bestFit="1" customWidth="1"/>
  </cols>
  <sheetData>
    <row r="1" spans="1:47" x14ac:dyDescent="0.25">
      <c r="A1" s="30" t="s">
        <v>79</v>
      </c>
      <c r="B1" t="s">
        <v>90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6" t="s">
        <v>57</v>
      </c>
      <c r="AJ1" s="28" t="s">
        <v>67</v>
      </c>
      <c r="AK1" s="28" t="s">
        <v>66</v>
      </c>
      <c r="AL1" s="28" t="s">
        <v>69</v>
      </c>
      <c r="AM1" s="28" t="s">
        <v>68</v>
      </c>
      <c r="AN1" s="28" t="s">
        <v>71</v>
      </c>
      <c r="AO1" s="28" t="s">
        <v>72</v>
      </c>
      <c r="AP1" s="28" t="s">
        <v>70</v>
      </c>
      <c r="AQ1" s="28" t="s">
        <v>81</v>
      </c>
      <c r="AR1" s="28" t="s">
        <v>82</v>
      </c>
      <c r="AS1" s="28" t="s">
        <v>83</v>
      </c>
      <c r="AT1" s="28" t="s">
        <v>84</v>
      </c>
      <c r="AU1" t="s">
        <v>85</v>
      </c>
    </row>
    <row r="2" spans="1:47" x14ac:dyDescent="0.25">
      <c r="A2" s="30">
        <v>0.26038899999999998</v>
      </c>
      <c r="B2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-410000</v>
      </c>
      <c r="I2">
        <v>0</v>
      </c>
      <c r="J2">
        <v>0</v>
      </c>
      <c r="K2">
        <v>-391730</v>
      </c>
      <c r="L2">
        <v>-479.02749999999997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0.48823611017374902</v>
      </c>
      <c r="AE2">
        <v>-801735.72530890699</v>
      </c>
      <c r="AF2">
        <v>-367209.02750000003</v>
      </c>
      <c r="AG2">
        <v>0.254685102</v>
      </c>
      <c r="AH2">
        <v>0.19520999999999999</v>
      </c>
      <c r="AI2">
        <v>-62750</v>
      </c>
      <c r="AJ2" s="27">
        <f t="shared" ref="AJ2:AJ25" si="0">IF(AE2&lt;0,AE2,0)</f>
        <v>-801735.72530890699</v>
      </c>
      <c r="AK2" s="27">
        <f t="shared" ref="AK2:AK25" si="1">IF(AE2&gt;0,AE2,0)</f>
        <v>0</v>
      </c>
      <c r="AL2" s="27">
        <f>IF(AF2&lt;0,AF2,0)</f>
        <v>-367209.02750000003</v>
      </c>
      <c r="AM2" s="27">
        <f t="shared" ref="AM2:AM25" si="2">IF(AF2&gt;0,AF2,0)</f>
        <v>0</v>
      </c>
      <c r="AN2" s="29">
        <f t="shared" ref="AN2:AN25" si="3">SUM(J2,C2:I2,-AE2)</f>
        <v>-9.3132257461547852E-10</v>
      </c>
      <c r="AO2" s="29">
        <f t="shared" ref="AO2:AO25" si="4">N2+AI2-AF2</f>
        <v>367209.02750000003</v>
      </c>
      <c r="AP2" s="29">
        <f t="shared" ref="AP2:AP25" si="5">SUM(C2,D2,E2,F2,G2,H2,I2,J2,N2,AI2,-AJ2,-AK2,-AL2,-AM2)</f>
        <v>367209.02749999909</v>
      </c>
      <c r="AQ2" s="29">
        <f>IF([1]Day1!A2&lt;[1]KPI!$B$15,1,0)</f>
        <v>1</v>
      </c>
      <c r="AR2" s="29">
        <f>IF([1]Day1!A2&gt;=[1]KPI!$B$15,1,0)</f>
        <v>0</v>
      </c>
      <c r="AS2" s="29">
        <f>AJ2*AQ2</f>
        <v>-801735.72530890699</v>
      </c>
      <c r="AT2" s="29">
        <f>AK2*AR2</f>
        <v>0</v>
      </c>
      <c r="AU2">
        <v>-391730</v>
      </c>
    </row>
    <row r="3" spans="1:47" x14ac:dyDescent="0.25">
      <c r="A3" s="30">
        <v>0.25714300000000001</v>
      </c>
      <c r="B3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-395127.28830000001</v>
      </c>
      <c r="I3">
        <v>0</v>
      </c>
      <c r="J3">
        <v>0</v>
      </c>
      <c r="K3">
        <v>0</v>
      </c>
      <c r="L3">
        <v>-436.48250000000002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0.58694248831797802</v>
      </c>
      <c r="AB3">
        <v>0.5</v>
      </c>
      <c r="AC3">
        <v>0.5</v>
      </c>
      <c r="AD3">
        <v>0.47647222034749898</v>
      </c>
      <c r="AE3">
        <v>-790254.57659926801</v>
      </c>
      <c r="AF3">
        <v>24563.517500000002</v>
      </c>
      <c r="AG3">
        <v>0.23503848899999999</v>
      </c>
      <c r="AH3">
        <v>0.17444999999999999</v>
      </c>
      <c r="AI3">
        <v>-62750</v>
      </c>
      <c r="AJ3" s="27">
        <f t="shared" si="0"/>
        <v>-790254.57659926801</v>
      </c>
      <c r="AK3" s="27">
        <f t="shared" si="1"/>
        <v>0</v>
      </c>
      <c r="AL3" s="27">
        <f t="shared" ref="AL3:AL25" si="6">IF(AF3&lt;0,AF3,0)</f>
        <v>0</v>
      </c>
      <c r="AM3" s="27">
        <f t="shared" si="2"/>
        <v>24563.517500000002</v>
      </c>
      <c r="AN3" s="29">
        <f t="shared" si="3"/>
        <v>0</v>
      </c>
      <c r="AO3" s="29">
        <f t="shared" si="4"/>
        <v>-24563.517500000002</v>
      </c>
      <c r="AP3" s="29">
        <f t="shared" si="5"/>
        <v>-24563.517500000002</v>
      </c>
      <c r="AQ3" s="29">
        <f>IF([1]Day1!A3&lt;[1]KPI!$B$15,1,0)</f>
        <v>1</v>
      </c>
      <c r="AR3" s="29">
        <f>IF([1]Day1!A3&gt;=[1]KPI!$B$15,1,0)</f>
        <v>0</v>
      </c>
      <c r="AS3" s="29">
        <f t="shared" ref="AS3:AT25" si="7">AJ3*AQ3</f>
        <v>-790254.57659926801</v>
      </c>
      <c r="AT3" s="29">
        <f t="shared" si="7"/>
        <v>0</v>
      </c>
      <c r="AU3">
        <v>0</v>
      </c>
    </row>
    <row r="4" spans="1:47" x14ac:dyDescent="0.25">
      <c r="A4" s="30">
        <v>0.25442999999999999</v>
      </c>
      <c r="B4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-760338.77179999999</v>
      </c>
      <c r="I4">
        <v>0</v>
      </c>
      <c r="J4">
        <v>373500</v>
      </c>
      <c r="K4">
        <v>0</v>
      </c>
      <c r="L4">
        <v>-376.17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0.64917630740835697</v>
      </c>
      <c r="AB4">
        <v>0.5</v>
      </c>
      <c r="AC4">
        <v>0.38831576586678601</v>
      </c>
      <c r="AD4">
        <v>0.46470833052124799</v>
      </c>
      <c r="AE4">
        <v>-773677.54362354404</v>
      </c>
      <c r="AF4">
        <v>24623.83</v>
      </c>
      <c r="AG4">
        <v>0.20922375300000001</v>
      </c>
      <c r="AH4">
        <v>0.14960999999999999</v>
      </c>
      <c r="AI4">
        <v>-62750</v>
      </c>
      <c r="AJ4" s="27">
        <f t="shared" si="0"/>
        <v>-773677.54362354404</v>
      </c>
      <c r="AK4" s="27">
        <f t="shared" si="1"/>
        <v>0</v>
      </c>
      <c r="AL4" s="27">
        <f t="shared" si="6"/>
        <v>0</v>
      </c>
      <c r="AM4" s="27">
        <f t="shared" si="2"/>
        <v>24623.83</v>
      </c>
      <c r="AN4" s="29">
        <f t="shared" si="3"/>
        <v>0</v>
      </c>
      <c r="AO4" s="29">
        <f t="shared" si="4"/>
        <v>-24623.83</v>
      </c>
      <c r="AP4" s="29">
        <f t="shared" si="5"/>
        <v>-24623.83</v>
      </c>
      <c r="AQ4" s="29">
        <f>IF([1]Day1!A4&lt;[1]KPI!$B$15,1,0)</f>
        <v>1</v>
      </c>
      <c r="AR4" s="29">
        <f>IF([1]Day1!A4&gt;=[1]KPI!$B$15,1,0)</f>
        <v>0</v>
      </c>
      <c r="AS4" s="29">
        <f t="shared" si="7"/>
        <v>-773677.54362354404</v>
      </c>
      <c r="AT4" s="29">
        <f t="shared" si="7"/>
        <v>0</v>
      </c>
      <c r="AU4">
        <v>0</v>
      </c>
    </row>
    <row r="5" spans="1:47" x14ac:dyDescent="0.25">
      <c r="A5" s="30">
        <v>0.25297999999999998</v>
      </c>
      <c r="B5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-773827.60080000001</v>
      </c>
      <c r="I5">
        <v>0</v>
      </c>
      <c r="J5">
        <v>373500</v>
      </c>
      <c r="K5">
        <v>0</v>
      </c>
      <c r="L5">
        <v>-347.34750000000003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0.76718052819549498</v>
      </c>
      <c r="AB5">
        <v>0.5</v>
      </c>
      <c r="AC5">
        <v>0.16494729760035901</v>
      </c>
      <c r="AD5">
        <v>0.45294444069499801</v>
      </c>
      <c r="AE5">
        <v>-800655.20159926801</v>
      </c>
      <c r="AF5">
        <v>24652.6525</v>
      </c>
      <c r="AG5">
        <v>0.200678984</v>
      </c>
      <c r="AH5">
        <v>0.14057</v>
      </c>
      <c r="AI5">
        <v>-62750</v>
      </c>
      <c r="AJ5" s="27">
        <f t="shared" si="0"/>
        <v>-800655.20159926801</v>
      </c>
      <c r="AK5" s="27">
        <f>IF(AE5&gt;0,AE5,0)</f>
        <v>0</v>
      </c>
      <c r="AL5" s="27">
        <f t="shared" si="6"/>
        <v>0</v>
      </c>
      <c r="AM5" s="27">
        <f t="shared" si="2"/>
        <v>24652.6525</v>
      </c>
      <c r="AN5" s="29">
        <f t="shared" si="3"/>
        <v>0</v>
      </c>
      <c r="AO5" s="29">
        <f t="shared" si="4"/>
        <v>-24652.6525</v>
      </c>
      <c r="AP5" s="29">
        <f t="shared" si="5"/>
        <v>-24652.6525</v>
      </c>
      <c r="AQ5" s="29">
        <f>IF([1]Day1!A5&lt;[1]KPI!$B$15,1,0)</f>
        <v>1</v>
      </c>
      <c r="AR5" s="29">
        <f>IF([1]Day1!A5&gt;=[1]KPI!$B$15,1,0)</f>
        <v>0</v>
      </c>
      <c r="AS5" s="29">
        <f t="shared" si="7"/>
        <v>-800655.20159926801</v>
      </c>
      <c r="AT5" s="29">
        <f t="shared" si="7"/>
        <v>0</v>
      </c>
      <c r="AU5">
        <v>0</v>
      </c>
    </row>
    <row r="6" spans="1:47" x14ac:dyDescent="0.25">
      <c r="A6" s="30">
        <v>0.25274999999999997</v>
      </c>
      <c r="B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-736204.32963709696</v>
      </c>
      <c r="I6">
        <v>0</v>
      </c>
      <c r="J6">
        <v>373500</v>
      </c>
      <c r="K6">
        <v>0</v>
      </c>
      <c r="L6">
        <v>-332.5025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0.88576128288656097</v>
      </c>
      <c r="AB6">
        <v>0.5</v>
      </c>
      <c r="AC6">
        <v>4.0853704119010202E-2</v>
      </c>
      <c r="AD6">
        <v>0.44118055086874702</v>
      </c>
      <c r="AE6">
        <v>-760993.41396063997</v>
      </c>
      <c r="AF6">
        <v>24667.497500000001</v>
      </c>
      <c r="AG6">
        <v>0.20197621599999999</v>
      </c>
      <c r="AH6">
        <v>0.14055999999999999</v>
      </c>
      <c r="AI6">
        <v>-62750</v>
      </c>
      <c r="AJ6" s="27">
        <f t="shared" si="0"/>
        <v>-760993.41396063997</v>
      </c>
      <c r="AK6" s="27">
        <f t="shared" si="1"/>
        <v>0</v>
      </c>
      <c r="AL6" s="27">
        <f t="shared" si="6"/>
        <v>0</v>
      </c>
      <c r="AM6" s="27">
        <f t="shared" si="2"/>
        <v>24667.497500000001</v>
      </c>
      <c r="AN6" s="29">
        <f t="shared" si="3"/>
        <v>-1.0477378964424133E-9</v>
      </c>
      <c r="AO6" s="29">
        <f t="shared" si="4"/>
        <v>-24667.497500000001</v>
      </c>
      <c r="AP6" s="29">
        <f t="shared" si="5"/>
        <v>-24667.497500001049</v>
      </c>
      <c r="AQ6" s="29">
        <f>IF([1]Day1!A6&lt;[1]KPI!$B$15,1,0)</f>
        <v>1</v>
      </c>
      <c r="AR6" s="29">
        <f>IF([1]Day1!A6&gt;=[1]KPI!$B$15,1,0)</f>
        <v>0</v>
      </c>
      <c r="AS6" s="29">
        <f t="shared" si="7"/>
        <v>-760993.41396063997</v>
      </c>
      <c r="AT6" s="29">
        <f t="shared" si="7"/>
        <v>0</v>
      </c>
      <c r="AU6">
        <v>0</v>
      </c>
    </row>
    <row r="7" spans="1:47" x14ac:dyDescent="0.25">
      <c r="A7" s="30">
        <v>0.25497999999999998</v>
      </c>
      <c r="B7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1982.745246</v>
      </c>
      <c r="I7">
        <v>0</v>
      </c>
      <c r="J7">
        <v>-450000</v>
      </c>
      <c r="K7">
        <v>0</v>
      </c>
      <c r="L7">
        <v>-315.32499999999999</v>
      </c>
      <c r="M7">
        <v>25000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0.95942551975024704</v>
      </c>
      <c r="AB7">
        <v>0.5</v>
      </c>
      <c r="AC7">
        <v>2.6368843034537001E-2</v>
      </c>
      <c r="AD7">
        <v>0.42447808163108403</v>
      </c>
      <c r="AE7">
        <v>-933763.41644424503</v>
      </c>
      <c r="AF7">
        <v>24684.675003388402</v>
      </c>
      <c r="AG7">
        <v>0.20758394199999999</v>
      </c>
      <c r="AH7">
        <v>0.14516000000000001</v>
      </c>
      <c r="AI7">
        <v>-89092.975206611591</v>
      </c>
      <c r="AJ7" s="27">
        <f t="shared" si="0"/>
        <v>-933763.41644424503</v>
      </c>
      <c r="AK7" s="27">
        <f t="shared" si="1"/>
        <v>0</v>
      </c>
      <c r="AL7" s="27">
        <f t="shared" si="6"/>
        <v>0</v>
      </c>
      <c r="AM7" s="27">
        <f t="shared" si="2"/>
        <v>24684.675003388402</v>
      </c>
      <c r="AN7" s="29">
        <f t="shared" si="3"/>
        <v>0</v>
      </c>
      <c r="AO7" s="29">
        <f t="shared" si="4"/>
        <v>-24684.674999999988</v>
      </c>
      <c r="AP7" s="29">
        <f t="shared" si="5"/>
        <v>-24684.674999999901</v>
      </c>
      <c r="AQ7" s="29">
        <f>IF([1]Day1!A7&lt;[1]KPI!$B$15,1,0)</f>
        <v>1</v>
      </c>
      <c r="AR7" s="29">
        <f>IF([1]Day1!A7&gt;=[1]KPI!$B$15,1,0)</f>
        <v>0</v>
      </c>
      <c r="AS7" s="29">
        <f t="shared" si="7"/>
        <v>-933763.41644424503</v>
      </c>
      <c r="AT7" s="29">
        <f t="shared" si="7"/>
        <v>0</v>
      </c>
      <c r="AU7">
        <v>0</v>
      </c>
    </row>
    <row r="8" spans="1:47" x14ac:dyDescent="0.25">
      <c r="A8" s="30">
        <v>0.26271</v>
      </c>
      <c r="B8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0</v>
      </c>
      <c r="I8">
        <v>0</v>
      </c>
      <c r="J8">
        <v>-450000</v>
      </c>
      <c r="K8">
        <v>0</v>
      </c>
      <c r="L8">
        <v>-6296.5249999999996</v>
      </c>
      <c r="M8">
        <v>25000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0.95914181360936601</v>
      </c>
      <c r="AB8">
        <v>0.5</v>
      </c>
      <c r="AC8">
        <v>0.14007146694124201</v>
      </c>
      <c r="AD8">
        <v>0.31043240114395598</v>
      </c>
      <c r="AE8">
        <v>-937656.94417347398</v>
      </c>
      <c r="AF8">
        <v>18703.475038235101</v>
      </c>
      <c r="AG8">
        <v>0.22290945400000001</v>
      </c>
      <c r="AH8">
        <v>0.15945999999999999</v>
      </c>
      <c r="AI8">
        <v>-608333.34516176383</v>
      </c>
      <c r="AJ8" s="27">
        <f t="shared" si="0"/>
        <v>-937656.94417347398</v>
      </c>
      <c r="AK8" s="27">
        <f t="shared" si="1"/>
        <v>0</v>
      </c>
      <c r="AL8" s="27">
        <f t="shared" si="6"/>
        <v>0</v>
      </c>
      <c r="AM8" s="27">
        <f t="shared" si="2"/>
        <v>18703.475038235101</v>
      </c>
      <c r="AN8" s="29">
        <f t="shared" si="3"/>
        <v>0</v>
      </c>
      <c r="AO8" s="29">
        <f t="shared" si="4"/>
        <v>-18703.474999998954</v>
      </c>
      <c r="AP8" s="29">
        <f t="shared" si="5"/>
        <v>-18703.474999998954</v>
      </c>
      <c r="AQ8" s="29">
        <f>IF([1]Day1!A8&lt;[1]KPI!$B$15,1,0)</f>
        <v>1</v>
      </c>
      <c r="AR8" s="29">
        <f>IF([1]Day1!A8&gt;=[1]KPI!$B$15,1,0)</f>
        <v>0</v>
      </c>
      <c r="AS8" s="29">
        <f t="shared" si="7"/>
        <v>-937656.94417347398</v>
      </c>
      <c r="AT8" s="29">
        <f t="shared" si="7"/>
        <v>0</v>
      </c>
      <c r="AU8">
        <v>0</v>
      </c>
    </row>
    <row r="9" spans="1:47" x14ac:dyDescent="0.25">
      <c r="A9" s="30">
        <v>0.269783</v>
      </c>
      <c r="B9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0</v>
      </c>
      <c r="I9">
        <v>0</v>
      </c>
      <c r="J9">
        <v>-450000</v>
      </c>
      <c r="K9">
        <v>0</v>
      </c>
      <c r="L9">
        <v>-12333.924999999999</v>
      </c>
      <c r="M9">
        <v>25000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0.95914181360936601</v>
      </c>
      <c r="AB9">
        <v>0.5</v>
      </c>
      <c r="AC9">
        <v>0.253774090847948</v>
      </c>
      <c r="AD9">
        <v>0.22391088252888899</v>
      </c>
      <c r="AE9">
        <v>-964648.53260860895</v>
      </c>
      <c r="AF9">
        <v>12666.0745517341</v>
      </c>
      <c r="AG9">
        <v>0.23400607000000001</v>
      </c>
      <c r="AH9">
        <v>0.17157</v>
      </c>
      <c r="AI9">
        <v>-1032778.9374482664</v>
      </c>
      <c r="AJ9" s="27">
        <f t="shared" si="0"/>
        <v>-964648.53260860895</v>
      </c>
      <c r="AK9" s="27">
        <f t="shared" si="1"/>
        <v>0</v>
      </c>
      <c r="AL9" s="27">
        <f t="shared" si="6"/>
        <v>0</v>
      </c>
      <c r="AM9" s="27">
        <f t="shared" si="2"/>
        <v>12666.0745517341</v>
      </c>
      <c r="AN9" s="29">
        <f t="shared" si="3"/>
        <v>0</v>
      </c>
      <c r="AO9" s="29">
        <f t="shared" si="4"/>
        <v>-12666.075000000494</v>
      </c>
      <c r="AP9" s="29">
        <f t="shared" si="5"/>
        <v>-12666.075000000494</v>
      </c>
      <c r="AQ9" s="29">
        <f>IF([1]Day1!A9&lt;[1]KPI!$B$15,1,0)</f>
        <v>0</v>
      </c>
      <c r="AR9" s="29">
        <f>IF([1]Day1!A9&gt;=[1]KPI!$B$15,1,0)</f>
        <v>1</v>
      </c>
      <c r="AS9" s="29">
        <f t="shared" si="7"/>
        <v>0</v>
      </c>
      <c r="AT9" s="29">
        <f t="shared" si="7"/>
        <v>0</v>
      </c>
      <c r="AU9">
        <v>0</v>
      </c>
    </row>
    <row r="10" spans="1:47" x14ac:dyDescent="0.25">
      <c r="A10" s="30">
        <v>0.27707500000000002</v>
      </c>
      <c r="B10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0</v>
      </c>
      <c r="I10">
        <v>0</v>
      </c>
      <c r="J10">
        <v>-272920.66600000003</v>
      </c>
      <c r="K10">
        <v>0</v>
      </c>
      <c r="L10">
        <v>-12021.05</v>
      </c>
      <c r="M10">
        <v>68376.7422643873</v>
      </c>
      <c r="N10">
        <v>1047916.678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0.95914181360936601</v>
      </c>
      <c r="AB10">
        <v>0.5</v>
      </c>
      <c r="AC10">
        <v>0.34964264990312599</v>
      </c>
      <c r="AD10">
        <v>0.181570814730909</v>
      </c>
      <c r="AE10">
        <v>-545785.33199036901</v>
      </c>
      <c r="AF10">
        <v>56355.691769288998</v>
      </c>
      <c r="AG10">
        <v>0.20459496199999999</v>
      </c>
      <c r="AH10">
        <v>0.14926</v>
      </c>
      <c r="AI10">
        <v>-1047916.6784950979</v>
      </c>
      <c r="AJ10" s="27">
        <f t="shared" si="0"/>
        <v>-545785.33199036901</v>
      </c>
      <c r="AK10" s="27">
        <f t="shared" si="1"/>
        <v>0</v>
      </c>
      <c r="AL10" s="27">
        <f t="shared" si="6"/>
        <v>0</v>
      </c>
      <c r="AM10" s="27">
        <f t="shared" si="2"/>
        <v>56355.691769288998</v>
      </c>
      <c r="AN10" s="29">
        <f t="shared" si="3"/>
        <v>0</v>
      </c>
      <c r="AO10" s="29">
        <f t="shared" si="4"/>
        <v>-56355.692264386947</v>
      </c>
      <c r="AP10" s="29">
        <f t="shared" si="5"/>
        <v>-56355.692264387064</v>
      </c>
      <c r="AQ10" s="29">
        <f>IF([1]Day1!A10&lt;[1]KPI!$B$15,1,0)</f>
        <v>0</v>
      </c>
      <c r="AR10" s="29">
        <f>IF([1]Day1!A10&gt;=[1]KPI!$B$15,1,0)</f>
        <v>1</v>
      </c>
      <c r="AS10" s="29">
        <f t="shared" si="7"/>
        <v>0</v>
      </c>
      <c r="AT10" s="29">
        <f t="shared" si="7"/>
        <v>0</v>
      </c>
      <c r="AU10">
        <v>0</v>
      </c>
    </row>
    <row r="11" spans="1:47" x14ac:dyDescent="0.25">
      <c r="A11" s="30">
        <v>0.27672799999999997</v>
      </c>
      <c r="B11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477491.2611</v>
      </c>
      <c r="I11">
        <v>0</v>
      </c>
      <c r="J11">
        <v>0</v>
      </c>
      <c r="K11">
        <v>0</v>
      </c>
      <c r="L11">
        <v>982.10749999999996</v>
      </c>
      <c r="M11">
        <v>47162.329379667302</v>
      </c>
      <c r="N11">
        <v>857735.549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0.95914181360936601</v>
      </c>
      <c r="AB11">
        <v>0.5</v>
      </c>
      <c r="AC11">
        <v>0.38412242306153199</v>
      </c>
      <c r="AD11">
        <v>0.14691483295313101</v>
      </c>
      <c r="AE11">
        <v>954982.52221273305</v>
      </c>
      <c r="AF11">
        <v>48144.436861153001</v>
      </c>
      <c r="AG11">
        <v>0.19017879100000001</v>
      </c>
      <c r="AH11">
        <v>0.14055999999999999</v>
      </c>
      <c r="AI11">
        <v>-857735.54901851318</v>
      </c>
      <c r="AJ11" s="27">
        <f t="shared" si="0"/>
        <v>0</v>
      </c>
      <c r="AK11" s="27">
        <f t="shared" si="1"/>
        <v>954982.52221273305</v>
      </c>
      <c r="AL11" s="27">
        <f t="shared" si="6"/>
        <v>0</v>
      </c>
      <c r="AM11" s="27">
        <f t="shared" si="2"/>
        <v>48144.436861153001</v>
      </c>
      <c r="AN11" s="29">
        <f t="shared" si="3"/>
        <v>0</v>
      </c>
      <c r="AO11" s="29">
        <f t="shared" si="4"/>
        <v>-48144.43687966618</v>
      </c>
      <c r="AP11" s="29">
        <f t="shared" si="5"/>
        <v>-48144.436879666064</v>
      </c>
      <c r="AQ11" s="29">
        <f>IF([1]Day1!A11&lt;[1]KPI!$B$15,1,0)</f>
        <v>0</v>
      </c>
      <c r="AR11" s="29">
        <f>IF([1]Day1!A11&gt;=[1]KPI!$B$15,1,0)</f>
        <v>1</v>
      </c>
      <c r="AS11" s="29">
        <f t="shared" si="7"/>
        <v>0</v>
      </c>
      <c r="AT11" s="29">
        <f t="shared" si="7"/>
        <v>954982.52221273305</v>
      </c>
      <c r="AU11">
        <v>0</v>
      </c>
    </row>
    <row r="12" spans="1:47" x14ac:dyDescent="0.25">
      <c r="A12" s="30">
        <v>0.27678199999999997</v>
      </c>
      <c r="B12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1103960.3019999999</v>
      </c>
      <c r="I12">
        <v>0</v>
      </c>
      <c r="J12">
        <v>0</v>
      </c>
      <c r="K12">
        <v>0</v>
      </c>
      <c r="L12">
        <v>3175.1750000000002</v>
      </c>
      <c r="M12">
        <v>66878.714289246796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0.89248067184805302</v>
      </c>
      <c r="AB12">
        <v>0.5</v>
      </c>
      <c r="AC12">
        <v>0.38412242306153199</v>
      </c>
      <c r="AD12">
        <v>0</v>
      </c>
      <c r="AE12">
        <v>2207920.6043150099</v>
      </c>
      <c r="AF12">
        <v>-674010.17212596198</v>
      </c>
      <c r="AG12">
        <v>0.178113509</v>
      </c>
      <c r="AH12">
        <v>0.13582</v>
      </c>
      <c r="AI12">
        <v>-744064.06141520804</v>
      </c>
      <c r="AJ12" s="27">
        <f t="shared" si="0"/>
        <v>0</v>
      </c>
      <c r="AK12" s="27">
        <f t="shared" si="1"/>
        <v>2207920.6043150099</v>
      </c>
      <c r="AL12" s="27">
        <f t="shared" si="6"/>
        <v>-674010.17212596198</v>
      </c>
      <c r="AM12" s="27">
        <f t="shared" si="2"/>
        <v>0</v>
      </c>
      <c r="AN12" s="29">
        <f t="shared" si="3"/>
        <v>3.7252902984619141E-9</v>
      </c>
      <c r="AO12" s="29">
        <f t="shared" si="4"/>
        <v>-70053.889289246057</v>
      </c>
      <c r="AP12" s="29">
        <f t="shared" si="5"/>
        <v>-70053.889289242332</v>
      </c>
      <c r="AQ12" s="29">
        <f>IF([1]Day1!A12&lt;[1]KPI!$B$15,1,0)</f>
        <v>0</v>
      </c>
      <c r="AR12" s="29">
        <f>IF([1]Day1!A12&gt;=[1]KPI!$B$15,1,0)</f>
        <v>1</v>
      </c>
      <c r="AS12" s="29">
        <f t="shared" si="7"/>
        <v>0</v>
      </c>
      <c r="AT12" s="29">
        <f t="shared" si="7"/>
        <v>2207920.6043150099</v>
      </c>
      <c r="AU12">
        <v>0</v>
      </c>
    </row>
    <row r="13" spans="1:47" x14ac:dyDescent="0.25">
      <c r="A13" s="30">
        <v>0.270368</v>
      </c>
      <c r="B13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725245.08770000003</v>
      </c>
      <c r="I13">
        <v>0</v>
      </c>
      <c r="J13">
        <v>0</v>
      </c>
      <c r="K13">
        <v>0</v>
      </c>
      <c r="L13">
        <v>13071.975</v>
      </c>
      <c r="M13">
        <v>70833.118684162706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0.73845325458169797</v>
      </c>
      <c r="AB13">
        <v>0.5</v>
      </c>
      <c r="AC13">
        <v>0.38412242306153199</v>
      </c>
      <c r="AD13">
        <v>0</v>
      </c>
      <c r="AE13">
        <v>1450490.1753514099</v>
      </c>
      <c r="AF13">
        <v>-680070.67611708702</v>
      </c>
      <c r="AG13">
        <v>0.171302914</v>
      </c>
      <c r="AH13">
        <v>0.13022</v>
      </c>
      <c r="AI13">
        <v>-763975.76980124996</v>
      </c>
      <c r="AJ13" s="27">
        <f t="shared" si="0"/>
        <v>0</v>
      </c>
      <c r="AK13" s="27">
        <f t="shared" si="1"/>
        <v>1450490.1753514099</v>
      </c>
      <c r="AL13" s="27">
        <f t="shared" si="6"/>
        <v>-680070.67611708702</v>
      </c>
      <c r="AM13" s="27">
        <f t="shared" si="2"/>
        <v>0</v>
      </c>
      <c r="AN13" s="29">
        <f t="shared" si="3"/>
        <v>-4.8894435167312622E-9</v>
      </c>
      <c r="AO13" s="29">
        <f t="shared" si="4"/>
        <v>-83905.093684162945</v>
      </c>
      <c r="AP13" s="29">
        <f t="shared" si="5"/>
        <v>-83905.093684167834</v>
      </c>
      <c r="AQ13" s="29">
        <f>IF([1]Day1!A13&lt;[1]KPI!$B$15,1,0)</f>
        <v>0</v>
      </c>
      <c r="AR13" s="29">
        <f>IF([1]Day1!A13&gt;=[1]KPI!$B$15,1,0)</f>
        <v>1</v>
      </c>
      <c r="AS13" s="29">
        <f t="shared" si="7"/>
        <v>0</v>
      </c>
      <c r="AT13" s="29">
        <f t="shared" si="7"/>
        <v>1450490.1753514099</v>
      </c>
      <c r="AU13">
        <v>0</v>
      </c>
    </row>
    <row r="14" spans="1:47" x14ac:dyDescent="0.25">
      <c r="A14" s="30">
        <v>0.266897</v>
      </c>
      <c r="B14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860687.15090000001</v>
      </c>
      <c r="I14">
        <v>0</v>
      </c>
      <c r="J14">
        <v>0</v>
      </c>
      <c r="K14">
        <v>0</v>
      </c>
      <c r="L14">
        <v>15175.225</v>
      </c>
      <c r="M14">
        <v>66931.569500997299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0.63514385648652105</v>
      </c>
      <c r="AB14">
        <v>0.5</v>
      </c>
      <c r="AC14">
        <v>0.38412242306153199</v>
      </c>
      <c r="AD14">
        <v>0</v>
      </c>
      <c r="AE14">
        <v>1721374.30184549</v>
      </c>
      <c r="AF14">
        <v>-636873.93358087796</v>
      </c>
      <c r="AG14">
        <v>0.17035473900000001</v>
      </c>
      <c r="AH14">
        <v>0.12872</v>
      </c>
      <c r="AI14">
        <v>-718980.72808187502</v>
      </c>
      <c r="AJ14" s="27">
        <f t="shared" si="0"/>
        <v>0</v>
      </c>
      <c r="AK14" s="27">
        <f t="shared" si="1"/>
        <v>1721374.30184549</v>
      </c>
      <c r="AL14" s="27">
        <f t="shared" si="6"/>
        <v>-636873.93358087796</v>
      </c>
      <c r="AM14" s="27">
        <f t="shared" si="2"/>
        <v>0</v>
      </c>
      <c r="AN14" s="29">
        <f t="shared" si="3"/>
        <v>3.0267983675003052E-9</v>
      </c>
      <c r="AO14" s="29">
        <f t="shared" si="4"/>
        <v>-82106.794500997057</v>
      </c>
      <c r="AP14" s="29">
        <f t="shared" si="5"/>
        <v>-82106.79450099403</v>
      </c>
      <c r="AQ14" s="29">
        <f>IF([1]Day1!A14&lt;[1]KPI!$B$15,1,0)</f>
        <v>1</v>
      </c>
      <c r="AR14" s="29">
        <f>IF([1]Day1!A14&gt;=[1]KPI!$B$15,1,0)</f>
        <v>0</v>
      </c>
      <c r="AS14" s="29">
        <f t="shared" si="7"/>
        <v>0</v>
      </c>
      <c r="AT14" s="29">
        <f t="shared" si="7"/>
        <v>0</v>
      </c>
      <c r="AU14">
        <v>0</v>
      </c>
    </row>
    <row r="15" spans="1:47" x14ac:dyDescent="0.25">
      <c r="A15" s="30">
        <v>0.26474700000000001</v>
      </c>
      <c r="B15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423844.83179999999</v>
      </c>
      <c r="I15">
        <v>0</v>
      </c>
      <c r="J15">
        <v>0</v>
      </c>
      <c r="K15">
        <v>0</v>
      </c>
      <c r="L15">
        <v>37224.5</v>
      </c>
      <c r="M15">
        <v>38356.372916701002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0.50659433082114402</v>
      </c>
      <c r="AB15">
        <v>0.5</v>
      </c>
      <c r="AC15">
        <v>0.38412242306153199</v>
      </c>
      <c r="AD15">
        <v>0</v>
      </c>
      <c r="AE15">
        <v>847689.663620829</v>
      </c>
      <c r="AF15">
        <v>-643988.00943514705</v>
      </c>
      <c r="AG15">
        <v>0.171294636</v>
      </c>
      <c r="AH15">
        <v>0.12992999999999999</v>
      </c>
      <c r="AI15">
        <v>-719568.8823518462</v>
      </c>
      <c r="AJ15" s="27">
        <f t="shared" si="0"/>
        <v>0</v>
      </c>
      <c r="AK15" s="27">
        <f t="shared" si="1"/>
        <v>847689.663620829</v>
      </c>
      <c r="AL15" s="27">
        <f t="shared" si="6"/>
        <v>-643988.00943514705</v>
      </c>
      <c r="AM15" s="27">
        <f t="shared" si="2"/>
        <v>0</v>
      </c>
      <c r="AN15" s="29">
        <f t="shared" si="3"/>
        <v>0</v>
      </c>
      <c r="AO15" s="29">
        <f t="shared" si="4"/>
        <v>-75580.872916699154</v>
      </c>
      <c r="AP15" s="29">
        <f t="shared" si="5"/>
        <v>-75580.872916699154</v>
      </c>
      <c r="AQ15" s="29">
        <f>IF([1]Day1!A15&lt;[1]KPI!$B$15,1,0)</f>
        <v>1</v>
      </c>
      <c r="AR15" s="29">
        <f>IF([1]Day1!A15&gt;=[1]KPI!$B$15,1,0)</f>
        <v>0</v>
      </c>
      <c r="AS15" s="29">
        <f t="shared" si="7"/>
        <v>0</v>
      </c>
      <c r="AT15" s="29">
        <f t="shared" si="7"/>
        <v>0</v>
      </c>
      <c r="AU15">
        <v>0</v>
      </c>
    </row>
    <row r="16" spans="1:47" x14ac:dyDescent="0.25">
      <c r="A16" s="30">
        <v>0.26649400000000001</v>
      </c>
      <c r="B1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532180.31960000005</v>
      </c>
      <c r="I16">
        <v>0</v>
      </c>
      <c r="J16">
        <v>378500</v>
      </c>
      <c r="K16">
        <v>0</v>
      </c>
      <c r="L16">
        <v>27042</v>
      </c>
      <c r="M16">
        <v>59436.561382107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0.44159769480140798</v>
      </c>
      <c r="AB16">
        <v>0.5</v>
      </c>
      <c r="AC16">
        <v>0.27094308539239798</v>
      </c>
      <c r="AD16">
        <v>0</v>
      </c>
      <c r="AE16">
        <v>1821360.63923268</v>
      </c>
      <c r="AF16">
        <v>-607923.654303074</v>
      </c>
      <c r="AG16">
        <v>0.170437012</v>
      </c>
      <c r="AH16">
        <v>0.12889999999999999</v>
      </c>
      <c r="AI16">
        <v>-694402.21568518016</v>
      </c>
      <c r="AJ16" s="27">
        <f t="shared" si="0"/>
        <v>0</v>
      </c>
      <c r="AK16" s="27">
        <f t="shared" si="1"/>
        <v>1821360.63923268</v>
      </c>
      <c r="AL16" s="27">
        <f t="shared" si="6"/>
        <v>-607923.654303074</v>
      </c>
      <c r="AM16" s="27">
        <f t="shared" si="2"/>
        <v>0</v>
      </c>
      <c r="AN16" s="29">
        <f t="shared" si="3"/>
        <v>-2.0954757928848267E-9</v>
      </c>
      <c r="AO16" s="29">
        <f t="shared" si="4"/>
        <v>-86478.561382106156</v>
      </c>
      <c r="AP16" s="29">
        <f t="shared" si="5"/>
        <v>-86478.561382108252</v>
      </c>
      <c r="AQ16" s="29">
        <f>IF([1]Day1!A16&lt;[1]KPI!$B$15,1,0)</f>
        <v>1</v>
      </c>
      <c r="AR16" s="29">
        <f>IF([1]Day1!A16&gt;=[1]KPI!$B$15,1,0)</f>
        <v>0</v>
      </c>
      <c r="AS16" s="29">
        <f t="shared" si="7"/>
        <v>0</v>
      </c>
      <c r="AT16" s="29">
        <f t="shared" si="7"/>
        <v>0</v>
      </c>
      <c r="AU16">
        <v>0</v>
      </c>
    </row>
    <row r="17" spans="1:47" x14ac:dyDescent="0.25">
      <c r="A17" s="30">
        <v>0.270067</v>
      </c>
      <c r="B17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551760.00210000004</v>
      </c>
      <c r="I17">
        <v>0</v>
      </c>
      <c r="J17">
        <v>378500</v>
      </c>
      <c r="K17">
        <v>0</v>
      </c>
      <c r="L17">
        <v>23119.674999999999</v>
      </c>
      <c r="M17">
        <v>40093.640271343997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0.35799155788904402</v>
      </c>
      <c r="AB17">
        <v>0.5</v>
      </c>
      <c r="AC17">
        <v>4.45844100541311E-2</v>
      </c>
      <c r="AD17">
        <v>0</v>
      </c>
      <c r="AE17">
        <v>1860520.0042208</v>
      </c>
      <c r="AF17">
        <v>-656943.72135047603</v>
      </c>
      <c r="AG17">
        <v>0.167840183</v>
      </c>
      <c r="AH17">
        <v>0.12529000000000001</v>
      </c>
      <c r="AI17">
        <v>-720157.03662181948</v>
      </c>
      <c r="AJ17" s="27">
        <f t="shared" si="0"/>
        <v>0</v>
      </c>
      <c r="AK17" s="27">
        <f t="shared" si="1"/>
        <v>1860520.0042208</v>
      </c>
      <c r="AL17" s="27">
        <f t="shared" si="6"/>
        <v>-656943.72135047603</v>
      </c>
      <c r="AM17" s="27">
        <f t="shared" si="2"/>
        <v>0</v>
      </c>
      <c r="AN17" s="29">
        <f t="shared" si="3"/>
        <v>0</v>
      </c>
      <c r="AO17" s="29">
        <f t="shared" si="4"/>
        <v>-63213.315271343454</v>
      </c>
      <c r="AP17" s="29">
        <f t="shared" si="5"/>
        <v>-63213.315271342522</v>
      </c>
      <c r="AQ17" s="29">
        <f>IF([1]Day1!A17&lt;[1]KPI!$B$15,1,0)</f>
        <v>0</v>
      </c>
      <c r="AR17" s="29">
        <f>IF([1]Day1!A17&gt;=[1]KPI!$B$15,1,0)</f>
        <v>1</v>
      </c>
      <c r="AS17" s="29">
        <f t="shared" si="7"/>
        <v>0</v>
      </c>
      <c r="AT17" s="29">
        <f t="shared" si="7"/>
        <v>1860520.0042208</v>
      </c>
      <c r="AU17">
        <v>0</v>
      </c>
    </row>
    <row r="18" spans="1:47" x14ac:dyDescent="0.25">
      <c r="A18" s="30">
        <v>0.27431899999999998</v>
      </c>
      <c r="B18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4.4401046999999999E-2</v>
      </c>
      <c r="I18">
        <v>0</v>
      </c>
      <c r="J18">
        <v>0</v>
      </c>
      <c r="K18">
        <v>0</v>
      </c>
      <c r="L18">
        <v>35534.5</v>
      </c>
      <c r="M18">
        <v>29732.627841611498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0.27056483149395999</v>
      </c>
      <c r="AB18">
        <v>0.5</v>
      </c>
      <c r="AC18">
        <v>0</v>
      </c>
      <c r="AD18">
        <v>0</v>
      </c>
      <c r="AE18">
        <v>999703.22272803797</v>
      </c>
      <c r="AF18">
        <v>-699968.28383291699</v>
      </c>
      <c r="AG18">
        <v>0.17468782299999999</v>
      </c>
      <c r="AH18">
        <v>0.12831999999999999</v>
      </c>
      <c r="AI18">
        <v>-765235.41167452745</v>
      </c>
      <c r="AJ18" s="27">
        <f t="shared" si="0"/>
        <v>0</v>
      </c>
      <c r="AK18" s="27">
        <f t="shared" si="1"/>
        <v>999703.22272803797</v>
      </c>
      <c r="AL18" s="27">
        <f t="shared" si="6"/>
        <v>-699968.28383291699</v>
      </c>
      <c r="AM18" s="27">
        <f t="shared" si="2"/>
        <v>0</v>
      </c>
      <c r="AN18" s="29">
        <f t="shared" si="3"/>
        <v>0</v>
      </c>
      <c r="AO18" s="29">
        <f t="shared" si="4"/>
        <v>-65267.127841610461</v>
      </c>
      <c r="AP18" s="29">
        <f t="shared" si="5"/>
        <v>-65267.127841610345</v>
      </c>
      <c r="AQ18" s="29">
        <f>IF([1]Day1!A18&lt;[1]KPI!$B$15,1,0)</f>
        <v>0</v>
      </c>
      <c r="AR18" s="29">
        <f>IF([1]Day1!A18&gt;=[1]KPI!$B$15,1,0)</f>
        <v>1</v>
      </c>
      <c r="AS18" s="29">
        <f t="shared" si="7"/>
        <v>0</v>
      </c>
      <c r="AT18" s="29">
        <f t="shared" si="7"/>
        <v>999703.22272803797</v>
      </c>
      <c r="AU18">
        <v>0</v>
      </c>
    </row>
    <row r="19" spans="1:47" x14ac:dyDescent="0.25">
      <c r="A19" s="30">
        <v>0.27111299999999999</v>
      </c>
      <c r="B19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-994.79499999999996</v>
      </c>
      <c r="M19">
        <v>39311.939508085998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0.270564824382167</v>
      </c>
      <c r="AB19">
        <v>0.5</v>
      </c>
      <c r="AC19">
        <v>0</v>
      </c>
      <c r="AD19">
        <v>0</v>
      </c>
      <c r="AE19">
        <v>114518.774155351</v>
      </c>
      <c r="AF19">
        <v>-707006.55878040101</v>
      </c>
      <c r="AG19">
        <v>0.185012962</v>
      </c>
      <c r="AH19">
        <v>0.13632</v>
      </c>
      <c r="AI19">
        <v>-745323.70328848646</v>
      </c>
      <c r="AJ19" s="27">
        <f t="shared" si="0"/>
        <v>0</v>
      </c>
      <c r="AK19" s="27">
        <f t="shared" si="1"/>
        <v>114518.774155351</v>
      </c>
      <c r="AL19" s="27">
        <f t="shared" si="6"/>
        <v>-707006.55878040101</v>
      </c>
      <c r="AM19" s="27">
        <f t="shared" si="2"/>
        <v>0</v>
      </c>
      <c r="AN19" s="29">
        <f t="shared" si="3"/>
        <v>0</v>
      </c>
      <c r="AO19" s="29">
        <f t="shared" si="4"/>
        <v>-38317.144508085446</v>
      </c>
      <c r="AP19" s="29">
        <f t="shared" si="5"/>
        <v>-38317.144508085446</v>
      </c>
      <c r="AQ19" s="29">
        <f>IF([1]Day1!A19&lt;[1]KPI!$B$15,1,0)</f>
        <v>0</v>
      </c>
      <c r="AR19" s="29">
        <f>IF([1]Day1!A19&gt;=[1]KPI!$B$15,1,0)</f>
        <v>1</v>
      </c>
      <c r="AS19" s="29">
        <f t="shared" si="7"/>
        <v>0</v>
      </c>
      <c r="AT19" s="29">
        <f t="shared" si="7"/>
        <v>114518.774155351</v>
      </c>
      <c r="AU19">
        <v>0</v>
      </c>
    </row>
    <row r="20" spans="1:47" x14ac:dyDescent="0.25">
      <c r="A20" s="30">
        <v>0.28212799999999999</v>
      </c>
      <c r="B20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-337516.7562</v>
      </c>
      <c r="I20">
        <v>0</v>
      </c>
      <c r="J20">
        <v>0</v>
      </c>
      <c r="K20">
        <v>0</v>
      </c>
      <c r="L20">
        <v>-909.05250000000001</v>
      </c>
      <c r="M20">
        <v>25000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0.270564824382167</v>
      </c>
      <c r="AB20">
        <v>0.5</v>
      </c>
      <c r="AC20">
        <v>0</v>
      </c>
      <c r="AD20">
        <v>0</v>
      </c>
      <c r="AE20">
        <v>-675033.51244470605</v>
      </c>
      <c r="AF20">
        <v>-451780.95332644699</v>
      </c>
      <c r="AG20">
        <v>0.25895084000000002</v>
      </c>
      <c r="AH20">
        <v>0.19972000000000001</v>
      </c>
      <c r="AI20">
        <v>-475871.90082644694</v>
      </c>
      <c r="AJ20" s="27">
        <f t="shared" si="0"/>
        <v>-675033.51244470605</v>
      </c>
      <c r="AK20" s="27">
        <f t="shared" si="1"/>
        <v>0</v>
      </c>
      <c r="AL20" s="27">
        <f t="shared" si="6"/>
        <v>-451780.95332644699</v>
      </c>
      <c r="AM20" s="27">
        <f t="shared" si="2"/>
        <v>0</v>
      </c>
      <c r="AN20" s="29">
        <f t="shared" si="3"/>
        <v>0</v>
      </c>
      <c r="AO20" s="29">
        <f t="shared" si="4"/>
        <v>-24090.947499999951</v>
      </c>
      <c r="AP20" s="29">
        <f t="shared" si="5"/>
        <v>-24090.947499999835</v>
      </c>
      <c r="AQ20" s="29">
        <f>IF([1]Day1!A20&lt;[1]KPI!$B$15,1,0)</f>
        <v>0</v>
      </c>
      <c r="AR20" s="29">
        <f>IF([1]Day1!A20&gt;=[1]KPI!$B$15,1,0)</f>
        <v>1</v>
      </c>
      <c r="AS20" s="29">
        <f t="shared" si="7"/>
        <v>0</v>
      </c>
      <c r="AT20" s="29">
        <f t="shared" si="7"/>
        <v>0</v>
      </c>
      <c r="AU20">
        <v>0</v>
      </c>
    </row>
    <row r="21" spans="1:47" x14ac:dyDescent="0.25">
      <c r="A21" s="30">
        <v>0.28089700000000001</v>
      </c>
      <c r="B21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-465600.02860000002</v>
      </c>
      <c r="I21">
        <v>0</v>
      </c>
      <c r="J21">
        <v>0</v>
      </c>
      <c r="K21">
        <v>0</v>
      </c>
      <c r="L21">
        <v>-841.55250000000001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0.32535803723329998</v>
      </c>
      <c r="AB21">
        <v>0.5</v>
      </c>
      <c r="AC21">
        <v>0</v>
      </c>
      <c r="AD21">
        <v>0</v>
      </c>
      <c r="AE21">
        <v>-931200.05719207705</v>
      </c>
      <c r="AF21">
        <v>-577296.78665977996</v>
      </c>
      <c r="AG21">
        <v>0.27743423</v>
      </c>
      <c r="AH21">
        <v>0.21782000000000001</v>
      </c>
      <c r="AI21">
        <v>-601455.23415977997</v>
      </c>
      <c r="AJ21" s="27">
        <f t="shared" si="0"/>
        <v>-931200.05719207705</v>
      </c>
      <c r="AK21" s="27">
        <f t="shared" si="1"/>
        <v>0</v>
      </c>
      <c r="AL21" s="27">
        <f t="shared" si="6"/>
        <v>-577296.78665977996</v>
      </c>
      <c r="AM21" s="27">
        <f t="shared" si="2"/>
        <v>0</v>
      </c>
      <c r="AN21" s="29">
        <f t="shared" si="3"/>
        <v>0</v>
      </c>
      <c r="AO21" s="29">
        <f t="shared" si="4"/>
        <v>-24158.447500000009</v>
      </c>
      <c r="AP21" s="29">
        <f t="shared" si="5"/>
        <v>-24158.447500000126</v>
      </c>
      <c r="AQ21" s="29">
        <f>IF([1]Day1!A21&lt;[1]KPI!$B$15,1,0)</f>
        <v>0</v>
      </c>
      <c r="AR21" s="29">
        <f>IF([1]Day1!A21&gt;=[1]KPI!$B$15,1,0)</f>
        <v>1</v>
      </c>
      <c r="AS21" s="29">
        <f t="shared" si="7"/>
        <v>0</v>
      </c>
      <c r="AT21" s="29">
        <f t="shared" si="7"/>
        <v>0</v>
      </c>
      <c r="AU21">
        <v>0</v>
      </c>
    </row>
    <row r="22" spans="1:47" x14ac:dyDescent="0.25">
      <c r="A22" s="30">
        <v>0.27615600000000001</v>
      </c>
      <c r="B22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-512742.02970000001</v>
      </c>
      <c r="I22">
        <v>0</v>
      </c>
      <c r="J22">
        <v>0</v>
      </c>
      <c r="K22">
        <v>0</v>
      </c>
      <c r="L22">
        <v>-601.41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0.40098831783785899</v>
      </c>
      <c r="AB22">
        <v>0.5</v>
      </c>
      <c r="AC22">
        <v>0</v>
      </c>
      <c r="AD22">
        <v>0</v>
      </c>
      <c r="AE22">
        <v>-1025484.05944725</v>
      </c>
      <c r="AF22">
        <v>-466611.05187327799</v>
      </c>
      <c r="AG22">
        <v>0.28452875100000002</v>
      </c>
      <c r="AH22">
        <v>0.22478999999999999</v>
      </c>
      <c r="AI22">
        <v>-491009.64187327842</v>
      </c>
      <c r="AJ22" s="27">
        <f t="shared" si="0"/>
        <v>-1025484.05944725</v>
      </c>
      <c r="AK22" s="27">
        <f t="shared" si="1"/>
        <v>0</v>
      </c>
      <c r="AL22" s="27">
        <f t="shared" si="6"/>
        <v>-466611.05187327799</v>
      </c>
      <c r="AM22" s="27">
        <f t="shared" si="2"/>
        <v>0</v>
      </c>
      <c r="AN22" s="29">
        <f t="shared" si="3"/>
        <v>1.0477378964424133E-9</v>
      </c>
      <c r="AO22" s="29">
        <f t="shared" si="4"/>
        <v>-24398.590000000433</v>
      </c>
      <c r="AP22" s="29">
        <f t="shared" si="5"/>
        <v>-24398.589999999385</v>
      </c>
      <c r="AQ22" s="29">
        <f>IF([1]Day1!A22&lt;[1]KPI!$B$15,1,0)</f>
        <v>0</v>
      </c>
      <c r="AR22" s="29">
        <f>IF([1]Day1!A22&gt;=[1]KPI!$B$15,1,0)</f>
        <v>1</v>
      </c>
      <c r="AS22" s="29">
        <f t="shared" si="7"/>
        <v>0</v>
      </c>
      <c r="AT22" s="29">
        <f t="shared" si="7"/>
        <v>0</v>
      </c>
      <c r="AU22">
        <v>0</v>
      </c>
    </row>
    <row r="23" spans="1:47" x14ac:dyDescent="0.25">
      <c r="A23" s="30">
        <v>0.27117200000000002</v>
      </c>
      <c r="B23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-508746.0442</v>
      </c>
      <c r="I23">
        <v>0</v>
      </c>
      <c r="J23">
        <v>0</v>
      </c>
      <c r="K23">
        <v>0</v>
      </c>
      <c r="L23">
        <v>-506.82499999999999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0.48364984593462201</v>
      </c>
      <c r="AB23">
        <v>0.5</v>
      </c>
      <c r="AC23">
        <v>0</v>
      </c>
      <c r="AD23">
        <v>0</v>
      </c>
      <c r="AE23">
        <v>-1017492.08843544</v>
      </c>
      <c r="AF23">
        <v>-271849.80020661099</v>
      </c>
      <c r="AG23">
        <v>0.28195294799999998</v>
      </c>
      <c r="AH23">
        <v>0.22303000000000001</v>
      </c>
      <c r="AI23">
        <v>-296342.97520661145</v>
      </c>
      <c r="AJ23" s="27">
        <f t="shared" si="0"/>
        <v>-1017492.08843544</v>
      </c>
      <c r="AK23" s="27">
        <f t="shared" si="1"/>
        <v>0</v>
      </c>
      <c r="AL23" s="27">
        <f t="shared" si="6"/>
        <v>-271849.80020661099</v>
      </c>
      <c r="AM23" s="27">
        <f t="shared" si="2"/>
        <v>0</v>
      </c>
      <c r="AN23" s="29">
        <f t="shared" si="3"/>
        <v>1.0477378964424133E-9</v>
      </c>
      <c r="AO23" s="29">
        <f t="shared" si="4"/>
        <v>-24493.175000000454</v>
      </c>
      <c r="AP23" s="29">
        <f t="shared" si="5"/>
        <v>-24493.174999999406</v>
      </c>
      <c r="AQ23" s="29">
        <f>IF([1]Day1!A23&lt;[1]KPI!$B$15,1,0)</f>
        <v>0</v>
      </c>
      <c r="AR23" s="29">
        <f>IF([1]Day1!A23&gt;=[1]KPI!$B$15,1,0)</f>
        <v>1</v>
      </c>
      <c r="AS23" s="29">
        <f t="shared" si="7"/>
        <v>0</v>
      </c>
      <c r="AT23" s="29">
        <f t="shared" si="7"/>
        <v>0</v>
      </c>
      <c r="AU23">
        <v>0</v>
      </c>
    </row>
    <row r="24" spans="1:47" x14ac:dyDescent="0.25">
      <c r="A24" s="30">
        <v>0.26649</v>
      </c>
      <c r="B24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-151464.14120000001</v>
      </c>
      <c r="I24">
        <v>0</v>
      </c>
      <c r="J24">
        <v>-116528</v>
      </c>
      <c r="K24">
        <v>-242600</v>
      </c>
      <c r="L24">
        <v>-495.65249999999997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0.56482522122406997</v>
      </c>
      <c r="AB24">
        <v>0.5</v>
      </c>
      <c r="AC24">
        <v>0</v>
      </c>
      <c r="AD24">
        <v>0</v>
      </c>
      <c r="AE24">
        <v>-778541.33481575898</v>
      </c>
      <c r="AF24">
        <v>-370021.96103994502</v>
      </c>
      <c r="AG24">
        <v>0.27047363200000002</v>
      </c>
      <c r="AH24">
        <v>0.21471999999999999</v>
      </c>
      <c r="AI24">
        <v>-151926.3085399447</v>
      </c>
      <c r="AJ24" s="27">
        <f t="shared" si="0"/>
        <v>-778541.33481575898</v>
      </c>
      <c r="AK24" s="27">
        <f t="shared" si="1"/>
        <v>0</v>
      </c>
      <c r="AL24" s="27">
        <f t="shared" si="6"/>
        <v>-370021.96103994502</v>
      </c>
      <c r="AM24" s="27">
        <f t="shared" si="2"/>
        <v>0</v>
      </c>
      <c r="AN24" s="29">
        <f t="shared" si="3"/>
        <v>0</v>
      </c>
      <c r="AO24" s="29">
        <f t="shared" si="4"/>
        <v>218095.65250000032</v>
      </c>
      <c r="AP24" s="29">
        <f t="shared" si="5"/>
        <v>218095.65250000032</v>
      </c>
      <c r="AQ24" s="29">
        <f>IF([1]Day1!A24&lt;[1]KPI!$B$15,1,0)</f>
        <v>1</v>
      </c>
      <c r="AR24" s="29">
        <f>IF([1]Day1!A24&gt;=[1]KPI!$B$15,1,0)</f>
        <v>0</v>
      </c>
      <c r="AS24" s="29">
        <f t="shared" si="7"/>
        <v>-778541.33481575898</v>
      </c>
      <c r="AT24" s="29">
        <f t="shared" si="7"/>
        <v>0</v>
      </c>
      <c r="AU24">
        <v>-242600</v>
      </c>
    </row>
    <row r="25" spans="1:47" x14ac:dyDescent="0.25">
      <c r="A25" s="30">
        <v>0.26110800000000001</v>
      </c>
      <c r="B25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-465.79750000000001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0.588735691463945</v>
      </c>
      <c r="AB25">
        <v>0.5</v>
      </c>
      <c r="AC25">
        <v>0</v>
      </c>
      <c r="AD25">
        <v>0</v>
      </c>
      <c r="AE25">
        <v>-500701.48059989797</v>
      </c>
      <c r="AF25">
        <v>-7470.6184366390899</v>
      </c>
      <c r="AG25">
        <v>0.26045217100000001</v>
      </c>
      <c r="AH25">
        <v>0.20463000000000001</v>
      </c>
      <c r="AI25">
        <v>-32004.820936638986</v>
      </c>
      <c r="AJ25" s="27">
        <f t="shared" si="0"/>
        <v>-500701.48059989797</v>
      </c>
      <c r="AK25" s="27">
        <f t="shared" si="1"/>
        <v>0</v>
      </c>
      <c r="AL25" s="27">
        <f t="shared" si="6"/>
        <v>-7470.6184366390899</v>
      </c>
      <c r="AM25" s="27">
        <f t="shared" si="2"/>
        <v>0</v>
      </c>
      <c r="AN25" s="29">
        <f t="shared" si="3"/>
        <v>0</v>
      </c>
      <c r="AO25" s="29">
        <f t="shared" si="4"/>
        <v>-24534.202499999898</v>
      </c>
      <c r="AP25" s="29">
        <f t="shared" si="5"/>
        <v>-24534.202499999948</v>
      </c>
      <c r="AQ25" s="29">
        <f>IF([1]Day1!A25&lt;[1]KPI!$B$15,1,0)</f>
        <v>1</v>
      </c>
      <c r="AR25" s="29">
        <f>IF([1]Day1!A25&gt;=[1]KPI!$B$15,1,0)</f>
        <v>0</v>
      </c>
      <c r="AS25" s="29">
        <f t="shared" si="7"/>
        <v>-500701.48059989797</v>
      </c>
      <c r="AT25" s="29">
        <f t="shared" si="7"/>
        <v>0</v>
      </c>
      <c r="AU25">
        <v>0</v>
      </c>
    </row>
    <row r="26" spans="1:47" x14ac:dyDescent="0.25">
      <c r="Y26" s="5"/>
      <c r="Z26" s="5"/>
      <c r="AA26" s="5"/>
      <c r="AB26" s="5"/>
      <c r="AC26" s="5"/>
      <c r="AD26" s="5"/>
      <c r="AE26" s="5"/>
      <c r="AF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workbookViewId="0">
      <selection activeCell="B10" sqref="B10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4.5703125" bestFit="1" customWidth="1"/>
    <col min="4" max="4" width="12.7109375" bestFit="1" customWidth="1"/>
    <col min="5" max="5" width="23.28515625" bestFit="1" customWidth="1"/>
  </cols>
  <sheetData>
    <row r="1" spans="1:7" x14ac:dyDescent="0.25">
      <c r="A1" t="s">
        <v>86</v>
      </c>
      <c r="B1">
        <f>(B10+B12)/(B9+B11)</f>
        <v>1.0704253031728468</v>
      </c>
      <c r="C1" t="s">
        <v>87</v>
      </c>
      <c r="D1">
        <f>(D10+D12)/(D9+D11)</f>
        <v>0.99411886363823843</v>
      </c>
      <c r="E1" t="s">
        <v>7</v>
      </c>
      <c r="G1">
        <f>(B10+D10+B12+D12)/(B9+D9+D11+B11)</f>
        <v>1.0442259961191578</v>
      </c>
    </row>
    <row r="2" spans="1:7" x14ac:dyDescent="0.25">
      <c r="A2" t="s">
        <v>9</v>
      </c>
    </row>
    <row r="3" spans="1:7" x14ac:dyDescent="0.25">
      <c r="A3" t="s">
        <v>13</v>
      </c>
      <c r="B3" cm="1">
        <f t="array" ref="B3">(SUM(-'Day1'!AS2:AS25)+SUM('Day1'!AT2:AT25))/(KPI!B11+KPI!B12)</f>
        <v>0.54691350230624258</v>
      </c>
    </row>
    <row r="4" spans="1:7" x14ac:dyDescent="0.25">
      <c r="A4" t="s">
        <v>15</v>
      </c>
    </row>
    <row r="5" spans="1:7" x14ac:dyDescent="0.25">
      <c r="A5" t="s">
        <v>17</v>
      </c>
    </row>
    <row r="6" spans="1:7" x14ac:dyDescent="0.25">
      <c r="A6" t="s">
        <v>19</v>
      </c>
    </row>
    <row r="7" spans="1:7" x14ac:dyDescent="0.25">
      <c r="A7" t="s">
        <v>21</v>
      </c>
    </row>
    <row r="8" spans="1:7" x14ac:dyDescent="0.25">
      <c r="A8" s="29" t="s">
        <v>88</v>
      </c>
      <c r="B8" s="29"/>
      <c r="C8" s="29"/>
      <c r="D8" s="29" t="s">
        <v>89</v>
      </c>
      <c r="E8" s="29"/>
      <c r="F8" s="29"/>
    </row>
    <row r="9" spans="1:7" x14ac:dyDescent="0.25">
      <c r="A9" t="s">
        <v>73</v>
      </c>
      <c r="B9">
        <f>SUM('Day1'!C2:D25)-SUM('Day1'!K2:K25)</f>
        <v>12317098.75</v>
      </c>
      <c r="C9" t="s">
        <v>73</v>
      </c>
      <c r="D9" cm="1">
        <f t="array" ref="D9">SUM(ABS('Day1'!L2:M25))+SUM('Day1'!N2:N25)</f>
        <v>5019799.6979483105</v>
      </c>
    </row>
    <row r="10" spans="1:7" x14ac:dyDescent="0.25">
      <c r="A10" t="s">
        <v>74</v>
      </c>
      <c r="B10" cm="1">
        <f t="array" ref="B10">SUM(-'Day1'!E2:E25)</f>
        <v>11705468.14997106</v>
      </c>
      <c r="C10" t="s">
        <v>74</v>
      </c>
      <c r="D10">
        <f>-SUM('Day1'!AI2:AI25)-SUM('Day1'!AU2:AU25)</f>
        <v>12504256.175793145</v>
      </c>
    </row>
    <row r="11" spans="1:7" x14ac:dyDescent="0.25">
      <c r="A11" t="s">
        <v>75</v>
      </c>
      <c r="B11" cm="1">
        <f t="array" ref="B11">SUM(-'Day1'!AJ2:AJ25)</f>
        <v>12237623.219243454</v>
      </c>
      <c r="C11" t="s">
        <v>77</v>
      </c>
      <c r="D11" cm="1">
        <f t="array" ref="D11">SUM(-'Day1'!AL2:AL25)</f>
        <v>7819025.208568641</v>
      </c>
    </row>
    <row r="12" spans="1:7" x14ac:dyDescent="0.25">
      <c r="A12" t="s">
        <v>76</v>
      </c>
      <c r="B12">
        <f>SUM([2]Day1!AK2:AK25)</f>
        <v>14578527.558281323</v>
      </c>
      <c r="C12" t="s">
        <v>78</v>
      </c>
      <c r="D12">
        <f>SUM('Day1'!AM2:AM25)</f>
        <v>259061.85072379961</v>
      </c>
    </row>
    <row r="15" spans="1:7" x14ac:dyDescent="0.25">
      <c r="A15" t="s">
        <v>80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2025-03-24T16:41:18Z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