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AB10A7D7-B93F-496D-9C1B-CC4C3993F4B2}" xr6:coauthVersionLast="47" xr6:coauthVersionMax="47" xr10:uidLastSave="{00000000-0000-0000-0000-000000000000}"/>
  <bookViews>
    <workbookView xWindow="29580" yWindow="780" windowWidth="21600" windowHeight="12585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2" l="1"/>
  <c r="S26" i="2"/>
  <c r="AF25" i="2"/>
  <c r="AE25" i="2"/>
  <c r="AC25" i="2"/>
  <c r="AB25" i="2"/>
  <c r="AA25" i="2"/>
  <c r="Z25" i="2"/>
  <c r="Y25" i="2"/>
  <c r="AH25" i="2" s="1"/>
  <c r="X25" i="2"/>
  <c r="AG25" i="2" s="1"/>
  <c r="AF24" i="2"/>
  <c r="AE24" i="2"/>
  <c r="AC24" i="2"/>
  <c r="AB24" i="2"/>
  <c r="AA24" i="2"/>
  <c r="Z24" i="2"/>
  <c r="Y24" i="2"/>
  <c r="AH24" i="2" s="1"/>
  <c r="X24" i="2"/>
  <c r="AH23" i="2"/>
  <c r="AF23" i="2"/>
  <c r="AE23" i="2"/>
  <c r="AC23" i="2"/>
  <c r="AB23" i="2"/>
  <c r="AA23" i="2"/>
  <c r="Z23" i="2"/>
  <c r="Y23" i="2"/>
  <c r="X23" i="2"/>
  <c r="AG23" i="2" s="1"/>
  <c r="AF22" i="2"/>
  <c r="AE22" i="2"/>
  <c r="AD22" i="2"/>
  <c r="AC22" i="2"/>
  <c r="AB22" i="2"/>
  <c r="AA22" i="2"/>
  <c r="Z22" i="2"/>
  <c r="Y22" i="2"/>
  <c r="AH22" i="2" s="1"/>
  <c r="X22" i="2"/>
  <c r="AF21" i="2"/>
  <c r="AE21" i="2"/>
  <c r="AG21" i="2" s="1"/>
  <c r="AC21" i="2"/>
  <c r="AB21" i="2"/>
  <c r="AA21" i="2"/>
  <c r="Z21" i="2"/>
  <c r="Y21" i="2"/>
  <c r="X21" i="2"/>
  <c r="AF20" i="2"/>
  <c r="AE20" i="2"/>
  <c r="AC20" i="2"/>
  <c r="AB20" i="2"/>
  <c r="AA20" i="2"/>
  <c r="Z20" i="2"/>
  <c r="Y20" i="2"/>
  <c r="X20" i="2"/>
  <c r="AF19" i="2"/>
  <c r="AE19" i="2"/>
  <c r="AC19" i="2"/>
  <c r="AB19" i="2"/>
  <c r="AA19" i="2"/>
  <c r="Z19" i="2"/>
  <c r="Y19" i="2"/>
  <c r="X19" i="2"/>
  <c r="AF18" i="2"/>
  <c r="AH18" i="2" s="1"/>
  <c r="AE18" i="2"/>
  <c r="AC18" i="2"/>
  <c r="AB18" i="2"/>
  <c r="AA18" i="2"/>
  <c r="Z18" i="2"/>
  <c r="Y18" i="2"/>
  <c r="X18" i="2"/>
  <c r="AG18" i="2" s="1"/>
  <c r="AG17" i="2"/>
  <c r="AF17" i="2"/>
  <c r="AE17" i="2"/>
  <c r="AC17" i="2"/>
  <c r="AB17" i="2"/>
  <c r="AA17" i="2"/>
  <c r="Z17" i="2"/>
  <c r="Y17" i="2"/>
  <c r="AH17" i="2" s="1"/>
  <c r="X17" i="2"/>
  <c r="AF16" i="2"/>
  <c r="AE16" i="2"/>
  <c r="AC16" i="2"/>
  <c r="AB16" i="2"/>
  <c r="AA16" i="2"/>
  <c r="Z16" i="2"/>
  <c r="Y16" i="2"/>
  <c r="AH16" i="2" s="1"/>
  <c r="X16" i="2"/>
  <c r="AH15" i="2"/>
  <c r="AF15" i="2"/>
  <c r="AE15" i="2"/>
  <c r="AC15" i="2"/>
  <c r="AB15" i="2"/>
  <c r="AA15" i="2"/>
  <c r="Z15" i="2"/>
  <c r="Y15" i="2"/>
  <c r="X15" i="2"/>
  <c r="AG15" i="2" s="1"/>
  <c r="AF14" i="2"/>
  <c r="AE14" i="2"/>
  <c r="AC14" i="2"/>
  <c r="AB14" i="2"/>
  <c r="AA14" i="2"/>
  <c r="Z14" i="2"/>
  <c r="Y14" i="2"/>
  <c r="AD14" i="2" s="1"/>
  <c r="X14" i="2"/>
  <c r="AF13" i="2"/>
  <c r="AE13" i="2"/>
  <c r="AG13" i="2" s="1"/>
  <c r="AC13" i="2"/>
  <c r="AB13" i="2"/>
  <c r="AA13" i="2"/>
  <c r="Z13" i="2"/>
  <c r="Y13" i="2"/>
  <c r="X13" i="2"/>
  <c r="AF12" i="2"/>
  <c r="AE12" i="2"/>
  <c r="AC12" i="2"/>
  <c r="AB12" i="2"/>
  <c r="AA12" i="2"/>
  <c r="Z12" i="2"/>
  <c r="Y12" i="2"/>
  <c r="X12" i="2"/>
  <c r="AF11" i="2"/>
  <c r="AE11" i="2"/>
  <c r="AC11" i="2"/>
  <c r="AB11" i="2"/>
  <c r="AA11" i="2"/>
  <c r="Z11" i="2"/>
  <c r="Y11" i="2"/>
  <c r="X11" i="2"/>
  <c r="AF10" i="2"/>
  <c r="AH10" i="2" s="1"/>
  <c r="AE10" i="2"/>
  <c r="AC10" i="2"/>
  <c r="AB10" i="2"/>
  <c r="AA10" i="2"/>
  <c r="Z10" i="2"/>
  <c r="Y10" i="2"/>
  <c r="X10" i="2"/>
  <c r="AF9" i="2"/>
  <c r="AE9" i="2"/>
  <c r="AC9" i="2"/>
  <c r="AB9" i="2"/>
  <c r="AA9" i="2"/>
  <c r="Z9" i="2"/>
  <c r="Y9" i="2"/>
  <c r="X9" i="2"/>
  <c r="AD9" i="2" s="1"/>
  <c r="AF8" i="2"/>
  <c r="AE8" i="2"/>
  <c r="AC8" i="2"/>
  <c r="AB8" i="2"/>
  <c r="AA8" i="2"/>
  <c r="Z8" i="2"/>
  <c r="Y8" i="2"/>
  <c r="X8" i="2"/>
  <c r="AD8" i="2" s="1"/>
  <c r="AF7" i="2"/>
  <c r="AE7" i="2"/>
  <c r="AC7" i="2"/>
  <c r="AB7" i="2"/>
  <c r="AA7" i="2"/>
  <c r="Z7" i="2"/>
  <c r="Y7" i="2"/>
  <c r="X7" i="2"/>
  <c r="AF6" i="2"/>
  <c r="AE6" i="2"/>
  <c r="AD6" i="2"/>
  <c r="AC6" i="2"/>
  <c r="AB6" i="2"/>
  <c r="AA6" i="2"/>
  <c r="Z6" i="2"/>
  <c r="Y6" i="2"/>
  <c r="X6" i="2"/>
  <c r="AF5" i="2"/>
  <c r="AE5" i="2"/>
  <c r="AC5" i="2"/>
  <c r="AB5" i="2"/>
  <c r="AA5" i="2"/>
  <c r="Z5" i="2"/>
  <c r="Y5" i="2"/>
  <c r="AH5" i="2" s="1"/>
  <c r="X5" i="2"/>
  <c r="AF4" i="2"/>
  <c r="AE4" i="2"/>
  <c r="AC4" i="2"/>
  <c r="AB4" i="2"/>
  <c r="AA4" i="2"/>
  <c r="Z4" i="2"/>
  <c r="Y4" i="2"/>
  <c r="AH4" i="2" s="1"/>
  <c r="X4" i="2"/>
  <c r="AD4" i="2" s="1"/>
  <c r="AF3" i="2"/>
  <c r="AE3" i="2"/>
  <c r="AC3" i="2"/>
  <c r="AB3" i="2"/>
  <c r="AA3" i="2"/>
  <c r="Z3" i="2"/>
  <c r="Y3" i="2"/>
  <c r="AH3" i="2" s="1"/>
  <c r="X3" i="2"/>
  <c r="AD3" i="2" s="1"/>
  <c r="AH2" i="2"/>
  <c r="AF2" i="2"/>
  <c r="AE2" i="2"/>
  <c r="AC2" i="2"/>
  <c r="AB2" i="2"/>
  <c r="AA2" i="2"/>
  <c r="Z2" i="2"/>
  <c r="Y2" i="2"/>
  <c r="X2" i="2"/>
  <c r="AG2" i="2" s="1"/>
  <c r="B15" i="3"/>
  <c r="AD2" i="2" l="1"/>
  <c r="AD5" i="2"/>
  <c r="AG5" i="2"/>
  <c r="AD19" i="2"/>
  <c r="AD21" i="2"/>
  <c r="AH6" i="2"/>
  <c r="AH7" i="2"/>
  <c r="AG9" i="2"/>
  <c r="AD18" i="2"/>
  <c r="AD25" i="2"/>
  <c r="AD11" i="2"/>
  <c r="AD13" i="2"/>
  <c r="AH14" i="2"/>
  <c r="AD17" i="2"/>
  <c r="AD24" i="2"/>
  <c r="AD10" i="2"/>
  <c r="AD16" i="2"/>
  <c r="AG6" i="2"/>
  <c r="AG7" i="2"/>
  <c r="AH8" i="2"/>
  <c r="AG10" i="2"/>
  <c r="AG20" i="2"/>
  <c r="AG12" i="2"/>
  <c r="AH19" i="2"/>
  <c r="AH20" i="2"/>
  <c r="AH21" i="2"/>
  <c r="AG22" i="2"/>
  <c r="AH9" i="2"/>
  <c r="AH11" i="2"/>
  <c r="AH12" i="2"/>
  <c r="AH13" i="2"/>
  <c r="AG14" i="2"/>
  <c r="AG4" i="2"/>
  <c r="AD20" i="2"/>
  <c r="AG11" i="2"/>
  <c r="AD12" i="2"/>
  <c r="AG19" i="2"/>
  <c r="AD7" i="2"/>
  <c r="AD15" i="2"/>
  <c r="AD23" i="2"/>
  <c r="AG8" i="2"/>
  <c r="AG16" i="2"/>
  <c r="AG24" i="2"/>
  <c r="AG3" i="2"/>
  <c r="B10" i="3" a="1"/>
  <c r="B10" i="3" s="1"/>
  <c r="B9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4" i="3" l="1"/>
  <c r="B12" i="3"/>
  <c r="B11" i="3" a="1"/>
  <c r="B11" i="3" s="1"/>
  <c r="B3" i="3" s="1" a="1"/>
  <c r="B3" i="3" s="1"/>
  <c r="B13" i="3" a="1"/>
  <c r="B13" i="3" s="1"/>
  <c r="B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tc={9D90629E-FDA8-47F0-9F58-3AC548831093}</author>
  </authors>
  <commentList>
    <comment ref="X1" authorId="0" shapeId="0" xr:uid="{9D90629E-FDA8-47F0-9F58-3AC548831093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<sst xmlns="http://schemas.openxmlformats.org/spreadsheetml/2006/main" count="102" uniqueCount="88">
  <si>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</si>
  <si>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</si>
  <si>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</si>
  <si>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</si>
  <si>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</si>
  <si>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</si>
  <si>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</si>
  <si>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</si>
  <si>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</si>
  <si>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</si>
  <si>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</si>
  <si>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</si>
  <si>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</si>
  <si>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</si>
  <si>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</si>
  <si>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</si>
  <si>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</si>
  <si>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</si>
  <si>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</si>
  <si>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</si>
  <si>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</si>
  <si>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</si>
  <si>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</si>
  <si>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</si>
  <si>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</si>
  <si>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</si>
  <si>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</si>
  <si>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</si>
  <si>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</si>
  <si>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</si>
  <si>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</si>
  <si>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</si>
  <si>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</si>
  <si>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</si>
  <si>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</si>
  <si>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</si>
  <si>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</si>
  <si>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</si>
  <si>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</si>
  <si>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</si>
  <si>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</si>
  <si>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</si>
  <si>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</si>
  <si>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</si>
  <si>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</si>
  <si>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</si>
  <si>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</si>
  <si>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</si>
  <si>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</si>
  <si>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</si>
  <si>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</si>
  <si>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</si>
  <si>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</si>
  <si>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</si>
  <si>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</si>
  <si>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</si>
  <si>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</si>
  <si>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</si>
  <si>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</si>
  <si>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</si>
  <si>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</si>
  <si>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</si>
  <si>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</si>
  <si>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</si>
  <si>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</si>
  <si>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</si>
  <si>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</si>
  <si>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</si>
  <si>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</si>
  <si>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</si>
  <si>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</si>
  <si>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</si>
  <si>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</si>
  <si>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</si>
  <si>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</si>
  <si>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</si>
  <si>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</si>
  <si>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</si>
  <si>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</si>
  <si>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</si>
  <si>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</si>
  <si>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</si>
  <si>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</si>
  <si>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</si>
  <si>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</si>
  <si>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</si>
  <si>
    <t>3.38840709446231e-06</t>
  </si>
  <si>
    <t>3.82351008738624e-05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</si>
</sst>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/>
      <sheetData sheetId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9D90629E-FDA8-47F0-9F58-3AC548831093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abSelected="1" topLeftCell="M1" workbookViewId="0">
      <selection activeCell="P2" sqref="P2:W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34" x14ac:dyDescent="0.25">
      <c r="A1" s="31" t="s">
        <v>79</v>
      </c>
      <c r="B1" s="32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82</v>
      </c>
      <c r="AF1" s="29" t="s">
        <v>83</v>
      </c>
      <c r="AG1" s="29" t="s">
        <v>84</v>
      </c>
      <c r="AH1" s="29" t="s">
        <v>85</v>
      </c>
    </row>
    <row r="2" spans="1:34" x14ac:dyDescent="0.25">
      <c r="A2" s="31">
        <v>0.26038899999999998</v>
      </c>
      <c r="B2" s="26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-208000</v>
      </c>
      <c r="I2">
        <v>0</v>
      </c>
      <c r="J2">
        <v>0</v>
      </c>
      <c r="K2">
        <v>0</v>
      </c>
      <c r="L2">
        <v>0</v>
      </c>
      <c r="M2">
        <v>0</v>
      </c>
      <c r="N2">
        <v>62750</v>
      </c>
      <c r="O2">
        <v>-62750</v>
      </c>
      <c r="P2">
        <v>0.5</v>
      </c>
      <c r="Q2">
        <v>0.5</v>
      </c>
      <c r="R2">
        <v>0.5</v>
      </c>
      <c r="S2">
        <v>0.48487499879482099</v>
      </c>
      <c r="T2">
        <v>-599735.72530890803</v>
      </c>
      <c r="U2" s="33">
        <v>-7.2759576141834308E-12</v>
      </c>
      <c r="V2">
        <v>0.254685102</v>
      </c>
      <c r="W2">
        <v>0.19520999999999999</v>
      </c>
      <c r="X2" s="28">
        <f>IF(T2&lt;0,T2,0)</f>
        <v>-599735.72530890803</v>
      </c>
      <c r="Y2" s="28">
        <f>IF(T2&gt;0,T2,0)</f>
        <v>0</v>
      </c>
      <c r="Z2" s="28">
        <f>IF(U2&lt;0,U2,0)</f>
        <v>-7.2759576141834308E-12</v>
      </c>
      <c r="AA2" s="28">
        <f>IF(U2&gt;0,U2,0)</f>
        <v>0</v>
      </c>
      <c r="AB2" s="30">
        <f>SUM(J2,C2:I2,-T2)</f>
        <v>0</v>
      </c>
      <c r="AC2" s="30">
        <f>N2+O2-U2</f>
        <v>7.2759576141834308E-12</v>
      </c>
      <c r="AD2" s="30">
        <f>SUM(C2,D2,E2,F2,G2,H2,I2,J2,N2,O2,-X2,-Y2,-Z2,-AA2)</f>
        <v>1.2369127944111824E-10</v>
      </c>
      <c r="AE2" s="30">
        <f>IF([1]Day1!A2&lt;[1]KPI!$B$15,1,0)</f>
        <v>1</v>
      </c>
      <c r="AF2" s="30">
        <f>IF([1]Day1!A2&gt;=[1]KPI!$B$15,1,0)</f>
        <v>0</v>
      </c>
      <c r="AG2" s="30">
        <f>X2*AE2</f>
        <v>-599735.72530890803</v>
      </c>
      <c r="AH2" s="30">
        <f>Y2*AF2</f>
        <v>0</v>
      </c>
    </row>
    <row r="3" spans="1:34" x14ac:dyDescent="0.25">
      <c r="A3" s="31">
        <v>0.25714300000000001</v>
      </c>
      <c r="B3" s="26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-395127.28830000001</v>
      </c>
      <c r="I3">
        <v>0</v>
      </c>
      <c r="J3">
        <v>0</v>
      </c>
      <c r="K3">
        <v>0</v>
      </c>
      <c r="L3">
        <v>0</v>
      </c>
      <c r="M3">
        <v>0</v>
      </c>
      <c r="N3">
        <v>62750</v>
      </c>
      <c r="O3">
        <v>-62750</v>
      </c>
      <c r="P3">
        <v>0.54145033589394298</v>
      </c>
      <c r="Q3">
        <v>0.5</v>
      </c>
      <c r="R3">
        <v>0.5</v>
      </c>
      <c r="S3">
        <v>0.46974999758964098</v>
      </c>
      <c r="T3">
        <v>-790254.57659926801</v>
      </c>
      <c r="U3" s="33">
        <v>-7.2759576141834308E-12</v>
      </c>
      <c r="V3">
        <v>0.23503848899999999</v>
      </c>
      <c r="W3">
        <v>0.17444999999999999</v>
      </c>
      <c r="X3" s="28">
        <f t="shared" ref="X3:X25" si="0">IF(T3&lt;0,T3,0)</f>
        <v>-790254.57659926801</v>
      </c>
      <c r="Y3" s="28">
        <f t="shared" ref="Y3:Y25" si="1">IF(T3&gt;0,T3,0)</f>
        <v>0</v>
      </c>
      <c r="Z3" s="28">
        <f t="shared" ref="Z3:Z25" si="2">IF(U3&lt;0,U3,0)</f>
        <v>-7.2759576141834308E-12</v>
      </c>
      <c r="AA3" s="28">
        <f t="shared" ref="AA3:AA25" si="3">IF(U3&gt;0,U3,0)</f>
        <v>0</v>
      </c>
      <c r="AB3" s="30">
        <f t="shared" ref="AB3:AB25" si="4">SUM(J3,C3:I3,-T3)</f>
        <v>0</v>
      </c>
      <c r="AC3" s="30">
        <f t="shared" ref="AC3:AC25" si="5">N3+O3-U3</f>
        <v>7.2759576141834308E-12</v>
      </c>
      <c r="AD3" s="30">
        <f t="shared" ref="AD3:AD25" si="6">SUM(C3,D3,E3,F3,G3,H3,I3,J3,N3,O3,-X3,-Y3,-Z3,-AA3)</f>
        <v>7.2759576141834308E-12</v>
      </c>
      <c r="AE3" s="30">
        <f>IF([1]Day1!A3&lt;[1]KPI!$B$15,1,0)</f>
        <v>1</v>
      </c>
      <c r="AF3" s="30">
        <f>IF([1]Day1!A3&gt;=[1]KPI!$B$15,1,0)</f>
        <v>0</v>
      </c>
      <c r="AG3" s="30">
        <f t="shared" ref="AG3:AH25" si="7">X3*AE3</f>
        <v>-790254.57659926801</v>
      </c>
      <c r="AH3" s="30">
        <f t="shared" si="7"/>
        <v>0</v>
      </c>
    </row>
    <row r="4" spans="1:34" x14ac:dyDescent="0.25">
      <c r="A4" s="31">
        <v>0.25442999999999999</v>
      </c>
      <c r="B4" s="26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-760338.77179999999</v>
      </c>
      <c r="I4">
        <v>0</v>
      </c>
      <c r="J4">
        <v>373500</v>
      </c>
      <c r="K4">
        <v>0</v>
      </c>
      <c r="L4">
        <v>0</v>
      </c>
      <c r="M4">
        <v>0</v>
      </c>
      <c r="N4">
        <v>62750</v>
      </c>
      <c r="O4">
        <v>-62750</v>
      </c>
      <c r="P4">
        <v>0.59990789233048603</v>
      </c>
      <c r="Q4">
        <v>0.5</v>
      </c>
      <c r="R4">
        <v>0.38831576586678601</v>
      </c>
      <c r="S4">
        <v>0.45462499638446202</v>
      </c>
      <c r="T4">
        <v>-773677.54362354404</v>
      </c>
      <c r="U4" s="33">
        <v>-7.2759576141834308E-12</v>
      </c>
      <c r="V4">
        <v>0.20922375300000001</v>
      </c>
      <c r="W4">
        <v>0.14960999999999999</v>
      </c>
      <c r="X4" s="28">
        <f t="shared" si="0"/>
        <v>-773677.54362354404</v>
      </c>
      <c r="Y4" s="28">
        <f t="shared" si="1"/>
        <v>0</v>
      </c>
      <c r="Z4" s="28">
        <f t="shared" si="2"/>
        <v>-7.2759576141834308E-12</v>
      </c>
      <c r="AA4" s="28">
        <f t="shared" si="3"/>
        <v>0</v>
      </c>
      <c r="AB4" s="30">
        <f t="shared" si="4"/>
        <v>0</v>
      </c>
      <c r="AC4" s="30">
        <f t="shared" si="5"/>
        <v>7.2759576141834308E-12</v>
      </c>
      <c r="AD4" s="30">
        <f>SUM(C4,D4,E4,F4,G4,H4,I4,J4,N4,O4,-X4,-Y4,-Z4,-AA4)</f>
        <v>7.2759576141834308E-12</v>
      </c>
      <c r="AE4" s="30">
        <f>IF([1]Day1!A4&lt;[1]KPI!$B$15,1,0)</f>
        <v>1</v>
      </c>
      <c r="AF4" s="30">
        <f>IF([1]Day1!A4&gt;=[1]KPI!$B$15,1,0)</f>
        <v>0</v>
      </c>
      <c r="AG4" s="30">
        <f t="shared" si="7"/>
        <v>-773677.54362354404</v>
      </c>
      <c r="AH4" s="30">
        <f t="shared" si="7"/>
        <v>0</v>
      </c>
    </row>
    <row r="5" spans="1:34" x14ac:dyDescent="0.25">
      <c r="A5" s="31">
        <v>0.25297999999999998</v>
      </c>
      <c r="B5" s="26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-773827.60080000001</v>
      </c>
      <c r="I5">
        <v>0</v>
      </c>
      <c r="J5">
        <v>373500</v>
      </c>
      <c r="K5">
        <v>0</v>
      </c>
      <c r="L5">
        <v>0</v>
      </c>
      <c r="M5">
        <v>0</v>
      </c>
      <c r="N5">
        <v>62750</v>
      </c>
      <c r="O5">
        <v>-62750</v>
      </c>
      <c r="P5">
        <v>0.71171212026302799</v>
      </c>
      <c r="Q5">
        <v>0.5</v>
      </c>
      <c r="R5">
        <v>0.16494729760035901</v>
      </c>
      <c r="S5">
        <v>0.43949999517928201</v>
      </c>
      <c r="T5">
        <v>-800655.20159926801</v>
      </c>
      <c r="U5" s="33">
        <v>-7.2759576141834308E-12</v>
      </c>
      <c r="V5">
        <v>0.200678984</v>
      </c>
      <c r="W5">
        <v>0.14057</v>
      </c>
      <c r="X5" s="28">
        <f t="shared" si="0"/>
        <v>-800655.20159926801</v>
      </c>
      <c r="Y5" s="28">
        <f t="shared" si="1"/>
        <v>0</v>
      </c>
      <c r="Z5" s="28">
        <f t="shared" si="2"/>
        <v>-7.2759576141834308E-12</v>
      </c>
      <c r="AA5" s="28">
        <f>IF(U5&gt;0,U5,0)</f>
        <v>0</v>
      </c>
      <c r="AB5" s="30">
        <f t="shared" si="4"/>
        <v>0</v>
      </c>
      <c r="AC5" s="30">
        <f t="shared" si="5"/>
        <v>7.2759576141834308E-12</v>
      </c>
      <c r="AD5" s="30">
        <f t="shared" si="6"/>
        <v>7.2759576141834308E-12</v>
      </c>
      <c r="AE5" s="30">
        <f>IF([1]Day1!A5&lt;[1]KPI!$B$15,1,0)</f>
        <v>1</v>
      </c>
      <c r="AF5" s="30">
        <f>IF([1]Day1!A5&gt;=[1]KPI!$B$15,1,0)</f>
        <v>0</v>
      </c>
      <c r="AG5" s="30">
        <f t="shared" si="7"/>
        <v>-800655.20159926801</v>
      </c>
      <c r="AH5" s="30">
        <f t="shared" si="7"/>
        <v>0</v>
      </c>
    </row>
    <row r="6" spans="1:34" x14ac:dyDescent="0.25">
      <c r="A6" s="31">
        <v>0.25274999999999997</v>
      </c>
      <c r="B6" s="2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-382706.33909999998</v>
      </c>
      <c r="I6">
        <v>0</v>
      </c>
      <c r="J6">
        <v>373500</v>
      </c>
      <c r="K6">
        <v>0</v>
      </c>
      <c r="L6">
        <v>0</v>
      </c>
      <c r="M6">
        <v>0</v>
      </c>
      <c r="N6">
        <v>62750</v>
      </c>
      <c r="O6">
        <v>-62750</v>
      </c>
      <c r="P6">
        <v>0.82434702705571095</v>
      </c>
      <c r="Q6">
        <v>0.5</v>
      </c>
      <c r="R6">
        <v>4.0853704119010202E-2</v>
      </c>
      <c r="S6">
        <v>0.424374993974103</v>
      </c>
      <c r="T6">
        <v>-407495.42342354398</v>
      </c>
      <c r="U6" s="33">
        <v>-7.2759576141834308E-12</v>
      </c>
      <c r="V6">
        <v>0.20197621599999999</v>
      </c>
      <c r="W6">
        <v>0.14055999999999999</v>
      </c>
      <c r="X6" s="28">
        <f t="shared" si="0"/>
        <v>-407495.42342354398</v>
      </c>
      <c r="Y6" s="28">
        <f t="shared" si="1"/>
        <v>0</v>
      </c>
      <c r="Z6" s="28">
        <f t="shared" si="2"/>
        <v>-7.2759576141834308E-12</v>
      </c>
      <c r="AA6" s="28">
        <f t="shared" si="3"/>
        <v>0</v>
      </c>
      <c r="AB6" s="30">
        <f t="shared" si="4"/>
        <v>0</v>
      </c>
      <c r="AC6" s="30">
        <f t="shared" si="5"/>
        <v>7.2759576141834308E-12</v>
      </c>
      <c r="AD6" s="30">
        <f t="shared" si="6"/>
        <v>-5.0931703299283975E-11</v>
      </c>
      <c r="AE6" s="30">
        <f>IF([1]Day1!A6&lt;[1]KPI!$B$15,1,0)</f>
        <v>1</v>
      </c>
      <c r="AF6" s="30">
        <f>IF([1]Day1!A6&gt;=[1]KPI!$B$15,1,0)</f>
        <v>0</v>
      </c>
      <c r="AG6" s="30">
        <f t="shared" si="7"/>
        <v>-407495.42342354398</v>
      </c>
      <c r="AH6" s="30">
        <f t="shared" si="7"/>
        <v>0</v>
      </c>
    </row>
    <row r="7" spans="1:34" x14ac:dyDescent="0.25">
      <c r="A7" s="31">
        <v>0.25497999999999998</v>
      </c>
      <c r="B7" s="26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0</v>
      </c>
      <c r="I7">
        <v>0</v>
      </c>
      <c r="J7">
        <v>-450000</v>
      </c>
      <c r="K7">
        <v>0</v>
      </c>
      <c r="L7">
        <v>0</v>
      </c>
      <c r="M7">
        <v>0</v>
      </c>
      <c r="N7">
        <v>89092.975210000004</v>
      </c>
      <c r="O7">
        <v>-89092.975206611591</v>
      </c>
      <c r="P7">
        <v>0.87859792082934096</v>
      </c>
      <c r="Q7">
        <v>0.5</v>
      </c>
      <c r="R7">
        <v>2.6368843034537001E-2</v>
      </c>
      <c r="S7">
        <v>0.402900390668537</v>
      </c>
      <c r="T7">
        <v>-935746.16169024503</v>
      </c>
      <c r="U7" s="34" t="s">
        <v>86</v>
      </c>
      <c r="V7">
        <v>0.20758394199999999</v>
      </c>
      <c r="W7">
        <v>0.14516000000000001</v>
      </c>
      <c r="X7" s="28">
        <f t="shared" si="0"/>
        <v>-935746.16169024503</v>
      </c>
      <c r="Y7" s="28">
        <f t="shared" si="1"/>
        <v>0</v>
      </c>
      <c r="Z7" s="28">
        <f t="shared" si="2"/>
        <v>0</v>
      </c>
      <c r="AA7" s="28" t="str">
        <f t="shared" si="3"/>
        <v>3.38840709446231e-06</v>
      </c>
      <c r="AB7" s="30">
        <f t="shared" si="4"/>
        <v>0</v>
      </c>
      <c r="AC7" s="30">
        <f t="shared" si="5"/>
        <v>6.3664629115634647E-12</v>
      </c>
      <c r="AD7" s="30">
        <f t="shared" si="6"/>
        <v>2.1009327610869939E-10</v>
      </c>
      <c r="AE7" s="30">
        <f>IF([1]Day1!A7&lt;[1]KPI!$B$15,1,0)</f>
        <v>1</v>
      </c>
      <c r="AF7" s="30">
        <f>IF([1]Day1!A7&gt;=[1]KPI!$B$15,1,0)</f>
        <v>0</v>
      </c>
      <c r="AG7" s="30">
        <f t="shared" si="7"/>
        <v>-935746.16169024503</v>
      </c>
      <c r="AH7" s="30">
        <f t="shared" si="7"/>
        <v>0</v>
      </c>
    </row>
    <row r="8" spans="1:34" x14ac:dyDescent="0.25">
      <c r="A8" s="31">
        <v>0.26271</v>
      </c>
      <c r="B8" s="26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-450000</v>
      </c>
      <c r="K8">
        <v>0</v>
      </c>
      <c r="L8">
        <v>0</v>
      </c>
      <c r="M8">
        <v>0</v>
      </c>
      <c r="N8">
        <v>608333.34519999998</v>
      </c>
      <c r="O8">
        <v>-608333.34516176383</v>
      </c>
      <c r="P8">
        <v>0.87859792082934096</v>
      </c>
      <c r="Q8">
        <v>0.5</v>
      </c>
      <c r="R8">
        <v>0.14007146694124201</v>
      </c>
      <c r="S8">
        <v>0.25627023004222899</v>
      </c>
      <c r="T8">
        <v>-937656.94417347398</v>
      </c>
      <c r="U8" s="34" t="s">
        <v>87</v>
      </c>
      <c r="V8">
        <v>0.22290945400000001</v>
      </c>
      <c r="W8">
        <v>0.15945999999999999</v>
      </c>
      <c r="X8" s="28">
        <f t="shared" si="0"/>
        <v>-937656.94417347398</v>
      </c>
      <c r="Y8" s="28">
        <f t="shared" si="1"/>
        <v>0</v>
      </c>
      <c r="Z8" s="28">
        <f t="shared" si="2"/>
        <v>0</v>
      </c>
      <c r="AA8" s="28" t="str">
        <f t="shared" si="3"/>
        <v>3.82351008738624e-05</v>
      </c>
      <c r="AB8" s="30">
        <f t="shared" si="4"/>
        <v>0</v>
      </c>
      <c r="AC8" s="30">
        <f t="shared" si="5"/>
        <v>1.0459189070320912E-9</v>
      </c>
      <c r="AD8" s="30">
        <f t="shared" si="6"/>
        <v>1.0459189070320912E-9</v>
      </c>
      <c r="AE8" s="30">
        <f>IF([1]Day1!A8&lt;[1]KPI!$B$15,1,0)</f>
        <v>1</v>
      </c>
      <c r="AF8" s="30">
        <f>IF([1]Day1!A8&gt;=[1]KPI!$B$15,1,0)</f>
        <v>0</v>
      </c>
      <c r="AG8" s="30">
        <f t="shared" si="7"/>
        <v>-937656.94417347398</v>
      </c>
      <c r="AH8" s="30">
        <f t="shared" si="7"/>
        <v>0</v>
      </c>
    </row>
    <row r="9" spans="1:34" x14ac:dyDescent="0.25">
      <c r="A9" s="31">
        <v>0.269783</v>
      </c>
      <c r="B9" s="26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0</v>
      </c>
      <c r="M9">
        <v>0</v>
      </c>
      <c r="N9">
        <v>1032778.937</v>
      </c>
      <c r="O9">
        <v>-1032778.9374482664</v>
      </c>
      <c r="P9">
        <v>0.87859792082934096</v>
      </c>
      <c r="Q9">
        <v>0.5</v>
      </c>
      <c r="R9">
        <v>0.253774090847948</v>
      </c>
      <c r="S9">
        <v>0.200315439441905</v>
      </c>
      <c r="T9">
        <v>-964648.53260860895</v>
      </c>
      <c r="U9">
        <v>-4.4826592784375001E-4</v>
      </c>
      <c r="V9">
        <v>0.23400607000000001</v>
      </c>
      <c r="W9">
        <v>0.17157</v>
      </c>
      <c r="X9" s="28">
        <f t="shared" si="0"/>
        <v>-964648.53260860895</v>
      </c>
      <c r="Y9" s="28">
        <f t="shared" si="1"/>
        <v>0</v>
      </c>
      <c r="Z9" s="28">
        <f t="shared" si="2"/>
        <v>-4.4826592784375001E-4</v>
      </c>
      <c r="AA9" s="28">
        <f t="shared" si="3"/>
        <v>0</v>
      </c>
      <c r="AB9" s="30">
        <f t="shared" si="4"/>
        <v>0</v>
      </c>
      <c r="AC9" s="30">
        <f t="shared" si="5"/>
        <v>-4.6566128681984828E-10</v>
      </c>
      <c r="AD9" s="30">
        <f t="shared" si="6"/>
        <v>-4.6566128681984828E-10</v>
      </c>
      <c r="AE9" s="30">
        <f>IF([1]Day1!A9&lt;[1]KPI!$B$15,1,0)</f>
        <v>0</v>
      </c>
      <c r="AF9" s="30">
        <f>IF([1]Day1!A9&gt;=[1]KPI!$B$15,1,0)</f>
        <v>1</v>
      </c>
      <c r="AG9" s="30">
        <f t="shared" si="7"/>
        <v>0</v>
      </c>
      <c r="AH9" s="30">
        <f t="shared" si="7"/>
        <v>0</v>
      </c>
    </row>
    <row r="10" spans="1:34" x14ac:dyDescent="0.25">
      <c r="A10" s="31">
        <v>0.27707500000000002</v>
      </c>
      <c r="B10" s="26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0</v>
      </c>
      <c r="M10">
        <v>0</v>
      </c>
      <c r="N10">
        <v>0</v>
      </c>
      <c r="O10">
        <v>-1047916.6784950979</v>
      </c>
      <c r="P10">
        <v>0.87859792082934096</v>
      </c>
      <c r="Q10">
        <v>0.5</v>
      </c>
      <c r="R10">
        <v>0.34964264990312599</v>
      </c>
      <c r="S10">
        <v>0</v>
      </c>
      <c r="T10">
        <v>-545785.33199036901</v>
      </c>
      <c r="U10">
        <v>-1047916.6784951</v>
      </c>
      <c r="V10">
        <v>0.20459496199999999</v>
      </c>
      <c r="W10">
        <v>0.14926</v>
      </c>
      <c r="X10" s="28">
        <f t="shared" si="0"/>
        <v>-545785.33199036901</v>
      </c>
      <c r="Y10" s="28">
        <f t="shared" si="1"/>
        <v>0</v>
      </c>
      <c r="Z10" s="28">
        <f t="shared" si="2"/>
        <v>-1047916.6784951</v>
      </c>
      <c r="AA10" s="28">
        <f t="shared" si="3"/>
        <v>0</v>
      </c>
      <c r="AB10" s="30">
        <f t="shared" si="4"/>
        <v>0</v>
      </c>
      <c r="AC10" s="30">
        <f t="shared" si="5"/>
        <v>2.0954757928848267E-9</v>
      </c>
      <c r="AD10" s="30">
        <f t="shared" si="6"/>
        <v>1.9790604710578918E-9</v>
      </c>
      <c r="AE10" s="30">
        <f>IF([1]Day1!A10&lt;[1]KPI!$B$15,1,0)</f>
        <v>0</v>
      </c>
      <c r="AF10" s="30">
        <f>IF([1]Day1!A10&gt;=[1]KPI!$B$15,1,0)</f>
        <v>1</v>
      </c>
      <c r="AG10" s="30">
        <f t="shared" si="7"/>
        <v>0</v>
      </c>
      <c r="AH10" s="30">
        <f t="shared" si="7"/>
        <v>0</v>
      </c>
    </row>
    <row r="11" spans="1:34" x14ac:dyDescent="0.25">
      <c r="A11" s="31">
        <v>0.27672799999999997</v>
      </c>
      <c r="B11" s="26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-857735.54901851318</v>
      </c>
      <c r="P11">
        <v>0.87859792082934096</v>
      </c>
      <c r="Q11">
        <v>0.5</v>
      </c>
      <c r="R11">
        <v>0.38412242306153199</v>
      </c>
      <c r="S11">
        <v>0</v>
      </c>
      <c r="T11">
        <v>954982.52221273305</v>
      </c>
      <c r="U11">
        <v>-857735.54901851504</v>
      </c>
      <c r="V11">
        <v>0.19017879100000001</v>
      </c>
      <c r="W11">
        <v>0.14055999999999999</v>
      </c>
      <c r="X11" s="28">
        <f t="shared" si="0"/>
        <v>0</v>
      </c>
      <c r="Y11" s="28">
        <f t="shared" si="1"/>
        <v>954982.52221273305</v>
      </c>
      <c r="Z11" s="28">
        <f t="shared" si="2"/>
        <v>-857735.54901851504</v>
      </c>
      <c r="AA11" s="28">
        <f t="shared" si="3"/>
        <v>0</v>
      </c>
      <c r="AB11" s="30">
        <f t="shared" si="4"/>
        <v>0</v>
      </c>
      <c r="AC11" s="30">
        <f t="shared" si="5"/>
        <v>1.862645149230957E-9</v>
      </c>
      <c r="AD11" s="30">
        <f t="shared" si="6"/>
        <v>1.862645149230957E-9</v>
      </c>
      <c r="AE11" s="30">
        <f>IF([1]Day1!A11&lt;[1]KPI!$B$15,1,0)</f>
        <v>0</v>
      </c>
      <c r="AF11" s="30">
        <f>IF([1]Day1!A11&gt;=[1]KPI!$B$15,1,0)</f>
        <v>1</v>
      </c>
      <c r="AG11" s="30">
        <f t="shared" si="7"/>
        <v>0</v>
      </c>
      <c r="AH11" s="30">
        <f t="shared" si="7"/>
        <v>954982.52221273305</v>
      </c>
    </row>
    <row r="12" spans="1:34" x14ac:dyDescent="0.25">
      <c r="A12" s="31">
        <v>0.27678199999999997</v>
      </c>
      <c r="B12" s="26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-744064.06141520804</v>
      </c>
      <c r="P12">
        <v>0.814315943268489</v>
      </c>
      <c r="Q12">
        <v>0.5</v>
      </c>
      <c r="R12">
        <v>0.38412242306153199</v>
      </c>
      <c r="S12">
        <v>0</v>
      </c>
      <c r="T12">
        <v>2207920.6043150099</v>
      </c>
      <c r="U12">
        <v>-744064.06141520804</v>
      </c>
      <c r="V12">
        <v>0.178113509</v>
      </c>
      <c r="W12">
        <v>0.13582</v>
      </c>
      <c r="X12" s="28">
        <f t="shared" si="0"/>
        <v>0</v>
      </c>
      <c r="Y12" s="28">
        <f t="shared" si="1"/>
        <v>2207920.6043150099</v>
      </c>
      <c r="Z12" s="28">
        <f t="shared" si="2"/>
        <v>-744064.06141520804</v>
      </c>
      <c r="AA12" s="28">
        <f t="shared" si="3"/>
        <v>0</v>
      </c>
      <c r="AB12" s="30">
        <f t="shared" si="4"/>
        <v>3.7252902984619141E-9</v>
      </c>
      <c r="AC12" s="30">
        <f t="shared" si="5"/>
        <v>0</v>
      </c>
      <c r="AD12" s="30">
        <f t="shared" si="6"/>
        <v>3.7252902984619141E-9</v>
      </c>
      <c r="AE12" s="30">
        <f>IF([1]Day1!A12&lt;[1]KPI!$B$15,1,0)</f>
        <v>0</v>
      </c>
      <c r="AF12" s="30">
        <f>IF([1]Day1!A12&gt;=[1]KPI!$B$15,1,0)</f>
        <v>1</v>
      </c>
      <c r="AG12" s="30">
        <f t="shared" si="7"/>
        <v>0</v>
      </c>
      <c r="AH12" s="30">
        <f t="shared" si="7"/>
        <v>2207920.6043150099</v>
      </c>
    </row>
    <row r="13" spans="1:34" x14ac:dyDescent="0.25">
      <c r="A13" s="31">
        <v>0.270368</v>
      </c>
      <c r="B13" s="26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-763975.76980124996</v>
      </c>
      <c r="P13">
        <v>0.66578488623083698</v>
      </c>
      <c r="Q13">
        <v>0.5</v>
      </c>
      <c r="R13">
        <v>0.38412242306153199</v>
      </c>
      <c r="S13">
        <v>0</v>
      </c>
      <c r="T13">
        <v>1450490.1753514099</v>
      </c>
      <c r="U13">
        <v>-763975.76980124996</v>
      </c>
      <c r="V13">
        <v>0.171302914</v>
      </c>
      <c r="W13">
        <v>0.13022</v>
      </c>
      <c r="X13" s="28">
        <f t="shared" si="0"/>
        <v>0</v>
      </c>
      <c r="Y13" s="28">
        <f t="shared" si="1"/>
        <v>1450490.1753514099</v>
      </c>
      <c r="Z13" s="28">
        <f t="shared" si="2"/>
        <v>-763975.76980124996</v>
      </c>
      <c r="AA13" s="28">
        <f t="shared" si="3"/>
        <v>0</v>
      </c>
      <c r="AB13" s="30">
        <f t="shared" si="4"/>
        <v>-4.8894435167312622E-9</v>
      </c>
      <c r="AC13" s="30">
        <f t="shared" si="5"/>
        <v>0</v>
      </c>
      <c r="AD13" s="30">
        <f t="shared" si="6"/>
        <v>-4.8894435167312622E-9</v>
      </c>
      <c r="AE13" s="30">
        <f>IF([1]Day1!A13&lt;[1]KPI!$B$15,1,0)</f>
        <v>0</v>
      </c>
      <c r="AF13" s="30">
        <f>IF([1]Day1!A13&gt;=[1]KPI!$B$15,1,0)</f>
        <v>1</v>
      </c>
      <c r="AG13" s="30">
        <f t="shared" si="7"/>
        <v>0</v>
      </c>
      <c r="AH13" s="30">
        <f t="shared" si="7"/>
        <v>1450490.1753514099</v>
      </c>
    </row>
    <row r="14" spans="1:34" x14ac:dyDescent="0.25">
      <c r="A14" s="31">
        <v>0.266897</v>
      </c>
      <c r="B14" s="26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-718980.72808187502</v>
      </c>
      <c r="P14">
        <v>0.566382826339765</v>
      </c>
      <c r="Q14">
        <v>0.5</v>
      </c>
      <c r="R14">
        <v>0.38412242306153199</v>
      </c>
      <c r="S14">
        <v>0</v>
      </c>
      <c r="T14">
        <v>1721374.30184549</v>
      </c>
      <c r="U14">
        <v>-718980.72808187502</v>
      </c>
      <c r="V14">
        <v>0.17035473900000001</v>
      </c>
      <c r="W14">
        <v>0.12872</v>
      </c>
      <c r="X14" s="28">
        <f t="shared" si="0"/>
        <v>0</v>
      </c>
      <c r="Y14" s="28">
        <f t="shared" si="1"/>
        <v>1721374.30184549</v>
      </c>
      <c r="Z14" s="28">
        <f t="shared" si="2"/>
        <v>-718980.72808187502</v>
      </c>
      <c r="AA14" s="28">
        <f t="shared" si="3"/>
        <v>0</v>
      </c>
      <c r="AB14" s="30">
        <f t="shared" si="4"/>
        <v>3.0267983675003052E-9</v>
      </c>
      <c r="AC14" s="30">
        <f t="shared" si="5"/>
        <v>0</v>
      </c>
      <c r="AD14" s="30">
        <f t="shared" si="6"/>
        <v>3.0267983675003052E-9</v>
      </c>
      <c r="AE14" s="30">
        <f>IF([1]Day1!A14&lt;[1]KPI!$B$15,1,0)</f>
        <v>1</v>
      </c>
      <c r="AF14" s="30">
        <f>IF([1]Day1!A14&gt;=[1]KPI!$B$15,1,0)</f>
        <v>0</v>
      </c>
      <c r="AG14" s="30">
        <f t="shared" si="7"/>
        <v>0</v>
      </c>
      <c r="AH14" s="30">
        <f t="shared" si="7"/>
        <v>0</v>
      </c>
    </row>
    <row r="15" spans="1:34" x14ac:dyDescent="0.25">
      <c r="A15" s="31">
        <v>0.26474700000000001</v>
      </c>
      <c r="B15" s="26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-719568.8823518462</v>
      </c>
      <c r="P15">
        <v>0.44319637233779102</v>
      </c>
      <c r="Q15">
        <v>0.5</v>
      </c>
      <c r="R15">
        <v>0.38412242306153199</v>
      </c>
      <c r="S15">
        <v>0</v>
      </c>
      <c r="T15">
        <v>847689.663620829</v>
      </c>
      <c r="U15">
        <v>-719568.88235184795</v>
      </c>
      <c r="V15">
        <v>0.171294636</v>
      </c>
      <c r="W15">
        <v>0.12992999999999999</v>
      </c>
      <c r="X15" s="28">
        <f t="shared" si="0"/>
        <v>0</v>
      </c>
      <c r="Y15" s="28">
        <f t="shared" si="1"/>
        <v>847689.663620829</v>
      </c>
      <c r="Z15" s="28">
        <f t="shared" si="2"/>
        <v>-719568.88235184795</v>
      </c>
      <c r="AA15" s="28">
        <f t="shared" si="3"/>
        <v>0</v>
      </c>
      <c r="AB15" s="30">
        <f t="shared" si="4"/>
        <v>0</v>
      </c>
      <c r="AC15" s="30">
        <f t="shared" si="5"/>
        <v>1.7462298274040222E-9</v>
      </c>
      <c r="AD15" s="30">
        <f t="shared" si="6"/>
        <v>1.7462298274040222E-9</v>
      </c>
      <c r="AE15" s="30">
        <f>IF([1]Day1!A15&lt;[1]KPI!$B$15,1,0)</f>
        <v>1</v>
      </c>
      <c r="AF15" s="30">
        <f>IF([1]Day1!A15&gt;=[1]KPI!$B$15,1,0)</f>
        <v>0</v>
      </c>
      <c r="AG15" s="30">
        <f t="shared" si="7"/>
        <v>0</v>
      </c>
      <c r="AH15" s="30">
        <f t="shared" si="7"/>
        <v>0</v>
      </c>
    </row>
    <row r="16" spans="1:34" x14ac:dyDescent="0.25">
      <c r="A16" s="31">
        <v>0.26649400000000001</v>
      </c>
      <c r="B16" s="2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910680.31960000005</v>
      </c>
      <c r="I16">
        <v>0</v>
      </c>
      <c r="J16">
        <v>-0.69553730300000005</v>
      </c>
      <c r="K16">
        <v>0</v>
      </c>
      <c r="L16">
        <v>0</v>
      </c>
      <c r="M16">
        <v>0</v>
      </c>
      <c r="N16">
        <v>0</v>
      </c>
      <c r="O16">
        <v>-694402.21568518016</v>
      </c>
      <c r="P16">
        <v>0.381255387094938</v>
      </c>
      <c r="Q16">
        <v>0.5</v>
      </c>
      <c r="R16">
        <v>0.38412251093310601</v>
      </c>
      <c r="S16">
        <v>0</v>
      </c>
      <c r="T16">
        <v>1821359.9436953799</v>
      </c>
      <c r="U16">
        <v>-694402.21568518097</v>
      </c>
      <c r="V16">
        <v>0.170437012</v>
      </c>
      <c r="W16">
        <v>0.12889999999999999</v>
      </c>
      <c r="X16" s="28">
        <f t="shared" si="0"/>
        <v>0</v>
      </c>
      <c r="Y16" s="28">
        <f t="shared" si="1"/>
        <v>1821359.9436953799</v>
      </c>
      <c r="Z16" s="28">
        <f t="shared" si="2"/>
        <v>-694402.21568518097</v>
      </c>
      <c r="AA16" s="28">
        <f t="shared" si="3"/>
        <v>0</v>
      </c>
      <c r="AB16" s="30">
        <f t="shared" si="4"/>
        <v>-5.1222741603851318E-9</v>
      </c>
      <c r="AC16" s="30">
        <f t="shared" si="5"/>
        <v>0</v>
      </c>
      <c r="AD16" s="30">
        <f t="shared" si="6"/>
        <v>-4.3073669075965881E-9</v>
      </c>
      <c r="AE16" s="30">
        <f>IF([1]Day1!A16&lt;[1]KPI!$B$15,1,0)</f>
        <v>1</v>
      </c>
      <c r="AF16" s="30">
        <f>IF([1]Day1!A16&gt;=[1]KPI!$B$15,1,0)</f>
        <v>0</v>
      </c>
      <c r="AG16" s="30">
        <f t="shared" si="7"/>
        <v>0</v>
      </c>
      <c r="AH16" s="30">
        <f t="shared" si="7"/>
        <v>0</v>
      </c>
    </row>
    <row r="17" spans="1:34" x14ac:dyDescent="0.25">
      <c r="A17" s="31">
        <v>0.270067</v>
      </c>
      <c r="B17" s="26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-8.9534781540000008</v>
      </c>
      <c r="I17">
        <v>0</v>
      </c>
      <c r="J17">
        <v>450000</v>
      </c>
      <c r="K17">
        <v>0</v>
      </c>
      <c r="L17">
        <v>0</v>
      </c>
      <c r="M17">
        <v>0</v>
      </c>
      <c r="N17">
        <v>0</v>
      </c>
      <c r="O17">
        <v>-720157.03662181948</v>
      </c>
      <c r="P17">
        <v>0.24564784586524899</v>
      </c>
      <c r="Q17">
        <v>0.5</v>
      </c>
      <c r="R17">
        <v>0.17480805495835799</v>
      </c>
      <c r="S17">
        <v>0</v>
      </c>
      <c r="T17">
        <v>1380251.04864265</v>
      </c>
      <c r="U17">
        <v>-720157.03662181995</v>
      </c>
      <c r="V17">
        <v>0.167840183</v>
      </c>
      <c r="W17">
        <v>0.12529000000000001</v>
      </c>
      <c r="X17" s="28">
        <f t="shared" si="0"/>
        <v>0</v>
      </c>
      <c r="Y17" s="28">
        <f t="shared" si="1"/>
        <v>1380251.04864265</v>
      </c>
      <c r="Z17" s="28">
        <f t="shared" si="2"/>
        <v>-720157.03662181995</v>
      </c>
      <c r="AA17" s="28">
        <f t="shared" si="3"/>
        <v>0</v>
      </c>
      <c r="AB17" s="30">
        <f t="shared" si="4"/>
        <v>-3.0267983675003052E-9</v>
      </c>
      <c r="AC17" s="30">
        <f t="shared" si="5"/>
        <v>0</v>
      </c>
      <c r="AD17" s="30">
        <f t="shared" si="6"/>
        <v>-2.5611370801925659E-9</v>
      </c>
      <c r="AE17" s="30">
        <f>IF([1]Day1!A17&lt;[1]KPI!$B$15,1,0)</f>
        <v>0</v>
      </c>
      <c r="AF17" s="30">
        <f>IF([1]Day1!A17&gt;=[1]KPI!$B$15,1,0)</f>
        <v>1</v>
      </c>
      <c r="AG17" s="30">
        <f t="shared" si="7"/>
        <v>0</v>
      </c>
      <c r="AH17" s="30">
        <f t="shared" si="7"/>
        <v>1380251.04864265</v>
      </c>
    </row>
    <row r="18" spans="1:34" x14ac:dyDescent="0.25">
      <c r="A18" s="31">
        <v>0.27431899999999998</v>
      </c>
      <c r="B18" s="26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40</v>
      </c>
      <c r="I18">
        <v>0</v>
      </c>
      <c r="J18">
        <v>450000</v>
      </c>
      <c r="K18">
        <v>0</v>
      </c>
      <c r="L18">
        <v>0</v>
      </c>
      <c r="M18">
        <v>0</v>
      </c>
      <c r="N18">
        <v>0</v>
      </c>
      <c r="O18">
        <v>-765235.41167452745</v>
      </c>
      <c r="P18">
        <v>0.24564918881989101</v>
      </c>
      <c r="Q18">
        <v>0.5</v>
      </c>
      <c r="R18">
        <v>2.5297701366371401E-2</v>
      </c>
      <c r="S18">
        <v>0</v>
      </c>
      <c r="T18">
        <v>1449743.17832699</v>
      </c>
      <c r="U18">
        <v>-765235.41167452803</v>
      </c>
      <c r="V18">
        <v>0.17468782299999999</v>
      </c>
      <c r="W18">
        <v>0.12831999999999999</v>
      </c>
      <c r="X18" s="28">
        <f t="shared" si="0"/>
        <v>0</v>
      </c>
      <c r="Y18" s="28">
        <f t="shared" si="1"/>
        <v>1449743.17832699</v>
      </c>
      <c r="Z18" s="28">
        <f t="shared" si="2"/>
        <v>-765235.41167452803</v>
      </c>
      <c r="AA18" s="28">
        <f t="shared" si="3"/>
        <v>0</v>
      </c>
      <c r="AB18" s="30">
        <f t="shared" si="4"/>
        <v>0</v>
      </c>
      <c r="AC18" s="30">
        <f t="shared" si="5"/>
        <v>0</v>
      </c>
      <c r="AD18" s="30">
        <f t="shared" si="6"/>
        <v>1.5133991837501526E-9</v>
      </c>
      <c r="AE18" s="30">
        <f>IF([1]Day1!A18&lt;[1]KPI!$B$15,1,0)</f>
        <v>0</v>
      </c>
      <c r="AF18" s="30">
        <f>IF([1]Day1!A18&gt;=[1]KPI!$B$15,1,0)</f>
        <v>1</v>
      </c>
      <c r="AG18" s="30">
        <f t="shared" si="7"/>
        <v>0</v>
      </c>
      <c r="AH18" s="30">
        <f t="shared" si="7"/>
        <v>1449743.17832699</v>
      </c>
    </row>
    <row r="19" spans="1:34" x14ac:dyDescent="0.25">
      <c r="A19" s="31">
        <v>0.27111299999999999</v>
      </c>
      <c r="B19" s="26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114518.7742</v>
      </c>
      <c r="I19">
        <v>0</v>
      </c>
      <c r="J19">
        <v>-0.180447792</v>
      </c>
      <c r="K19">
        <v>0</v>
      </c>
      <c r="L19">
        <v>0</v>
      </c>
      <c r="M19">
        <v>0</v>
      </c>
      <c r="N19">
        <v>0</v>
      </c>
      <c r="O19">
        <v>-745323.70328848646</v>
      </c>
      <c r="P19">
        <v>0.24564306303054101</v>
      </c>
      <c r="Q19">
        <v>0.5</v>
      </c>
      <c r="R19">
        <v>0</v>
      </c>
      <c r="S19">
        <v>0</v>
      </c>
      <c r="T19">
        <v>229037.367907559</v>
      </c>
      <c r="U19">
        <v>-745323.70328848599</v>
      </c>
      <c r="V19">
        <v>0.185012962</v>
      </c>
      <c r="W19">
        <v>0.13632</v>
      </c>
      <c r="X19" s="28">
        <f t="shared" si="0"/>
        <v>0</v>
      </c>
      <c r="Y19" s="28">
        <f t="shared" si="1"/>
        <v>229037.367907559</v>
      </c>
      <c r="Z19" s="28">
        <f t="shared" si="2"/>
        <v>-745323.70328848599</v>
      </c>
      <c r="AA19" s="28">
        <f t="shared" si="3"/>
        <v>0</v>
      </c>
      <c r="AB19" s="30">
        <f t="shared" si="4"/>
        <v>0</v>
      </c>
      <c r="AC19" s="30">
        <f t="shared" si="5"/>
        <v>0</v>
      </c>
      <c r="AD19" s="30">
        <f t="shared" si="6"/>
        <v>-4.6566128730773926E-10</v>
      </c>
      <c r="AE19" s="30">
        <f>IF([1]Day1!A19&lt;[1]KPI!$B$15,1,0)</f>
        <v>0</v>
      </c>
      <c r="AF19" s="30">
        <f>IF([1]Day1!A19&gt;=[1]KPI!$B$15,1,0)</f>
        <v>1</v>
      </c>
      <c r="AG19" s="30">
        <f t="shared" si="7"/>
        <v>0</v>
      </c>
      <c r="AH19" s="30">
        <f t="shared" si="7"/>
        <v>229037.367907559</v>
      </c>
    </row>
    <row r="20" spans="1:34" x14ac:dyDescent="0.25">
      <c r="A20" s="31">
        <v>0.28212799999999999</v>
      </c>
      <c r="B20" s="26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-499458.77419999999</v>
      </c>
      <c r="I20">
        <v>0</v>
      </c>
      <c r="J20">
        <v>-337516.7562</v>
      </c>
      <c r="K20">
        <v>0</v>
      </c>
      <c r="L20">
        <v>0</v>
      </c>
      <c r="M20">
        <v>0</v>
      </c>
      <c r="N20">
        <v>0</v>
      </c>
      <c r="O20">
        <v>-475871.90082644694</v>
      </c>
      <c r="P20">
        <v>0.228105120843448</v>
      </c>
      <c r="Q20">
        <v>0.5</v>
      </c>
      <c r="R20">
        <v>0</v>
      </c>
      <c r="S20">
        <v>0</v>
      </c>
      <c r="T20">
        <v>-1174492.28664471</v>
      </c>
      <c r="U20">
        <v>-475871.900826447</v>
      </c>
      <c r="V20">
        <v>0.25895084000000002</v>
      </c>
      <c r="W20">
        <v>0.19972000000000001</v>
      </c>
      <c r="X20" s="28">
        <f t="shared" si="0"/>
        <v>-1174492.28664471</v>
      </c>
      <c r="Y20" s="28">
        <f t="shared" si="1"/>
        <v>0</v>
      </c>
      <c r="Z20" s="28">
        <f t="shared" si="2"/>
        <v>-475871.900826447</v>
      </c>
      <c r="AA20" s="28">
        <f t="shared" si="3"/>
        <v>0</v>
      </c>
      <c r="AB20" s="30">
        <f t="shared" si="4"/>
        <v>3.9581209421157837E-9</v>
      </c>
      <c r="AC20" s="30">
        <f t="shared" si="5"/>
        <v>0</v>
      </c>
      <c r="AD20" s="30">
        <f t="shared" si="6"/>
        <v>4.0163286030292511E-9</v>
      </c>
      <c r="AE20" s="30">
        <f>IF([1]Day1!A20&lt;[1]KPI!$B$15,1,0)</f>
        <v>0</v>
      </c>
      <c r="AF20" s="30">
        <f>IF([1]Day1!A20&gt;=[1]KPI!$B$15,1,0)</f>
        <v>1</v>
      </c>
      <c r="AG20" s="30">
        <f t="shared" si="7"/>
        <v>0</v>
      </c>
      <c r="AH20" s="30">
        <f t="shared" si="7"/>
        <v>0</v>
      </c>
    </row>
    <row r="21" spans="1:34" x14ac:dyDescent="0.25">
      <c r="A21" s="31">
        <v>0.28089700000000001</v>
      </c>
      <c r="B21" s="26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-677600.02859999996</v>
      </c>
      <c r="I21">
        <v>0</v>
      </c>
      <c r="J21">
        <v>-0.24375529400000001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0.30458044379201599</v>
      </c>
      <c r="Q21">
        <v>0.5</v>
      </c>
      <c r="R21">
        <v>0</v>
      </c>
      <c r="S21">
        <v>0</v>
      </c>
      <c r="T21">
        <v>-1143200.30094737</v>
      </c>
      <c r="U21">
        <v>-601455.23415977997</v>
      </c>
      <c r="V21">
        <v>0.27743423</v>
      </c>
      <c r="W21">
        <v>0.21782000000000001</v>
      </c>
      <c r="X21" s="28">
        <f t="shared" si="0"/>
        <v>-1143200.30094737</v>
      </c>
      <c r="Y21" s="28">
        <f t="shared" si="1"/>
        <v>0</v>
      </c>
      <c r="Z21" s="28">
        <f t="shared" si="2"/>
        <v>-601455.23415977997</v>
      </c>
      <c r="AA21" s="28">
        <f t="shared" si="3"/>
        <v>0</v>
      </c>
      <c r="AB21" s="30">
        <f t="shared" si="4"/>
        <v>0</v>
      </c>
      <c r="AC21" s="30">
        <f t="shared" si="5"/>
        <v>0</v>
      </c>
      <c r="AD21" s="30">
        <f t="shared" si="6"/>
        <v>-9.3132257461547852E-10</v>
      </c>
      <c r="AE21" s="30">
        <f>IF([1]Day1!A21&lt;[1]KPI!$B$15,1,0)</f>
        <v>0</v>
      </c>
      <c r="AF21" s="30">
        <f>IF([1]Day1!A21&gt;=[1]KPI!$B$15,1,0)</f>
        <v>1</v>
      </c>
      <c r="AG21" s="30">
        <f t="shared" si="7"/>
        <v>0</v>
      </c>
      <c r="AH21" s="30">
        <f t="shared" si="7"/>
        <v>0</v>
      </c>
    </row>
    <row r="22" spans="1:34" x14ac:dyDescent="0.25">
      <c r="A22" s="31">
        <v>0.27615600000000001</v>
      </c>
      <c r="B22" s="26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31600.028590000002</v>
      </c>
      <c r="I22">
        <v>0</v>
      </c>
      <c r="J22">
        <v>-450000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0.40874046878689602</v>
      </c>
      <c r="Q22">
        <v>0.5</v>
      </c>
      <c r="R22">
        <v>4.9123464154365498E-2</v>
      </c>
      <c r="S22">
        <v>0</v>
      </c>
      <c r="T22">
        <v>-931142.00115724897</v>
      </c>
      <c r="U22">
        <v>-491009.64187327801</v>
      </c>
      <c r="V22">
        <v>0.28452875100000002</v>
      </c>
      <c r="W22">
        <v>0.22478999999999999</v>
      </c>
      <c r="X22" s="28">
        <f t="shared" si="0"/>
        <v>-931142.00115724897</v>
      </c>
      <c r="Y22" s="28">
        <f t="shared" si="1"/>
        <v>0</v>
      </c>
      <c r="Z22" s="28">
        <f t="shared" si="2"/>
        <v>-491009.64187327801</v>
      </c>
      <c r="AA22" s="28">
        <f t="shared" si="3"/>
        <v>0</v>
      </c>
      <c r="AB22" s="30">
        <f t="shared" si="4"/>
        <v>0</v>
      </c>
      <c r="AC22" s="30">
        <f t="shared" si="5"/>
        <v>0</v>
      </c>
      <c r="AD22" s="30">
        <f t="shared" si="6"/>
        <v>-5.2386894822120667E-10</v>
      </c>
      <c r="AE22" s="30">
        <f>IF([1]Day1!A22&lt;[1]KPI!$B$15,1,0)</f>
        <v>0</v>
      </c>
      <c r="AF22" s="30">
        <f>IF([1]Day1!A22&gt;=[1]KPI!$B$15,1,0)</f>
        <v>1</v>
      </c>
      <c r="AG22" s="30">
        <f t="shared" si="7"/>
        <v>0</v>
      </c>
      <c r="AH22" s="30">
        <f t="shared" si="7"/>
        <v>0</v>
      </c>
    </row>
    <row r="23" spans="1:34" x14ac:dyDescent="0.25">
      <c r="A23" s="31">
        <v>0.27117200000000002</v>
      </c>
      <c r="B23" s="26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-508746.0442</v>
      </c>
      <c r="I23">
        <v>0</v>
      </c>
      <c r="J23">
        <v>2.9747249999999999E-2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0.40393823142887902</v>
      </c>
      <c r="Q23">
        <v>0.5</v>
      </c>
      <c r="R23">
        <v>0.110378434945934</v>
      </c>
      <c r="S23">
        <v>0</v>
      </c>
      <c r="T23">
        <v>-1017492.05868819</v>
      </c>
      <c r="U23">
        <v>-296342.97520661098</v>
      </c>
      <c r="V23">
        <v>0.28195294799999998</v>
      </c>
      <c r="W23">
        <v>0.22303000000000001</v>
      </c>
      <c r="X23" s="28">
        <f t="shared" si="0"/>
        <v>-1017492.05868819</v>
      </c>
      <c r="Y23" s="28">
        <f t="shared" si="1"/>
        <v>0</v>
      </c>
      <c r="Z23" s="28">
        <f t="shared" si="2"/>
        <v>-296342.97520661098</v>
      </c>
      <c r="AA23" s="28">
        <f t="shared" si="3"/>
        <v>0</v>
      </c>
      <c r="AB23" s="30">
        <f t="shared" si="4"/>
        <v>1.0477378964424133E-9</v>
      </c>
      <c r="AC23" s="30">
        <f t="shared" si="5"/>
        <v>-4.6566128730773926E-10</v>
      </c>
      <c r="AD23" s="30">
        <f t="shared" si="6"/>
        <v>5.8207660913467407E-10</v>
      </c>
      <c r="AE23" s="30">
        <f>IF([1]Day1!A23&lt;[1]KPI!$B$15,1,0)</f>
        <v>0</v>
      </c>
      <c r="AF23" s="30">
        <f>IF([1]Day1!A23&gt;=[1]KPI!$B$15,1,0)</f>
        <v>1</v>
      </c>
      <c r="AG23" s="30">
        <f t="shared" si="7"/>
        <v>0</v>
      </c>
      <c r="AH23" s="30">
        <f t="shared" si="7"/>
        <v>0</v>
      </c>
    </row>
    <row r="24" spans="1:34" x14ac:dyDescent="0.25">
      <c r="A24" s="31">
        <v>0.26649</v>
      </c>
      <c r="B24" s="26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0.48007775418875798</v>
      </c>
      <c r="Q24">
        <v>0.5</v>
      </c>
      <c r="R24">
        <v>0.11037842605089</v>
      </c>
      <c r="S24">
        <v>0</v>
      </c>
      <c r="T24">
        <v>-1021098.38721576</v>
      </c>
      <c r="U24">
        <v>-151926.30853994499</v>
      </c>
      <c r="V24">
        <v>0.27047363200000002</v>
      </c>
      <c r="W24">
        <v>0.21471999999999999</v>
      </c>
      <c r="X24" s="28">
        <f t="shared" si="0"/>
        <v>-1021098.38721576</v>
      </c>
      <c r="Y24" s="28">
        <f t="shared" si="1"/>
        <v>0</v>
      </c>
      <c r="Z24" s="28">
        <f t="shared" si="2"/>
        <v>-151926.30853994499</v>
      </c>
      <c r="AA24" s="28">
        <f t="shared" si="3"/>
        <v>0</v>
      </c>
      <c r="AB24" s="30">
        <f t="shared" si="4"/>
        <v>9.3132257461547852E-10</v>
      </c>
      <c r="AC24" s="30">
        <f t="shared" si="5"/>
        <v>2.9103830456733704E-10</v>
      </c>
      <c r="AD24" s="30">
        <f t="shared" si="6"/>
        <v>1.1059455573558807E-9</v>
      </c>
      <c r="AE24" s="30">
        <f>IF([1]Day1!A24&lt;[1]KPI!$B$15,1,0)</f>
        <v>1</v>
      </c>
      <c r="AF24" s="30">
        <f>IF([1]Day1!A24&gt;=[1]KPI!$B$15,1,0)</f>
        <v>0</v>
      </c>
      <c r="AG24" s="30">
        <f t="shared" si="7"/>
        <v>-1021098.38721576</v>
      </c>
      <c r="AH24" s="30">
        <f t="shared" si="7"/>
        <v>0</v>
      </c>
    </row>
    <row r="25" spans="1:34" x14ac:dyDescent="0.25">
      <c r="A25" s="31">
        <v>0.26110800000000001</v>
      </c>
      <c r="B25" s="26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-139704.76209999999</v>
      </c>
      <c r="I25">
        <v>0</v>
      </c>
      <c r="J25">
        <v>-439231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0.55659892131267596</v>
      </c>
      <c r="Q25">
        <v>0.5</v>
      </c>
      <c r="R25">
        <v>0.16586922294107501</v>
      </c>
      <c r="S25">
        <v>0</v>
      </c>
      <c r="T25">
        <v>-1079637.2426998999</v>
      </c>
      <c r="U25">
        <v>-32004.820936639098</v>
      </c>
      <c r="V25">
        <v>0.26045217100000001</v>
      </c>
      <c r="W25">
        <v>0.20463000000000001</v>
      </c>
      <c r="X25" s="28">
        <f t="shared" si="0"/>
        <v>-1079637.2426998999</v>
      </c>
      <c r="Y25" s="28">
        <f t="shared" si="1"/>
        <v>0</v>
      </c>
      <c r="Z25" s="28">
        <f t="shared" si="2"/>
        <v>-32004.820936639098</v>
      </c>
      <c r="AA25" s="28">
        <f t="shared" si="3"/>
        <v>0</v>
      </c>
      <c r="AB25" s="30">
        <f t="shared" si="4"/>
        <v>2.0954757928848267E-9</v>
      </c>
      <c r="AC25" s="30">
        <f t="shared" si="5"/>
        <v>1.127773430198431E-10</v>
      </c>
      <c r="AD25" s="30">
        <f t="shared" si="6"/>
        <v>2.0991137716919184E-9</v>
      </c>
      <c r="AE25" s="30">
        <f>IF([1]Day1!A25&lt;[1]KPI!$B$15,1,0)</f>
        <v>1</v>
      </c>
      <c r="AF25" s="30">
        <f>IF([1]Day1!A25&gt;=[1]KPI!$B$15,1,0)</f>
        <v>0</v>
      </c>
      <c r="AG25" s="30">
        <f t="shared" si="7"/>
        <v>-1079637.2426998999</v>
      </c>
      <c r="AH25" s="30">
        <f t="shared" si="7"/>
        <v>0</v>
      </c>
    </row>
    <row r="26" spans="1:34" x14ac:dyDescent="0.25">
      <c r="S26" s="5">
        <f>SUM(T2:T25)</f>
        <v>-1059868.9124523562</v>
      </c>
      <c r="T26" s="5">
        <f>SUM(U2:U25)</f>
        <v>-9825970.9184247795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workbookViewId="0">
      <selection activeCell="A9" sqref="A9:B15"/>
    </sheetView>
  </sheetViews>
  <sheetFormatPr defaultRowHeight="15" x14ac:dyDescent="0.25"/>
  <cols>
    <col min="1" max="1" width="31.28515625" bestFit="1" customWidth="1"/>
    <col min="2" max="3" width="12" bestFit="1" customWidth="1"/>
  </cols>
  <sheetData>
    <row r="1" spans="1:2" x14ac:dyDescent="0.25">
      <c r="A1" t="s">
        <v>7</v>
      </c>
      <c r="B1">
        <f>(B10+B12)/(B9+B11)</f>
        <v>0.95818789872136578</v>
      </c>
    </row>
    <row r="2" spans="1:2" x14ac:dyDescent="0.25">
      <c r="A2" t="s">
        <v>9</v>
      </c>
    </row>
    <row r="3" spans="1:2" x14ac:dyDescent="0.25">
      <c r="A3" t="s">
        <v>13</v>
      </c>
      <c r="B3" cm="1">
        <f t="array" ref="B3">(SUM(-'Day1'!AG2:AG25)+SUM('Day1'!AH2:AH25))/(KPI!B11+KPI!B12)</f>
        <v>0.59630908395913318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21</v>
      </c>
    </row>
    <row r="9" spans="1:2" x14ac:dyDescent="0.25">
      <c r="A9" t="s">
        <v>73</v>
      </c>
      <c r="B9">
        <f>SUM('Day1'!C2:D25)</f>
        <v>11682768.75</v>
      </c>
    </row>
    <row r="10" spans="1:2" x14ac:dyDescent="0.25">
      <c r="A10" t="s">
        <v>74</v>
      </c>
      <c r="B10" cm="1">
        <f t="array" ref="B10">SUM(-'Day1'!E2:E25)</f>
        <v>11705468.14997106</v>
      </c>
    </row>
    <row r="11" spans="1:2" x14ac:dyDescent="0.25">
      <c r="A11" t="s">
        <v>75</v>
      </c>
      <c r="B11" cm="1">
        <f t="array" ref="B11">SUM(-'Day1'!X2:X25)</f>
        <v>13122717.718370408</v>
      </c>
    </row>
    <row r="12" spans="1:2" x14ac:dyDescent="0.25">
      <c r="A12" t="s">
        <v>76</v>
      </c>
      <c r="B12">
        <f>SUM('Day1'!Y2:Y25)</f>
        <v>12062848.805918051</v>
      </c>
    </row>
    <row r="13" spans="1:2" x14ac:dyDescent="0.25">
      <c r="A13" t="s">
        <v>77</v>
      </c>
      <c r="B13" cm="1">
        <f t="array" ref="B13">SUM(-'Day1'!Z2:Z25)</f>
        <v>9825970.9184247795</v>
      </c>
    </row>
    <row r="14" spans="1:2" x14ac:dyDescent="0.25">
      <c r="A14" t="s">
        <v>78</v>
      </c>
      <c r="B14">
        <f>SUM('Day1'!AA2:AA25)</f>
        <v>0</v>
      </c>
    </row>
    <row r="15" spans="1:2" x14ac:dyDescent="0.25">
      <c r="A15" t="s">
        <v>81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2025-03-13T11:31:53Z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