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13-3-2025\"/>
    </mc:Choice>
  </mc:AlternateContent>
  <xr:revisionPtr revIDLastSave="0" documentId="13_ncr:1_{63E495F7-8E9A-45E8-BAA3-7F1313E3801D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Configuration" sheetId="1" r:id="rId1"/>
    <sheet name="Day1" sheetId="2" r:id="rId2"/>
    <sheet name="KPI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2" l="1"/>
  <c r="AD2" i="2" s="1"/>
  <c r="Y2" i="2"/>
  <c r="Z2" i="2"/>
  <c r="AA2" i="2"/>
  <c r="AB2" i="2"/>
  <c r="AC2" i="2"/>
  <c r="AE2" i="2"/>
  <c r="AF2" i="2"/>
  <c r="AG2" i="2"/>
  <c r="AH2" i="2"/>
  <c r="X3" i="2"/>
  <c r="Y3" i="2"/>
  <c r="Z3" i="2"/>
  <c r="AA3" i="2"/>
  <c r="AD3" i="2" s="1"/>
  <c r="AB3" i="2"/>
  <c r="AC3" i="2"/>
  <c r="AE3" i="2"/>
  <c r="AG3" i="2" s="1"/>
  <c r="AF3" i="2"/>
  <c r="AH3" i="2"/>
  <c r="X4" i="2"/>
  <c r="Y4" i="2"/>
  <c r="Z4" i="2"/>
  <c r="AA4" i="2"/>
  <c r="AB4" i="2"/>
  <c r="AC4" i="2"/>
  <c r="AE4" i="2"/>
  <c r="AF4" i="2"/>
  <c r="AG4" i="2"/>
  <c r="X5" i="2"/>
  <c r="Y5" i="2"/>
  <c r="AH5" i="2" s="1"/>
  <c r="Z5" i="2"/>
  <c r="AA5" i="2"/>
  <c r="AB5" i="2"/>
  <c r="AC5" i="2"/>
  <c r="AE5" i="2"/>
  <c r="AF5" i="2"/>
  <c r="AG5" i="2"/>
  <c r="X6" i="2"/>
  <c r="AG6" i="2" s="1"/>
  <c r="Y6" i="2"/>
  <c r="AH6" i="2" s="1"/>
  <c r="Z6" i="2"/>
  <c r="AA6" i="2"/>
  <c r="AB6" i="2"/>
  <c r="AC6" i="2"/>
  <c r="AE6" i="2"/>
  <c r="AF6" i="2"/>
  <c r="X7" i="2"/>
  <c r="Y7" i="2"/>
  <c r="Z7" i="2"/>
  <c r="AA7" i="2"/>
  <c r="AB7" i="2"/>
  <c r="AC7" i="2"/>
  <c r="AE7" i="2"/>
  <c r="AF7" i="2"/>
  <c r="AG7" i="2"/>
  <c r="AH7" i="2"/>
  <c r="X8" i="2"/>
  <c r="AG8" i="2" s="1"/>
  <c r="Y8" i="2"/>
  <c r="Z8" i="2"/>
  <c r="AA8" i="2"/>
  <c r="AB8" i="2"/>
  <c r="AC8" i="2"/>
  <c r="AE8" i="2"/>
  <c r="AF8" i="2"/>
  <c r="X9" i="2"/>
  <c r="Y9" i="2"/>
  <c r="Z9" i="2"/>
  <c r="AA9" i="2"/>
  <c r="AB9" i="2"/>
  <c r="AC9" i="2"/>
  <c r="AE9" i="2"/>
  <c r="AF9" i="2"/>
  <c r="AH9" i="2"/>
  <c r="X10" i="2"/>
  <c r="Y10" i="2"/>
  <c r="Z10" i="2"/>
  <c r="AA10" i="2"/>
  <c r="AB10" i="2"/>
  <c r="AC10" i="2"/>
  <c r="AE10" i="2"/>
  <c r="AF10" i="2"/>
  <c r="AG10" i="2"/>
  <c r="AH10" i="2"/>
  <c r="X11" i="2"/>
  <c r="AD11" i="2" s="1"/>
  <c r="Y11" i="2"/>
  <c r="AH11" i="2" s="1"/>
  <c r="Z11" i="2"/>
  <c r="AA11" i="2"/>
  <c r="AB11" i="2"/>
  <c r="AC11" i="2"/>
  <c r="AE11" i="2"/>
  <c r="AG11" i="2" s="1"/>
  <c r="AF11" i="2"/>
  <c r="X12" i="2"/>
  <c r="Y12" i="2"/>
  <c r="Z12" i="2"/>
  <c r="AA12" i="2"/>
  <c r="AB12" i="2"/>
  <c r="AC12" i="2"/>
  <c r="AE12" i="2"/>
  <c r="AF12" i="2"/>
  <c r="AG12" i="2"/>
  <c r="AH12" i="2"/>
  <c r="X13" i="2"/>
  <c r="Y13" i="2"/>
  <c r="AH13" i="2" s="1"/>
  <c r="Z13" i="2"/>
  <c r="AA13" i="2"/>
  <c r="AB13" i="2"/>
  <c r="AC13" i="2"/>
  <c r="AE13" i="2"/>
  <c r="AF13" i="2"/>
  <c r="AG13" i="2"/>
  <c r="X14" i="2"/>
  <c r="AD14" i="2" s="1"/>
  <c r="Y14" i="2"/>
  <c r="AH14" i="2" s="1"/>
  <c r="Z14" i="2"/>
  <c r="AA14" i="2"/>
  <c r="AB14" i="2"/>
  <c r="AC14" i="2"/>
  <c r="AE14" i="2"/>
  <c r="AF14" i="2"/>
  <c r="AG14" i="2"/>
  <c r="X15" i="2"/>
  <c r="Y15" i="2"/>
  <c r="Z15" i="2"/>
  <c r="AA15" i="2"/>
  <c r="AB15" i="2"/>
  <c r="AC15" i="2"/>
  <c r="AE15" i="2"/>
  <c r="AF15" i="2"/>
  <c r="AH15" i="2"/>
  <c r="X16" i="2"/>
  <c r="AD16" i="2" s="1"/>
  <c r="Y16" i="2"/>
  <c r="Z16" i="2"/>
  <c r="AA16" i="2"/>
  <c r="AB16" i="2"/>
  <c r="AC16" i="2"/>
  <c r="AE16" i="2"/>
  <c r="AF16" i="2"/>
  <c r="AH16" i="2" s="1"/>
  <c r="X17" i="2"/>
  <c r="AD17" i="2" s="1"/>
  <c r="Y17" i="2"/>
  <c r="Z17" i="2"/>
  <c r="AA17" i="2"/>
  <c r="AB17" i="2"/>
  <c r="AC17" i="2"/>
  <c r="AE17" i="2"/>
  <c r="AF17" i="2"/>
  <c r="AH17" i="2"/>
  <c r="X18" i="2"/>
  <c r="AD18" i="2" s="1"/>
  <c r="Y18" i="2"/>
  <c r="Z18" i="2"/>
  <c r="AA18" i="2"/>
  <c r="AB18" i="2"/>
  <c r="AC18" i="2"/>
  <c r="AE18" i="2"/>
  <c r="AF18" i="2"/>
  <c r="AG18" i="2"/>
  <c r="AH18" i="2"/>
  <c r="X19" i="2"/>
  <c r="Y19" i="2"/>
  <c r="Z19" i="2"/>
  <c r="AA19" i="2"/>
  <c r="AD19" i="2" s="1"/>
  <c r="AB19" i="2"/>
  <c r="AC19" i="2"/>
  <c r="AE19" i="2"/>
  <c r="AG19" i="2" s="1"/>
  <c r="AF19" i="2"/>
  <c r="AH19" i="2"/>
  <c r="X20" i="2"/>
  <c r="Y20" i="2"/>
  <c r="Z20" i="2"/>
  <c r="AA20" i="2"/>
  <c r="AB20" i="2"/>
  <c r="AC20" i="2"/>
  <c r="AE20" i="2"/>
  <c r="AF20" i="2"/>
  <c r="AG20" i="2"/>
  <c r="AH20" i="2"/>
  <c r="X21" i="2"/>
  <c r="Y21" i="2"/>
  <c r="AH21" i="2" s="1"/>
  <c r="Z21" i="2"/>
  <c r="AA21" i="2"/>
  <c r="AB21" i="2"/>
  <c r="AC21" i="2"/>
  <c r="AE21" i="2"/>
  <c r="AF21" i="2"/>
  <c r="AG21" i="2"/>
  <c r="X22" i="2"/>
  <c r="AG22" i="2" s="1"/>
  <c r="Y22" i="2"/>
  <c r="AH22" i="2" s="1"/>
  <c r="Z22" i="2"/>
  <c r="AA22" i="2"/>
  <c r="AB22" i="2"/>
  <c r="AC22" i="2"/>
  <c r="AE22" i="2"/>
  <c r="AF22" i="2"/>
  <c r="X23" i="2"/>
  <c r="Y23" i="2"/>
  <c r="Z23" i="2"/>
  <c r="AA23" i="2"/>
  <c r="AB23" i="2"/>
  <c r="AC23" i="2"/>
  <c r="AE23" i="2"/>
  <c r="AF23" i="2"/>
  <c r="AG23" i="2"/>
  <c r="AH23" i="2"/>
  <c r="X24" i="2"/>
  <c r="AG24" i="2" s="1"/>
  <c r="Y24" i="2"/>
  <c r="Z24" i="2"/>
  <c r="AA24" i="2"/>
  <c r="AB24" i="2"/>
  <c r="AC24" i="2"/>
  <c r="AE24" i="2"/>
  <c r="AF24" i="2"/>
  <c r="X25" i="2"/>
  <c r="Y25" i="2"/>
  <c r="AH25" i="2" s="1"/>
  <c r="Z25" i="2"/>
  <c r="AA25" i="2"/>
  <c r="AB25" i="2"/>
  <c r="AC25" i="2"/>
  <c r="AE25" i="2"/>
  <c r="AF25" i="2"/>
  <c r="B15" i="3"/>
  <c r="AD21" i="2" l="1"/>
  <c r="AD5" i="2"/>
  <c r="AD15" i="2"/>
  <c r="AD10" i="2"/>
  <c r="AD22" i="2"/>
  <c r="AD4" i="2"/>
  <c r="AD9" i="2"/>
  <c r="AD6" i="2"/>
  <c r="AH4" i="2"/>
  <c r="AD25" i="2"/>
  <c r="AH24" i="2"/>
  <c r="AD13" i="2"/>
  <c r="AH8" i="2"/>
  <c r="AG15" i="2"/>
  <c r="AD23" i="2"/>
  <c r="AD12" i="2"/>
  <c r="AD7" i="2"/>
  <c r="AD20" i="2"/>
  <c r="AD24" i="2"/>
  <c r="AG25" i="2"/>
  <c r="AG17" i="2"/>
  <c r="AG9" i="2"/>
  <c r="AD8" i="2"/>
  <c r="AG16" i="2"/>
  <c r="B10" i="3" a="1"/>
  <c r="B10" i="3" s="1"/>
  <c r="B9" i="3"/>
  <c r="B14" i="3"/>
  <c r="B12" i="3"/>
  <c r="S26" i="2"/>
  <c r="T26" i="2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  <c r="B11" i="3" l="1" a="1"/>
  <c r="B11" i="3" s="1"/>
  <c r="B1" i="3" s="1"/>
  <c r="B13" i="3" a="1"/>
  <c r="B13" i="3" s="1"/>
  <c r="B3" i="3" l="1" a="1"/>
  <c r="B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tc={BBF6192E-46D5-4D10-80A3-16261C917A8C}</author>
  </authors>
  <commentList>
    <comment ref="X1" authorId="0" shapeId="0" xr:uid="{BBF6192E-46D5-4D10-80A3-16261C917A8C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<sst xmlns="http://schemas.openxmlformats.org/spreadsheetml/2006/main" count="102" uniqueCount="88">
  <si>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</si>
  <si>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</si>
  <si>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</si>
  <si>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</si>
  <si>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</si>
  <si>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</si>
  <si>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</si>
  <si>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</si>
  <si>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</si>
  <si>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</si>
  <si>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</si>
  <si>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</si>
  <si>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</si>
  <si>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</si>
  <si>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</si>
  <si>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</si>
  <si>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</si>
  <si>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</si>
  <si>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</si>
  <si>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</si>
  <si>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</si>
  <si>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</si>
  <si>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</si>
  <si>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</si>
  <si>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</si>
  <si>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</si>
  <si>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</si>
  <si>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</si>
  <si>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</si>
  <si>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</si>
  <si>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</si>
  <si>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</si>
  <si>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</si>
  <si>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</si>
  <si>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</si>
  <si>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</si>
  <si>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</si>
  <si>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</si>
  <si>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</si>
  <si>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</si>
  <si>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</si>
  <si>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</si>
  <si>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</si>
  <si>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</si>
  <si>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</si>
  <si>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</si>
  <si>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</si>
  <si>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</si>
  <si>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</si>
  <si>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</si>
  <si>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</si>
  <si>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</si>
  <si>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</si>
  <si>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</si>
  <si>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</si>
  <si>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</si>
  <si>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</si>
  <si>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</si>
  <si>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</si>
  <si>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</si>
  <si>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</si>
  <si>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</si>
  <si>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</si>
  <si>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</si>
  <si>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</si>
  <si>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</si>
  <si>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</si>
  <si>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</si>
  <si>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</si>
  <si>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</si>
  <si>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</si>
  <si>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</si>
  <si>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</si>
  <si>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</si>
  <si>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</si>
  <si>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</si>
  <si>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</si>
  <si>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</si>
  <si>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</si>
  <si>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</si>
  <si>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Timeslot</t>
  </si>
  <si>
    <t>median of price</t>
  </si>
  <si>
    <t>Low price</t>
  </si>
  <si>
    <t>High price</t>
  </si>
  <si>
    <t>import in LPT</t>
  </si>
  <si>
    <t>Export in HPT</t>
  </si>
  <si>
    <t>3.38840709446231e-06</t>
  </si>
  <si>
    <t>3.82351008738624e-05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</si>
</sst>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6" fillId="0" borderId="0" xfId="0" applyFont="1"/>
    <xf numFmtId="0" fontId="5" fillId="8" borderId="0" xfId="0" applyFont="1" applyFill="1"/>
    <xf numFmtId="0" fontId="6" fillId="8" borderId="0" xfId="0" applyFont="1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5-03-07T10:30:55.24" personId="{93A7B67D-BC03-48B0-9284-28C2ED2F3AED}" id="{BBF6192E-46D5-4D10-80A3-16261C917A8C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L13" sqref="J1:L13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25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H26"/>
  <sheetViews>
    <sheetView tabSelected="1" workbookViewId="0">
      <selection activeCell="P2" sqref="P2:W25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18" max="18" width="9.7109375" bestFit="1" customWidth="1"/>
    <col min="27" max="28" width="10.7109375" bestFit="1" customWidth="1"/>
    <col min="29" max="30" width="12.85546875" bestFit="1" customWidth="1"/>
    <col min="33" max="33" width="12.7109375" bestFit="1" customWidth="1"/>
    <col min="34" max="34" width="12" bestFit="1" customWidth="1"/>
  </cols>
  <sheetData>
    <row r="1" spans="1:34" x14ac:dyDescent="0.25">
      <c r="A1" s="31" t="s">
        <v>79</v>
      </c>
      <c r="B1" s="32" t="s">
        <v>80</v>
      </c>
      <c r="C1" s="26" t="s">
        <v>45</v>
      </c>
      <c r="D1" s="26" t="s">
        <v>46</v>
      </c>
      <c r="E1" s="26" t="s">
        <v>47</v>
      </c>
      <c r="F1" s="26" t="s">
        <v>48</v>
      </c>
      <c r="G1" s="26" t="s">
        <v>49</v>
      </c>
      <c r="H1" s="26" t="s">
        <v>50</v>
      </c>
      <c r="I1" s="26" t="s">
        <v>51</v>
      </c>
      <c r="J1" s="26" t="s">
        <v>52</v>
      </c>
      <c r="K1" s="26" t="s">
        <v>53</v>
      </c>
      <c r="L1" s="26" t="s">
        <v>54</v>
      </c>
      <c r="M1" s="26" t="s">
        <v>55</v>
      </c>
      <c r="N1" s="26" t="s">
        <v>56</v>
      </c>
      <c r="O1" s="26" t="s">
        <v>57</v>
      </c>
      <c r="P1" s="26" t="s">
        <v>58</v>
      </c>
      <c r="Q1" s="26" t="s">
        <v>59</v>
      </c>
      <c r="R1" s="26" t="s">
        <v>60</v>
      </c>
      <c r="S1" s="27" t="s">
        <v>61</v>
      </c>
      <c r="T1" s="26" t="s">
        <v>62</v>
      </c>
      <c r="U1" s="26" t="s">
        <v>63</v>
      </c>
      <c r="V1" s="26" t="s">
        <v>64</v>
      </c>
      <c r="W1" s="26" t="s">
        <v>65</v>
      </c>
      <c r="X1" s="29" t="s">
        <v>67</v>
      </c>
      <c r="Y1" s="29" t="s">
        <v>66</v>
      </c>
      <c r="Z1" s="29" t="s">
        <v>69</v>
      </c>
      <c r="AA1" s="29" t="s">
        <v>68</v>
      </c>
      <c r="AB1" s="29" t="s">
        <v>71</v>
      </c>
      <c r="AC1" s="29" t="s">
        <v>72</v>
      </c>
      <c r="AD1" s="29" t="s">
        <v>70</v>
      </c>
      <c r="AE1" s="29" t="s">
        <v>82</v>
      </c>
      <c r="AF1" s="29" t="s">
        <v>83</v>
      </c>
      <c r="AG1" s="29" t="s">
        <v>84</v>
      </c>
      <c r="AH1" s="29" t="s">
        <v>85</v>
      </c>
    </row>
    <row r="2" spans="1:34" x14ac:dyDescent="0.25">
      <c r="A2" s="31">
        <v>0.26038899999999998</v>
      </c>
      <c r="B2" s="26">
        <v>0</v>
      </c>
      <c r="C2">
        <v>0</v>
      </c>
      <c r="D2">
        <v>0</v>
      </c>
      <c r="E2">
        <v>-391735.72530890797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62750</v>
      </c>
      <c r="O2">
        <v>-62750</v>
      </c>
      <c r="P2">
        <v>0.5</v>
      </c>
      <c r="Q2">
        <v>0.5</v>
      </c>
      <c r="R2">
        <v>0.5</v>
      </c>
      <c r="S2">
        <v>0.48487499879482099</v>
      </c>
      <c r="T2">
        <v>-391735.72530890797</v>
      </c>
      <c r="U2" s="33">
        <v>-7.2759576141834308E-12</v>
      </c>
      <c r="V2">
        <v>0.254685102</v>
      </c>
      <c r="W2">
        <v>0.19520999999999999</v>
      </c>
      <c r="X2" s="28">
        <f>IF(T2&lt;0,T2,0)</f>
        <v>-391735.72530890797</v>
      </c>
      <c r="Y2" s="28">
        <f>IF(T2&gt;0,T2,0)</f>
        <v>0</v>
      </c>
      <c r="Z2" s="28">
        <f>IF(U2&lt;0,U2,0)</f>
        <v>-7.2759576141834308E-12</v>
      </c>
      <c r="AA2" s="28">
        <f>IF(U2&gt;0,U2,0)</f>
        <v>0</v>
      </c>
      <c r="AB2" s="30">
        <f>SUM(J2,C2:I2,-T2)</f>
        <v>0</v>
      </c>
      <c r="AC2" s="30">
        <f>N2+O2-U2</f>
        <v>7.2759576141834308E-12</v>
      </c>
      <c r="AD2" s="30">
        <f>SUM(C2,D2,E2,F2,G2,H2,I2,J2,N2,O2,-X2,-Y2,-Z2,-AA2)</f>
        <v>7.2759576141834308E-12</v>
      </c>
      <c r="AE2" s="30">
        <f>IF('Day1'!A2&lt;KPI!$B$15,1,0)</f>
        <v>1</v>
      </c>
      <c r="AF2" s="30">
        <f>IF('Day1'!A2&gt;=KPI!$B$15,1,0)</f>
        <v>0</v>
      </c>
      <c r="AG2" s="30">
        <f>X2*AE2</f>
        <v>-391735.72530890797</v>
      </c>
      <c r="AH2" s="30">
        <f>Y2*AF2</f>
        <v>0</v>
      </c>
    </row>
    <row r="3" spans="1:34" x14ac:dyDescent="0.25">
      <c r="A3" s="31">
        <v>0.25714300000000001</v>
      </c>
      <c r="B3" s="26">
        <v>3600</v>
      </c>
      <c r="C3">
        <v>0</v>
      </c>
      <c r="D3">
        <v>0</v>
      </c>
      <c r="E3">
        <v>-395127.288299268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62750</v>
      </c>
      <c r="O3">
        <v>-62750</v>
      </c>
      <c r="P3">
        <v>0.5</v>
      </c>
      <c r="Q3">
        <v>0.5</v>
      </c>
      <c r="R3">
        <v>0.5</v>
      </c>
      <c r="S3">
        <v>0.46974999758964098</v>
      </c>
      <c r="T3">
        <v>-395127.288299268</v>
      </c>
      <c r="U3" s="33">
        <v>-7.2759576141834308E-12</v>
      </c>
      <c r="V3">
        <v>0.23503848899999999</v>
      </c>
      <c r="W3">
        <v>0.17444999999999999</v>
      </c>
      <c r="X3" s="28">
        <f t="shared" ref="X3:X25" si="0">IF(T3&lt;0,T3,0)</f>
        <v>-395127.288299268</v>
      </c>
      <c r="Y3" s="28">
        <f t="shared" ref="Y3:Y25" si="1">IF(T3&gt;0,T3,0)</f>
        <v>0</v>
      </c>
      <c r="Z3" s="28">
        <f t="shared" ref="Z3:Z25" si="2">IF(U3&lt;0,U3,0)</f>
        <v>-7.2759576141834308E-12</v>
      </c>
      <c r="AA3" s="28">
        <f t="shared" ref="AA3:AA25" si="3">IF(U3&gt;0,U3,0)</f>
        <v>0</v>
      </c>
      <c r="AB3" s="30">
        <f t="shared" ref="AB3:AB25" si="4">SUM(J3,C3:I3,-T3)</f>
        <v>0</v>
      </c>
      <c r="AC3" s="30">
        <f t="shared" ref="AC3:AC25" si="5">N3+O3-U3</f>
        <v>7.2759576141834308E-12</v>
      </c>
      <c r="AD3" s="30">
        <f t="shared" ref="AD3:AD25" si="6">SUM(C3,D3,E3,F3,G3,H3,I3,J3,N3,O3,-X3,-Y3,-Z3,-AA3)</f>
        <v>7.2759576141834308E-12</v>
      </c>
      <c r="AE3" s="30">
        <f>IF('Day1'!A3&lt;KPI!$B$15,1,0)</f>
        <v>1</v>
      </c>
      <c r="AF3" s="30">
        <f>IF('Day1'!A3&gt;=KPI!$B$15,1,0)</f>
        <v>0</v>
      </c>
      <c r="AG3" s="30">
        <f t="shared" ref="AG3:AG25" si="7">X3*AE3</f>
        <v>-395127.288299268</v>
      </c>
      <c r="AH3" s="30">
        <f t="shared" ref="AH3:AH25" si="8">Y3*AF3</f>
        <v>0</v>
      </c>
    </row>
    <row r="4" spans="1:34" x14ac:dyDescent="0.25">
      <c r="A4" s="31">
        <v>0.25442999999999999</v>
      </c>
      <c r="B4" s="26">
        <v>7200</v>
      </c>
      <c r="C4">
        <v>0</v>
      </c>
      <c r="D4">
        <v>0</v>
      </c>
      <c r="E4">
        <v>-386838.771823544</v>
      </c>
      <c r="F4">
        <v>0</v>
      </c>
      <c r="G4">
        <v>0</v>
      </c>
      <c r="H4">
        <v>0</v>
      </c>
      <c r="I4">
        <v>0</v>
      </c>
      <c r="J4">
        <v>373500</v>
      </c>
      <c r="K4">
        <v>0</v>
      </c>
      <c r="L4">
        <v>0</v>
      </c>
      <c r="M4">
        <v>0</v>
      </c>
      <c r="N4">
        <v>62750</v>
      </c>
      <c r="O4">
        <v>-62750</v>
      </c>
      <c r="P4">
        <v>0.5</v>
      </c>
      <c r="Q4">
        <v>0.5</v>
      </c>
      <c r="R4">
        <v>0.38831576586678601</v>
      </c>
      <c r="S4">
        <v>0.45462499638446202</v>
      </c>
      <c r="T4">
        <v>-13338.7718235435</v>
      </c>
      <c r="U4" s="33">
        <v>-7.2759576141834308E-12</v>
      </c>
      <c r="V4">
        <v>0.20922375300000001</v>
      </c>
      <c r="W4">
        <v>0.14960999999999999</v>
      </c>
      <c r="X4" s="28">
        <f t="shared" si="0"/>
        <v>-13338.7718235435</v>
      </c>
      <c r="Y4" s="28">
        <f t="shared" si="1"/>
        <v>0</v>
      </c>
      <c r="Z4" s="28">
        <f t="shared" si="2"/>
        <v>-7.2759576141834308E-12</v>
      </c>
      <c r="AA4" s="28">
        <f t="shared" si="3"/>
        <v>0</v>
      </c>
      <c r="AB4" s="30">
        <f t="shared" si="4"/>
        <v>-4.9658410716801882E-10</v>
      </c>
      <c r="AC4" s="30">
        <f t="shared" si="5"/>
        <v>7.2759576141834308E-12</v>
      </c>
      <c r="AD4" s="30">
        <f>SUM(C4,D4,E4,F4,G4,H4,I4,J4,N4,O4,-X4,-Y4,-Z4,-AA4)</f>
        <v>-4.8930814955383539E-10</v>
      </c>
      <c r="AE4" s="30">
        <f>IF('Day1'!A4&lt;KPI!$B$15,1,0)</f>
        <v>1</v>
      </c>
      <c r="AF4" s="30">
        <f>IF('Day1'!A4&gt;=KPI!$B$15,1,0)</f>
        <v>0</v>
      </c>
      <c r="AG4" s="30">
        <f t="shared" si="7"/>
        <v>-13338.7718235435</v>
      </c>
      <c r="AH4" s="30">
        <f t="shared" si="8"/>
        <v>0</v>
      </c>
    </row>
    <row r="5" spans="1:34" x14ac:dyDescent="0.25">
      <c r="A5" s="31">
        <v>0.25297999999999998</v>
      </c>
      <c r="B5" s="26">
        <v>10800</v>
      </c>
      <c r="C5">
        <v>0</v>
      </c>
      <c r="D5">
        <v>0</v>
      </c>
      <c r="E5">
        <v>-400327.600799268</v>
      </c>
      <c r="F5">
        <v>0</v>
      </c>
      <c r="G5">
        <v>0</v>
      </c>
      <c r="H5">
        <v>300000</v>
      </c>
      <c r="I5">
        <v>0</v>
      </c>
      <c r="J5">
        <v>373500</v>
      </c>
      <c r="K5">
        <v>0</v>
      </c>
      <c r="L5">
        <v>0</v>
      </c>
      <c r="M5">
        <v>0</v>
      </c>
      <c r="N5">
        <v>62750</v>
      </c>
      <c r="O5">
        <v>-62750</v>
      </c>
      <c r="P5">
        <v>0.5</v>
      </c>
      <c r="Q5">
        <v>0.5</v>
      </c>
      <c r="R5">
        <v>0.16494729760035901</v>
      </c>
      <c r="S5">
        <v>0.43949999517928201</v>
      </c>
      <c r="T5">
        <v>273172.399200732</v>
      </c>
      <c r="U5" s="33">
        <v>-7.2759576141834308E-12</v>
      </c>
      <c r="V5">
        <v>0.200678984</v>
      </c>
      <c r="W5">
        <v>0.14057</v>
      </c>
      <c r="X5" s="28">
        <f t="shared" si="0"/>
        <v>0</v>
      </c>
      <c r="Y5" s="28">
        <f t="shared" si="1"/>
        <v>273172.399200732</v>
      </c>
      <c r="Z5" s="28">
        <f t="shared" si="2"/>
        <v>-7.2759576141834308E-12</v>
      </c>
      <c r="AA5" s="28">
        <f>IF(U5&gt;0,U5,0)</f>
        <v>0</v>
      </c>
      <c r="AB5" s="30">
        <f t="shared" si="4"/>
        <v>0</v>
      </c>
      <c r="AC5" s="30">
        <f t="shared" si="5"/>
        <v>7.2759576141834308E-12</v>
      </c>
      <c r="AD5" s="30">
        <f t="shared" si="6"/>
        <v>7.2759576141834308E-12</v>
      </c>
      <c r="AE5" s="30">
        <f>IF('Day1'!A5&lt;KPI!$B$15,1,0)</f>
        <v>1</v>
      </c>
      <c r="AF5" s="30">
        <f>IF('Day1'!A5&gt;=KPI!$B$15,1,0)</f>
        <v>0</v>
      </c>
      <c r="AG5" s="30">
        <f t="shared" si="7"/>
        <v>0</v>
      </c>
      <c r="AH5" s="30">
        <f t="shared" si="8"/>
        <v>0</v>
      </c>
    </row>
    <row r="6" spans="1:34" x14ac:dyDescent="0.25">
      <c r="A6" s="31">
        <v>0.25274999999999997</v>
      </c>
      <c r="B6" s="26">
        <v>14400</v>
      </c>
      <c r="C6">
        <v>0</v>
      </c>
      <c r="D6">
        <v>0</v>
      </c>
      <c r="E6">
        <v>-398289.084323544</v>
      </c>
      <c r="F6">
        <v>0</v>
      </c>
      <c r="G6">
        <v>0</v>
      </c>
      <c r="H6">
        <v>742000</v>
      </c>
      <c r="I6">
        <v>0</v>
      </c>
      <c r="J6">
        <v>373500</v>
      </c>
      <c r="K6">
        <v>0</v>
      </c>
      <c r="L6">
        <v>0</v>
      </c>
      <c r="M6">
        <v>0</v>
      </c>
      <c r="N6">
        <v>62750</v>
      </c>
      <c r="O6">
        <v>-62750</v>
      </c>
      <c r="P6">
        <v>0.45563498438141897</v>
      </c>
      <c r="Q6">
        <v>0.5</v>
      </c>
      <c r="R6">
        <v>4.0853704119010202E-2</v>
      </c>
      <c r="S6">
        <v>0.424374993974103</v>
      </c>
      <c r="T6">
        <v>717210.91567645594</v>
      </c>
      <c r="U6" s="33">
        <v>-7.2759576141834308E-12</v>
      </c>
      <c r="V6">
        <v>0.20197621599999999</v>
      </c>
      <c r="W6">
        <v>0.14055999999999999</v>
      </c>
      <c r="X6" s="28">
        <f t="shared" si="0"/>
        <v>0</v>
      </c>
      <c r="Y6" s="28">
        <f t="shared" si="1"/>
        <v>717210.91567645594</v>
      </c>
      <c r="Z6" s="28">
        <f t="shared" si="2"/>
        <v>-7.2759576141834308E-12</v>
      </c>
      <c r="AA6" s="28">
        <f t="shared" si="3"/>
        <v>0</v>
      </c>
      <c r="AB6" s="30">
        <f t="shared" si="4"/>
        <v>0</v>
      </c>
      <c r="AC6" s="30">
        <f t="shared" si="5"/>
        <v>7.2759576141834308E-12</v>
      </c>
      <c r="AD6" s="30">
        <f t="shared" si="6"/>
        <v>7.2759576141834308E-12</v>
      </c>
      <c r="AE6" s="30">
        <f>IF('Day1'!A6&lt;KPI!$B$15,1,0)</f>
        <v>1</v>
      </c>
      <c r="AF6" s="30">
        <f>IF('Day1'!A6&gt;=KPI!$B$15,1,0)</f>
        <v>0</v>
      </c>
      <c r="AG6" s="30">
        <f t="shared" si="7"/>
        <v>0</v>
      </c>
      <c r="AH6" s="30">
        <f t="shared" si="8"/>
        <v>0</v>
      </c>
    </row>
    <row r="7" spans="1:34" x14ac:dyDescent="0.25">
      <c r="A7" s="31">
        <v>0.25497999999999998</v>
      </c>
      <c r="B7" s="26">
        <v>18000</v>
      </c>
      <c r="C7">
        <v>0</v>
      </c>
      <c r="D7">
        <v>0</v>
      </c>
      <c r="E7">
        <v>-485746.16169024498</v>
      </c>
      <c r="F7">
        <v>0</v>
      </c>
      <c r="G7">
        <v>0</v>
      </c>
      <c r="H7">
        <v>1122431</v>
      </c>
      <c r="I7">
        <v>0</v>
      </c>
      <c r="J7">
        <v>-450000</v>
      </c>
      <c r="K7">
        <v>0</v>
      </c>
      <c r="L7">
        <v>0</v>
      </c>
      <c r="M7">
        <v>0</v>
      </c>
      <c r="N7">
        <v>89092.975210000004</v>
      </c>
      <c r="O7">
        <v>-89092.975206611591</v>
      </c>
      <c r="P7">
        <v>0.34595530548515901</v>
      </c>
      <c r="Q7">
        <v>0.5</v>
      </c>
      <c r="R7">
        <v>2.6368843034537001E-2</v>
      </c>
      <c r="S7">
        <v>0.402900390668537</v>
      </c>
      <c r="T7">
        <v>186684.838309755</v>
      </c>
      <c r="U7" s="34" t="s">
        <v>86</v>
      </c>
      <c r="V7">
        <v>0.20758394199999999</v>
      </c>
      <c r="W7">
        <v>0.14516000000000001</v>
      </c>
      <c r="X7" s="28">
        <f t="shared" si="0"/>
        <v>0</v>
      </c>
      <c r="Y7" s="28">
        <f t="shared" si="1"/>
        <v>186684.838309755</v>
      </c>
      <c r="Z7" s="28">
        <f t="shared" si="2"/>
        <v>0</v>
      </c>
      <c r="AA7" s="28" t="str">
        <f t="shared" si="3"/>
        <v>3.38840709446231e-06</v>
      </c>
      <c r="AB7" s="30">
        <f t="shared" si="4"/>
        <v>0</v>
      </c>
      <c r="AC7" s="30">
        <f t="shared" si="5"/>
        <v>6.3664629115634647E-12</v>
      </c>
      <c r="AD7" s="30">
        <f t="shared" si="6"/>
        <v>9.3677954281764576E-11</v>
      </c>
      <c r="AE7" s="30">
        <f>IF('Day1'!A7&lt;KPI!$B$15,1,0)</f>
        <v>1</v>
      </c>
      <c r="AF7" s="30">
        <f>IF('Day1'!A7&gt;=KPI!$B$15,1,0)</f>
        <v>0</v>
      </c>
      <c r="AG7" s="30">
        <f t="shared" si="7"/>
        <v>0</v>
      </c>
      <c r="AH7" s="30">
        <f t="shared" si="8"/>
        <v>0</v>
      </c>
    </row>
    <row r="8" spans="1:34" x14ac:dyDescent="0.25">
      <c r="A8" s="31">
        <v>0.26271</v>
      </c>
      <c r="B8" s="26">
        <v>21600</v>
      </c>
      <c r="C8">
        <v>0</v>
      </c>
      <c r="D8">
        <v>0</v>
      </c>
      <c r="E8">
        <v>-487656.94417347398</v>
      </c>
      <c r="F8">
        <v>0</v>
      </c>
      <c r="G8">
        <v>0</v>
      </c>
      <c r="H8">
        <v>0</v>
      </c>
      <c r="I8">
        <v>0</v>
      </c>
      <c r="J8">
        <v>-450000</v>
      </c>
      <c r="K8">
        <v>0</v>
      </c>
      <c r="L8">
        <v>0</v>
      </c>
      <c r="M8">
        <v>0</v>
      </c>
      <c r="N8">
        <v>608333.34519999998</v>
      </c>
      <c r="O8">
        <v>-608333.34516176383</v>
      </c>
      <c r="P8">
        <v>0.17916609646588699</v>
      </c>
      <c r="Q8">
        <v>0.5</v>
      </c>
      <c r="R8">
        <v>0.14007146694124201</v>
      </c>
      <c r="S8">
        <v>0.25627023004222899</v>
      </c>
      <c r="T8">
        <v>-937656.94417347398</v>
      </c>
      <c r="U8" s="34" t="s">
        <v>87</v>
      </c>
      <c r="V8">
        <v>0.22290945400000001</v>
      </c>
      <c r="W8">
        <v>0.15945999999999999</v>
      </c>
      <c r="X8" s="28">
        <f t="shared" si="0"/>
        <v>-937656.94417347398</v>
      </c>
      <c r="Y8" s="28">
        <f t="shared" si="1"/>
        <v>0</v>
      </c>
      <c r="Z8" s="28">
        <f t="shared" si="2"/>
        <v>0</v>
      </c>
      <c r="AA8" s="28" t="str">
        <f t="shared" si="3"/>
        <v>3.82351008738624e-05</v>
      </c>
      <c r="AB8" s="30">
        <f t="shared" si="4"/>
        <v>0</v>
      </c>
      <c r="AC8" s="30">
        <f t="shared" si="5"/>
        <v>1.0459189070320912E-9</v>
      </c>
      <c r="AD8" s="30">
        <f t="shared" si="6"/>
        <v>1.0459189070320912E-9</v>
      </c>
      <c r="AE8" s="30">
        <f>IF('Day1'!A8&lt;KPI!$B$15,1,0)</f>
        <v>1</v>
      </c>
      <c r="AF8" s="30">
        <f>IF('Day1'!A8&gt;=KPI!$B$15,1,0)</f>
        <v>0</v>
      </c>
      <c r="AG8" s="30">
        <f t="shared" si="7"/>
        <v>-937656.94417347398</v>
      </c>
      <c r="AH8" s="30">
        <f t="shared" si="8"/>
        <v>0</v>
      </c>
    </row>
    <row r="9" spans="1:34" x14ac:dyDescent="0.25">
      <c r="A9" s="31">
        <v>0.269783</v>
      </c>
      <c r="B9" s="26">
        <v>25200</v>
      </c>
      <c r="C9">
        <v>0</v>
      </c>
      <c r="D9">
        <v>1112.5</v>
      </c>
      <c r="E9">
        <v>-515761.03260860901</v>
      </c>
      <c r="F9">
        <v>0</v>
      </c>
      <c r="G9">
        <v>0</v>
      </c>
      <c r="H9">
        <v>-514648.53259999998</v>
      </c>
      <c r="I9">
        <v>0</v>
      </c>
      <c r="J9">
        <v>0.105863719</v>
      </c>
      <c r="K9">
        <v>0</v>
      </c>
      <c r="L9">
        <v>0</v>
      </c>
      <c r="M9">
        <v>0</v>
      </c>
      <c r="N9">
        <v>1032778.937</v>
      </c>
      <c r="O9">
        <v>-1032778.9374482664</v>
      </c>
      <c r="P9">
        <v>0.17916609646588699</v>
      </c>
      <c r="Q9">
        <v>0.5</v>
      </c>
      <c r="R9">
        <v>0.19956578611513801</v>
      </c>
      <c r="S9">
        <v>0.200315439441905</v>
      </c>
      <c r="T9">
        <v>-1029296.95934489</v>
      </c>
      <c r="U9">
        <v>-4.4826592784375001E-4</v>
      </c>
      <c r="V9">
        <v>0.23400607000000001</v>
      </c>
      <c r="W9">
        <v>0.17157</v>
      </c>
      <c r="X9" s="28">
        <f t="shared" si="0"/>
        <v>-1029296.95934489</v>
      </c>
      <c r="Y9" s="28">
        <f t="shared" si="1"/>
        <v>0</v>
      </c>
      <c r="Z9" s="28">
        <f t="shared" si="2"/>
        <v>-4.4826592784375001E-4</v>
      </c>
      <c r="AA9" s="28">
        <f t="shared" si="3"/>
        <v>0</v>
      </c>
      <c r="AB9" s="30">
        <f t="shared" si="4"/>
        <v>0</v>
      </c>
      <c r="AC9" s="30">
        <f t="shared" si="5"/>
        <v>-4.6566128681984828E-10</v>
      </c>
      <c r="AD9" s="30">
        <f t="shared" si="6"/>
        <v>-4.6566128681984828E-10</v>
      </c>
      <c r="AE9" s="30">
        <f>IF('Day1'!A9&lt;KPI!$B$15,1,0)</f>
        <v>0</v>
      </c>
      <c r="AF9" s="30">
        <f>IF('Day1'!A9&gt;=KPI!$B$15,1,0)</f>
        <v>1</v>
      </c>
      <c r="AG9" s="30">
        <f t="shared" si="7"/>
        <v>0</v>
      </c>
      <c r="AH9" s="30">
        <f t="shared" si="8"/>
        <v>0</v>
      </c>
    </row>
    <row r="10" spans="1:34" x14ac:dyDescent="0.25">
      <c r="A10" s="31">
        <v>0.27707500000000002</v>
      </c>
      <c r="B10" s="26">
        <v>28800</v>
      </c>
      <c r="C10">
        <v>0</v>
      </c>
      <c r="D10">
        <v>287081.25</v>
      </c>
      <c r="E10">
        <v>-559945.91599036905</v>
      </c>
      <c r="F10">
        <v>0</v>
      </c>
      <c r="G10">
        <v>0</v>
      </c>
      <c r="H10">
        <v>-272920.66600000003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-1047916.6784950979</v>
      </c>
      <c r="P10">
        <v>0.25895078794363602</v>
      </c>
      <c r="Q10">
        <v>0.5</v>
      </c>
      <c r="R10">
        <v>0.19956575445969399</v>
      </c>
      <c r="S10">
        <v>0</v>
      </c>
      <c r="T10">
        <v>-545785.33199036901</v>
      </c>
      <c r="U10">
        <v>-1047916.6784951</v>
      </c>
      <c r="V10">
        <v>0.20459496199999999</v>
      </c>
      <c r="W10">
        <v>0.14926</v>
      </c>
      <c r="X10" s="28">
        <f t="shared" si="0"/>
        <v>-545785.33199036901</v>
      </c>
      <c r="Y10" s="28">
        <f t="shared" si="1"/>
        <v>0</v>
      </c>
      <c r="Z10" s="28">
        <f t="shared" si="2"/>
        <v>-1047916.6784951</v>
      </c>
      <c r="AA10" s="28">
        <f t="shared" si="3"/>
        <v>0</v>
      </c>
      <c r="AB10" s="30">
        <f t="shared" si="4"/>
        <v>0</v>
      </c>
      <c r="AC10" s="30">
        <f t="shared" si="5"/>
        <v>2.0954757928848267E-9</v>
      </c>
      <c r="AD10" s="30">
        <f t="shared" si="6"/>
        <v>1.9790604710578918E-9</v>
      </c>
      <c r="AE10" s="30">
        <f>IF('Day1'!A10&lt;KPI!$B$15,1,0)</f>
        <v>0</v>
      </c>
      <c r="AF10" s="30">
        <f>IF('Day1'!A10&gt;=KPI!$B$15,1,0)</f>
        <v>1</v>
      </c>
      <c r="AG10" s="30">
        <f t="shared" si="7"/>
        <v>0</v>
      </c>
      <c r="AH10" s="30">
        <f t="shared" si="8"/>
        <v>0</v>
      </c>
    </row>
    <row r="11" spans="1:34" x14ac:dyDescent="0.25">
      <c r="A11" s="31">
        <v>0.27672799999999997</v>
      </c>
      <c r="B11" s="26">
        <v>32400</v>
      </c>
      <c r="C11">
        <v>0</v>
      </c>
      <c r="D11">
        <v>1049418.75</v>
      </c>
      <c r="E11">
        <v>-571927.48888726695</v>
      </c>
      <c r="F11">
        <v>0</v>
      </c>
      <c r="G11">
        <v>0</v>
      </c>
      <c r="H11">
        <v>0</v>
      </c>
      <c r="I11">
        <v>0</v>
      </c>
      <c r="J11">
        <v>450000</v>
      </c>
      <c r="K11">
        <v>0</v>
      </c>
      <c r="L11">
        <v>0</v>
      </c>
      <c r="M11">
        <v>0</v>
      </c>
      <c r="N11">
        <v>0</v>
      </c>
      <c r="O11">
        <v>-857735.54901851318</v>
      </c>
      <c r="P11">
        <v>0.30129724836358701</v>
      </c>
      <c r="Q11">
        <v>0.5</v>
      </c>
      <c r="R11">
        <v>5.6785979891405297E-2</v>
      </c>
      <c r="S11">
        <v>0</v>
      </c>
      <c r="T11">
        <v>927491.26111273305</v>
      </c>
      <c r="U11">
        <v>-857735.54901851504</v>
      </c>
      <c r="V11">
        <v>0.19017879100000001</v>
      </c>
      <c r="W11">
        <v>0.14055999999999999</v>
      </c>
      <c r="X11" s="28">
        <f t="shared" si="0"/>
        <v>0</v>
      </c>
      <c r="Y11" s="28">
        <f t="shared" si="1"/>
        <v>927491.26111273305</v>
      </c>
      <c r="Z11" s="28">
        <f t="shared" si="2"/>
        <v>-857735.54901851504</v>
      </c>
      <c r="AA11" s="28">
        <f t="shared" si="3"/>
        <v>0</v>
      </c>
      <c r="AB11" s="30">
        <f t="shared" si="4"/>
        <v>0</v>
      </c>
      <c r="AC11" s="30">
        <f t="shared" si="5"/>
        <v>1.862645149230957E-9</v>
      </c>
      <c r="AD11" s="30">
        <f t="shared" si="6"/>
        <v>1.862645149230957E-9</v>
      </c>
      <c r="AE11" s="30">
        <f>IF('Day1'!A11&lt;KPI!$B$15,1,0)</f>
        <v>0</v>
      </c>
      <c r="AF11" s="30">
        <f>IF('Day1'!A11&gt;=KPI!$B$15,1,0)</f>
        <v>1</v>
      </c>
      <c r="AG11" s="30">
        <f t="shared" si="7"/>
        <v>0</v>
      </c>
      <c r="AH11" s="30">
        <f t="shared" si="8"/>
        <v>927491.26111273305</v>
      </c>
    </row>
    <row r="12" spans="1:34" x14ac:dyDescent="0.25">
      <c r="A12" s="31">
        <v>0.27678199999999997</v>
      </c>
      <c r="B12" s="26">
        <v>36000</v>
      </c>
      <c r="C12">
        <v>0</v>
      </c>
      <c r="D12">
        <v>1648937.5</v>
      </c>
      <c r="E12">
        <v>-544977.19768498605</v>
      </c>
      <c r="F12">
        <v>0</v>
      </c>
      <c r="G12">
        <v>0</v>
      </c>
      <c r="H12">
        <v>787938.1986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-744064.06141520804</v>
      </c>
      <c r="P12">
        <v>0.30129724836358701</v>
      </c>
      <c r="Q12">
        <v>0.5</v>
      </c>
      <c r="R12">
        <v>0</v>
      </c>
      <c r="S12">
        <v>0</v>
      </c>
      <c r="T12">
        <v>1891898.50091501</v>
      </c>
      <c r="U12">
        <v>-744064.06141520804</v>
      </c>
      <c r="V12">
        <v>0.178113509</v>
      </c>
      <c r="W12">
        <v>0.13582</v>
      </c>
      <c r="X12" s="28">
        <f t="shared" si="0"/>
        <v>0</v>
      </c>
      <c r="Y12" s="28">
        <f t="shared" si="1"/>
        <v>1891898.50091501</v>
      </c>
      <c r="Z12" s="28">
        <f t="shared" si="2"/>
        <v>-744064.06141520804</v>
      </c>
      <c r="AA12" s="28">
        <f t="shared" si="3"/>
        <v>0</v>
      </c>
      <c r="AB12" s="30">
        <f t="shared" si="4"/>
        <v>3.9581209421157837E-9</v>
      </c>
      <c r="AC12" s="30">
        <f t="shared" si="5"/>
        <v>0</v>
      </c>
      <c r="AD12" s="30">
        <f t="shared" si="6"/>
        <v>3.9581209421157837E-9</v>
      </c>
      <c r="AE12" s="30">
        <f>IF('Day1'!A12&lt;KPI!$B$15,1,0)</f>
        <v>0</v>
      </c>
      <c r="AF12" s="30">
        <f>IF('Day1'!A12&gt;=KPI!$B$15,1,0)</f>
        <v>1</v>
      </c>
      <c r="AG12" s="30">
        <f t="shared" si="7"/>
        <v>0</v>
      </c>
      <c r="AH12" s="30">
        <f t="shared" si="8"/>
        <v>1891898.50091501</v>
      </c>
    </row>
    <row r="13" spans="1:34" x14ac:dyDescent="0.25">
      <c r="A13" s="31">
        <v>0.270368</v>
      </c>
      <c r="B13" s="26">
        <v>39600</v>
      </c>
      <c r="C13">
        <v>0</v>
      </c>
      <c r="D13">
        <v>1230287.5</v>
      </c>
      <c r="E13">
        <v>-505042.41234859498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-763975.76980124996</v>
      </c>
      <c r="P13">
        <v>0.18163409524207599</v>
      </c>
      <c r="Q13">
        <v>0.5</v>
      </c>
      <c r="R13">
        <v>0</v>
      </c>
      <c r="S13">
        <v>0</v>
      </c>
      <c r="T13">
        <v>725245.08765140502</v>
      </c>
      <c r="U13">
        <v>-763975.76980124996</v>
      </c>
      <c r="V13">
        <v>0.171302914</v>
      </c>
      <c r="W13">
        <v>0.13022</v>
      </c>
      <c r="X13" s="28">
        <f t="shared" si="0"/>
        <v>0</v>
      </c>
      <c r="Y13" s="28">
        <f t="shared" si="1"/>
        <v>725245.08765140502</v>
      </c>
      <c r="Z13" s="28">
        <f t="shared" si="2"/>
        <v>-763975.76980124996</v>
      </c>
      <c r="AA13" s="28">
        <f t="shared" si="3"/>
        <v>0</v>
      </c>
      <c r="AB13" s="30">
        <f t="shared" si="4"/>
        <v>0</v>
      </c>
      <c r="AC13" s="30">
        <f t="shared" si="5"/>
        <v>0</v>
      </c>
      <c r="AD13" s="30">
        <f t="shared" si="6"/>
        <v>0</v>
      </c>
      <c r="AE13" s="30">
        <f>IF('Day1'!A13&lt;KPI!$B$15,1,0)</f>
        <v>0</v>
      </c>
      <c r="AF13" s="30">
        <f>IF('Day1'!A13&gt;=KPI!$B$15,1,0)</f>
        <v>1</v>
      </c>
      <c r="AG13" s="30">
        <f t="shared" si="7"/>
        <v>0</v>
      </c>
      <c r="AH13" s="30">
        <f t="shared" si="8"/>
        <v>725245.08765140502</v>
      </c>
    </row>
    <row r="14" spans="1:34" x14ac:dyDescent="0.25">
      <c r="A14" s="31">
        <v>0.266897</v>
      </c>
      <c r="B14" s="26">
        <v>43200</v>
      </c>
      <c r="C14">
        <v>0</v>
      </c>
      <c r="D14">
        <v>1358200</v>
      </c>
      <c r="E14">
        <v>-497512.84905450698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-718980.72808187502</v>
      </c>
      <c r="P14">
        <v>0.18163409524207599</v>
      </c>
      <c r="Q14">
        <v>0.5</v>
      </c>
      <c r="R14">
        <v>0</v>
      </c>
      <c r="S14">
        <v>0</v>
      </c>
      <c r="T14">
        <v>860687.15094549302</v>
      </c>
      <c r="U14">
        <v>-718980.72808187502</v>
      </c>
      <c r="V14">
        <v>0.17035473900000001</v>
      </c>
      <c r="W14">
        <v>0.12872</v>
      </c>
      <c r="X14" s="28">
        <f t="shared" si="0"/>
        <v>0</v>
      </c>
      <c r="Y14" s="28">
        <f t="shared" si="1"/>
        <v>860687.15094549302</v>
      </c>
      <c r="Z14" s="28">
        <f t="shared" si="2"/>
        <v>-718980.72808187502</v>
      </c>
      <c r="AA14" s="28">
        <f t="shared" si="3"/>
        <v>0</v>
      </c>
      <c r="AB14" s="30">
        <f t="shared" si="4"/>
        <v>0</v>
      </c>
      <c r="AC14" s="30">
        <f t="shared" si="5"/>
        <v>0</v>
      </c>
      <c r="AD14" s="30">
        <f t="shared" si="6"/>
        <v>0</v>
      </c>
      <c r="AE14" s="30">
        <f>IF('Day1'!A14&lt;KPI!$B$15,1,0)</f>
        <v>1</v>
      </c>
      <c r="AF14" s="30">
        <f>IF('Day1'!A14&gt;=KPI!$B$15,1,0)</f>
        <v>0</v>
      </c>
      <c r="AG14" s="30">
        <f t="shared" si="7"/>
        <v>0</v>
      </c>
      <c r="AH14" s="30">
        <f t="shared" si="8"/>
        <v>0</v>
      </c>
    </row>
    <row r="15" spans="1:34" x14ac:dyDescent="0.25">
      <c r="A15" s="31">
        <v>0.26474700000000001</v>
      </c>
      <c r="B15" s="26">
        <v>46800</v>
      </c>
      <c r="C15">
        <v>0</v>
      </c>
      <c r="D15">
        <v>931306.25</v>
      </c>
      <c r="E15">
        <v>-507461.41817917099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-719568.8823518462</v>
      </c>
      <c r="P15">
        <v>0.18163409524207599</v>
      </c>
      <c r="Q15">
        <v>0.5</v>
      </c>
      <c r="R15">
        <v>0</v>
      </c>
      <c r="S15">
        <v>0</v>
      </c>
      <c r="T15">
        <v>423844.83182082901</v>
      </c>
      <c r="U15">
        <v>-719568.88235184795</v>
      </c>
      <c r="V15">
        <v>0.171294636</v>
      </c>
      <c r="W15">
        <v>0.12992999999999999</v>
      </c>
      <c r="X15" s="28">
        <f t="shared" si="0"/>
        <v>0</v>
      </c>
      <c r="Y15" s="28">
        <f t="shared" si="1"/>
        <v>423844.83182082901</v>
      </c>
      <c r="Z15" s="28">
        <f t="shared" si="2"/>
        <v>-719568.88235184795</v>
      </c>
      <c r="AA15" s="28">
        <f t="shared" si="3"/>
        <v>0</v>
      </c>
      <c r="AB15" s="30">
        <f t="shared" si="4"/>
        <v>0</v>
      </c>
      <c r="AC15" s="30">
        <f t="shared" si="5"/>
        <v>1.7462298274040222E-9</v>
      </c>
      <c r="AD15" s="30">
        <f t="shared" si="6"/>
        <v>1.7462298274040222E-9</v>
      </c>
      <c r="AE15" s="30">
        <f>IF('Day1'!A15&lt;KPI!$B$15,1,0)</f>
        <v>1</v>
      </c>
      <c r="AF15" s="30">
        <f>IF('Day1'!A15&gt;=KPI!$B$15,1,0)</f>
        <v>0</v>
      </c>
      <c r="AG15" s="30">
        <f t="shared" si="7"/>
        <v>0</v>
      </c>
      <c r="AH15" s="30">
        <f t="shared" si="8"/>
        <v>0</v>
      </c>
    </row>
    <row r="16" spans="1:34" x14ac:dyDescent="0.25">
      <c r="A16" s="31">
        <v>0.26649400000000001</v>
      </c>
      <c r="B16" s="26">
        <v>50400</v>
      </c>
      <c r="C16">
        <v>0</v>
      </c>
      <c r="D16">
        <v>1449737.5</v>
      </c>
      <c r="E16">
        <v>-539057.18036732206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-694402.21568518016</v>
      </c>
      <c r="P16">
        <v>0.18163409524207599</v>
      </c>
      <c r="Q16">
        <v>0.5</v>
      </c>
      <c r="R16">
        <v>0</v>
      </c>
      <c r="S16">
        <v>0</v>
      </c>
      <c r="T16">
        <v>910680.31963267794</v>
      </c>
      <c r="U16">
        <v>-694402.21568518097</v>
      </c>
      <c r="V16">
        <v>0.170437012</v>
      </c>
      <c r="W16">
        <v>0.12889999999999999</v>
      </c>
      <c r="X16" s="28">
        <f t="shared" si="0"/>
        <v>0</v>
      </c>
      <c r="Y16" s="28">
        <f t="shared" si="1"/>
        <v>910680.31963267794</v>
      </c>
      <c r="Z16" s="28">
        <f t="shared" si="2"/>
        <v>-694402.21568518097</v>
      </c>
      <c r="AA16" s="28">
        <f t="shared" si="3"/>
        <v>0</v>
      </c>
      <c r="AB16" s="30">
        <f t="shared" si="4"/>
        <v>0</v>
      </c>
      <c r="AC16" s="30">
        <f t="shared" si="5"/>
        <v>0</v>
      </c>
      <c r="AD16" s="30">
        <f t="shared" si="6"/>
        <v>8.149072527885437E-10</v>
      </c>
      <c r="AE16" s="30">
        <f>IF('Day1'!A16&lt;KPI!$B$15,1,0)</f>
        <v>1</v>
      </c>
      <c r="AF16" s="30">
        <f>IF('Day1'!A16&gt;=KPI!$B$15,1,0)</f>
        <v>0</v>
      </c>
      <c r="AG16" s="30">
        <f t="shared" si="7"/>
        <v>0</v>
      </c>
      <c r="AH16" s="30">
        <f t="shared" si="8"/>
        <v>0</v>
      </c>
    </row>
    <row r="17" spans="1:34" x14ac:dyDescent="0.25">
      <c r="A17" s="31">
        <v>0.270067</v>
      </c>
      <c r="B17" s="26">
        <v>54000</v>
      </c>
      <c r="C17">
        <v>0</v>
      </c>
      <c r="D17">
        <v>1487075</v>
      </c>
      <c r="E17">
        <v>-556814.99787919899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-720157.03662181948</v>
      </c>
      <c r="P17">
        <v>0.18163409524207599</v>
      </c>
      <c r="Q17">
        <v>0.5</v>
      </c>
      <c r="R17">
        <v>0</v>
      </c>
      <c r="S17">
        <v>0</v>
      </c>
      <c r="T17">
        <v>930260.00212080101</v>
      </c>
      <c r="U17">
        <v>-720157.03662181995</v>
      </c>
      <c r="V17">
        <v>0.167840183</v>
      </c>
      <c r="W17">
        <v>0.12529000000000001</v>
      </c>
      <c r="X17" s="28">
        <f t="shared" si="0"/>
        <v>0</v>
      </c>
      <c r="Y17" s="28">
        <f t="shared" si="1"/>
        <v>930260.00212080101</v>
      </c>
      <c r="Z17" s="28">
        <f t="shared" si="2"/>
        <v>-720157.03662181995</v>
      </c>
      <c r="AA17" s="28">
        <f t="shared" si="3"/>
        <v>0</v>
      </c>
      <c r="AB17" s="30">
        <f t="shared" si="4"/>
        <v>0</v>
      </c>
      <c r="AC17" s="30">
        <f t="shared" si="5"/>
        <v>0</v>
      </c>
      <c r="AD17" s="30">
        <f t="shared" si="6"/>
        <v>4.6566128730773926E-10</v>
      </c>
      <c r="AE17" s="30">
        <f>IF('Day1'!A17&lt;KPI!$B$15,1,0)</f>
        <v>0</v>
      </c>
      <c r="AF17" s="30">
        <f>IF('Day1'!A17&gt;=KPI!$B$15,1,0)</f>
        <v>1</v>
      </c>
      <c r="AG17" s="30">
        <f t="shared" si="7"/>
        <v>0</v>
      </c>
      <c r="AH17" s="30">
        <f t="shared" si="8"/>
        <v>930260.00212080101</v>
      </c>
    </row>
    <row r="18" spans="1:34" x14ac:dyDescent="0.25">
      <c r="A18" s="31">
        <v>0.27431899999999998</v>
      </c>
      <c r="B18" s="26">
        <v>57600</v>
      </c>
      <c r="C18">
        <v>0</v>
      </c>
      <c r="D18">
        <v>1547712.5</v>
      </c>
      <c r="E18">
        <v>-548009.32167300896</v>
      </c>
      <c r="F18">
        <v>0</v>
      </c>
      <c r="G18">
        <v>0</v>
      </c>
      <c r="H18">
        <v>-368.54652179999999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-765235.41167452745</v>
      </c>
      <c r="P18">
        <v>0.18163409524207599</v>
      </c>
      <c r="Q18">
        <v>0.5</v>
      </c>
      <c r="R18">
        <v>0</v>
      </c>
      <c r="S18">
        <v>0</v>
      </c>
      <c r="T18">
        <v>999334.63180519105</v>
      </c>
      <c r="U18">
        <v>-765235.41167452803</v>
      </c>
      <c r="V18">
        <v>0.17468782299999999</v>
      </c>
      <c r="W18">
        <v>0.12831999999999999</v>
      </c>
      <c r="X18" s="28">
        <f t="shared" si="0"/>
        <v>0</v>
      </c>
      <c r="Y18" s="28">
        <f t="shared" si="1"/>
        <v>999334.63180519105</v>
      </c>
      <c r="Z18" s="28">
        <f t="shared" si="2"/>
        <v>-765235.41167452803</v>
      </c>
      <c r="AA18" s="28">
        <f t="shared" si="3"/>
        <v>0</v>
      </c>
      <c r="AB18" s="30">
        <f t="shared" si="4"/>
        <v>0</v>
      </c>
      <c r="AC18" s="30">
        <f t="shared" si="5"/>
        <v>0</v>
      </c>
      <c r="AD18" s="30">
        <f t="shared" si="6"/>
        <v>5.8207660913467407E-10</v>
      </c>
      <c r="AE18" s="30">
        <f>IF('Day1'!A18&lt;KPI!$B$15,1,0)</f>
        <v>0</v>
      </c>
      <c r="AF18" s="30">
        <f>IF('Day1'!A18&gt;=KPI!$B$15,1,0)</f>
        <v>1</v>
      </c>
      <c r="AG18" s="30">
        <f t="shared" si="7"/>
        <v>0</v>
      </c>
      <c r="AH18" s="30">
        <f t="shared" si="8"/>
        <v>999334.63180519105</v>
      </c>
    </row>
    <row r="19" spans="1:34" x14ac:dyDescent="0.25">
      <c r="A19" s="31">
        <v>0.27111299999999999</v>
      </c>
      <c r="B19" s="26">
        <v>61200</v>
      </c>
      <c r="C19">
        <v>0</v>
      </c>
      <c r="D19">
        <v>612237.5</v>
      </c>
      <c r="E19">
        <v>-497718.72584464902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-745323.70328848646</v>
      </c>
      <c r="P19">
        <v>0.18169120094552901</v>
      </c>
      <c r="Q19">
        <v>0.5</v>
      </c>
      <c r="R19">
        <v>0</v>
      </c>
      <c r="S19">
        <v>0</v>
      </c>
      <c r="T19">
        <v>114518.774155351</v>
      </c>
      <c r="U19">
        <v>-745323.70328848599</v>
      </c>
      <c r="V19">
        <v>0.185012962</v>
      </c>
      <c r="W19">
        <v>0.13632</v>
      </c>
      <c r="X19" s="28">
        <f t="shared" si="0"/>
        <v>0</v>
      </c>
      <c r="Y19" s="28">
        <f t="shared" si="1"/>
        <v>114518.774155351</v>
      </c>
      <c r="Z19" s="28">
        <f t="shared" si="2"/>
        <v>-745323.70328848599</v>
      </c>
      <c r="AA19" s="28">
        <f t="shared" si="3"/>
        <v>0</v>
      </c>
      <c r="AB19" s="30">
        <f t="shared" si="4"/>
        <v>0</v>
      </c>
      <c r="AC19" s="30">
        <f t="shared" si="5"/>
        <v>0</v>
      </c>
      <c r="AD19" s="30">
        <f t="shared" si="6"/>
        <v>-4.6566128730773926E-10</v>
      </c>
      <c r="AE19" s="30">
        <f>IF('Day1'!A19&lt;KPI!$B$15,1,0)</f>
        <v>0</v>
      </c>
      <c r="AF19" s="30">
        <f>IF('Day1'!A19&gt;=KPI!$B$15,1,0)</f>
        <v>1</v>
      </c>
      <c r="AG19" s="30">
        <f t="shared" si="7"/>
        <v>0</v>
      </c>
      <c r="AH19" s="30">
        <f t="shared" si="8"/>
        <v>114518.774155351</v>
      </c>
    </row>
    <row r="20" spans="1:34" x14ac:dyDescent="0.25">
      <c r="A20" s="31">
        <v>0.28212799999999999</v>
      </c>
      <c r="B20" s="26">
        <v>64800</v>
      </c>
      <c r="C20">
        <v>0</v>
      </c>
      <c r="D20">
        <v>79631.25</v>
      </c>
      <c r="E20">
        <v>-417148.00624470599</v>
      </c>
      <c r="F20">
        <v>0</v>
      </c>
      <c r="G20">
        <v>0</v>
      </c>
      <c r="H20">
        <v>-658000.45349999995</v>
      </c>
      <c r="I20">
        <v>0</v>
      </c>
      <c r="J20">
        <v>-337516.7562</v>
      </c>
      <c r="K20">
        <v>0</v>
      </c>
      <c r="L20">
        <v>0</v>
      </c>
      <c r="M20">
        <v>0</v>
      </c>
      <c r="N20">
        <v>0</v>
      </c>
      <c r="O20">
        <v>-475871.90082644694</v>
      </c>
      <c r="P20">
        <v>0.18169120094552901</v>
      </c>
      <c r="Q20">
        <v>0.5</v>
      </c>
      <c r="R20">
        <v>0</v>
      </c>
      <c r="S20">
        <v>0</v>
      </c>
      <c r="T20">
        <v>-1333033.96594471</v>
      </c>
      <c r="U20">
        <v>-475871.900826447</v>
      </c>
      <c r="V20">
        <v>0.25895084000000002</v>
      </c>
      <c r="W20">
        <v>0.19972000000000001</v>
      </c>
      <c r="X20" s="28">
        <f t="shared" si="0"/>
        <v>-1333033.96594471</v>
      </c>
      <c r="Y20" s="28">
        <f t="shared" si="1"/>
        <v>0</v>
      </c>
      <c r="Z20" s="28">
        <f t="shared" si="2"/>
        <v>-475871.900826447</v>
      </c>
      <c r="AA20" s="28">
        <f t="shared" si="3"/>
        <v>0</v>
      </c>
      <c r="AB20" s="30">
        <f t="shared" si="4"/>
        <v>3.9581209421157837E-9</v>
      </c>
      <c r="AC20" s="30">
        <f t="shared" si="5"/>
        <v>0</v>
      </c>
      <c r="AD20" s="30">
        <f t="shared" si="6"/>
        <v>4.0163286030292511E-9</v>
      </c>
      <c r="AE20" s="30">
        <f>IF('Day1'!A20&lt;KPI!$B$15,1,0)</f>
        <v>0</v>
      </c>
      <c r="AF20" s="30">
        <f>IF('Day1'!A20&gt;=KPI!$B$15,1,0)</f>
        <v>1</v>
      </c>
      <c r="AG20" s="30">
        <f t="shared" si="7"/>
        <v>0</v>
      </c>
      <c r="AH20" s="30">
        <f t="shared" si="8"/>
        <v>0</v>
      </c>
    </row>
    <row r="21" spans="1:34" x14ac:dyDescent="0.25">
      <c r="A21" s="31">
        <v>0.28089700000000001</v>
      </c>
      <c r="B21" s="26">
        <v>68400</v>
      </c>
      <c r="C21">
        <v>0</v>
      </c>
      <c r="D21">
        <v>31.25</v>
      </c>
      <c r="E21">
        <v>-465631.27859207703</v>
      </c>
      <c r="F21">
        <v>0</v>
      </c>
      <c r="G21">
        <v>0</v>
      </c>
      <c r="H21">
        <v>0</v>
      </c>
      <c r="I21">
        <v>0</v>
      </c>
      <c r="J21">
        <v>-450000</v>
      </c>
      <c r="K21">
        <v>0</v>
      </c>
      <c r="L21">
        <v>0</v>
      </c>
      <c r="M21">
        <v>0</v>
      </c>
      <c r="N21">
        <v>0</v>
      </c>
      <c r="O21">
        <v>-601455.23415977997</v>
      </c>
      <c r="P21">
        <v>0.28364613174901099</v>
      </c>
      <c r="Q21">
        <v>0.5</v>
      </c>
      <c r="R21">
        <v>4.6375277742692303E-2</v>
      </c>
      <c r="S21">
        <v>0</v>
      </c>
      <c r="T21">
        <v>-915600.02859207802</v>
      </c>
      <c r="U21">
        <v>-601455.23415977997</v>
      </c>
      <c r="V21">
        <v>0.27743423</v>
      </c>
      <c r="W21">
        <v>0.21782000000000001</v>
      </c>
      <c r="X21" s="28">
        <f t="shared" si="0"/>
        <v>-915600.02859207802</v>
      </c>
      <c r="Y21" s="28">
        <f t="shared" si="1"/>
        <v>0</v>
      </c>
      <c r="Z21" s="28">
        <f t="shared" si="2"/>
        <v>-601455.23415977997</v>
      </c>
      <c r="AA21" s="28">
        <f t="shared" si="3"/>
        <v>0</v>
      </c>
      <c r="AB21" s="30">
        <f t="shared" si="4"/>
        <v>9.3132257461547852E-10</v>
      </c>
      <c r="AC21" s="30">
        <f t="shared" si="5"/>
        <v>0</v>
      </c>
      <c r="AD21" s="30">
        <f t="shared" si="6"/>
        <v>9.3132257461547852E-10</v>
      </c>
      <c r="AE21" s="30">
        <f>IF('Day1'!A21&lt;KPI!$B$15,1,0)</f>
        <v>0</v>
      </c>
      <c r="AF21" s="30">
        <f>IF('Day1'!A21&gt;=KPI!$B$15,1,0)</f>
        <v>1</v>
      </c>
      <c r="AG21" s="30">
        <f t="shared" si="7"/>
        <v>0</v>
      </c>
      <c r="AH21" s="30">
        <f t="shared" si="8"/>
        <v>0</v>
      </c>
    </row>
    <row r="22" spans="1:34" x14ac:dyDescent="0.25">
      <c r="A22" s="31">
        <v>0.27615600000000001</v>
      </c>
      <c r="B22" s="26">
        <v>72000</v>
      </c>
      <c r="C22">
        <v>0</v>
      </c>
      <c r="D22">
        <v>0</v>
      </c>
      <c r="E22">
        <v>-512742.02974724898</v>
      </c>
      <c r="F22">
        <v>0</v>
      </c>
      <c r="G22">
        <v>0</v>
      </c>
      <c r="H22">
        <v>0</v>
      </c>
      <c r="I22">
        <v>0</v>
      </c>
      <c r="J22">
        <v>-450000</v>
      </c>
      <c r="K22">
        <v>0</v>
      </c>
      <c r="L22">
        <v>0</v>
      </c>
      <c r="M22">
        <v>0</v>
      </c>
      <c r="N22">
        <v>0</v>
      </c>
      <c r="O22">
        <v>-491009.64187327842</v>
      </c>
      <c r="P22">
        <v>0.28364613174901099</v>
      </c>
      <c r="Q22">
        <v>0.5</v>
      </c>
      <c r="R22">
        <v>0.160077901649398</v>
      </c>
      <c r="S22">
        <v>0</v>
      </c>
      <c r="T22">
        <v>-962742.02974724898</v>
      </c>
      <c r="U22">
        <v>-491009.64187327801</v>
      </c>
      <c r="V22">
        <v>0.28452875100000002</v>
      </c>
      <c r="W22">
        <v>0.22478999999999999</v>
      </c>
      <c r="X22" s="28">
        <f t="shared" si="0"/>
        <v>-962742.02974724898</v>
      </c>
      <c r="Y22" s="28">
        <f t="shared" si="1"/>
        <v>0</v>
      </c>
      <c r="Z22" s="28">
        <f t="shared" si="2"/>
        <v>-491009.64187327801</v>
      </c>
      <c r="AA22" s="28">
        <f t="shared" si="3"/>
        <v>0</v>
      </c>
      <c r="AB22" s="30">
        <f t="shared" si="4"/>
        <v>0</v>
      </c>
      <c r="AC22" s="30">
        <f t="shared" si="5"/>
        <v>0</v>
      </c>
      <c r="AD22" s="30">
        <f t="shared" si="6"/>
        <v>-2.9103830456733704E-10</v>
      </c>
      <c r="AE22" s="30">
        <f>IF('Day1'!A22&lt;KPI!$B$15,1,0)</f>
        <v>0</v>
      </c>
      <c r="AF22" s="30">
        <f>IF('Day1'!A22&gt;=KPI!$B$15,1,0)</f>
        <v>1</v>
      </c>
      <c r="AG22" s="30">
        <f t="shared" si="7"/>
        <v>0</v>
      </c>
      <c r="AH22" s="30">
        <f t="shared" si="8"/>
        <v>0</v>
      </c>
    </row>
    <row r="23" spans="1:34" x14ac:dyDescent="0.25">
      <c r="A23" s="31">
        <v>0.27117200000000002</v>
      </c>
      <c r="B23" s="26">
        <v>75600</v>
      </c>
      <c r="C23">
        <v>0</v>
      </c>
      <c r="D23">
        <v>0</v>
      </c>
      <c r="E23">
        <v>-508746.04423543898</v>
      </c>
      <c r="F23">
        <v>0</v>
      </c>
      <c r="G23">
        <v>0</v>
      </c>
      <c r="H23">
        <v>-499746.0442</v>
      </c>
      <c r="I23">
        <v>0</v>
      </c>
      <c r="J23">
        <v>-9266.1854160000003</v>
      </c>
      <c r="K23">
        <v>0</v>
      </c>
      <c r="L23">
        <v>0</v>
      </c>
      <c r="M23">
        <v>0</v>
      </c>
      <c r="N23">
        <v>0</v>
      </c>
      <c r="O23">
        <v>-296342.97520661145</v>
      </c>
      <c r="P23">
        <v>0.28364613174901099</v>
      </c>
      <c r="Q23">
        <v>0.5</v>
      </c>
      <c r="R23">
        <v>0.22250353130512801</v>
      </c>
      <c r="S23">
        <v>0</v>
      </c>
      <c r="T23">
        <v>-1017758.2738514401</v>
      </c>
      <c r="U23">
        <v>-296342.97520661098</v>
      </c>
      <c r="V23">
        <v>0.28195294799999998</v>
      </c>
      <c r="W23">
        <v>0.22303000000000001</v>
      </c>
      <c r="X23" s="28">
        <f t="shared" si="0"/>
        <v>-1017758.2738514401</v>
      </c>
      <c r="Y23" s="28">
        <f t="shared" si="1"/>
        <v>0</v>
      </c>
      <c r="Z23" s="28">
        <f t="shared" si="2"/>
        <v>-296342.97520661098</v>
      </c>
      <c r="AA23" s="28">
        <f t="shared" si="3"/>
        <v>0</v>
      </c>
      <c r="AB23" s="30">
        <f t="shared" si="4"/>
        <v>1.0477378964424133E-9</v>
      </c>
      <c r="AC23" s="30">
        <f t="shared" si="5"/>
        <v>-4.6566128730773926E-10</v>
      </c>
      <c r="AD23" s="30">
        <f t="shared" si="6"/>
        <v>6.9849193096160889E-10</v>
      </c>
      <c r="AE23" s="30">
        <f>IF('Day1'!A23&lt;KPI!$B$15,1,0)</f>
        <v>0</v>
      </c>
      <c r="AF23" s="30">
        <f>IF('Day1'!A23&gt;=KPI!$B$15,1,0)</f>
        <v>1</v>
      </c>
      <c r="AG23" s="30">
        <f t="shared" si="7"/>
        <v>0</v>
      </c>
      <c r="AH23" s="30">
        <f t="shared" si="8"/>
        <v>0</v>
      </c>
    </row>
    <row r="24" spans="1:34" x14ac:dyDescent="0.25">
      <c r="A24" s="31">
        <v>0.26649</v>
      </c>
      <c r="B24" s="26">
        <v>79200</v>
      </c>
      <c r="C24">
        <v>0</v>
      </c>
      <c r="D24">
        <v>0</v>
      </c>
      <c r="E24">
        <v>-510549.19361575902</v>
      </c>
      <c r="F24">
        <v>0</v>
      </c>
      <c r="G24">
        <v>0</v>
      </c>
      <c r="H24">
        <v>-510549.1936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-151926.3085399447</v>
      </c>
      <c r="P24">
        <v>0.35973680232648098</v>
      </c>
      <c r="Q24">
        <v>0.5</v>
      </c>
      <c r="R24">
        <v>0.22367418641113401</v>
      </c>
      <c r="S24">
        <v>0</v>
      </c>
      <c r="T24">
        <v>-1021098.38721576</v>
      </c>
      <c r="U24">
        <v>-151926.30853994499</v>
      </c>
      <c r="V24">
        <v>0.27047363200000002</v>
      </c>
      <c r="W24">
        <v>0.21471999999999999</v>
      </c>
      <c r="X24" s="28">
        <f t="shared" si="0"/>
        <v>-1021098.38721576</v>
      </c>
      <c r="Y24" s="28">
        <f t="shared" si="1"/>
        <v>0</v>
      </c>
      <c r="Z24" s="28">
        <f t="shared" si="2"/>
        <v>-151926.30853994499</v>
      </c>
      <c r="AA24" s="28">
        <f t="shared" si="3"/>
        <v>0</v>
      </c>
      <c r="AB24" s="30">
        <f t="shared" si="4"/>
        <v>9.3132257461547852E-10</v>
      </c>
      <c r="AC24" s="30">
        <f t="shared" si="5"/>
        <v>2.9103830456733704E-10</v>
      </c>
      <c r="AD24" s="30">
        <f t="shared" si="6"/>
        <v>1.1059455573558807E-9</v>
      </c>
      <c r="AE24" s="30">
        <f>IF('Day1'!A24&lt;KPI!$B$15,1,0)</f>
        <v>1</v>
      </c>
      <c r="AF24" s="30">
        <f>IF('Day1'!A24&gt;=KPI!$B$15,1,0)</f>
        <v>0</v>
      </c>
      <c r="AG24" s="30">
        <f t="shared" si="7"/>
        <v>-1021098.38721576</v>
      </c>
      <c r="AH24" s="30">
        <f t="shared" si="8"/>
        <v>0</v>
      </c>
    </row>
    <row r="25" spans="1:34" x14ac:dyDescent="0.25">
      <c r="A25" s="31">
        <v>0.26110800000000001</v>
      </c>
      <c r="B25" s="26">
        <v>82800</v>
      </c>
      <c r="C25">
        <v>0</v>
      </c>
      <c r="D25">
        <v>0</v>
      </c>
      <c r="E25">
        <v>-500701.48059989797</v>
      </c>
      <c r="F25">
        <v>0</v>
      </c>
      <c r="G25">
        <v>0</v>
      </c>
      <c r="H25">
        <v>-500701.48060000001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-32004.820936638986</v>
      </c>
      <c r="P25">
        <v>0.43753471444407799</v>
      </c>
      <c r="Q25">
        <v>0.5</v>
      </c>
      <c r="R25">
        <v>0.22367418641113401</v>
      </c>
      <c r="S25">
        <v>0</v>
      </c>
      <c r="T25">
        <v>-1001402.9611999</v>
      </c>
      <c r="U25">
        <v>-32004.820936639098</v>
      </c>
      <c r="V25">
        <v>0.26045217100000001</v>
      </c>
      <c r="W25">
        <v>0.20463000000000001</v>
      </c>
      <c r="X25" s="28">
        <f t="shared" si="0"/>
        <v>-1001402.9611999</v>
      </c>
      <c r="Y25" s="28">
        <f t="shared" si="1"/>
        <v>0</v>
      </c>
      <c r="Z25" s="28">
        <f t="shared" si="2"/>
        <v>-32004.820936639098</v>
      </c>
      <c r="AA25" s="28">
        <f t="shared" si="3"/>
        <v>0</v>
      </c>
      <c r="AB25" s="30">
        <f t="shared" si="4"/>
        <v>1.9790604710578918E-9</v>
      </c>
      <c r="AC25" s="30">
        <f t="shared" si="5"/>
        <v>1.127773430198431E-10</v>
      </c>
      <c r="AD25" s="30">
        <f t="shared" si="6"/>
        <v>2.0991137716919184E-9</v>
      </c>
      <c r="AE25" s="30">
        <f>IF('Day1'!A25&lt;KPI!$B$15,1,0)</f>
        <v>1</v>
      </c>
      <c r="AF25" s="30">
        <f>IF('Day1'!A25&gt;=KPI!$B$15,1,0)</f>
        <v>0</v>
      </c>
      <c r="AG25" s="30">
        <f t="shared" si="7"/>
        <v>-1001402.9611999</v>
      </c>
      <c r="AH25" s="30">
        <f t="shared" si="8"/>
        <v>0</v>
      </c>
    </row>
    <row r="26" spans="1:34" x14ac:dyDescent="0.25">
      <c r="S26" s="5">
        <f>SUM(T2:T25)</f>
        <v>-603547.95414515631</v>
      </c>
      <c r="T26" s="5">
        <f>SUM(U2:U25)</f>
        <v>-9825970.9184247795</v>
      </c>
      <c r="W26" s="5"/>
      <c r="X26" s="5"/>
      <c r="Y26" s="5"/>
      <c r="Z26" s="5"/>
      <c r="AA26" s="5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B25"/>
  <sheetViews>
    <sheetView workbookViewId="0">
      <selection activeCell="A9" sqref="A9:B15"/>
    </sheetView>
  </sheetViews>
  <sheetFormatPr defaultRowHeight="15" x14ac:dyDescent="0.25"/>
  <cols>
    <col min="1" max="1" width="31.28515625" bestFit="1" customWidth="1"/>
    <col min="2" max="3" width="12" bestFit="1" customWidth="1"/>
  </cols>
  <sheetData>
    <row r="1" spans="1:2" x14ac:dyDescent="0.25">
      <c r="A1" t="s">
        <v>7</v>
      </c>
      <c r="B1">
        <f>(B10+B12)/(B9+B11)</f>
        <v>0.97266253535390279</v>
      </c>
    </row>
    <row r="2" spans="1:2" x14ac:dyDescent="0.25">
      <c r="A2" t="s">
        <v>9</v>
      </c>
    </row>
    <row r="3" spans="1:2" x14ac:dyDescent="0.25">
      <c r="A3" t="s">
        <v>13</v>
      </c>
      <c r="B3" cm="1">
        <f t="array" ref="B3">(SUM(-'Day1'!AG2:AG25)+SUM('Day1'!AH2:AH25))/(KPI!B11+KPI!B12)</f>
        <v>0.50465872200061024</v>
      </c>
    </row>
    <row r="4" spans="1:2" x14ac:dyDescent="0.25">
      <c r="A4" t="s">
        <v>15</v>
      </c>
    </row>
    <row r="5" spans="1:2" x14ac:dyDescent="0.25">
      <c r="A5" t="s">
        <v>17</v>
      </c>
    </row>
    <row r="6" spans="1:2" x14ac:dyDescent="0.25">
      <c r="A6" t="s">
        <v>19</v>
      </c>
    </row>
    <row r="7" spans="1:2" x14ac:dyDescent="0.25">
      <c r="A7" t="s">
        <v>21</v>
      </c>
    </row>
    <row r="9" spans="1:2" x14ac:dyDescent="0.25">
      <c r="A9" t="s">
        <v>73</v>
      </c>
      <c r="B9">
        <f>SUM('Day1'!C2:D25)</f>
        <v>11682768.75</v>
      </c>
    </row>
    <row r="10" spans="1:2" x14ac:dyDescent="0.25">
      <c r="A10" t="s">
        <v>74</v>
      </c>
      <c r="B10" cm="1">
        <f t="array" ref="B10">SUM(-'Day1'!E2:E25)</f>
        <v>11705468.14997106</v>
      </c>
    </row>
    <row r="11" spans="1:2" x14ac:dyDescent="0.25">
      <c r="A11" t="s">
        <v>75</v>
      </c>
      <c r="B11" cm="1">
        <f t="array" ref="B11">SUM(-'Day1'!X2:X25)</f>
        <v>9564576.6674915887</v>
      </c>
    </row>
    <row r="12" spans="1:2" x14ac:dyDescent="0.25">
      <c r="A12" t="s">
        <v>76</v>
      </c>
      <c r="B12">
        <f>SUM('Day1'!Y2:Y25)</f>
        <v>8961028.7133464348</v>
      </c>
    </row>
    <row r="13" spans="1:2" x14ac:dyDescent="0.25">
      <c r="A13" t="s">
        <v>77</v>
      </c>
      <c r="B13" cm="1">
        <f t="array" ref="B13">SUM(-'Day1'!Z2:Z25)</f>
        <v>9825970.9184247795</v>
      </c>
    </row>
    <row r="14" spans="1:2" x14ac:dyDescent="0.25">
      <c r="A14" t="s">
        <v>78</v>
      </c>
      <c r="B14">
        <f>SUM('Day1'!AA2:AA25)</f>
        <v>0</v>
      </c>
    </row>
    <row r="15" spans="1:2" x14ac:dyDescent="0.25">
      <c r="A15" t="s">
        <v>81</v>
      </c>
      <c r="B15">
        <f>MEDIAN('Day1'!A2:A25)</f>
        <v>0.26834000000000002</v>
      </c>
    </row>
    <row r="21" spans="1:1" x14ac:dyDescent="0.25">
      <c r="A21" s="12" t="s">
        <v>23</v>
      </c>
    </row>
    <row r="22" spans="1:1" x14ac:dyDescent="0.25">
      <c r="A22" s="12" t="s">
        <v>27</v>
      </c>
    </row>
    <row r="23" spans="1:1" x14ac:dyDescent="0.25">
      <c r="A23" s="12" t="s">
        <v>29</v>
      </c>
    </row>
    <row r="24" spans="1:1" x14ac:dyDescent="0.25">
      <c r="A24" s="12" t="s">
        <v>31</v>
      </c>
    </row>
    <row r="25" spans="1:1" x14ac:dyDescent="0.25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2025-03-13T11:34:41Z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