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"/>
    </mc:Choice>
  </mc:AlternateContent>
  <xr:revisionPtr revIDLastSave="0" documentId="13_ncr:1_{00AF16F7-6F06-47A1-8DE7-CB2D71E8D8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figuration" sheetId="1" r:id="rId1"/>
    <sheet name="Day1" sheetId="2" r:id="rId2"/>
    <sheet name="KP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/>
  <c r="AF5" i="2" s="1"/>
  <c r="AH5" i="2" s="1"/>
  <c r="AE20" i="2" l="1"/>
  <c r="AG20" i="2" s="1"/>
  <c r="AE12" i="2"/>
  <c r="AG12" i="2" s="1"/>
  <c r="AE4" i="2"/>
  <c r="AG4" i="2" s="1"/>
  <c r="AF20" i="2"/>
  <c r="AH20" i="2" s="1"/>
  <c r="AF12" i="2"/>
  <c r="AH12" i="2" s="1"/>
  <c r="AF4" i="2"/>
  <c r="AH4" i="2" s="1"/>
  <c r="AE19" i="2"/>
  <c r="AG19" i="2" s="1"/>
  <c r="AE3" i="2"/>
  <c r="AG3" i="2" s="1"/>
  <c r="AF11" i="2"/>
  <c r="AH11" i="2" s="1"/>
  <c r="AE2" i="2"/>
  <c r="AG2" i="2" s="1"/>
  <c r="AE17" i="2"/>
  <c r="AG17" i="2" s="1"/>
  <c r="AF25" i="2"/>
  <c r="AH25" i="2" s="1"/>
  <c r="AF9" i="2"/>
  <c r="AH9" i="2" s="1"/>
  <c r="AE24" i="2"/>
  <c r="AG24" i="2" s="1"/>
  <c r="AE8" i="2"/>
  <c r="AG8" i="2" s="1"/>
  <c r="AF16" i="2"/>
  <c r="AH16" i="2" s="1"/>
  <c r="AF8" i="2"/>
  <c r="AH8" i="2" s="1"/>
  <c r="AE15" i="2"/>
  <c r="AG15" i="2" s="1"/>
  <c r="AF23" i="2"/>
  <c r="AH23" i="2" s="1"/>
  <c r="AF7" i="2"/>
  <c r="AH7" i="2" s="1"/>
  <c r="AE22" i="2"/>
  <c r="AG22" i="2" s="1"/>
  <c r="AE14" i="2"/>
  <c r="AG14" i="2" s="1"/>
  <c r="AE6" i="2"/>
  <c r="AG6" i="2" s="1"/>
  <c r="AF22" i="2"/>
  <c r="AH22" i="2" s="1"/>
  <c r="AF14" i="2"/>
  <c r="AH14" i="2" s="1"/>
  <c r="AF6" i="2"/>
  <c r="AH6" i="2" s="1"/>
  <c r="AE11" i="2"/>
  <c r="AG11" i="2" s="1"/>
  <c r="AF19" i="2"/>
  <c r="AH19" i="2" s="1"/>
  <c r="AF3" i="2"/>
  <c r="AH3" i="2" s="1"/>
  <c r="AE18" i="2"/>
  <c r="AG18" i="2" s="1"/>
  <c r="AE10" i="2"/>
  <c r="AG10" i="2" s="1"/>
  <c r="AF2" i="2"/>
  <c r="AH2" i="2" s="1"/>
  <c r="AF18" i="2"/>
  <c r="AH18" i="2" s="1"/>
  <c r="AF10" i="2"/>
  <c r="AH10" i="2" s="1"/>
  <c r="AE25" i="2"/>
  <c r="AG25" i="2" s="1"/>
  <c r="AE9" i="2"/>
  <c r="AG9" i="2" s="1"/>
  <c r="AF17" i="2"/>
  <c r="AH17" i="2" s="1"/>
  <c r="AE16" i="2"/>
  <c r="AG16" i="2" s="1"/>
  <c r="AF24" i="2"/>
  <c r="AH24" i="2" s="1"/>
  <c r="AE23" i="2"/>
  <c r="AG23" i="2" s="1"/>
  <c r="AE7" i="2"/>
  <c r="AG7" i="2" s="1"/>
  <c r="AF15" i="2"/>
  <c r="AH15" i="2" s="1"/>
  <c r="AE21" i="2"/>
  <c r="AG21" i="2" s="1"/>
  <c r="AE13" i="2"/>
  <c r="AG13" i="2" s="1"/>
  <c r="AE5" i="2"/>
  <c r="AG5" i="2" s="1"/>
  <c r="AF21" i="2"/>
  <c r="AH21" i="2" s="1"/>
  <c r="AF13" i="2"/>
  <c r="AH13" i="2" s="1"/>
  <c r="B10" i="3" a="1"/>
  <c r="B10" i="3" s="1"/>
  <c r="B9" i="3"/>
  <c r="X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" i="2"/>
  <c r="AA5" i="2"/>
  <c r="X3" i="2"/>
  <c r="X4" i="2"/>
  <c r="AD4" i="2" s="1"/>
  <c r="X5" i="2"/>
  <c r="AD5" i="2" s="1"/>
  <c r="X6" i="2"/>
  <c r="AD6" i="2" s="1"/>
  <c r="X7" i="2"/>
  <c r="X8" i="2"/>
  <c r="X9" i="2"/>
  <c r="X10" i="2"/>
  <c r="X11" i="2"/>
  <c r="X12" i="2"/>
  <c r="AD12" i="2" s="1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AD21" i="2"/>
  <c r="AD22" i="2"/>
  <c r="AD23" i="2"/>
  <c r="AA3" i="2"/>
  <c r="AA4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" i="2"/>
  <c r="B14" i="3" s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AD17" i="2" s="1"/>
  <c r="Y18" i="2"/>
  <c r="Y19" i="2"/>
  <c r="Y20" i="2"/>
  <c r="AD20" i="2" s="1"/>
  <c r="Y21" i="2"/>
  <c r="Y22" i="2"/>
  <c r="Y23" i="2"/>
  <c r="Y24" i="2"/>
  <c r="Y25" i="2"/>
  <c r="Y2" i="2"/>
  <c r="B12" i="3" s="1"/>
  <c r="S26" i="2"/>
  <c r="T26" i="2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  <c r="B3" i="3" l="1" a="1"/>
  <c r="B3" i="3" s="1"/>
  <c r="B11" i="3" a="1"/>
  <c r="B11" i="3" s="1"/>
  <c r="B1" i="3" s="1"/>
  <c r="AD14" i="2"/>
  <c r="B13" i="3" a="1"/>
  <c r="B13" i="3" s="1"/>
  <c r="AD24" i="2"/>
  <c r="AD7" i="2"/>
  <c r="AD9" i="2"/>
  <c r="AD2" i="2"/>
  <c r="AD8" i="2"/>
  <c r="AD13" i="2"/>
  <c r="AD16" i="2"/>
  <c r="AD25" i="2"/>
  <c r="AD15" i="2"/>
  <c r="AD11" i="2"/>
  <c r="AD3" i="2"/>
  <c r="AD10" i="2"/>
  <c r="AD19" i="2"/>
  <c r="AD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tc={BBF6192E-46D5-4D10-80A3-16261C917A8C}</author>
  </authors>
  <commentList>
    <comment ref="X1" authorId="0" shapeId="0" xr:uid="{BBF6192E-46D5-4D10-80A3-16261C917A8C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<sst xmlns="http://schemas.openxmlformats.org/spreadsheetml/2006/main" count="100" uniqueCount="86">
  <si>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</si>
  <si>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</si>
  <si>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</si>
  <si>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</si>
  <si>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</si>
  <si>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</si>
  <si>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</si>
  <si>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</si>
  <si>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</si>
  <si>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</si>
  <si>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</si>
  <si>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</si>
  <si>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</si>
  <si>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</si>
  <si>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</si>
  <si>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</si>
  <si>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</si>
  <si>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</si>
  <si>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</si>
  <si>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</si>
  <si>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</si>
  <si>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</si>
  <si>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</si>
  <si>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</si>
  <si>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</si>
  <si>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</si>
  <si>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</si>
  <si>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</si>
  <si>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</si>
  <si>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</si>
  <si>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</si>
  <si>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</si>
  <si>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</si>
  <si>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</si>
  <si>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</si>
  <si>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</si>
  <si>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</si>
  <si>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</si>
  <si>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</si>
  <si>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</si>
  <si>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</si>
  <si>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</si>
  <si>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</si>
  <si>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</si>
  <si>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</si>
  <si>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</si>
  <si>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</si>
  <si>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</si>
  <si>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</si>
  <si>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</si>
  <si>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</si>
  <si>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</si>
  <si>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</si>
  <si>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</si>
  <si>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</si>
  <si>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</si>
  <si>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</si>
  <si>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</si>
  <si>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</si>
  <si>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</si>
  <si>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</si>
  <si>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</si>
  <si>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</si>
  <si>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</si>
  <si>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</si>
  <si>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</si>
  <si>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</si>
  <si>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</si>
  <si>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</si>
  <si>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</si>
  <si>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</si>
  <si>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</si>
  <si>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</si>
  <si>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</si>
  <si>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</si>
  <si>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</si>
  <si>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</si>
  <si>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</si>
  <si>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</si>
  <si>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</si>
  <si>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Timeslot</t>
  </si>
  <si>
    <t>median of price</t>
  </si>
  <si>
    <t>Low price</t>
  </si>
  <si>
    <t>High price</t>
  </si>
  <si>
    <t>import in LPT</t>
  </si>
  <si>
    <t>Export in 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</si>
</sst>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6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5-03-07T10:30:55.24" personId="{93A7B67D-BC03-48B0-9284-28C2ED2F3AED}" id="{BBF6192E-46D5-4D10-80A3-16261C917A8C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4.4" x14ac:dyDescent="0.3"/>
  <cols>
    <col min="1" max="1" width="30.33203125" bestFit="1" customWidth="1"/>
    <col min="6" max="6" width="6" bestFit="1" customWidth="1"/>
    <col min="7" max="7" width="5" bestFit="1" customWidth="1"/>
    <col min="8" max="8" width="12.88671875" bestFit="1" customWidth="1"/>
    <col min="10" max="10" width="31.33203125" bestFit="1" customWidth="1"/>
    <col min="11" max="11" width="11" bestFit="1" customWidth="1"/>
    <col min="13" max="13" width="22" bestFit="1" customWidth="1"/>
    <col min="14" max="14" width="18.6640625" bestFit="1" customWidth="1"/>
    <col min="15" max="15" width="19.33203125" bestFit="1" customWidth="1"/>
  </cols>
  <sheetData>
    <row r="1" spans="1:2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3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3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3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3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3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3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3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3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3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3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3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3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3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3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3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3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3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3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3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3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3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3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3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3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3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3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3">
      <c r="A28" s="5"/>
    </row>
    <row r="29" spans="1:29" x14ac:dyDescent="0.3">
      <c r="A29" s="5"/>
    </row>
    <row r="30" spans="1:29" x14ac:dyDescent="0.3">
      <c r="A30" s="5"/>
      <c r="M30" t="s">
        <v>39</v>
      </c>
      <c r="N30">
        <f>SUM(O27,S27,W27,AA27)/4000</f>
        <v>12322.616587471062</v>
      </c>
    </row>
    <row r="31" spans="1:29" x14ac:dyDescent="0.3">
      <c r="M31" t="s">
        <v>40</v>
      </c>
      <c r="N31">
        <f>SUM(N27,R27,V27,Z27)/4000</f>
        <v>11869.926175793151</v>
      </c>
    </row>
    <row r="32" spans="1:29" x14ac:dyDescent="0.3">
      <c r="M32" t="s">
        <v>41</v>
      </c>
      <c r="N32">
        <f>N30*365</f>
        <v>4497755.0544269374</v>
      </c>
    </row>
    <row r="33" spans="1:14" x14ac:dyDescent="0.3">
      <c r="A33" s="5"/>
      <c r="M33" t="s">
        <v>42</v>
      </c>
      <c r="N33">
        <f>N31*365</f>
        <v>4332523.0541645</v>
      </c>
    </row>
    <row r="34" spans="1:14" x14ac:dyDescent="0.3">
      <c r="A34" s="5"/>
      <c r="M34" t="s">
        <v>43</v>
      </c>
      <c r="N34">
        <f>SUM(P27,T27,X27,AB27)/4000</f>
        <v>12938.653125000001</v>
      </c>
    </row>
    <row r="35" spans="1:14" x14ac:dyDescent="0.3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H26"/>
  <sheetViews>
    <sheetView topLeftCell="N1" workbookViewId="0">
      <selection activeCell="AC14" sqref="A1:AH26"/>
    </sheetView>
  </sheetViews>
  <sheetFormatPr defaultRowHeight="14.4" x14ac:dyDescent="0.3"/>
  <cols>
    <col min="1" max="1" width="13.5546875" bestFit="1" customWidth="1"/>
    <col min="7" max="7" width="10" bestFit="1" customWidth="1"/>
    <col min="9" max="9" width="9.33203125" bestFit="1" customWidth="1"/>
    <col min="13" max="13" width="10.6640625" bestFit="1" customWidth="1"/>
    <col min="18" max="18" width="9.6640625" bestFit="1" customWidth="1"/>
    <col min="27" max="27" width="10.6640625" bestFit="1" customWidth="1"/>
    <col min="28" max="28" width="10.77734375" bestFit="1" customWidth="1"/>
    <col min="29" max="30" width="12.88671875" bestFit="1" customWidth="1"/>
    <col min="33" max="33" width="12.6640625" bestFit="1" customWidth="1"/>
    <col min="34" max="34" width="12" bestFit="1" customWidth="1"/>
  </cols>
  <sheetData>
    <row r="1" spans="1:34" x14ac:dyDescent="0.3">
      <c r="A1" s="31" t="s">
        <v>79</v>
      </c>
      <c r="B1" s="32" t="s">
        <v>80</v>
      </c>
      <c r="C1" s="26" t="s">
        <v>45</v>
      </c>
      <c r="D1" s="26" t="s">
        <v>46</v>
      </c>
      <c r="E1" s="26" t="s">
        <v>47</v>
      </c>
      <c r="F1" s="26" t="s">
        <v>48</v>
      </c>
      <c r="G1" s="26" t="s">
        <v>49</v>
      </c>
      <c r="H1" s="26" t="s">
        <v>50</v>
      </c>
      <c r="I1" s="26" t="s">
        <v>51</v>
      </c>
      <c r="J1" s="26" t="s">
        <v>52</v>
      </c>
      <c r="K1" s="26" t="s">
        <v>53</v>
      </c>
      <c r="L1" s="26" t="s">
        <v>54</v>
      </c>
      <c r="M1" s="26" t="s">
        <v>55</v>
      </c>
      <c r="N1" s="26" t="s">
        <v>56</v>
      </c>
      <c r="O1" s="26" t="s">
        <v>57</v>
      </c>
      <c r="P1" s="26" t="s">
        <v>58</v>
      </c>
      <c r="Q1" s="26" t="s">
        <v>59</v>
      </c>
      <c r="R1" s="26" t="s">
        <v>60</v>
      </c>
      <c r="S1" s="27" t="s">
        <v>61</v>
      </c>
      <c r="T1" s="26" t="s">
        <v>62</v>
      </c>
      <c r="U1" s="26" t="s">
        <v>63</v>
      </c>
      <c r="V1" s="26" t="s">
        <v>64</v>
      </c>
      <c r="W1" s="26" t="s">
        <v>65</v>
      </c>
      <c r="X1" s="29" t="s">
        <v>67</v>
      </c>
      <c r="Y1" s="29" t="s">
        <v>66</v>
      </c>
      <c r="Z1" s="29" t="s">
        <v>69</v>
      </c>
      <c r="AA1" s="29" t="s">
        <v>68</v>
      </c>
      <c r="AB1" s="29" t="s">
        <v>71</v>
      </c>
      <c r="AC1" s="29" t="s">
        <v>72</v>
      </c>
      <c r="AD1" s="29" t="s">
        <v>70</v>
      </c>
      <c r="AE1" s="29" t="s">
        <v>82</v>
      </c>
      <c r="AF1" s="29" t="s">
        <v>83</v>
      </c>
      <c r="AG1" s="29" t="s">
        <v>84</v>
      </c>
      <c r="AH1" s="29" t="s">
        <v>85</v>
      </c>
    </row>
    <row r="2" spans="1:34" x14ac:dyDescent="0.3">
      <c r="A2" s="31">
        <v>0.26038899999999998</v>
      </c>
      <c r="B2" s="26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0</v>
      </c>
      <c r="I2">
        <v>0</v>
      </c>
      <c r="J2">
        <v>168750</v>
      </c>
      <c r="K2">
        <v>0</v>
      </c>
      <c r="L2">
        <v>0</v>
      </c>
      <c r="M2">
        <v>0</v>
      </c>
      <c r="N2">
        <v>0</v>
      </c>
      <c r="O2">
        <v>-62750</v>
      </c>
      <c r="P2">
        <v>0.5</v>
      </c>
      <c r="Q2">
        <v>0.5</v>
      </c>
      <c r="R2">
        <v>0.5</v>
      </c>
      <c r="S2">
        <v>0.5</v>
      </c>
      <c r="T2">
        <v>-222985.725308908</v>
      </c>
      <c r="U2">
        <v>-62750</v>
      </c>
      <c r="V2">
        <v>0.254685102</v>
      </c>
      <c r="W2">
        <v>0.19520999999999999</v>
      </c>
      <c r="X2" s="28">
        <f>IF(T2&lt;0,T2,0)</f>
        <v>-222985.725308908</v>
      </c>
      <c r="Y2" s="28">
        <f>IF(T2&gt;0,T2,0)</f>
        <v>0</v>
      </c>
      <c r="Z2" s="28">
        <f>IF(U2&lt;0,U2,0)</f>
        <v>-62750</v>
      </c>
      <c r="AA2" s="28">
        <f>IF(U2&gt;0,U2,0)</f>
        <v>0</v>
      </c>
      <c r="AB2" s="30">
        <f>SUM(J2,C2:I2,-T2)</f>
        <v>0</v>
      </c>
      <c r="AC2" s="30">
        <f>N2+O2-U2</f>
        <v>0</v>
      </c>
      <c r="AD2" s="30">
        <f>SUM(C2,D2,E2,F2,G2,H2,I2,J2,N2,O2,-X2,-Y2,-Z2,-AA2)</f>
        <v>2.9103830456733704E-11</v>
      </c>
      <c r="AE2" s="30">
        <f>IF('Day1'!A2&lt;KPI!$B$15,1,0)</f>
        <v>1</v>
      </c>
      <c r="AF2" s="30">
        <f>IF('Day1'!A2&gt;=KPI!$B$15,1,0)</f>
        <v>0</v>
      </c>
      <c r="AG2" s="30">
        <f>X2*AE2</f>
        <v>-222985.725308908</v>
      </c>
      <c r="AH2" s="30">
        <f>Y2*AF2</f>
        <v>0</v>
      </c>
    </row>
    <row r="3" spans="1:34" x14ac:dyDescent="0.3">
      <c r="A3" s="31">
        <v>0.25714300000000001</v>
      </c>
      <c r="B3" s="26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-3400000</v>
      </c>
      <c r="I3">
        <v>0</v>
      </c>
      <c r="J3">
        <v>337520</v>
      </c>
      <c r="K3">
        <v>0</v>
      </c>
      <c r="L3">
        <v>0</v>
      </c>
      <c r="M3">
        <v>0</v>
      </c>
      <c r="N3">
        <v>0</v>
      </c>
      <c r="O3">
        <v>-62750</v>
      </c>
      <c r="P3">
        <v>0.5</v>
      </c>
      <c r="Q3">
        <v>0.5</v>
      </c>
      <c r="R3">
        <v>0.34861478657396999</v>
      </c>
      <c r="S3">
        <v>0.5</v>
      </c>
      <c r="T3">
        <v>-3457607.28829927</v>
      </c>
      <c r="U3">
        <v>-62750</v>
      </c>
      <c r="V3">
        <v>0.23503848899999999</v>
      </c>
      <c r="W3">
        <v>0.17444999999999999</v>
      </c>
      <c r="X3" s="28">
        <f t="shared" ref="X3:X25" si="0">IF(T3&lt;0,T3,0)</f>
        <v>-3457607.28829927</v>
      </c>
      <c r="Y3" s="28">
        <f t="shared" ref="Y3:Y25" si="1">IF(T3&gt;0,T3,0)</f>
        <v>0</v>
      </c>
      <c r="Z3" s="28">
        <f t="shared" ref="Z3:Z25" si="2">IF(U3&lt;0,U3,0)</f>
        <v>-62750</v>
      </c>
      <c r="AA3" s="28">
        <f t="shared" ref="AA3:AA25" si="3">IF(U3&gt;0,U3,0)</f>
        <v>0</v>
      </c>
      <c r="AB3" s="30">
        <f t="shared" ref="AB3:AB25" si="4">SUM(J3,C3:I3,-T3)</f>
        <v>0</v>
      </c>
      <c r="AC3" s="30">
        <f t="shared" ref="AC3:AC25" si="5">N3+O3-U3</f>
        <v>0</v>
      </c>
      <c r="AD3" s="30">
        <f t="shared" ref="AD3:AD25" si="6">SUM(C3,D3,E3,F3,G3,H3,I3,J3,N3,O3,-X3,-Y3,-Z3,-AA3)</f>
        <v>1.862645149230957E-9</v>
      </c>
      <c r="AE3" s="30">
        <f>IF('Day1'!A3&lt;KPI!$B$15,1,0)</f>
        <v>1</v>
      </c>
      <c r="AF3" s="30">
        <f>IF('Day1'!A3&gt;=KPI!$B$15,1,0)</f>
        <v>0</v>
      </c>
      <c r="AG3" s="30">
        <f t="shared" ref="AG3:AG25" si="7">X3*AE3</f>
        <v>-3457607.28829927</v>
      </c>
      <c r="AH3" s="30">
        <f t="shared" ref="AH3:AH25" si="8">Y3*AF3</f>
        <v>0</v>
      </c>
    </row>
    <row r="4" spans="1:34" x14ac:dyDescent="0.3">
      <c r="A4" s="31">
        <v>0.25442999999999999</v>
      </c>
      <c r="B4" s="26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0</v>
      </c>
      <c r="I4">
        <v>0</v>
      </c>
      <c r="J4">
        <v>337500</v>
      </c>
      <c r="K4">
        <v>0</v>
      </c>
      <c r="L4">
        <v>0</v>
      </c>
      <c r="M4">
        <v>0</v>
      </c>
      <c r="N4">
        <v>0</v>
      </c>
      <c r="O4">
        <v>-62750</v>
      </c>
      <c r="P4">
        <v>0.83590706729170605</v>
      </c>
      <c r="Q4">
        <v>0.5</v>
      </c>
      <c r="R4">
        <v>0.14676982881064499</v>
      </c>
      <c r="S4">
        <v>0.5</v>
      </c>
      <c r="T4">
        <v>-49338.771823543502</v>
      </c>
      <c r="U4">
        <v>-62750</v>
      </c>
      <c r="V4">
        <v>0.20922375300000001</v>
      </c>
      <c r="W4">
        <v>0.14960999999999999</v>
      </c>
      <c r="X4" s="28">
        <f t="shared" si="0"/>
        <v>-49338.771823543502</v>
      </c>
      <c r="Y4" s="28">
        <f t="shared" si="1"/>
        <v>0</v>
      </c>
      <c r="Z4" s="28">
        <f t="shared" si="2"/>
        <v>-62750</v>
      </c>
      <c r="AA4" s="28">
        <f t="shared" si="3"/>
        <v>0</v>
      </c>
      <c r="AB4" s="30">
        <f t="shared" si="4"/>
        <v>-4.9476511776447296E-10</v>
      </c>
      <c r="AC4" s="30">
        <f t="shared" si="5"/>
        <v>0</v>
      </c>
      <c r="AD4" s="30">
        <f>SUM(C4,D4,E4,F4,G4,H4,I4,J4,N4,O4,-X4,-Y4,-Z4,-AA4)</f>
        <v>-4.9476511776447296E-10</v>
      </c>
      <c r="AE4" s="30">
        <f>IF('Day1'!A4&lt;KPI!$B$15,1,0)</f>
        <v>1</v>
      </c>
      <c r="AF4" s="30">
        <f>IF('Day1'!A4&gt;=KPI!$B$15,1,0)</f>
        <v>0</v>
      </c>
      <c r="AG4" s="30">
        <f t="shared" si="7"/>
        <v>-49338.771823543502</v>
      </c>
      <c r="AH4" s="30">
        <f t="shared" si="8"/>
        <v>0</v>
      </c>
    </row>
    <row r="5" spans="1:34" x14ac:dyDescent="0.3">
      <c r="A5" s="31">
        <v>0.25297999999999998</v>
      </c>
      <c r="B5" s="26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0</v>
      </c>
      <c r="I5">
        <v>0</v>
      </c>
      <c r="J5">
        <v>337500</v>
      </c>
      <c r="K5">
        <v>0</v>
      </c>
      <c r="L5">
        <v>0</v>
      </c>
      <c r="M5">
        <v>0</v>
      </c>
      <c r="N5">
        <v>0</v>
      </c>
      <c r="O5">
        <v>-62750</v>
      </c>
      <c r="P5">
        <v>0.83590706729170605</v>
      </c>
      <c r="Q5">
        <v>0.5</v>
      </c>
      <c r="R5">
        <v>3.46370636166555E-2</v>
      </c>
      <c r="S5">
        <v>0.5</v>
      </c>
      <c r="T5">
        <v>-62827.600799268097</v>
      </c>
      <c r="U5">
        <v>-62750</v>
      </c>
      <c r="V5">
        <v>0.200678984</v>
      </c>
      <c r="W5">
        <v>0.14057</v>
      </c>
      <c r="X5" s="28">
        <f t="shared" si="0"/>
        <v>-62827.600799268097</v>
      </c>
      <c r="Y5" s="28">
        <f t="shared" si="1"/>
        <v>0</v>
      </c>
      <c r="Z5" s="28">
        <f t="shared" si="2"/>
        <v>-62750</v>
      </c>
      <c r="AA5" s="28">
        <f>IF(U5&gt;0,U5,0)</f>
        <v>0</v>
      </c>
      <c r="AB5" s="30">
        <f t="shared" si="4"/>
        <v>1.0186340659856796E-10</v>
      </c>
      <c r="AC5" s="30">
        <f t="shared" si="5"/>
        <v>0</v>
      </c>
      <c r="AD5" s="30">
        <f t="shared" si="6"/>
        <v>1.0186340659856796E-10</v>
      </c>
      <c r="AE5" s="30">
        <f>IF('Day1'!A5&lt;KPI!$B$15,1,0)</f>
        <v>1</v>
      </c>
      <c r="AF5" s="30">
        <f>IF('Day1'!A5&gt;=KPI!$B$15,1,0)</f>
        <v>0</v>
      </c>
      <c r="AG5" s="30">
        <f t="shared" si="7"/>
        <v>-62827.600799268097</v>
      </c>
      <c r="AH5" s="30">
        <f t="shared" si="8"/>
        <v>0</v>
      </c>
    </row>
    <row r="6" spans="1:34" x14ac:dyDescent="0.3">
      <c r="A6" s="31">
        <v>0.25274999999999997</v>
      </c>
      <c r="B6" s="2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-62750</v>
      </c>
      <c r="P6">
        <v>0.83590706729170605</v>
      </c>
      <c r="Q6">
        <v>0.5</v>
      </c>
      <c r="R6">
        <v>0</v>
      </c>
      <c r="S6">
        <v>0.5</v>
      </c>
      <c r="T6">
        <v>-398289.084323544</v>
      </c>
      <c r="U6">
        <v>-62750</v>
      </c>
      <c r="V6">
        <v>0.20197621599999999</v>
      </c>
      <c r="W6">
        <v>0.14055999999999999</v>
      </c>
      <c r="X6" s="28">
        <f t="shared" si="0"/>
        <v>-398289.084323544</v>
      </c>
      <c r="Y6" s="28">
        <f t="shared" si="1"/>
        <v>0</v>
      </c>
      <c r="Z6" s="28">
        <f t="shared" si="2"/>
        <v>-62750</v>
      </c>
      <c r="AA6" s="28">
        <f t="shared" si="3"/>
        <v>0</v>
      </c>
      <c r="AB6" s="30">
        <f t="shared" si="4"/>
        <v>0</v>
      </c>
      <c r="AC6" s="30">
        <f t="shared" si="5"/>
        <v>0</v>
      </c>
      <c r="AD6" s="30">
        <f t="shared" si="6"/>
        <v>0</v>
      </c>
      <c r="AE6" s="30">
        <f>IF('Day1'!A6&lt;KPI!$B$15,1,0)</f>
        <v>1</v>
      </c>
      <c r="AF6" s="30">
        <f>IF('Day1'!A6&gt;=KPI!$B$15,1,0)</f>
        <v>0</v>
      </c>
      <c r="AG6" s="30">
        <f t="shared" si="7"/>
        <v>-398289.084323544</v>
      </c>
      <c r="AH6" s="30">
        <f t="shared" si="8"/>
        <v>0</v>
      </c>
    </row>
    <row r="7" spans="1:34" x14ac:dyDescent="0.3">
      <c r="A7" s="31">
        <v>0.25497999999999998</v>
      </c>
      <c r="B7" s="26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-89092.975206611591</v>
      </c>
      <c r="P7">
        <v>0.83590706729170605</v>
      </c>
      <c r="Q7">
        <v>0.5</v>
      </c>
      <c r="R7">
        <v>0</v>
      </c>
      <c r="S7">
        <v>0.5</v>
      </c>
      <c r="T7">
        <v>-485746.16169024498</v>
      </c>
      <c r="U7">
        <v>-89092.975206611605</v>
      </c>
      <c r="V7">
        <v>0.20758394199999999</v>
      </c>
      <c r="W7">
        <v>0.14516000000000001</v>
      </c>
      <c r="X7" s="28">
        <f t="shared" si="0"/>
        <v>-485746.16169024498</v>
      </c>
      <c r="Y7" s="28">
        <f t="shared" si="1"/>
        <v>0</v>
      </c>
      <c r="Z7" s="28">
        <f t="shared" si="2"/>
        <v>-89092.975206611605</v>
      </c>
      <c r="AA7" s="28">
        <f t="shared" si="3"/>
        <v>0</v>
      </c>
      <c r="AB7" s="30">
        <f t="shared" si="4"/>
        <v>0</v>
      </c>
      <c r="AC7" s="30">
        <f t="shared" si="5"/>
        <v>0</v>
      </c>
      <c r="AD7" s="30">
        <f t="shared" si="6"/>
        <v>-1.4551915228366852E-11</v>
      </c>
      <c r="AE7" s="30">
        <f>IF('Day1'!A7&lt;KPI!$B$15,1,0)</f>
        <v>1</v>
      </c>
      <c r="AF7" s="30">
        <f>IF('Day1'!A7&gt;=KPI!$B$15,1,0)</f>
        <v>0</v>
      </c>
      <c r="AG7" s="30">
        <f t="shared" si="7"/>
        <v>-485746.16169024498</v>
      </c>
      <c r="AH7" s="30">
        <f t="shared" si="8"/>
        <v>0</v>
      </c>
    </row>
    <row r="8" spans="1:34" x14ac:dyDescent="0.3">
      <c r="A8" s="31">
        <v>0.26271</v>
      </c>
      <c r="B8" s="26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-187900</v>
      </c>
      <c r="O8">
        <v>-608333.34516176383</v>
      </c>
      <c r="P8">
        <v>0.83590706729170605</v>
      </c>
      <c r="Q8">
        <v>0.5</v>
      </c>
      <c r="R8">
        <v>0</v>
      </c>
      <c r="S8">
        <v>0.54529064105901504</v>
      </c>
      <c r="T8">
        <v>-487656.94417347398</v>
      </c>
      <c r="U8">
        <v>-796233.345161765</v>
      </c>
      <c r="V8">
        <v>0.22290945400000001</v>
      </c>
      <c r="W8">
        <v>0.15945999999999999</v>
      </c>
      <c r="X8" s="28">
        <f t="shared" si="0"/>
        <v>-487656.94417347398</v>
      </c>
      <c r="Y8" s="28">
        <f t="shared" si="1"/>
        <v>0</v>
      </c>
      <c r="Z8" s="28">
        <f t="shared" si="2"/>
        <v>-796233.345161765</v>
      </c>
      <c r="AA8" s="28">
        <f t="shared" si="3"/>
        <v>0</v>
      </c>
      <c r="AB8" s="30">
        <f t="shared" si="4"/>
        <v>0</v>
      </c>
      <c r="AC8" s="30">
        <f t="shared" si="5"/>
        <v>1.1641532182693481E-9</v>
      </c>
      <c r="AD8" s="30">
        <f t="shared" si="6"/>
        <v>1.1641532182693481E-9</v>
      </c>
      <c r="AE8" s="30">
        <f>IF('Day1'!A8&lt;KPI!$B$15,1,0)</f>
        <v>1</v>
      </c>
      <c r="AF8" s="30">
        <f>IF('Day1'!A8&gt;=KPI!$B$15,1,0)</f>
        <v>0</v>
      </c>
      <c r="AG8" s="30">
        <f t="shared" si="7"/>
        <v>-487656.94417347398</v>
      </c>
      <c r="AH8" s="30">
        <f t="shared" si="8"/>
        <v>0</v>
      </c>
    </row>
    <row r="9" spans="1:34" x14ac:dyDescent="0.3">
      <c r="A9" s="31">
        <v>0.269783</v>
      </c>
      <c r="B9" s="26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0</v>
      </c>
      <c r="I9">
        <v>0</v>
      </c>
      <c r="J9">
        <v>-337500</v>
      </c>
      <c r="K9">
        <v>0</v>
      </c>
      <c r="L9">
        <v>0</v>
      </c>
      <c r="M9">
        <v>0</v>
      </c>
      <c r="N9">
        <v>-81800</v>
      </c>
      <c r="O9">
        <v>-1032778.9374482664</v>
      </c>
      <c r="P9">
        <v>0.83590706729170605</v>
      </c>
      <c r="Q9">
        <v>0.5</v>
      </c>
      <c r="R9">
        <v>0</v>
      </c>
      <c r="S9">
        <v>0.56500737569779902</v>
      </c>
      <c r="T9">
        <v>-852148.53260860895</v>
      </c>
      <c r="U9">
        <v>-1114578.9374482699</v>
      </c>
      <c r="V9">
        <v>0.23400607000000001</v>
      </c>
      <c r="W9">
        <v>0.17157</v>
      </c>
      <c r="X9" s="28">
        <f t="shared" si="0"/>
        <v>-852148.53260860895</v>
      </c>
      <c r="Y9" s="28">
        <f t="shared" si="1"/>
        <v>0</v>
      </c>
      <c r="Z9" s="28">
        <f t="shared" si="2"/>
        <v>-1114578.9374482699</v>
      </c>
      <c r="AA9" s="28">
        <f t="shared" si="3"/>
        <v>0</v>
      </c>
      <c r="AB9" s="30">
        <f t="shared" si="4"/>
        <v>0</v>
      </c>
      <c r="AC9" s="30">
        <f t="shared" si="5"/>
        <v>3.4924596548080444E-9</v>
      </c>
      <c r="AD9" s="30">
        <f t="shared" si="6"/>
        <v>3.4924596548080444E-9</v>
      </c>
      <c r="AE9" s="30">
        <f>IF('Day1'!A9&lt;KPI!$B$15,1,0)</f>
        <v>0</v>
      </c>
      <c r="AF9" s="30">
        <f>IF('Day1'!A9&gt;=KPI!$B$15,1,0)</f>
        <v>1</v>
      </c>
      <c r="AG9" s="30">
        <f t="shared" si="7"/>
        <v>0</v>
      </c>
      <c r="AH9" s="30">
        <f t="shared" si="8"/>
        <v>0</v>
      </c>
    </row>
    <row r="10" spans="1:34" x14ac:dyDescent="0.3">
      <c r="A10" s="31">
        <v>0.27707500000000002</v>
      </c>
      <c r="B10" s="26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142600</v>
      </c>
      <c r="I10">
        <v>0</v>
      </c>
      <c r="J10">
        <v>-337500</v>
      </c>
      <c r="K10">
        <v>0</v>
      </c>
      <c r="L10">
        <v>0</v>
      </c>
      <c r="M10">
        <v>0</v>
      </c>
      <c r="N10">
        <v>-78020</v>
      </c>
      <c r="O10">
        <v>-1047916.6784950979</v>
      </c>
      <c r="P10">
        <v>0.83590706729170605</v>
      </c>
      <c r="Q10">
        <v>0.5</v>
      </c>
      <c r="R10">
        <v>4.3051506316812401E-3</v>
      </c>
      <c r="S10">
        <v>0.58381299472613502</v>
      </c>
      <c r="T10">
        <v>-467764.66599036899</v>
      </c>
      <c r="U10">
        <v>-1125936.6784951</v>
      </c>
      <c r="V10">
        <v>0.20459496199999999</v>
      </c>
      <c r="W10">
        <v>0.14926</v>
      </c>
      <c r="X10" s="28">
        <f t="shared" si="0"/>
        <v>-467764.66599036899</v>
      </c>
      <c r="Y10" s="28">
        <f t="shared" si="1"/>
        <v>0</v>
      </c>
      <c r="Z10" s="28">
        <f t="shared" si="2"/>
        <v>-1125936.6784951</v>
      </c>
      <c r="AA10" s="28">
        <f t="shared" si="3"/>
        <v>0</v>
      </c>
      <c r="AB10" s="30">
        <f t="shared" si="4"/>
        <v>0</v>
      </c>
      <c r="AC10" s="30">
        <f t="shared" si="5"/>
        <v>2.0954757928848267E-9</v>
      </c>
      <c r="AD10" s="30">
        <f t="shared" si="6"/>
        <v>2.0954757928848267E-9</v>
      </c>
      <c r="AE10" s="30">
        <f>IF('Day1'!A10&lt;KPI!$B$15,1,0)</f>
        <v>0</v>
      </c>
      <c r="AF10" s="30">
        <f>IF('Day1'!A10&gt;=KPI!$B$15,1,0)</f>
        <v>1</v>
      </c>
      <c r="AG10" s="30">
        <f t="shared" si="7"/>
        <v>0</v>
      </c>
      <c r="AH10" s="30">
        <f t="shared" si="8"/>
        <v>0</v>
      </c>
    </row>
    <row r="11" spans="1:34" x14ac:dyDescent="0.3">
      <c r="A11" s="31">
        <v>0.27672799999999997</v>
      </c>
      <c r="B11" s="26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815681.3</v>
      </c>
      <c r="I11">
        <v>0</v>
      </c>
      <c r="J11">
        <v>-212625</v>
      </c>
      <c r="K11">
        <v>0</v>
      </c>
      <c r="L11">
        <v>0</v>
      </c>
      <c r="M11">
        <v>0</v>
      </c>
      <c r="N11">
        <v>-125565</v>
      </c>
      <c r="O11">
        <v>-857735.54901851318</v>
      </c>
      <c r="P11">
        <v>0.81646119790012395</v>
      </c>
      <c r="Q11">
        <v>0.5</v>
      </c>
      <c r="R11">
        <v>7.3805879494654905E-2</v>
      </c>
      <c r="S11">
        <v>0.61407866446841897</v>
      </c>
      <c r="T11">
        <v>1080547.5611127301</v>
      </c>
      <c r="U11">
        <v>-983300.54901851504</v>
      </c>
      <c r="V11">
        <v>0.19017879100000001</v>
      </c>
      <c r="W11">
        <v>0.14055999999999999</v>
      </c>
      <c r="X11" s="28">
        <f t="shared" si="0"/>
        <v>0</v>
      </c>
      <c r="Y11" s="28">
        <f t="shared" si="1"/>
        <v>1080547.5611127301</v>
      </c>
      <c r="Z11" s="28">
        <f t="shared" si="2"/>
        <v>-983300.54901851504</v>
      </c>
      <c r="AA11" s="28">
        <f t="shared" si="3"/>
        <v>0</v>
      </c>
      <c r="AB11" s="30">
        <f t="shared" si="4"/>
        <v>3.0267983675003052E-9</v>
      </c>
      <c r="AC11" s="30">
        <f t="shared" si="5"/>
        <v>1.862645149230957E-9</v>
      </c>
      <c r="AD11" s="30">
        <f t="shared" si="6"/>
        <v>4.8894435167312622E-9</v>
      </c>
      <c r="AE11" s="30">
        <f>IF('Day1'!A11&lt;KPI!$B$15,1,0)</f>
        <v>0</v>
      </c>
      <c r="AF11" s="30">
        <f>IF('Day1'!A11&gt;=KPI!$B$15,1,0)</f>
        <v>1</v>
      </c>
      <c r="AG11" s="30">
        <f t="shared" si="7"/>
        <v>0</v>
      </c>
      <c r="AH11" s="30">
        <f t="shared" si="8"/>
        <v>1080547.5611127301</v>
      </c>
    </row>
    <row r="12" spans="1:34" x14ac:dyDescent="0.3">
      <c r="A12" s="31">
        <v>0.27678199999999997</v>
      </c>
      <c r="B12" s="26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1257935.7</v>
      </c>
      <c r="I12">
        <v>0</v>
      </c>
      <c r="J12">
        <v>0</v>
      </c>
      <c r="K12">
        <v>0</v>
      </c>
      <c r="L12">
        <v>0</v>
      </c>
      <c r="M12">
        <v>0</v>
      </c>
      <c r="N12">
        <v>-153975</v>
      </c>
      <c r="O12">
        <v>-744064.06141520804</v>
      </c>
      <c r="P12">
        <v>0.70524996317869404</v>
      </c>
      <c r="Q12">
        <v>0.5</v>
      </c>
      <c r="R12">
        <v>0.10066812439261399</v>
      </c>
      <c r="S12">
        <v>0.65119216344160702</v>
      </c>
      <c r="T12">
        <v>2361896.0023150099</v>
      </c>
      <c r="U12">
        <v>-898039.06141520804</v>
      </c>
      <c r="V12">
        <v>0.178113509</v>
      </c>
      <c r="W12">
        <v>0.13582</v>
      </c>
      <c r="X12" s="28">
        <f t="shared" si="0"/>
        <v>0</v>
      </c>
      <c r="Y12" s="28">
        <f t="shared" si="1"/>
        <v>2361896.0023150099</v>
      </c>
      <c r="Z12" s="28">
        <f t="shared" si="2"/>
        <v>-898039.06141520804</v>
      </c>
      <c r="AA12" s="28">
        <f t="shared" si="3"/>
        <v>0</v>
      </c>
      <c r="AB12" s="30">
        <f t="shared" si="4"/>
        <v>3.7252902984619141E-9</v>
      </c>
      <c r="AC12" s="30">
        <f t="shared" si="5"/>
        <v>0</v>
      </c>
      <c r="AD12" s="30">
        <f t="shared" si="6"/>
        <v>3.7252902984619141E-9</v>
      </c>
      <c r="AE12" s="30">
        <f>IF('Day1'!A12&lt;KPI!$B$15,1,0)</f>
        <v>0</v>
      </c>
      <c r="AF12" s="30">
        <f>IF('Day1'!A12&gt;=KPI!$B$15,1,0)</f>
        <v>1</v>
      </c>
      <c r="AG12" s="30">
        <f t="shared" si="7"/>
        <v>0</v>
      </c>
      <c r="AH12" s="30">
        <f t="shared" si="8"/>
        <v>2361896.0023150099</v>
      </c>
    </row>
    <row r="13" spans="1:34" x14ac:dyDescent="0.3">
      <c r="A13" s="31">
        <v>0.270368</v>
      </c>
      <c r="B13" s="26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874245</v>
      </c>
      <c r="I13">
        <v>0</v>
      </c>
      <c r="J13">
        <v>0</v>
      </c>
      <c r="K13">
        <v>0</v>
      </c>
      <c r="L13">
        <v>0</v>
      </c>
      <c r="M13">
        <v>0</v>
      </c>
      <c r="N13">
        <v>-149000</v>
      </c>
      <c r="O13">
        <v>-763975.76980124996</v>
      </c>
      <c r="P13">
        <v>0.53289155218098105</v>
      </c>
      <c r="Q13">
        <v>0.5</v>
      </c>
      <c r="R13">
        <v>0.10066812439261399</v>
      </c>
      <c r="S13">
        <v>0.68710650893278902</v>
      </c>
      <c r="T13">
        <v>1599490.0876514099</v>
      </c>
      <c r="U13">
        <v>-912975.76980124996</v>
      </c>
      <c r="V13">
        <v>0.171302914</v>
      </c>
      <c r="W13">
        <v>0.13022</v>
      </c>
      <c r="X13" s="28">
        <f t="shared" si="0"/>
        <v>0</v>
      </c>
      <c r="Y13" s="28">
        <f t="shared" si="1"/>
        <v>1599490.0876514099</v>
      </c>
      <c r="Z13" s="28">
        <f t="shared" si="2"/>
        <v>-912975.76980124996</v>
      </c>
      <c r="AA13" s="28">
        <f t="shared" si="3"/>
        <v>0</v>
      </c>
      <c r="AB13" s="30">
        <f t="shared" si="4"/>
        <v>-4.8894435167312622E-9</v>
      </c>
      <c r="AC13" s="30">
        <f t="shared" si="5"/>
        <v>0</v>
      </c>
      <c r="AD13" s="30">
        <f t="shared" si="6"/>
        <v>-4.8894435167312622E-9</v>
      </c>
      <c r="AE13" s="30">
        <f>IF('Day1'!A13&lt;KPI!$B$15,1,0)</f>
        <v>0</v>
      </c>
      <c r="AF13" s="30">
        <f>IF('Day1'!A13&gt;=KPI!$B$15,1,0)</f>
        <v>1</v>
      </c>
      <c r="AG13" s="30">
        <f t="shared" si="7"/>
        <v>0</v>
      </c>
      <c r="AH13" s="30">
        <f t="shared" si="8"/>
        <v>1599490.0876514099</v>
      </c>
    </row>
    <row r="14" spans="1:34" x14ac:dyDescent="0.3">
      <c r="A14" s="31">
        <v>0.266897</v>
      </c>
      <c r="B14" s="26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1020937</v>
      </c>
      <c r="I14">
        <v>0</v>
      </c>
      <c r="J14">
        <v>0</v>
      </c>
      <c r="K14">
        <v>0</v>
      </c>
      <c r="L14">
        <v>0</v>
      </c>
      <c r="M14">
        <v>0</v>
      </c>
      <c r="N14">
        <v>-160250</v>
      </c>
      <c r="O14">
        <v>-718980.72808187502</v>
      </c>
      <c r="P14">
        <v>0.40910357302679901</v>
      </c>
      <c r="Q14">
        <v>0.5</v>
      </c>
      <c r="R14">
        <v>0.10066812439261399</v>
      </c>
      <c r="S14">
        <v>0.72573250802649503</v>
      </c>
      <c r="T14">
        <v>1881624.15094549</v>
      </c>
      <c r="U14">
        <v>-879230.72808187502</v>
      </c>
      <c r="V14">
        <v>0.17035473900000001</v>
      </c>
      <c r="W14">
        <v>0.12872</v>
      </c>
      <c r="X14" s="28">
        <f t="shared" si="0"/>
        <v>0</v>
      </c>
      <c r="Y14" s="28">
        <f t="shared" si="1"/>
        <v>1881624.15094549</v>
      </c>
      <c r="Z14" s="28">
        <f t="shared" si="2"/>
        <v>-879230.72808187502</v>
      </c>
      <c r="AA14" s="28">
        <f t="shared" si="3"/>
        <v>0</v>
      </c>
      <c r="AB14" s="30">
        <f t="shared" si="4"/>
        <v>3.0267983675003052E-9</v>
      </c>
      <c r="AC14" s="30">
        <f t="shared" si="5"/>
        <v>0</v>
      </c>
      <c r="AD14" s="30">
        <f t="shared" si="6"/>
        <v>3.0267983675003052E-9</v>
      </c>
      <c r="AE14" s="30">
        <f>IF('Day1'!A14&lt;KPI!$B$15,1,0)</f>
        <v>1</v>
      </c>
      <c r="AF14" s="30">
        <f>IF('Day1'!A14&gt;=KPI!$B$15,1,0)</f>
        <v>0</v>
      </c>
      <c r="AG14" s="30">
        <f t="shared" si="7"/>
        <v>0</v>
      </c>
      <c r="AH14" s="30">
        <f t="shared" si="8"/>
        <v>0</v>
      </c>
    </row>
    <row r="15" spans="1:34" x14ac:dyDescent="0.3">
      <c r="A15" s="31">
        <v>0.26474700000000001</v>
      </c>
      <c r="B15" s="26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583952</v>
      </c>
      <c r="I15">
        <v>0</v>
      </c>
      <c r="J15">
        <v>0</v>
      </c>
      <c r="K15">
        <v>0</v>
      </c>
      <c r="L15">
        <v>0</v>
      </c>
      <c r="M15">
        <v>0</v>
      </c>
      <c r="N15">
        <v>-160107.5</v>
      </c>
      <c r="O15">
        <v>-719568.8823518462</v>
      </c>
      <c r="P15">
        <v>0.259063872264779</v>
      </c>
      <c r="Q15">
        <v>0.5</v>
      </c>
      <c r="R15">
        <v>0.10066812439261399</v>
      </c>
      <c r="S15">
        <v>0.764324159507901</v>
      </c>
      <c r="T15">
        <v>1007796.83182083</v>
      </c>
      <c r="U15">
        <v>-879676.38235184795</v>
      </c>
      <c r="V15">
        <v>0.171294636</v>
      </c>
      <c r="W15">
        <v>0.12992999999999999</v>
      </c>
      <c r="X15" s="28">
        <f t="shared" si="0"/>
        <v>0</v>
      </c>
      <c r="Y15" s="28">
        <f t="shared" si="1"/>
        <v>1007796.83182083</v>
      </c>
      <c r="Z15" s="28">
        <f t="shared" si="2"/>
        <v>-879676.38235184795</v>
      </c>
      <c r="AA15" s="28">
        <f t="shared" si="3"/>
        <v>0</v>
      </c>
      <c r="AB15" s="30">
        <f t="shared" si="4"/>
        <v>-9.3132257461547852E-10</v>
      </c>
      <c r="AC15" s="30">
        <f t="shared" si="5"/>
        <v>1.7462298274040222E-9</v>
      </c>
      <c r="AD15" s="30">
        <f t="shared" si="6"/>
        <v>8.149072527885437E-10</v>
      </c>
      <c r="AE15" s="30">
        <f>IF('Day1'!A15&lt;KPI!$B$15,1,0)</f>
        <v>1</v>
      </c>
      <c r="AF15" s="30">
        <f>IF('Day1'!A15&gt;=KPI!$B$15,1,0)</f>
        <v>0</v>
      </c>
      <c r="AG15" s="30">
        <f t="shared" si="7"/>
        <v>0</v>
      </c>
      <c r="AH15" s="30">
        <f t="shared" si="8"/>
        <v>0</v>
      </c>
    </row>
    <row r="16" spans="1:34" x14ac:dyDescent="0.3">
      <c r="A16" s="31">
        <v>0.26649400000000001</v>
      </c>
      <c r="B16" s="2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1077080</v>
      </c>
      <c r="I16">
        <v>0</v>
      </c>
      <c r="J16">
        <v>0</v>
      </c>
      <c r="K16">
        <v>0</v>
      </c>
      <c r="L16">
        <v>0</v>
      </c>
      <c r="M16">
        <v>0</v>
      </c>
      <c r="N16">
        <v>-166400</v>
      </c>
      <c r="O16">
        <v>-694402.21568518016</v>
      </c>
      <c r="P16">
        <v>0.17180429104536099</v>
      </c>
      <c r="Q16">
        <v>0.5</v>
      </c>
      <c r="R16">
        <v>0.10066812439261399</v>
      </c>
      <c r="S16">
        <v>0.80443252923765196</v>
      </c>
      <c r="T16">
        <v>1987760.3196326799</v>
      </c>
      <c r="U16">
        <v>-860802.21568518097</v>
      </c>
      <c r="V16">
        <v>0.170437012</v>
      </c>
      <c r="W16">
        <v>0.12889999999999999</v>
      </c>
      <c r="X16" s="28">
        <f t="shared" si="0"/>
        <v>0</v>
      </c>
      <c r="Y16" s="28">
        <f t="shared" si="1"/>
        <v>1987760.3196326799</v>
      </c>
      <c r="Z16" s="28">
        <f t="shared" si="2"/>
        <v>-860802.21568518097</v>
      </c>
      <c r="AA16" s="28">
        <f t="shared" si="3"/>
        <v>0</v>
      </c>
      <c r="AB16" s="30">
        <f t="shared" si="4"/>
        <v>-2.0954757928848267E-9</v>
      </c>
      <c r="AC16" s="30">
        <f t="shared" si="5"/>
        <v>0</v>
      </c>
      <c r="AD16" s="30">
        <f t="shared" si="6"/>
        <v>-1.280568540096283E-9</v>
      </c>
      <c r="AE16" s="30">
        <f>IF('Day1'!A16&lt;KPI!$B$15,1,0)</f>
        <v>1</v>
      </c>
      <c r="AF16" s="30">
        <f>IF('Day1'!A16&gt;=KPI!$B$15,1,0)</f>
        <v>0</v>
      </c>
      <c r="AG16" s="30">
        <f t="shared" si="7"/>
        <v>0</v>
      </c>
      <c r="AH16" s="30">
        <f t="shared" si="8"/>
        <v>0</v>
      </c>
    </row>
    <row r="17" spans="1:34" x14ac:dyDescent="0.3">
      <c r="A17" s="31">
        <v>0.270067</v>
      </c>
      <c r="B17" s="26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389354.02318466298</v>
      </c>
      <c r="I17">
        <v>0</v>
      </c>
      <c r="J17">
        <v>0</v>
      </c>
      <c r="K17">
        <v>0</v>
      </c>
      <c r="L17">
        <v>0</v>
      </c>
      <c r="M17">
        <v>0</v>
      </c>
      <c r="N17">
        <v>-159900</v>
      </c>
      <c r="O17">
        <v>-720157.03662181948</v>
      </c>
      <c r="P17">
        <v>5.6777481845124898E-2</v>
      </c>
      <c r="Q17">
        <v>0.5</v>
      </c>
      <c r="R17">
        <v>0.10066812439261399</v>
      </c>
      <c r="S17">
        <v>0.84297416577483397</v>
      </c>
      <c r="T17">
        <v>1319614.02530546</v>
      </c>
      <c r="U17">
        <v>-880057.03662181995</v>
      </c>
      <c r="V17">
        <v>0.167840183</v>
      </c>
      <c r="W17">
        <v>0.12529000000000001</v>
      </c>
      <c r="X17" s="28">
        <f t="shared" si="0"/>
        <v>0</v>
      </c>
      <c r="Y17" s="28">
        <f t="shared" si="1"/>
        <v>1319614.02530546</v>
      </c>
      <c r="Z17" s="28">
        <f t="shared" si="2"/>
        <v>-880057.03662181995</v>
      </c>
      <c r="AA17" s="28">
        <f t="shared" si="3"/>
        <v>0</v>
      </c>
      <c r="AB17" s="30">
        <f t="shared" si="4"/>
        <v>3.9581209421157837E-9</v>
      </c>
      <c r="AC17" s="30">
        <f t="shared" si="5"/>
        <v>0</v>
      </c>
      <c r="AD17" s="30">
        <f t="shared" si="6"/>
        <v>4.4237822294235229E-9</v>
      </c>
      <c r="AE17" s="30">
        <f>IF('Day1'!A17&lt;KPI!$B$15,1,0)</f>
        <v>0</v>
      </c>
      <c r="AF17" s="30">
        <f>IF('Day1'!A17&gt;=KPI!$B$15,1,0)</f>
        <v>1</v>
      </c>
      <c r="AG17" s="30">
        <f t="shared" si="7"/>
        <v>0</v>
      </c>
      <c r="AH17" s="30">
        <f t="shared" si="8"/>
        <v>1319614.02530546</v>
      </c>
    </row>
    <row r="18" spans="1:34" x14ac:dyDescent="0.3">
      <c r="A18" s="31">
        <v>0.27431899999999998</v>
      </c>
      <c r="B18" s="26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-148700</v>
      </c>
      <c r="O18">
        <v>-765235.41167452745</v>
      </c>
      <c r="P18">
        <v>1.7139204634447399E-2</v>
      </c>
      <c r="Q18">
        <v>0.5</v>
      </c>
      <c r="R18">
        <v>0.10066812439261399</v>
      </c>
      <c r="S18">
        <v>0.87881620050328302</v>
      </c>
      <c r="T18">
        <v>999703.17832699104</v>
      </c>
      <c r="U18">
        <v>-913935.41167452803</v>
      </c>
      <c r="V18">
        <v>0.17468782299999999</v>
      </c>
      <c r="W18">
        <v>0.12831999999999999</v>
      </c>
      <c r="X18" s="28">
        <f t="shared" si="0"/>
        <v>0</v>
      </c>
      <c r="Y18" s="28">
        <f t="shared" si="1"/>
        <v>999703.17832699104</v>
      </c>
      <c r="Z18" s="28">
        <f t="shared" si="2"/>
        <v>-913935.41167452803</v>
      </c>
      <c r="AA18" s="28">
        <f t="shared" si="3"/>
        <v>0</v>
      </c>
      <c r="AB18" s="30">
        <f t="shared" si="4"/>
        <v>0</v>
      </c>
      <c r="AC18" s="30">
        <f t="shared" si="5"/>
        <v>0</v>
      </c>
      <c r="AD18" s="30">
        <f t="shared" si="6"/>
        <v>5.8207660913467407E-10</v>
      </c>
      <c r="AE18" s="30">
        <f>IF('Day1'!A18&lt;KPI!$B$15,1,0)</f>
        <v>0</v>
      </c>
      <c r="AF18" s="30">
        <f>IF('Day1'!A18&gt;=KPI!$B$15,1,0)</f>
        <v>1</v>
      </c>
      <c r="AG18" s="30">
        <f t="shared" si="7"/>
        <v>0</v>
      </c>
      <c r="AH18" s="30">
        <f t="shared" si="8"/>
        <v>999703.17832699104</v>
      </c>
    </row>
    <row r="19" spans="1:34" x14ac:dyDescent="0.3">
      <c r="A19" s="31">
        <v>0.27111299999999999</v>
      </c>
      <c r="B19" s="26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-153700</v>
      </c>
      <c r="O19">
        <v>-745323.70328848646</v>
      </c>
      <c r="P19">
        <v>1.7139204634447399E-2</v>
      </c>
      <c r="Q19">
        <v>0.5</v>
      </c>
      <c r="R19">
        <v>0.10066812439261399</v>
      </c>
      <c r="S19">
        <v>0.91586341461063103</v>
      </c>
      <c r="T19">
        <v>114518.774155351</v>
      </c>
      <c r="U19">
        <v>-899023.70328848599</v>
      </c>
      <c r="V19">
        <v>0.185012962</v>
      </c>
      <c r="W19">
        <v>0.13632</v>
      </c>
      <c r="X19" s="28">
        <f t="shared" si="0"/>
        <v>0</v>
      </c>
      <c r="Y19" s="28">
        <f t="shared" si="1"/>
        <v>114518.774155351</v>
      </c>
      <c r="Z19" s="28">
        <f t="shared" si="2"/>
        <v>-899023.70328848599</v>
      </c>
      <c r="AA19" s="28">
        <f t="shared" si="3"/>
        <v>0</v>
      </c>
      <c r="AB19" s="30">
        <f t="shared" si="4"/>
        <v>0</v>
      </c>
      <c r="AC19" s="30">
        <f t="shared" si="5"/>
        <v>0</v>
      </c>
      <c r="AD19" s="30">
        <f t="shared" si="6"/>
        <v>-4.6566128730773926E-10</v>
      </c>
      <c r="AE19" s="30">
        <f>IF('Day1'!A19&lt;KPI!$B$15,1,0)</f>
        <v>0</v>
      </c>
      <c r="AF19" s="30">
        <f>IF('Day1'!A19&gt;=KPI!$B$15,1,0)</f>
        <v>1</v>
      </c>
      <c r="AG19" s="30">
        <f t="shared" si="7"/>
        <v>0</v>
      </c>
      <c r="AH19" s="30">
        <f t="shared" si="8"/>
        <v>114518.774155351</v>
      </c>
    </row>
    <row r="20" spans="1:34" x14ac:dyDescent="0.3">
      <c r="A20" s="31">
        <v>0.28212799999999999</v>
      </c>
      <c r="B20" s="26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-683000</v>
      </c>
      <c r="I20">
        <v>0</v>
      </c>
      <c r="J20">
        <v>-337516</v>
      </c>
      <c r="K20">
        <v>0</v>
      </c>
      <c r="L20">
        <v>0</v>
      </c>
      <c r="M20">
        <v>0</v>
      </c>
      <c r="N20">
        <v>-216000</v>
      </c>
      <c r="O20">
        <v>-475871.90082644694</v>
      </c>
      <c r="P20">
        <v>1.7139204634447399E-2</v>
      </c>
      <c r="Q20">
        <v>0.5</v>
      </c>
      <c r="R20">
        <v>0.14330862973760899</v>
      </c>
      <c r="S20">
        <v>0.96792716377905696</v>
      </c>
      <c r="T20">
        <v>-1358032.7562447099</v>
      </c>
      <c r="U20">
        <v>-691871.90082644694</v>
      </c>
      <c r="V20">
        <v>0.25895084000000002</v>
      </c>
      <c r="W20">
        <v>0.19972000000000001</v>
      </c>
      <c r="X20" s="28">
        <f t="shared" si="0"/>
        <v>-1358032.7562447099</v>
      </c>
      <c r="Y20" s="28">
        <f t="shared" si="1"/>
        <v>0</v>
      </c>
      <c r="Z20" s="28">
        <f t="shared" si="2"/>
        <v>-691871.90082644694</v>
      </c>
      <c r="AA20" s="28">
        <f t="shared" si="3"/>
        <v>0</v>
      </c>
      <c r="AB20" s="30">
        <f t="shared" si="4"/>
        <v>3.9581209421157837E-9</v>
      </c>
      <c r="AC20" s="30">
        <f t="shared" si="5"/>
        <v>0</v>
      </c>
      <c r="AD20" s="30">
        <f t="shared" si="6"/>
        <v>3.9581209421157837E-9</v>
      </c>
      <c r="AE20" s="30">
        <f>IF('Day1'!A20&lt;KPI!$B$15,1,0)</f>
        <v>0</v>
      </c>
      <c r="AF20" s="30">
        <f>IF('Day1'!A20&gt;=KPI!$B$15,1,0)</f>
        <v>1</v>
      </c>
      <c r="AG20" s="30">
        <f t="shared" si="7"/>
        <v>0</v>
      </c>
      <c r="AH20" s="30">
        <f t="shared" si="8"/>
        <v>0</v>
      </c>
    </row>
    <row r="21" spans="1:34" x14ac:dyDescent="0.3">
      <c r="A21" s="31">
        <v>0.28089700000000001</v>
      </c>
      <c r="B21" s="26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-465600</v>
      </c>
      <c r="I21">
        <v>0</v>
      </c>
      <c r="J21">
        <v>-337500</v>
      </c>
      <c r="K21">
        <v>0</v>
      </c>
      <c r="L21">
        <v>0</v>
      </c>
      <c r="M21">
        <v>0</v>
      </c>
      <c r="N21">
        <v>0</v>
      </c>
      <c r="O21">
        <v>-601455.23415977997</v>
      </c>
      <c r="P21">
        <v>0.13763809437916499</v>
      </c>
      <c r="Q21">
        <v>0.5</v>
      </c>
      <c r="R21">
        <v>0.22858761904761901</v>
      </c>
      <c r="S21">
        <v>1</v>
      </c>
      <c r="T21">
        <v>-1268700.0285920801</v>
      </c>
      <c r="U21">
        <v>-601455.23415977997</v>
      </c>
      <c r="V21">
        <v>0.27743423</v>
      </c>
      <c r="W21">
        <v>0.21782000000000001</v>
      </c>
      <c r="X21" s="28">
        <f t="shared" si="0"/>
        <v>-1268700.0285920801</v>
      </c>
      <c r="Y21" s="28">
        <f t="shared" si="1"/>
        <v>0</v>
      </c>
      <c r="Z21" s="28">
        <f t="shared" si="2"/>
        <v>-601455.23415977997</v>
      </c>
      <c r="AA21" s="28">
        <f t="shared" si="3"/>
        <v>0</v>
      </c>
      <c r="AB21" s="30">
        <f t="shared" si="4"/>
        <v>3.0267983675003052E-9</v>
      </c>
      <c r="AC21" s="30">
        <f t="shared" si="5"/>
        <v>0</v>
      </c>
      <c r="AD21" s="30">
        <f t="shared" si="6"/>
        <v>3.0267983675003052E-9</v>
      </c>
      <c r="AE21" s="30">
        <f>IF('Day1'!A21&lt;KPI!$B$15,1,0)</f>
        <v>0</v>
      </c>
      <c r="AF21" s="30">
        <f>IF('Day1'!A21&gt;=KPI!$B$15,1,0)</f>
        <v>1</v>
      </c>
      <c r="AG21" s="30">
        <f t="shared" si="7"/>
        <v>0</v>
      </c>
      <c r="AH21" s="30">
        <f t="shared" si="8"/>
        <v>0</v>
      </c>
    </row>
    <row r="22" spans="1:34" x14ac:dyDescent="0.3">
      <c r="A22" s="31">
        <v>0.27615600000000001</v>
      </c>
      <c r="B22" s="26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-512742</v>
      </c>
      <c r="I22">
        <v>0</v>
      </c>
      <c r="J22">
        <v>-337500</v>
      </c>
      <c r="K22">
        <v>0</v>
      </c>
      <c r="L22">
        <v>0</v>
      </c>
      <c r="M22">
        <v>0</v>
      </c>
      <c r="N22">
        <v>0</v>
      </c>
      <c r="O22">
        <v>-491009.64187327842</v>
      </c>
      <c r="P22">
        <v>0.219903009430546</v>
      </c>
      <c r="Q22">
        <v>0.5</v>
      </c>
      <c r="R22">
        <v>0.31386458697764802</v>
      </c>
      <c r="S22">
        <v>1</v>
      </c>
      <c r="T22">
        <v>-1362984.02974725</v>
      </c>
      <c r="U22">
        <v>-491009.64187327801</v>
      </c>
      <c r="V22">
        <v>0.28452875100000002</v>
      </c>
      <c r="W22">
        <v>0.22478999999999999</v>
      </c>
      <c r="X22" s="28">
        <f t="shared" si="0"/>
        <v>-1362984.02974725</v>
      </c>
      <c r="Y22" s="28">
        <f t="shared" si="1"/>
        <v>0</v>
      </c>
      <c r="Z22" s="28">
        <f t="shared" si="2"/>
        <v>-491009.64187327801</v>
      </c>
      <c r="AA22" s="28">
        <f t="shared" si="3"/>
        <v>0</v>
      </c>
      <c r="AB22" s="30">
        <f t="shared" si="4"/>
        <v>0</v>
      </c>
      <c r="AC22" s="30">
        <f t="shared" si="5"/>
        <v>0</v>
      </c>
      <c r="AD22" s="30">
        <f t="shared" si="6"/>
        <v>5.2386894822120667E-10</v>
      </c>
      <c r="AE22" s="30">
        <f>IF('Day1'!A22&lt;KPI!$B$15,1,0)</f>
        <v>0</v>
      </c>
      <c r="AF22" s="30">
        <f>IF('Day1'!A22&gt;=KPI!$B$15,1,0)</f>
        <v>1</v>
      </c>
      <c r="AG22" s="30">
        <f t="shared" si="7"/>
        <v>0</v>
      </c>
      <c r="AH22" s="30">
        <f t="shared" si="8"/>
        <v>0</v>
      </c>
    </row>
    <row r="23" spans="1:34" x14ac:dyDescent="0.3">
      <c r="A23" s="31">
        <v>0.27117200000000002</v>
      </c>
      <c r="B23" s="26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-508746</v>
      </c>
      <c r="I23">
        <v>0</v>
      </c>
      <c r="J23">
        <v>-337500</v>
      </c>
      <c r="K23">
        <v>0</v>
      </c>
      <c r="L23">
        <v>0</v>
      </c>
      <c r="M23">
        <v>0</v>
      </c>
      <c r="N23">
        <v>0</v>
      </c>
      <c r="O23">
        <v>-296342.97520661145</v>
      </c>
      <c r="P23">
        <v>0.30016808809220902</v>
      </c>
      <c r="Q23">
        <v>0.5</v>
      </c>
      <c r="R23">
        <v>0.399141554907677</v>
      </c>
      <c r="S23">
        <v>1</v>
      </c>
      <c r="T23">
        <v>-1354992.04423544</v>
      </c>
      <c r="U23">
        <v>-296342.97520661098</v>
      </c>
      <c r="V23">
        <v>0.28195294799999998</v>
      </c>
      <c r="W23">
        <v>0.22303000000000001</v>
      </c>
      <c r="X23" s="28">
        <f t="shared" si="0"/>
        <v>-1354992.04423544</v>
      </c>
      <c r="Y23" s="28">
        <f t="shared" si="1"/>
        <v>0</v>
      </c>
      <c r="Z23" s="28">
        <f t="shared" si="2"/>
        <v>-296342.97520661098</v>
      </c>
      <c r="AA23" s="28">
        <f t="shared" si="3"/>
        <v>0</v>
      </c>
      <c r="AB23" s="30">
        <f t="shared" si="4"/>
        <v>0</v>
      </c>
      <c r="AC23" s="30">
        <f t="shared" si="5"/>
        <v>-4.6566128730773926E-10</v>
      </c>
      <c r="AD23" s="30">
        <f t="shared" si="6"/>
        <v>4.6566128730773926E-10</v>
      </c>
      <c r="AE23" s="30">
        <f>IF('Day1'!A23&lt;KPI!$B$15,1,0)</f>
        <v>0</v>
      </c>
      <c r="AF23" s="30">
        <f>IF('Day1'!A23&gt;=KPI!$B$15,1,0)</f>
        <v>1</v>
      </c>
      <c r="AG23" s="30">
        <f t="shared" si="7"/>
        <v>0</v>
      </c>
      <c r="AH23" s="30">
        <f t="shared" si="8"/>
        <v>0</v>
      </c>
    </row>
    <row r="24" spans="1:34" x14ac:dyDescent="0.3">
      <c r="A24" s="31">
        <v>0.26649</v>
      </c>
      <c r="B24" s="26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-510549</v>
      </c>
      <c r="I24">
        <v>0</v>
      </c>
      <c r="J24">
        <v>-337500</v>
      </c>
      <c r="K24">
        <v>0</v>
      </c>
      <c r="L24">
        <v>0</v>
      </c>
      <c r="M24">
        <v>0</v>
      </c>
      <c r="N24">
        <v>0</v>
      </c>
      <c r="O24">
        <v>-151926.3085399447</v>
      </c>
      <c r="P24">
        <v>0.37848710706539301</v>
      </c>
      <c r="Q24">
        <v>0.5</v>
      </c>
      <c r="R24">
        <v>0.48441852283770698</v>
      </c>
      <c r="S24">
        <v>1</v>
      </c>
      <c r="T24">
        <v>-1358598.19361576</v>
      </c>
      <c r="U24">
        <v>-151926.30853994499</v>
      </c>
      <c r="V24">
        <v>0.27047363200000002</v>
      </c>
      <c r="W24">
        <v>0.21471999999999999</v>
      </c>
      <c r="X24" s="28">
        <f t="shared" si="0"/>
        <v>-1358598.19361576</v>
      </c>
      <c r="Y24" s="28">
        <f t="shared" si="1"/>
        <v>0</v>
      </c>
      <c r="Z24" s="28">
        <f t="shared" si="2"/>
        <v>-151926.30853994499</v>
      </c>
      <c r="AA24" s="28">
        <f t="shared" si="3"/>
        <v>0</v>
      </c>
      <c r="AB24" s="30">
        <f t="shared" si="4"/>
        <v>0</v>
      </c>
      <c r="AC24" s="30">
        <f t="shared" si="5"/>
        <v>2.9103830456733704E-10</v>
      </c>
      <c r="AD24" s="30">
        <f t="shared" si="6"/>
        <v>1.2223608791828156E-9</v>
      </c>
      <c r="AE24" s="30">
        <f>IF('Day1'!A24&lt;KPI!$B$15,1,0)</f>
        <v>1</v>
      </c>
      <c r="AF24" s="30">
        <f>IF('Day1'!A24&gt;=KPI!$B$15,1,0)</f>
        <v>0</v>
      </c>
      <c r="AG24" s="30">
        <f t="shared" si="7"/>
        <v>-1358598.19361576</v>
      </c>
      <c r="AH24" s="30">
        <f t="shared" si="8"/>
        <v>0</v>
      </c>
    </row>
    <row r="25" spans="1:34" x14ac:dyDescent="0.3">
      <c r="A25" s="31">
        <v>0.26110800000000001</v>
      </c>
      <c r="B25" s="26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-725363</v>
      </c>
      <c r="I25">
        <v>0</v>
      </c>
      <c r="J25">
        <v>168750</v>
      </c>
      <c r="K25">
        <v>0</v>
      </c>
      <c r="L25">
        <v>0</v>
      </c>
      <c r="M25">
        <v>0</v>
      </c>
      <c r="N25">
        <v>0</v>
      </c>
      <c r="O25">
        <v>-32004.820936638986</v>
      </c>
      <c r="P25">
        <v>0.45609893014084801</v>
      </c>
      <c r="Q25">
        <v>0.5</v>
      </c>
      <c r="R25">
        <v>0.49926209763026103</v>
      </c>
      <c r="S25">
        <v>1</v>
      </c>
      <c r="T25">
        <v>-1057314.4805999</v>
      </c>
      <c r="U25">
        <v>-32004.820936639098</v>
      </c>
      <c r="V25">
        <v>0.26045217100000001</v>
      </c>
      <c r="W25">
        <v>0.20463000000000001</v>
      </c>
      <c r="X25" s="28">
        <f t="shared" si="0"/>
        <v>-1057314.4805999</v>
      </c>
      <c r="Y25" s="28">
        <f t="shared" si="1"/>
        <v>0</v>
      </c>
      <c r="Z25" s="28">
        <f t="shared" si="2"/>
        <v>-32004.820936639098</v>
      </c>
      <c r="AA25" s="28">
        <f t="shared" si="3"/>
        <v>0</v>
      </c>
      <c r="AB25" s="30">
        <f t="shared" si="4"/>
        <v>2.0954757928848267E-9</v>
      </c>
      <c r="AC25" s="30">
        <f t="shared" si="5"/>
        <v>1.127773430198431E-10</v>
      </c>
      <c r="AD25" s="30">
        <f t="shared" si="6"/>
        <v>2.0991137716919184E-9</v>
      </c>
      <c r="AE25" s="30">
        <f>IF('Day1'!A25&lt;KPI!$B$15,1,0)</f>
        <v>1</v>
      </c>
      <c r="AF25" s="30">
        <f>IF('Day1'!A25&gt;=KPI!$B$15,1,0)</f>
        <v>0</v>
      </c>
      <c r="AG25" s="30">
        <f t="shared" si="7"/>
        <v>-1057314.4805999</v>
      </c>
      <c r="AH25" s="30">
        <f t="shared" si="8"/>
        <v>0</v>
      </c>
    </row>
    <row r="26" spans="1:34" x14ac:dyDescent="0.3">
      <c r="S26" s="5">
        <f>SUM(T2:T25)</f>
        <v>-1892035.3767864183</v>
      </c>
      <c r="T26" s="5">
        <f>SUM(U2:U25)</f>
        <v>-13811243.675793158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B25"/>
  <sheetViews>
    <sheetView tabSelected="1" workbookViewId="0">
      <selection activeCell="A9" sqref="A9:B15"/>
    </sheetView>
  </sheetViews>
  <sheetFormatPr defaultRowHeight="14.4" x14ac:dyDescent="0.3"/>
  <cols>
    <col min="1" max="1" width="31.33203125" bestFit="1" customWidth="1"/>
    <col min="2" max="3" width="12" bestFit="1" customWidth="1"/>
  </cols>
  <sheetData>
    <row r="1" spans="1:2" x14ac:dyDescent="0.3">
      <c r="A1" t="s">
        <v>7</v>
      </c>
      <c r="B1">
        <f>(B10+B12)/(B9+B11)</f>
        <v>0.92790212756060408</v>
      </c>
    </row>
    <row r="2" spans="1:2" x14ac:dyDescent="0.3">
      <c r="A2" t="s">
        <v>9</v>
      </c>
    </row>
    <row r="3" spans="1:2" x14ac:dyDescent="0.3">
      <c r="A3" t="s">
        <v>13</v>
      </c>
      <c r="B3" cm="1">
        <f t="array" ref="B3">(SUM(-'Day1'!AG2:AG25)+SUM('Day1'!AH2:AH25))/(KPI!B11+KPI!B12)</f>
        <v>0.56606396744346699</v>
      </c>
    </row>
    <row r="4" spans="1:2" x14ac:dyDescent="0.3">
      <c r="A4" t="s">
        <v>15</v>
      </c>
    </row>
    <row r="5" spans="1:2" x14ac:dyDescent="0.3">
      <c r="A5" t="s">
        <v>17</v>
      </c>
    </row>
    <row r="6" spans="1:2" x14ac:dyDescent="0.3">
      <c r="A6" t="s">
        <v>19</v>
      </c>
    </row>
    <row r="7" spans="1:2" x14ac:dyDescent="0.3">
      <c r="A7" t="s">
        <v>21</v>
      </c>
    </row>
    <row r="9" spans="1:2" x14ac:dyDescent="0.3">
      <c r="A9" t="s">
        <v>73</v>
      </c>
      <c r="B9">
        <f>SUM('Day1'!C2:D25)</f>
        <v>11682768.75</v>
      </c>
    </row>
    <row r="10" spans="1:2" x14ac:dyDescent="0.3">
      <c r="A10" t="s">
        <v>74</v>
      </c>
      <c r="B10" cm="1">
        <f t="array" ref="B10">SUM(-'Day1'!E2:E25)</f>
        <v>11705468.14997106</v>
      </c>
    </row>
    <row r="11" spans="1:2" x14ac:dyDescent="0.3">
      <c r="A11" t="s">
        <v>75</v>
      </c>
      <c r="B11" cm="1">
        <f t="array" ref="B11">SUM(-'Day1'!X2:X25)</f>
        <v>14244986.308052372</v>
      </c>
    </row>
    <row r="12" spans="1:2" x14ac:dyDescent="0.3">
      <c r="A12" t="s">
        <v>76</v>
      </c>
      <c r="B12">
        <f>SUM('Day1'!Y2:Y25)</f>
        <v>12352950.93126595</v>
      </c>
    </row>
    <row r="13" spans="1:2" x14ac:dyDescent="0.3">
      <c r="A13" t="s">
        <v>77</v>
      </c>
      <c r="B13" cm="1">
        <f t="array" ref="B13">SUM(-'Day1'!Z2:Z25)</f>
        <v>13811243.675793158</v>
      </c>
    </row>
    <row r="14" spans="1:2" x14ac:dyDescent="0.3">
      <c r="A14" t="s">
        <v>78</v>
      </c>
      <c r="B14">
        <f>SUM('Day1'!AA2:AA25)</f>
        <v>0</v>
      </c>
    </row>
    <row r="15" spans="1:2" x14ac:dyDescent="0.3">
      <c r="A15" t="s">
        <v>81</v>
      </c>
      <c r="B15">
        <f>MEDIAN('Day1'!A2:A25)</f>
        <v>0.26834000000000002</v>
      </c>
    </row>
    <row r="21" spans="1:1" x14ac:dyDescent="0.3">
      <c r="A21" s="12" t="s">
        <v>23</v>
      </c>
    </row>
    <row r="22" spans="1:1" x14ac:dyDescent="0.3">
      <c r="A22" s="12" t="s">
        <v>27</v>
      </c>
    </row>
    <row r="23" spans="1:1" x14ac:dyDescent="0.3">
      <c r="A23" s="12" t="s">
        <v>29</v>
      </c>
    </row>
    <row r="24" spans="1:1" x14ac:dyDescent="0.3">
      <c r="A24" s="12" t="s">
        <v>31</v>
      </c>
    </row>
    <row r="25" spans="1:1" x14ac:dyDescent="0.3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2025-03-07T13:19:23Z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