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6B05FB90-974D-4864-BFC3-FF0EEA4B1016}" xr6:coauthVersionLast="47" xr6:coauthVersionMax="47" xr10:uidLastSave="{00000000-0000-0000-0000-000000000000}"/>
  <bookViews>
    <workbookView xWindow="-108" yWindow="-108" windowWidth="23256" windowHeight="12456" firstSheet="3" activeTab="3" xr2:uid="{41126000-0168-4B69-BFA5-275527D199D9}"/>
  </bookViews>
  <sheets>
    <sheet name="Technology Parameters " sheetId="1" r:id="rId1"/>
    <sheet name="Scenario" sheetId="6" r:id="rId2"/>
    <sheet name="DAY 51th_ECO_OBJ_BASE1" sheetId="5" r:id="rId3"/>
    <sheet name="DAY 51th_SELFCONSUMPTION_BASE  " sheetId="3" r:id="rId4"/>
    <sheet name="DAY 51th_SELFCONSUMPTION_BA (3)" sheetId="10" r:id="rId5"/>
    <sheet name="DAY 51th_ECO_OBJ_BASE3" sheetId="11" r:id="rId6"/>
    <sheet name="DAY 51th_ECO_OBJ_BASE2" sheetId="7" r:id="rId7"/>
    <sheet name="DAY 51th_SELFCONSUMPTION_BASE2" sheetId="8" r:id="rId8"/>
    <sheet name="Foglio3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T7" i="3"/>
  <c r="U25" i="3"/>
  <c r="S25" i="3"/>
  <c r="R25" i="3"/>
  <c r="T25" i="3" s="1"/>
  <c r="S24" i="3"/>
  <c r="U24" i="3" s="1"/>
  <c r="R24" i="3"/>
  <c r="T24" i="3" s="1"/>
  <c r="U23" i="3"/>
  <c r="T23" i="3"/>
  <c r="S23" i="3"/>
  <c r="R23" i="3"/>
  <c r="T22" i="3"/>
  <c r="S22" i="3"/>
  <c r="U22" i="3" s="1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S7" i="3"/>
  <c r="R7" i="3"/>
  <c r="U6" i="3"/>
  <c r="T6" i="3"/>
  <c r="S6" i="3"/>
  <c r="R6" i="3"/>
  <c r="U5" i="3"/>
  <c r="T5" i="3"/>
  <c r="S5" i="3"/>
  <c r="R5" i="3"/>
  <c r="U4" i="3"/>
  <c r="T4" i="3"/>
  <c r="S4" i="3"/>
  <c r="R4" i="3"/>
  <c r="U3" i="3"/>
  <c r="T3" i="3"/>
  <c r="S3" i="3"/>
  <c r="R3" i="3"/>
  <c r="U2" i="3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" i="7"/>
  <c r="U2" i="7" l="1"/>
  <c r="U3" i="7"/>
  <c r="K26" i="7"/>
  <c r="L26" i="7"/>
  <c r="M26" i="7"/>
  <c r="N26" i="7"/>
  <c r="O26" i="7"/>
  <c r="P26" i="7"/>
  <c r="Q26" i="7"/>
  <c r="S4" i="7" l="1"/>
  <c r="U4" i="7" s="1"/>
  <c r="S5" i="7"/>
  <c r="U5" i="7" s="1"/>
  <c r="S6" i="7"/>
  <c r="U6" i="7" s="1"/>
  <c r="S7" i="7"/>
  <c r="U7" i="7" s="1"/>
  <c r="S8" i="7"/>
  <c r="U8" i="7" s="1"/>
  <c r="S9" i="7"/>
  <c r="U9" i="7" s="1"/>
  <c r="S10" i="7"/>
  <c r="U10" i="7" s="1"/>
  <c r="S11" i="7"/>
  <c r="U11" i="7" s="1"/>
  <c r="S12" i="7"/>
  <c r="U12" i="7" s="1"/>
  <c r="S13" i="7"/>
  <c r="U13" i="7" s="1"/>
  <c r="S14" i="7"/>
  <c r="U14" i="7" s="1"/>
  <c r="S15" i="7"/>
  <c r="U15" i="7" s="1"/>
  <c r="S16" i="7"/>
  <c r="U16" i="7" s="1"/>
  <c r="S17" i="7"/>
  <c r="U17" i="7" s="1"/>
  <c r="S18" i="7"/>
  <c r="U18" i="7" s="1"/>
  <c r="S19" i="7"/>
  <c r="U19" i="7" s="1"/>
  <c r="S20" i="7"/>
  <c r="U20" i="7" s="1"/>
  <c r="S21" i="7"/>
  <c r="U21" i="7" s="1"/>
  <c r="S22" i="7"/>
  <c r="U22" i="7" s="1"/>
  <c r="S23" i="7"/>
  <c r="U23" i="7" s="1"/>
  <c r="S24" i="7"/>
  <c r="U24" i="7" s="1"/>
  <c r="S25" i="7"/>
  <c r="U25" i="7" s="1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3" i="7"/>
  <c r="K26" i="11"/>
  <c r="L26" i="10"/>
  <c r="L26" i="3"/>
  <c r="K26" i="5"/>
  <c r="P20" i="10"/>
  <c r="P21" i="10" s="1"/>
  <c r="P22" i="10" s="1"/>
  <c r="P23" i="10" s="1"/>
  <c r="P24" i="10" s="1"/>
  <c r="P25" i="10" s="1"/>
  <c r="Q19" i="10"/>
  <c r="Q18" i="10"/>
  <c r="P7" i="10"/>
  <c r="P8" i="10" s="1"/>
  <c r="P9" i="10" s="1"/>
  <c r="P10" i="10" s="1"/>
  <c r="P11" i="10" s="1"/>
  <c r="P12" i="10" s="1"/>
  <c r="P13" i="10" s="1"/>
  <c r="P14" i="10" s="1"/>
  <c r="P15" i="10" s="1"/>
  <c r="P16" i="10" s="1"/>
  <c r="P4" i="10"/>
  <c r="P3" i="10"/>
  <c r="P5" i="10" s="1"/>
  <c r="M21" i="10"/>
  <c r="N8" i="10"/>
  <c r="M6" i="10"/>
  <c r="M5" i="10"/>
  <c r="M4" i="10"/>
  <c r="M3" i="10"/>
  <c r="M24" i="10"/>
  <c r="M22" i="10"/>
  <c r="M23" i="10" s="1"/>
  <c r="M25" i="10" s="1"/>
  <c r="N19" i="10"/>
  <c r="P19" i="11"/>
  <c r="O25" i="11"/>
  <c r="O24" i="11"/>
  <c r="O23" i="11"/>
  <c r="O21" i="11"/>
  <c r="O22" i="11"/>
  <c r="O20" i="11"/>
  <c r="P18" i="11"/>
  <c r="O16" i="11"/>
  <c r="O15" i="11"/>
  <c r="O14" i="11"/>
  <c r="O13" i="11"/>
  <c r="O12" i="11"/>
  <c r="O11" i="11"/>
  <c r="O10" i="11"/>
  <c r="O9" i="11"/>
  <c r="O8" i="11"/>
  <c r="O7" i="11"/>
  <c r="O3" i="11"/>
  <c r="O4" i="11"/>
  <c r="M25" i="8"/>
  <c r="M20" i="8"/>
  <c r="M21" i="8" s="1"/>
  <c r="M22" i="8" s="1"/>
  <c r="M23" i="8" s="1"/>
  <c r="M24" i="8" s="1"/>
  <c r="M6" i="8"/>
  <c r="M5" i="8"/>
  <c r="M4" i="8"/>
  <c r="M3" i="8"/>
  <c r="M13" i="8"/>
  <c r="M14" i="8" s="1"/>
  <c r="M15" i="8" s="1"/>
  <c r="M16" i="8" s="1"/>
  <c r="M17" i="8" s="1"/>
  <c r="M18" i="8" s="1"/>
  <c r="M19" i="8" s="1"/>
  <c r="M12" i="8"/>
  <c r="M11" i="8"/>
  <c r="N9" i="8"/>
  <c r="N8" i="8"/>
  <c r="D7" i="1"/>
  <c r="C7" i="1"/>
  <c r="B7" i="1"/>
  <c r="D5" i="1"/>
  <c r="C5" i="1"/>
  <c r="B5" i="1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D16" i="6"/>
  <c r="C16" i="6"/>
  <c r="A16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L3" i="6"/>
  <c r="K3" i="6"/>
  <c r="J3" i="6"/>
  <c r="I3" i="6"/>
  <c r="H3" i="6"/>
  <c r="G3" i="6"/>
  <c r="F3" i="6"/>
  <c r="E3" i="6"/>
  <c r="D8" i="6" s="1"/>
  <c r="S26" i="7" l="1"/>
  <c r="R26" i="7"/>
  <c r="O5" i="11"/>
  <c r="E8" i="6"/>
  <c r="L8" i="6"/>
  <c r="K8" i="6"/>
  <c r="D21" i="6"/>
  <c r="H8" i="6"/>
  <c r="D7" i="6"/>
  <c r="D11" i="6"/>
  <c r="D6" i="6"/>
  <c r="D10" i="6"/>
  <c r="D5" i="6"/>
  <c r="D9" i="6"/>
  <c r="D4" i="6"/>
  <c r="D24" i="6" l="1"/>
  <c r="L11" i="6"/>
  <c r="K11" i="6"/>
  <c r="H11" i="6"/>
  <c r="E11" i="6"/>
  <c r="L4" i="6"/>
  <c r="E4" i="6"/>
  <c r="K4" i="6"/>
  <c r="D17" i="6"/>
  <c r="H4" i="6"/>
  <c r="H9" i="6"/>
  <c r="E9" i="6"/>
  <c r="D22" i="6"/>
  <c r="L9" i="6"/>
  <c r="K9" i="6"/>
  <c r="E5" i="6"/>
  <c r="D18" i="6"/>
  <c r="H5" i="6"/>
  <c r="L5" i="6"/>
  <c r="K5" i="6"/>
  <c r="L10" i="6"/>
  <c r="K10" i="6"/>
  <c r="D23" i="6"/>
  <c r="H10" i="6"/>
  <c r="E10" i="6"/>
  <c r="D19" i="6"/>
  <c r="H6" i="6"/>
  <c r="L6" i="6"/>
  <c r="K6" i="6"/>
  <c r="E6" i="6"/>
  <c r="D20" i="6"/>
  <c r="L7" i="6"/>
  <c r="K7" i="6"/>
  <c r="H7" i="6"/>
  <c r="E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tc={08E735C9-2799-43A9-A259-A9DA862C46EE}</author>
  </authors>
  <commentList>
    <comment ref="C4" authorId="0" shapeId="0" xr:uid="{08E735C9-2799-43A9-A259-A9DA862C46EE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changed this values</t>
      </text>
    </comment>
  </commentList>
</comments>
</file>

<file path=xl/sharedStrings.xml><?xml version="1.0" encoding="utf-8"?>
<sst xmlns="http://schemas.openxmlformats.org/spreadsheetml/2006/main" count="132" uniqueCount="74">
  <si>
    <t>HP</t>
  </si>
  <si>
    <t>BATT</t>
  </si>
  <si>
    <t>PCM</t>
  </si>
  <si>
    <t>EL</t>
  </si>
  <si>
    <t>GRID</t>
  </si>
  <si>
    <t>THERMAL LOAD</t>
  </si>
  <si>
    <t>BOILER</t>
  </si>
  <si>
    <t>ELEC_PRIC</t>
  </si>
  <si>
    <t>TH LOAD</t>
  </si>
  <si>
    <t>Total maximum power</t>
  </si>
  <si>
    <t>Total capacity of ESS</t>
  </si>
  <si>
    <t>NESS_HP</t>
  </si>
  <si>
    <t>NESS_BAT</t>
  </si>
  <si>
    <t>NESS_PCM</t>
  </si>
  <si>
    <t>Total capital cost of storage</t>
  </si>
  <si>
    <t>HP (kW)</t>
  </si>
  <si>
    <t>BAT (kW)</t>
  </si>
  <si>
    <t>PCM (kW)</t>
  </si>
  <si>
    <t>HP (kWh)</t>
  </si>
  <si>
    <t>BAT (kWh)</t>
  </si>
  <si>
    <t>PCM (kWh)</t>
  </si>
  <si>
    <t>Total O&amp;M cost of storage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</si>
  <si>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</si>
  <si>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</si>
  <si>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</si>
  <si>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</si>
  <si>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</si>
  <si>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</si>
  <si>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</si>
  <si>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</si>
  <si>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</si>
  <si>
    <t>PRIC EL</t>
  </si>
  <si>
    <r>
      <t>PRICE_GAS [c</t>
    </r>
    <r>
      <rPr>
        <sz val="11"/>
        <color theme="1"/>
        <rFont val="Aptos Narrow"/>
        <family val="2"/>
      </rPr>
      <t>€/m3</t>
    </r>
    <r>
      <rPr>
        <sz val="11"/>
        <color theme="1"/>
        <rFont val="Aptos Narrow"/>
        <family val="2"/>
        <scheme val="minor"/>
      </rPr>
      <t>]</t>
    </r>
  </si>
  <si>
    <t>BAT</t>
  </si>
  <si>
    <t>WG</t>
  </si>
  <si>
    <t>PV</t>
  </si>
  <si>
    <t>max kW / module</t>
  </si>
  <si>
    <t>Capital cost</t>
  </si>
  <si>
    <t>max kWh (=100%Soc) / module</t>
  </si>
  <si>
    <t>O&amp;M cost Euro/kWh</t>
  </si>
  <si>
    <t>O&amp;M cost/kWh</t>
  </si>
  <si>
    <t>O&amp;M cost / module</t>
  </si>
  <si>
    <t>Specific capital cost/kWh</t>
  </si>
  <si>
    <t>Specific capital cost/modul</t>
  </si>
  <si>
    <t>Hipothesys</t>
  </si>
  <si>
    <t>Discharge time: just over</t>
  </si>
  <si>
    <t>hours</t>
  </si>
  <si>
    <t xml:space="preserve">Plant power: </t>
  </si>
  <si>
    <t>kW</t>
  </si>
  <si>
    <t xml:space="preserve">Plant efficiency: </t>
  </si>
  <si>
    <t>0.75</t>
  </si>
  <si>
    <t xml:space="preserve">Pumping power: </t>
  </si>
  <si>
    <t xml:space="preserve">Stored energy: </t>
  </si>
  <si>
    <t>kWh</t>
  </si>
  <si>
    <t xml:space="preserve">Charge time: </t>
  </si>
  <si>
    <t>O&amp;M</t>
  </si>
  <si>
    <r>
      <t>c</t>
    </r>
    <r>
      <rPr>
        <sz val="11"/>
        <color theme="1"/>
        <rFont val="Aptos Narrow"/>
        <family val="2"/>
      </rPr>
      <t>€</t>
    </r>
    <r>
      <rPr>
        <sz val="11"/>
        <color theme="1"/>
        <rFont val="Aptos Narrow"/>
        <family val="2"/>
        <scheme val="minor"/>
      </rPr>
      <t>/kWh</t>
    </r>
  </si>
  <si>
    <t>BATTERY</t>
  </si>
  <si>
    <t>over 95%</t>
  </si>
  <si>
    <t>hour</t>
  </si>
  <si>
    <t>SCENARIO SELF CONSUMPTION</t>
  </si>
  <si>
    <t>The self-consumption scenario means that we minimize the energy drawn from the grid.</t>
  </si>
  <si>
    <t xml:space="preserve">SCENARIO ECO OBJ </t>
  </si>
  <si>
    <t>The eco -bj scenario means that we minimize the total energy costs</t>
  </si>
  <si>
    <t>KPI =</t>
  </si>
  <si>
    <t xml:space="preserve">OBJ FUNCTION VALUE for the considered scenario / OBJ FUNCTION VALUE SCENARIO BASE </t>
  </si>
  <si>
    <t>KPI=</t>
  </si>
  <si>
    <t>total energy buy fom the grid for the considered scenario (i.e., 51th day)/ total energy bought from the distribution grid  scenario base</t>
  </si>
  <si>
    <t>EL_GRID</t>
  </si>
  <si>
    <t>EL LOAD</t>
  </si>
  <si>
    <t>P_battery</t>
  </si>
  <si>
    <t>P_PCM</t>
  </si>
  <si>
    <t>El_mismatch</t>
  </si>
  <si>
    <t>Th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</si>
</sst>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/>
    <xf numFmtId="9" fontId="0" fillId="0" borderId="0" xfId="1" applyFont="1"/>
    <xf numFmtId="10" fontId="0" fillId="0" borderId="0" xfId="1" applyNumberFormat="1" applyFont="1"/>
    <xf numFmtId="0" fontId="6" fillId="0" borderId="0" xfId="0" applyFont="1"/>
    <xf numFmtId="0" fontId="0" fillId="2" borderId="0" xfId="0" applyFill="1"/>
    <xf numFmtId="0" fontId="0" fillId="4" borderId="1" xfId="0" applyFill="1" applyBorder="1"/>
    <xf numFmtId="0" fontId="5" fillId="4" borderId="1" xfId="0" applyFont="1" applyFill="1" applyBorder="1"/>
    <xf numFmtId="0" fontId="0" fillId="4" borderId="0" xfId="0" applyFill="1"/>
    <xf numFmtId="0" fontId="2" fillId="4" borderId="1" xfId="0" applyFont="1" applyFill="1" applyBorder="1"/>
    <xf numFmtId="0" fontId="3" fillId="0" borderId="0" xfId="0" applyFont="1"/>
    <xf numFmtId="0" fontId="8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739865850103"/>
          <c:y val="8.2414477043131859E-2"/>
          <c:w val="0.82245610965296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scenarios'!$C$2</c:f>
              <c:strCache>
                <c:ptCount val="1"/>
                <c:pt idx="0">
                  <c:v>NESS_BAT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gradFill>
                  <a:gsLst>
                    <a:gs pos="0">
                      <a:srgbClr val="5B9BD5">
                        <a:lumMod val="5000"/>
                        <a:lumOff val="95000"/>
                      </a:srgbClr>
                    </a:gs>
                    <a:gs pos="74000">
                      <a:srgbClr val="5B9BD5">
                        <a:lumMod val="45000"/>
                        <a:lumOff val="55000"/>
                      </a:srgbClr>
                    </a:gs>
                    <a:gs pos="83000">
                      <a:srgbClr val="5B9BD5">
                        <a:lumMod val="45000"/>
                        <a:lumOff val="55000"/>
                      </a:srgbClr>
                    </a:gs>
                    <a:gs pos="100000">
                      <a:srgbClr val="5B9BD5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'[1]New scenarios'!$C$3:$C$11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90</c:v>
                </c:pt>
                <c:pt idx="4">
                  <c:v>95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70</c:v>
                </c:pt>
              </c:numCache>
            </c:numRef>
          </c:xVal>
          <c:yVal>
            <c:numRef>
              <c:f>'[1]New scenarios'!$D$3:$D$11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36</c:v>
                </c:pt>
                <c:pt idx="3">
                  <c:v>36</c:v>
                </c:pt>
                <c:pt idx="4">
                  <c:v>28</c:v>
                </c:pt>
                <c:pt idx="5">
                  <c:v>44</c:v>
                </c:pt>
                <c:pt idx="6">
                  <c:v>22</c:v>
                </c:pt>
                <c:pt idx="7">
                  <c:v>13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FAC-9A23-C0368A7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3440"/>
        <c:axId val="615338464"/>
      </c:scatterChart>
      <c:valAx>
        <c:axId val="471953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PCM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338464"/>
        <c:crosses val="autoZero"/>
        <c:crossBetween val="midCat"/>
        <c:majorUnit val="10"/>
      </c:valAx>
      <c:valAx>
        <c:axId val="615338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sz="1100" b="1" i="0" u="none" strike="noStrike" baseline="0">
                    <a:effectLst/>
                  </a:rPr>
                  <a:t>lithium-ion</a:t>
                </a:r>
                <a:r>
                  <a:rPr lang="en-US" b="1"/>
                  <a:t> Battery </a:t>
                </a: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'DAY 51th_ECO_OBJ_BASE1'!$I$1</c:f>
              <c:strCache>
                <c:ptCount val="1"/>
                <c:pt idx="0">
                  <c:v>ELEC_PRIC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51th_ECO_OBJ_BASE1'!$H$2:$H$25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51th_ECO_OBJ_BASE1'!$I$2:$I$25</c:f>
              <c:numCache>
                <c:formatCode>General</c:formatCode>
                <c:ptCount val="24"/>
                <c:pt idx="0">
                  <c:v>0.26038899999999998</c:v>
                </c:pt>
                <c:pt idx="1">
                  <c:v>0.25714300000000001</c:v>
                </c:pt>
                <c:pt idx="2">
                  <c:v>0.25442999999999999</c:v>
                </c:pt>
                <c:pt idx="3">
                  <c:v>0.25297999999999998</c:v>
                </c:pt>
                <c:pt idx="4">
                  <c:v>0.25274999999999997</c:v>
                </c:pt>
                <c:pt idx="5">
                  <c:v>0.25497999999999998</c:v>
                </c:pt>
                <c:pt idx="6">
                  <c:v>0.26271</c:v>
                </c:pt>
                <c:pt idx="7">
                  <c:v>0.269783</c:v>
                </c:pt>
                <c:pt idx="8">
                  <c:v>0.27707500000000002</c:v>
                </c:pt>
                <c:pt idx="9">
                  <c:v>0.27672799999999997</c:v>
                </c:pt>
                <c:pt idx="10">
                  <c:v>0.27678199999999997</c:v>
                </c:pt>
                <c:pt idx="11">
                  <c:v>0.270368</c:v>
                </c:pt>
                <c:pt idx="12">
                  <c:v>0.266897</c:v>
                </c:pt>
                <c:pt idx="13">
                  <c:v>0.26474700000000001</c:v>
                </c:pt>
                <c:pt idx="14">
                  <c:v>0.26649400000000001</c:v>
                </c:pt>
                <c:pt idx="15">
                  <c:v>0.270067</c:v>
                </c:pt>
                <c:pt idx="16">
                  <c:v>0.27431899999999998</c:v>
                </c:pt>
                <c:pt idx="17">
                  <c:v>0.27111299999999999</c:v>
                </c:pt>
                <c:pt idx="18">
                  <c:v>0.28212799999999999</c:v>
                </c:pt>
                <c:pt idx="19">
                  <c:v>0.28089700000000001</c:v>
                </c:pt>
                <c:pt idx="20">
                  <c:v>0.27615600000000001</c:v>
                </c:pt>
                <c:pt idx="21">
                  <c:v>0.27117200000000002</c:v>
                </c:pt>
                <c:pt idx="22">
                  <c:v>0.26649</c:v>
                </c:pt>
                <c:pt idx="23">
                  <c:v>0.26110800000000001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C-4556-8878-91524636B031}"/>
            </c:ext>
          </c:extLst>
        </c:ser>
        <c:ser>
          <c:idx val="1"/>
          <c:order val="1"/>
          <c:tx>
            <c:strRef>
              <c:f>'DAY 51th_ECO_OBJ_BASE1'!$J$1</c:f>
              <c:strCache>
                <c:ptCount val="1"/>
                <c:pt idx="0">
                  <c:v>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51th_ECO_OBJ_BASE1'!$H$2:$H$25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51th_ECO_OBJ_BASE1'!$J$2:$J$25</c:f>
              <c:numCache>
                <c:formatCode>General</c:formatCode>
                <c:ptCount val="24"/>
                <c:pt idx="0">
                  <c:v>391.73572530890755</c:v>
                </c:pt>
                <c:pt idx="1">
                  <c:v>395.12728829926812</c:v>
                </c:pt>
                <c:pt idx="2">
                  <c:v>386.83877182354337</c:v>
                </c:pt>
                <c:pt idx="3">
                  <c:v>400.32760079926811</c:v>
                </c:pt>
                <c:pt idx="4">
                  <c:v>398.28908432354336</c:v>
                </c:pt>
                <c:pt idx="5">
                  <c:v>485.74616169024517</c:v>
                </c:pt>
                <c:pt idx="6">
                  <c:v>487.65694417347407</c:v>
                </c:pt>
                <c:pt idx="7">
                  <c:v>514.64853260860855</c:v>
                </c:pt>
                <c:pt idx="8">
                  <c:v>272.86466599036868</c:v>
                </c:pt>
                <c:pt idx="9">
                  <c:v>-477.49126111273267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-910.68031963267845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>
                  <c:v>337.51675624470613</c:v>
                </c:pt>
                <c:pt idx="19">
                  <c:v>465.60002859207776</c:v>
                </c:pt>
                <c:pt idx="20">
                  <c:v>512.74202974724938</c:v>
                </c:pt>
                <c:pt idx="21">
                  <c:v>508.74604423543906</c:v>
                </c:pt>
                <c:pt idx="22">
                  <c:v>510.54919361575929</c:v>
                </c:pt>
                <c:pt idx="23">
                  <c:v>500.7014805998985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C-4556-8878-91524636B031}"/>
            </c:ext>
          </c:extLst>
        </c:ser>
        <c:ser>
          <c:idx val="2"/>
          <c:order val="2"/>
          <c:tx>
            <c:strRef>
              <c:f>'DAY 51th_ECO_OBJ_BASE1'!$K$1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51th_ECO_OBJ_BASE1'!$H$2:$H$25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51th_ECO_OBJ_BASE1'!$K$2:$K$25</c:f>
              <c:numCache>
                <c:formatCode>General</c:formatCode>
                <c:ptCount val="24"/>
                <c:pt idx="0">
                  <c:v>337.5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-337.5</c:v>
                </c:pt>
                <c:pt idx="8">
                  <c:v>-337.5</c:v>
                </c:pt>
                <c:pt idx="9">
                  <c:v>-212.625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-337.5</c:v>
                </c:pt>
                <c:pt idx="19">
                  <c:v>-337.5</c:v>
                </c:pt>
                <c:pt idx="20">
                  <c:v>-337.5</c:v>
                </c:pt>
                <c:pt idx="21">
                  <c:v>-337.5</c:v>
                </c:pt>
                <c:pt idx="22">
                  <c:v>-337.5</c:v>
                </c:pt>
                <c:pt idx="23">
                  <c:v>212.625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C-4556-8878-91524636B031}"/>
            </c:ext>
          </c:extLst>
        </c:ser>
        <c:ser>
          <c:idx val="4"/>
          <c:order val="3"/>
          <c:tx>
            <c:strRef>
              <c:f>'DAY 51th_ECO_OBJ_BASE1'!$M$1</c:f>
              <c:strCache>
                <c:ptCount val="1"/>
                <c:pt idx="0">
                  <c:v>EL_GRID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51th_ECO_OBJ_BASE1'!$H$2:$H$25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51th_ECO_OBJ_BASE1'!$M$2:$M$25</c:f>
              <c:numCache>
                <c:formatCode>General</c:formatCode>
                <c:ptCount val="24"/>
                <c:pt idx="0">
                  <c:v>0</c:v>
                </c:pt>
                <c:pt idx="1">
                  <c:v>732.62728829926812</c:v>
                </c:pt>
                <c:pt idx="2">
                  <c:v>724.33877182354331</c:v>
                </c:pt>
                <c:pt idx="3">
                  <c:v>1737.8276007992681</c:v>
                </c:pt>
                <c:pt idx="4">
                  <c:v>1735.7890843235434</c:v>
                </c:pt>
                <c:pt idx="5">
                  <c:v>1823.2461616902451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-690.11626111273267</c:v>
                </c:pt>
                <c:pt idx="10">
                  <c:v>-166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-910.68031963267845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 formatCode="0.00">
                  <c:v>-2039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C-4556-8878-91524636B031}"/>
            </c:ext>
          </c:extLst>
        </c:ser>
        <c:ser>
          <c:idx val="3"/>
          <c:order val="4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51th_ECO_OBJ_BASE1'!$H$2:$H$24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'DAY 51th_ECO_OBJ_BASE1'!$L$2:$L$25</c:f>
              <c:numCache>
                <c:formatCode>General</c:formatCode>
                <c:ptCount val="24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4400</c:v>
                </c:pt>
                <c:pt idx="4">
                  <c:v>5800</c:v>
                </c:pt>
                <c:pt idx="5">
                  <c:v>6800</c:v>
                </c:pt>
                <c:pt idx="6">
                  <c:v>5974.8430558265263</c:v>
                </c:pt>
                <c:pt idx="7">
                  <c:v>5797.6945232179178</c:v>
                </c:pt>
                <c:pt idx="8">
                  <c:v>5862.3298572275489</c:v>
                </c:pt>
                <c:pt idx="9">
                  <c:v>5862.3298572275489</c:v>
                </c:pt>
                <c:pt idx="10">
                  <c:v>6800</c:v>
                </c:pt>
                <c:pt idx="11">
                  <c:v>6800</c:v>
                </c:pt>
                <c:pt idx="12">
                  <c:v>6800</c:v>
                </c:pt>
                <c:pt idx="13">
                  <c:v>6800</c:v>
                </c:pt>
                <c:pt idx="14">
                  <c:v>6800</c:v>
                </c:pt>
                <c:pt idx="15">
                  <c:v>6800</c:v>
                </c:pt>
                <c:pt idx="16">
                  <c:v>6800</c:v>
                </c:pt>
                <c:pt idx="17">
                  <c:v>6800</c:v>
                </c:pt>
                <c:pt idx="18">
                  <c:v>4761</c:v>
                </c:pt>
                <c:pt idx="19">
                  <c:v>4632.8999714079218</c:v>
                </c:pt>
                <c:pt idx="20">
                  <c:v>4457.6579416606728</c:v>
                </c:pt>
                <c:pt idx="21">
                  <c:v>4286.4118974252342</c:v>
                </c:pt>
                <c:pt idx="22">
                  <c:v>4113.3627038094746</c:v>
                </c:pt>
                <c:pt idx="23">
                  <c:v>3400.0362232095763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C-48A7-8F19-07B6C374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Load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'!$O$2:$O$25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89.092975206611584</c:v>
                </c:pt>
                <c:pt idx="6">
                  <c:v>608.33334516176456</c:v>
                </c:pt>
                <c:pt idx="7">
                  <c:v>1032.7789374482654</c:v>
                </c:pt>
                <c:pt idx="8">
                  <c:v>1047.9166784950978</c:v>
                </c:pt>
                <c:pt idx="9">
                  <c:v>857.7355490185148</c:v>
                </c:pt>
                <c:pt idx="10">
                  <c:v>744.06406141520824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719.56888235184806</c:v>
                </c:pt>
                <c:pt idx="14">
                  <c:v>0</c:v>
                </c:pt>
                <c:pt idx="15">
                  <c:v>720.15703662181977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475.87190082644696</c:v>
                </c:pt>
                <c:pt idx="19">
                  <c:v>601.45523415978028</c:v>
                </c:pt>
                <c:pt idx="20">
                  <c:v>491.00964187327816</c:v>
                </c:pt>
                <c:pt idx="21">
                  <c:v>296.34297520661147</c:v>
                </c:pt>
                <c:pt idx="22">
                  <c:v>151.92630853994481</c:v>
                </c:pt>
                <c:pt idx="23">
                  <c:v>32.004820936639099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7-4CC3-A012-F6DAACF8D1B4}"/>
            </c:ext>
          </c:extLst>
        </c:ser>
        <c:ser>
          <c:idx val="1"/>
          <c:order val="1"/>
          <c:tx>
            <c:v>PCM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5740</c:v>
                </c:pt>
                <c:pt idx="6">
                  <c:v>5131.6666548382354</c:v>
                </c:pt>
                <c:pt idx="7">
                  <c:v>4098.88771738997</c:v>
                </c:pt>
                <c:pt idx="8">
                  <c:v>3050.9710388948724</c:v>
                </c:pt>
                <c:pt idx="9">
                  <c:v>2193.2354898763579</c:v>
                </c:pt>
                <c:pt idx="10">
                  <c:v>1449.1714284611496</c:v>
                </c:pt>
                <c:pt idx="11">
                  <c:v>685.19565865989955</c:v>
                </c:pt>
                <c:pt idx="12">
                  <c:v>0</c:v>
                </c:pt>
                <c:pt idx="13">
                  <c:v>1260</c:v>
                </c:pt>
                <c:pt idx="14">
                  <c:v>2520</c:v>
                </c:pt>
                <c:pt idx="15">
                  <c:v>1799.8429633781802</c:v>
                </c:pt>
                <c:pt idx="16">
                  <c:v>1034.607551703652</c:v>
                </c:pt>
                <c:pt idx="17">
                  <c:v>289.28384841516549</c:v>
                </c:pt>
                <c:pt idx="18">
                  <c:v>1549.2838484151655</c:v>
                </c:pt>
                <c:pt idx="19">
                  <c:v>947.82861425538522</c:v>
                </c:pt>
                <c:pt idx="20">
                  <c:v>456.81897238210706</c:v>
                </c:pt>
                <c:pt idx="21">
                  <c:v>160.47599717549559</c:v>
                </c:pt>
                <c:pt idx="22">
                  <c:v>8.5496886355507797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7-4CC3-A012-F6DAACF8D1B4}"/>
            </c:ext>
          </c:extLst>
        </c:ser>
        <c:ser>
          <c:idx val="2"/>
          <c:order val="2"/>
          <c:tx>
            <c:v>Boiler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'!$Q$2:$Q$26</c:f>
              <c:numCache>
                <c:formatCode>General</c:formatCode>
                <c:ptCount val="25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33.799999999999997</c:v>
                </c:pt>
                <c:pt idx="13">
                  <c:v>719.56</c:v>
                </c:pt>
                <c:pt idx="14">
                  <c:v>694.4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475.87190082644696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7-4CC3-A012-F6DAACF8D1B4}"/>
            </c:ext>
          </c:extLst>
        </c:ser>
        <c:ser>
          <c:idx val="3"/>
          <c:order val="3"/>
          <c:tx>
            <c:v>BATT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'!$M$2:$M$25</c:f>
              <c:numCache>
                <c:formatCode>General</c:formatCode>
                <c:ptCount val="24"/>
                <c:pt idx="0">
                  <c:v>3400</c:v>
                </c:pt>
                <c:pt idx="1">
                  <c:v>2667.372711700732</c:v>
                </c:pt>
                <c:pt idx="2">
                  <c:v>1943.0339398771885</c:v>
                </c:pt>
                <c:pt idx="3">
                  <c:v>1205.2063390779203</c:v>
                </c:pt>
                <c:pt idx="4">
                  <c:v>469.41725475437693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64.63</c:v>
                </c:pt>
                <c:pt idx="9">
                  <c:v>754.74626111273267</c:v>
                </c:pt>
                <c:pt idx="10">
                  <c:v>1858.7065634277478</c:v>
                </c:pt>
                <c:pt idx="11">
                  <c:v>2583.9516510791532</c:v>
                </c:pt>
                <c:pt idx="12">
                  <c:v>3444.6388020246463</c:v>
                </c:pt>
                <c:pt idx="13">
                  <c:v>3868.4836338454757</c:v>
                </c:pt>
                <c:pt idx="14">
                  <c:v>4779.1639534781543</c:v>
                </c:pt>
                <c:pt idx="15">
                  <c:v>5709.4239555989552</c:v>
                </c:pt>
                <c:pt idx="16">
                  <c:v>6709.1271339259465</c:v>
                </c:pt>
                <c:pt idx="17">
                  <c:v>6806</c:v>
                </c:pt>
                <c:pt idx="18">
                  <c:v>6806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7-46B9-A034-1018BD04D3A5}"/>
            </c:ext>
          </c:extLst>
        </c:ser>
        <c:ser>
          <c:idx val="4"/>
          <c:order val="4"/>
          <c:tx>
            <c:v>PCM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5740</c:v>
                </c:pt>
                <c:pt idx="6">
                  <c:v>5131.6666548382354</c:v>
                </c:pt>
                <c:pt idx="7">
                  <c:v>4098.88771738997</c:v>
                </c:pt>
                <c:pt idx="8">
                  <c:v>3050.9710388948724</c:v>
                </c:pt>
                <c:pt idx="9">
                  <c:v>2193.2354898763579</c:v>
                </c:pt>
                <c:pt idx="10">
                  <c:v>1449.1714284611496</c:v>
                </c:pt>
                <c:pt idx="11">
                  <c:v>685.19565865989955</c:v>
                </c:pt>
                <c:pt idx="12">
                  <c:v>0</c:v>
                </c:pt>
                <c:pt idx="13">
                  <c:v>1260</c:v>
                </c:pt>
                <c:pt idx="14">
                  <c:v>2520</c:v>
                </c:pt>
                <c:pt idx="15">
                  <c:v>1799.8429633781802</c:v>
                </c:pt>
                <c:pt idx="16">
                  <c:v>1034.607551703652</c:v>
                </c:pt>
                <c:pt idx="17">
                  <c:v>289.28384841516549</c:v>
                </c:pt>
                <c:pt idx="18">
                  <c:v>1549.2838484151655</c:v>
                </c:pt>
                <c:pt idx="19">
                  <c:v>947.82861425538522</c:v>
                </c:pt>
                <c:pt idx="20">
                  <c:v>456.81897238210706</c:v>
                </c:pt>
                <c:pt idx="21">
                  <c:v>160.47599717549559</c:v>
                </c:pt>
                <c:pt idx="22">
                  <c:v>8.5496886355507797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7-46B9-A034-1018BD04D3A5}"/>
            </c:ext>
          </c:extLst>
        </c:ser>
        <c:ser>
          <c:idx val="5"/>
          <c:order val="5"/>
          <c:tx>
            <c:v>Boiler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'DAY 51th_SELFCONSUMPTION_BASE 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  '!$Q$2:$Q$25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33.799999999999997</c:v>
                </c:pt>
                <c:pt idx="13">
                  <c:v>719.56</c:v>
                </c:pt>
                <c:pt idx="14">
                  <c:v>694.4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475.87190082644696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7-46B9-A034-1018BD04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23231"/>
        <c:axId val="1445316511"/>
      </c:scatterChart>
      <c:valAx>
        <c:axId val="14453232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16511"/>
        <c:crosses val="autoZero"/>
        <c:crossBetween val="midCat"/>
        <c:majorUnit val="1"/>
      </c:valAx>
      <c:valAx>
        <c:axId val="14453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Load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(3)'!$O$2:$O$25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89.092975206611584</c:v>
                </c:pt>
                <c:pt idx="6">
                  <c:v>608.33334516176456</c:v>
                </c:pt>
                <c:pt idx="7">
                  <c:v>1032.7789374482654</c:v>
                </c:pt>
                <c:pt idx="8">
                  <c:v>1047.9166784950978</c:v>
                </c:pt>
                <c:pt idx="9">
                  <c:v>857.7355490185148</c:v>
                </c:pt>
                <c:pt idx="10">
                  <c:v>744.06406141520824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719.56888235184806</c:v>
                </c:pt>
                <c:pt idx="14">
                  <c:v>694.40221568518132</c:v>
                </c:pt>
                <c:pt idx="15">
                  <c:v>720.15703662181977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475.87190082644696</c:v>
                </c:pt>
                <c:pt idx="19">
                  <c:v>601.45523415978028</c:v>
                </c:pt>
                <c:pt idx="20">
                  <c:v>491.00964187327816</c:v>
                </c:pt>
                <c:pt idx="21">
                  <c:v>296.34297520661147</c:v>
                </c:pt>
                <c:pt idx="22">
                  <c:v>151.92630853994481</c:v>
                </c:pt>
                <c:pt idx="23">
                  <c:v>32.004820936639099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7-4D15-AF06-05234875D3E4}"/>
            </c:ext>
          </c:extLst>
        </c:ser>
        <c:ser>
          <c:idx val="1"/>
          <c:order val="1"/>
          <c:tx>
            <c:v>PCM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(3)'!$P$2:$P$26</c:f>
              <c:numCache>
                <c:formatCode>General</c:formatCode>
                <c:ptCount val="25"/>
                <c:pt idx="0">
                  <c:v>791.476</c:v>
                </c:pt>
                <c:pt idx="1">
                  <c:v>2271.4760000000001</c:v>
                </c:pt>
                <c:pt idx="2">
                  <c:v>4542.9520000000002</c:v>
                </c:pt>
                <c:pt idx="3">
                  <c:v>6814.4279999999999</c:v>
                </c:pt>
                <c:pt idx="4">
                  <c:v>7380</c:v>
                </c:pt>
                <c:pt idx="5">
                  <c:v>7290.9070247933887</c:v>
                </c:pt>
                <c:pt idx="6">
                  <c:v>6682.5736796316241</c:v>
                </c:pt>
                <c:pt idx="7">
                  <c:v>5649.7947421833587</c:v>
                </c:pt>
                <c:pt idx="8">
                  <c:v>4601.8780636882611</c:v>
                </c:pt>
                <c:pt idx="9">
                  <c:v>3744.1425146697466</c:v>
                </c:pt>
                <c:pt idx="10">
                  <c:v>3000.0784532545385</c:v>
                </c:pt>
                <c:pt idx="11">
                  <c:v>2236.1026834532886</c:v>
                </c:pt>
                <c:pt idx="12">
                  <c:v>1517.1219553714136</c:v>
                </c:pt>
                <c:pt idx="13">
                  <c:v>797.55307301956555</c:v>
                </c:pt>
                <c:pt idx="14">
                  <c:v>103.15085733438423</c:v>
                </c:pt>
                <c:pt idx="15">
                  <c:v>0</c:v>
                </c:pt>
                <c:pt idx="16">
                  <c:v>1480</c:v>
                </c:pt>
                <c:pt idx="17">
                  <c:v>2960</c:v>
                </c:pt>
                <c:pt idx="18">
                  <c:v>2484.128099173553</c:v>
                </c:pt>
                <c:pt idx="19">
                  <c:v>1882.6728650137727</c:v>
                </c:pt>
                <c:pt idx="20">
                  <c:v>1391.6632231404947</c:v>
                </c:pt>
                <c:pt idx="21">
                  <c:v>1095.3202479338831</c:v>
                </c:pt>
                <c:pt idx="22">
                  <c:v>943.39393939393835</c:v>
                </c:pt>
                <c:pt idx="23">
                  <c:v>911.38911845729922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D15-AF06-05234875D3E4}"/>
            </c:ext>
          </c:extLst>
        </c:ser>
        <c:ser>
          <c:idx val="2"/>
          <c:order val="2"/>
          <c:tx>
            <c:v>Boiler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(3)'!$Q$2:$Q$26</c:f>
              <c:numCache>
                <c:formatCode>General</c:formatCode>
                <c:ptCount val="25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7-4D15-AF06-05234875D3E4}"/>
            </c:ext>
          </c:extLst>
        </c:ser>
        <c:ser>
          <c:idx val="3"/>
          <c:order val="3"/>
          <c:tx>
            <c:v>BATT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(3)'!$M$2:$M$25</c:f>
              <c:numCache>
                <c:formatCode>General</c:formatCode>
                <c:ptCount val="24"/>
                <c:pt idx="0">
                  <c:v>3200</c:v>
                </c:pt>
                <c:pt idx="1">
                  <c:v>2467.372711700732</c:v>
                </c:pt>
                <c:pt idx="2">
                  <c:v>1743.0339398771885</c:v>
                </c:pt>
                <c:pt idx="3">
                  <c:v>1005.2063390779203</c:v>
                </c:pt>
                <c:pt idx="4">
                  <c:v>269.41725475437693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64.63</c:v>
                </c:pt>
                <c:pt idx="9">
                  <c:v>754.74626111273267</c:v>
                </c:pt>
                <c:pt idx="10">
                  <c:v>1858.7065634277478</c:v>
                </c:pt>
                <c:pt idx="11">
                  <c:v>2583.9516510791532</c:v>
                </c:pt>
                <c:pt idx="12">
                  <c:v>3444.6388020246463</c:v>
                </c:pt>
                <c:pt idx="13">
                  <c:v>3868.4836338454757</c:v>
                </c:pt>
                <c:pt idx="14">
                  <c:v>4779.1639534781543</c:v>
                </c:pt>
                <c:pt idx="15">
                  <c:v>5709.4239555989552</c:v>
                </c:pt>
                <c:pt idx="16">
                  <c:v>6396</c:v>
                </c:pt>
                <c:pt idx="17">
                  <c:v>6396</c:v>
                </c:pt>
                <c:pt idx="18">
                  <c:v>6396</c:v>
                </c:pt>
                <c:pt idx="19">
                  <c:v>5099.9999714079222</c:v>
                </c:pt>
                <c:pt idx="20">
                  <c:v>4924.7579416606732</c:v>
                </c:pt>
                <c:pt idx="21">
                  <c:v>4753.5118974252346</c:v>
                </c:pt>
                <c:pt idx="22">
                  <c:v>3905.462703809475</c:v>
                </c:pt>
                <c:pt idx="23">
                  <c:v>3192.1362232095767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B7-4D15-AF06-05234875D3E4}"/>
            </c:ext>
          </c:extLst>
        </c:ser>
        <c:ser>
          <c:idx val="4"/>
          <c:order val="4"/>
          <c:tx>
            <c:v>PCM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(3)'!$P$2:$P$25</c:f>
              <c:numCache>
                <c:formatCode>General</c:formatCode>
                <c:ptCount val="24"/>
                <c:pt idx="0">
                  <c:v>791.476</c:v>
                </c:pt>
                <c:pt idx="1">
                  <c:v>2271.4760000000001</c:v>
                </c:pt>
                <c:pt idx="2">
                  <c:v>4542.9520000000002</c:v>
                </c:pt>
                <c:pt idx="3">
                  <c:v>6814.4279999999999</c:v>
                </c:pt>
                <c:pt idx="4">
                  <c:v>7380</c:v>
                </c:pt>
                <c:pt idx="5">
                  <c:v>7290.9070247933887</c:v>
                </c:pt>
                <c:pt idx="6">
                  <c:v>6682.5736796316241</c:v>
                </c:pt>
                <c:pt idx="7">
                  <c:v>5649.7947421833587</c:v>
                </c:pt>
                <c:pt idx="8">
                  <c:v>4601.8780636882611</c:v>
                </c:pt>
                <c:pt idx="9">
                  <c:v>3744.1425146697466</c:v>
                </c:pt>
                <c:pt idx="10">
                  <c:v>3000.0784532545385</c:v>
                </c:pt>
                <c:pt idx="11">
                  <c:v>2236.1026834532886</c:v>
                </c:pt>
                <c:pt idx="12">
                  <c:v>1517.1219553714136</c:v>
                </c:pt>
                <c:pt idx="13">
                  <c:v>797.55307301956555</c:v>
                </c:pt>
                <c:pt idx="14">
                  <c:v>103.15085733438423</c:v>
                </c:pt>
                <c:pt idx="15">
                  <c:v>0</c:v>
                </c:pt>
                <c:pt idx="16">
                  <c:v>1480</c:v>
                </c:pt>
                <c:pt idx="17">
                  <c:v>2960</c:v>
                </c:pt>
                <c:pt idx="18">
                  <c:v>2484.128099173553</c:v>
                </c:pt>
                <c:pt idx="19">
                  <c:v>1882.6728650137727</c:v>
                </c:pt>
                <c:pt idx="20">
                  <c:v>1391.6632231404947</c:v>
                </c:pt>
                <c:pt idx="21">
                  <c:v>1095.3202479338831</c:v>
                </c:pt>
                <c:pt idx="22">
                  <c:v>943.39393939393835</c:v>
                </c:pt>
                <c:pt idx="23">
                  <c:v>911.38911845729922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7-4D15-AF06-05234875D3E4}"/>
            </c:ext>
          </c:extLst>
        </c:ser>
        <c:ser>
          <c:idx val="5"/>
          <c:order val="5"/>
          <c:tx>
            <c:v>Boiler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'DAY 51th_SELFCONSUMPTION_BA (3)'!$H$2:$H$25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 (3)'!$Q$2:$Q$25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B7-4D15-AF06-05234875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23231"/>
        <c:axId val="1445316511"/>
      </c:scatterChart>
      <c:valAx>
        <c:axId val="14453232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16511"/>
        <c:crosses val="autoZero"/>
        <c:crossBetween val="midCat"/>
        <c:majorUnit val="1"/>
      </c:valAx>
      <c:valAx>
        <c:axId val="14453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'DAY 51th_ECO_OBJ_BASE3'!$I$1</c:f>
              <c:strCache>
                <c:ptCount val="1"/>
                <c:pt idx="0">
                  <c:v>ELEC_PRIC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51th_ECO_OBJ_BASE3'!$H$2:$H$25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51th_ECO_OBJ_BASE3'!$I$2:$I$25</c:f>
              <c:numCache>
                <c:formatCode>General</c:formatCode>
                <c:ptCount val="24"/>
                <c:pt idx="0">
                  <c:v>0.26038899999999998</c:v>
                </c:pt>
                <c:pt idx="1">
                  <c:v>0.25714300000000001</c:v>
                </c:pt>
                <c:pt idx="2">
                  <c:v>0.25442999999999999</c:v>
                </c:pt>
                <c:pt idx="3">
                  <c:v>0.25297999999999998</c:v>
                </c:pt>
                <c:pt idx="4">
                  <c:v>0.25274999999999997</c:v>
                </c:pt>
                <c:pt idx="5">
                  <c:v>0.25497999999999998</c:v>
                </c:pt>
                <c:pt idx="6">
                  <c:v>0.26271</c:v>
                </c:pt>
                <c:pt idx="7">
                  <c:v>0.269783</c:v>
                </c:pt>
                <c:pt idx="8">
                  <c:v>0.27707500000000002</c:v>
                </c:pt>
                <c:pt idx="9">
                  <c:v>0.27672799999999997</c:v>
                </c:pt>
                <c:pt idx="10">
                  <c:v>0.27678199999999997</c:v>
                </c:pt>
                <c:pt idx="11">
                  <c:v>0.270368</c:v>
                </c:pt>
                <c:pt idx="12">
                  <c:v>0.266897</c:v>
                </c:pt>
                <c:pt idx="13">
                  <c:v>0.26474700000000001</c:v>
                </c:pt>
                <c:pt idx="14">
                  <c:v>0.26649400000000001</c:v>
                </c:pt>
                <c:pt idx="15">
                  <c:v>0.270067</c:v>
                </c:pt>
                <c:pt idx="16">
                  <c:v>0.27431899999999998</c:v>
                </c:pt>
                <c:pt idx="17">
                  <c:v>0.27111299999999999</c:v>
                </c:pt>
                <c:pt idx="18">
                  <c:v>0.28212799999999999</c:v>
                </c:pt>
                <c:pt idx="19">
                  <c:v>0.28089700000000001</c:v>
                </c:pt>
                <c:pt idx="20">
                  <c:v>0.27615600000000001</c:v>
                </c:pt>
                <c:pt idx="21">
                  <c:v>0.27117200000000002</c:v>
                </c:pt>
                <c:pt idx="22">
                  <c:v>0.26649</c:v>
                </c:pt>
                <c:pt idx="23">
                  <c:v>0.26110800000000001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4-4FCF-B6E9-2E1BE5C8D801}"/>
            </c:ext>
          </c:extLst>
        </c:ser>
        <c:ser>
          <c:idx val="1"/>
          <c:order val="1"/>
          <c:tx>
            <c:strRef>
              <c:f>'DAY 51th_ECO_OBJ_BASE3'!$J$1</c:f>
              <c:strCache>
                <c:ptCount val="1"/>
                <c:pt idx="0">
                  <c:v>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51th_ECO_OBJ_BASE3'!$H$2:$H$25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51th_ECO_OBJ_BASE3'!$J$2:$J$25</c:f>
              <c:numCache>
                <c:formatCode>General</c:formatCode>
                <c:ptCount val="24"/>
                <c:pt idx="0">
                  <c:v>391.73572530890755</c:v>
                </c:pt>
                <c:pt idx="1">
                  <c:v>395.12728829926812</c:v>
                </c:pt>
                <c:pt idx="2">
                  <c:v>386.83877182354337</c:v>
                </c:pt>
                <c:pt idx="3">
                  <c:v>400.32760079926811</c:v>
                </c:pt>
                <c:pt idx="4">
                  <c:v>398.28908432354336</c:v>
                </c:pt>
                <c:pt idx="5">
                  <c:v>485.74616169024517</c:v>
                </c:pt>
                <c:pt idx="6">
                  <c:v>487.65694417347407</c:v>
                </c:pt>
                <c:pt idx="7">
                  <c:v>514.64853260860855</c:v>
                </c:pt>
                <c:pt idx="8">
                  <c:v>272.86466599036868</c:v>
                </c:pt>
                <c:pt idx="9">
                  <c:v>-477.49126111273267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-910.68031963267845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>
                  <c:v>337.51675624470613</c:v>
                </c:pt>
                <c:pt idx="19">
                  <c:v>465.60002859207776</c:v>
                </c:pt>
                <c:pt idx="20">
                  <c:v>512.74202974724938</c:v>
                </c:pt>
                <c:pt idx="21">
                  <c:v>508.74604423543906</c:v>
                </c:pt>
                <c:pt idx="22">
                  <c:v>510.54919361575929</c:v>
                </c:pt>
                <c:pt idx="23">
                  <c:v>500.7014805998985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FCF-B6E9-2E1BE5C8D801}"/>
            </c:ext>
          </c:extLst>
        </c:ser>
        <c:ser>
          <c:idx val="2"/>
          <c:order val="2"/>
          <c:tx>
            <c:strRef>
              <c:f>'DAY 51th_ECO_OBJ_BASE3'!$K$1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51th_ECO_OBJ_BASE3'!$H$2:$H$25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51th_ECO_OBJ_BASE3'!$K$2:$K$25</c:f>
              <c:numCache>
                <c:formatCode>General</c:formatCode>
                <c:ptCount val="24"/>
                <c:pt idx="0">
                  <c:v>337.5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-337.5</c:v>
                </c:pt>
                <c:pt idx="8">
                  <c:v>-337.5</c:v>
                </c:pt>
                <c:pt idx="9">
                  <c:v>-212.625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-337.5</c:v>
                </c:pt>
                <c:pt idx="19">
                  <c:v>-337.5</c:v>
                </c:pt>
                <c:pt idx="20">
                  <c:v>-337.5</c:v>
                </c:pt>
                <c:pt idx="21">
                  <c:v>-337.5</c:v>
                </c:pt>
                <c:pt idx="22">
                  <c:v>-337.5</c:v>
                </c:pt>
                <c:pt idx="23">
                  <c:v>212.625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4-4FCF-B6E9-2E1BE5C8D801}"/>
            </c:ext>
          </c:extLst>
        </c:ser>
        <c:ser>
          <c:idx val="4"/>
          <c:order val="3"/>
          <c:tx>
            <c:strRef>
              <c:f>'DAY 51th_ECO_OBJ_BASE3'!$M$1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51th_ECO_OBJ_BASE3'!$H$2:$H$25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51th_ECO_OBJ_BASE3'!$M$2:$M$25</c:f>
              <c:numCache>
                <c:formatCode>General</c:formatCode>
                <c:ptCount val="24"/>
                <c:pt idx="0">
                  <c:v>0</c:v>
                </c:pt>
                <c:pt idx="1">
                  <c:v>1732.627288299268</c:v>
                </c:pt>
                <c:pt idx="2">
                  <c:v>1724.3387718235433</c:v>
                </c:pt>
                <c:pt idx="3">
                  <c:v>1937.8276007992681</c:v>
                </c:pt>
                <c:pt idx="4">
                  <c:v>735.78908432354342</c:v>
                </c:pt>
                <c:pt idx="5">
                  <c:v>823.24616169024512</c:v>
                </c:pt>
                <c:pt idx="6">
                  <c:v>1648.4031058637192</c:v>
                </c:pt>
                <c:pt idx="7">
                  <c:v>-337.5</c:v>
                </c:pt>
                <c:pt idx="8">
                  <c:v>-337.5</c:v>
                </c:pt>
                <c:pt idx="9">
                  <c:v>-264.86626111273267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-125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>
                  <c:v>1835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4-4FCF-B6E9-2E1BE5C8D801}"/>
            </c:ext>
          </c:extLst>
        </c:ser>
        <c:ser>
          <c:idx val="3"/>
          <c:order val="4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51th_ECO_OBJ_BASE3'!$H$2:$H$24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'DAY 51th_ECO_OBJ_BASE3'!$L$2:$L$25</c:f>
              <c:numCache>
                <c:formatCode>General</c:formatCode>
                <c:ptCount val="24"/>
                <c:pt idx="0">
                  <c:v>3200</c:v>
                </c:pt>
                <c:pt idx="1">
                  <c:v>4200</c:v>
                </c:pt>
                <c:pt idx="2">
                  <c:v>5200</c:v>
                </c:pt>
                <c:pt idx="3">
                  <c:v>6400</c:v>
                </c:pt>
                <c:pt idx="4">
                  <c:v>6400</c:v>
                </c:pt>
                <c:pt idx="5">
                  <c:v>6400</c:v>
                </c:pt>
                <c:pt idx="6">
                  <c:v>6400</c:v>
                </c:pt>
                <c:pt idx="7">
                  <c:v>5885.3514673913915</c:v>
                </c:pt>
                <c:pt idx="8">
                  <c:v>5612.4868014010226</c:v>
                </c:pt>
                <c:pt idx="9">
                  <c:v>5612.4868014010226</c:v>
                </c:pt>
                <c:pt idx="10">
                  <c:v>5612.4868014010226</c:v>
                </c:pt>
                <c:pt idx="11">
                  <c:v>5612.4868014010226</c:v>
                </c:pt>
                <c:pt idx="12">
                  <c:v>5612.4868014010226</c:v>
                </c:pt>
                <c:pt idx="13">
                  <c:v>5612.4868014010226</c:v>
                </c:pt>
                <c:pt idx="14">
                  <c:v>6396</c:v>
                </c:pt>
                <c:pt idx="15">
                  <c:v>6396</c:v>
                </c:pt>
                <c:pt idx="16">
                  <c:v>6396</c:v>
                </c:pt>
                <c:pt idx="17">
                  <c:v>6396</c:v>
                </c:pt>
                <c:pt idx="18">
                  <c:v>4561</c:v>
                </c:pt>
                <c:pt idx="19">
                  <c:v>4432.8999714079218</c:v>
                </c:pt>
                <c:pt idx="20">
                  <c:v>4257.6579416606728</c:v>
                </c:pt>
                <c:pt idx="21">
                  <c:v>4086.4118974252337</c:v>
                </c:pt>
                <c:pt idx="22">
                  <c:v>3913.3627038094746</c:v>
                </c:pt>
                <c:pt idx="23">
                  <c:v>3200.0362232095763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4-4FCF-B6E9-2E1BE5C8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'DAY 51th_ECO_OBJ_BASE2'!$I$1</c:f>
              <c:strCache>
                <c:ptCount val="1"/>
                <c:pt idx="0">
                  <c:v>ELEC_PRIC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51th_ECO_OBJ_BASE2'!$I$2:$I$25</c:f>
              <c:numCache>
                <c:formatCode>General</c:formatCode>
                <c:ptCount val="24"/>
                <c:pt idx="0">
                  <c:v>0.26038899999999998</c:v>
                </c:pt>
                <c:pt idx="1">
                  <c:v>0.25714300000000001</c:v>
                </c:pt>
                <c:pt idx="2">
                  <c:v>0.25442999999999999</c:v>
                </c:pt>
                <c:pt idx="3">
                  <c:v>0.25297999999999998</c:v>
                </c:pt>
                <c:pt idx="4">
                  <c:v>0.25274999999999997</c:v>
                </c:pt>
                <c:pt idx="5">
                  <c:v>0.25497999999999998</c:v>
                </c:pt>
                <c:pt idx="6">
                  <c:v>0.26271</c:v>
                </c:pt>
                <c:pt idx="7">
                  <c:v>0.269783</c:v>
                </c:pt>
                <c:pt idx="8">
                  <c:v>0.27707500000000002</c:v>
                </c:pt>
                <c:pt idx="9">
                  <c:v>0.27672799999999997</c:v>
                </c:pt>
                <c:pt idx="10">
                  <c:v>0.27678199999999997</c:v>
                </c:pt>
                <c:pt idx="11">
                  <c:v>0.270368</c:v>
                </c:pt>
                <c:pt idx="12">
                  <c:v>0.266897</c:v>
                </c:pt>
                <c:pt idx="13">
                  <c:v>0.26474700000000001</c:v>
                </c:pt>
                <c:pt idx="14">
                  <c:v>0.26649400000000001</c:v>
                </c:pt>
                <c:pt idx="15">
                  <c:v>0.270067</c:v>
                </c:pt>
                <c:pt idx="16">
                  <c:v>0.27431899999999998</c:v>
                </c:pt>
                <c:pt idx="17">
                  <c:v>0.27111299999999999</c:v>
                </c:pt>
                <c:pt idx="18">
                  <c:v>0.28212799999999999</c:v>
                </c:pt>
                <c:pt idx="19">
                  <c:v>0.28089700000000001</c:v>
                </c:pt>
                <c:pt idx="20">
                  <c:v>0.27615600000000001</c:v>
                </c:pt>
                <c:pt idx="21">
                  <c:v>0.27117200000000002</c:v>
                </c:pt>
                <c:pt idx="22">
                  <c:v>0.26649</c:v>
                </c:pt>
                <c:pt idx="23">
                  <c:v>0.26110800000000001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7-4AC9-AD22-C9025FA4D677}"/>
            </c:ext>
          </c:extLst>
        </c:ser>
        <c:ser>
          <c:idx val="1"/>
          <c:order val="1"/>
          <c:tx>
            <c:strRef>
              <c:f>'DAY 51th_ECO_OBJ_BASE2'!$K$1</c:f>
              <c:strCache>
                <c:ptCount val="1"/>
                <c:pt idx="0">
                  <c:v>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51th_ECO_OBJ_BASE2'!$K$2:$K$25</c:f>
              <c:numCache>
                <c:formatCode>General</c:formatCode>
                <c:ptCount val="24"/>
                <c:pt idx="0">
                  <c:v>391.73572530890755</c:v>
                </c:pt>
                <c:pt idx="1">
                  <c:v>395.12728829926812</c:v>
                </c:pt>
                <c:pt idx="2">
                  <c:v>386.83877182354337</c:v>
                </c:pt>
                <c:pt idx="3">
                  <c:v>400.32760079926811</c:v>
                </c:pt>
                <c:pt idx="4">
                  <c:v>398.28908432354336</c:v>
                </c:pt>
                <c:pt idx="5">
                  <c:v>485.74616169024517</c:v>
                </c:pt>
                <c:pt idx="6">
                  <c:v>487.65694417347407</c:v>
                </c:pt>
                <c:pt idx="7">
                  <c:v>514.64853260860855</c:v>
                </c:pt>
                <c:pt idx="8">
                  <c:v>272.86466599036868</c:v>
                </c:pt>
                <c:pt idx="9">
                  <c:v>-477.49126111273267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-910.68031963267845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>
                  <c:v>337.51675624470613</c:v>
                </c:pt>
                <c:pt idx="19">
                  <c:v>465.60002859207776</c:v>
                </c:pt>
                <c:pt idx="20">
                  <c:v>512.74202974724938</c:v>
                </c:pt>
                <c:pt idx="21">
                  <c:v>508.74604423543906</c:v>
                </c:pt>
                <c:pt idx="22">
                  <c:v>510.54919361575929</c:v>
                </c:pt>
                <c:pt idx="23">
                  <c:v>500.7014805998985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7-4AC9-AD22-C9025FA4D677}"/>
            </c:ext>
          </c:extLst>
        </c:ser>
        <c:ser>
          <c:idx val="2"/>
          <c:order val="2"/>
          <c:tx>
            <c:strRef>
              <c:f>'DAY 51th_ECO_OBJ_BASE2'!$L$1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51th_ECO_OBJ_BASE2'!$L$2:$L$25</c:f>
              <c:numCache>
                <c:formatCode>General</c:formatCode>
                <c:ptCount val="24"/>
                <c:pt idx="0">
                  <c:v>337.5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-337.5</c:v>
                </c:pt>
                <c:pt idx="8">
                  <c:v>-337.5</c:v>
                </c:pt>
                <c:pt idx="9">
                  <c:v>-212.625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-337.5</c:v>
                </c:pt>
                <c:pt idx="19">
                  <c:v>-337.5</c:v>
                </c:pt>
                <c:pt idx="20">
                  <c:v>-337.5</c:v>
                </c:pt>
                <c:pt idx="21">
                  <c:v>-337.5</c:v>
                </c:pt>
                <c:pt idx="22">
                  <c:v>-337.5</c:v>
                </c:pt>
                <c:pt idx="23">
                  <c:v>212.625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7-4AC9-AD22-C9025FA4D677}"/>
            </c:ext>
          </c:extLst>
        </c:ser>
        <c:ser>
          <c:idx val="4"/>
          <c:order val="3"/>
          <c:tx>
            <c:strRef>
              <c:f>'DAY 51th_ECO_OBJ_BASE2'!$N$1</c:f>
              <c:strCache>
                <c:ptCount val="1"/>
                <c:pt idx="0">
                  <c:v>EL_GRID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177.14853260860855</c:v>
                </c:pt>
                <c:pt idx="8">
                  <c:v>-64.635334009631322</c:v>
                </c:pt>
                <c:pt idx="9">
                  <c:v>-690.11626111273267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">
                  <c:v>-2000</c:v>
                </c:pt>
                <c:pt idx="19">
                  <c:v>0</c:v>
                </c:pt>
                <c:pt idx="20">
                  <c:v>0</c:v>
                </c:pt>
                <c:pt idx="21">
                  <c:v>171.24604423543906</c:v>
                </c:pt>
                <c:pt idx="22">
                  <c:v>343.04919361575901</c:v>
                </c:pt>
                <c:pt idx="23">
                  <c:v>670.91048059989862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7-4AC9-AD22-C9025FA4D677}"/>
            </c:ext>
          </c:extLst>
        </c:ser>
        <c:ser>
          <c:idx val="3"/>
          <c:order val="4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51th_ECO_OBJ_BASE2'!$H$2:$H$24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'DAY 51th_ECO_OBJ_BASE2'!$M$2:$M$25</c:f>
              <c:numCache>
                <c:formatCode>General</c:formatCode>
                <c:ptCount val="24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4460.6871509454932</c:v>
                </c:pt>
                <c:pt idx="13">
                  <c:v>4884.5319827663225</c:v>
                </c:pt>
                <c:pt idx="14">
                  <c:v>5795.2123023990007</c:v>
                </c:pt>
                <c:pt idx="15">
                  <c:v>5795.2123023990007</c:v>
                </c:pt>
                <c:pt idx="16">
                  <c:v>5795.2123023990007</c:v>
                </c:pt>
                <c:pt idx="17">
                  <c:v>5909.7310765543516</c:v>
                </c:pt>
                <c:pt idx="18">
                  <c:v>3909.73</c:v>
                </c:pt>
                <c:pt idx="19">
                  <c:v>3781.6299714079223</c:v>
                </c:pt>
                <c:pt idx="20">
                  <c:v>3606.3879416606728</c:v>
                </c:pt>
                <c:pt idx="21">
                  <c:v>3606.3879999999999</c:v>
                </c:pt>
                <c:pt idx="22">
                  <c:v>3600.23</c:v>
                </c:pt>
                <c:pt idx="23">
                  <c:v>3600.23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7-4AC9-AD22-C9025FA4D677}"/>
            </c:ext>
          </c:extLst>
        </c:ser>
        <c:ser>
          <c:idx val="5"/>
          <c:order val="5"/>
          <c:tx>
            <c:v>PCM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51th_ECO_OBJ_BASE2'!$P$2:$P$25</c:f>
              <c:numCache>
                <c:formatCode>General</c:formatCode>
                <c:ptCount val="24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4100</c:v>
                </c:pt>
                <c:pt idx="5">
                  <c:v>4100</c:v>
                </c:pt>
                <c:pt idx="6">
                  <c:v>3491.6666548382354</c:v>
                </c:pt>
                <c:pt idx="7">
                  <c:v>2458.88771738997</c:v>
                </c:pt>
                <c:pt idx="8">
                  <c:v>1410.9710388948722</c:v>
                </c:pt>
                <c:pt idx="9">
                  <c:v>553.23548987635741</c:v>
                </c:pt>
                <c:pt idx="10">
                  <c:v>0</c:v>
                </c:pt>
                <c:pt idx="11">
                  <c:v>1100</c:v>
                </c:pt>
                <c:pt idx="12">
                  <c:v>2200</c:v>
                </c:pt>
                <c:pt idx="13">
                  <c:v>3300</c:v>
                </c:pt>
                <c:pt idx="14">
                  <c:v>4100</c:v>
                </c:pt>
                <c:pt idx="15">
                  <c:v>3379.8429633781802</c:v>
                </c:pt>
                <c:pt idx="16">
                  <c:v>2614.607551703652</c:v>
                </c:pt>
                <c:pt idx="17">
                  <c:v>1869.2838484151655</c:v>
                </c:pt>
                <c:pt idx="18">
                  <c:v>1393.4119475887185</c:v>
                </c:pt>
                <c:pt idx="19">
                  <c:v>791.9567134289382</c:v>
                </c:pt>
                <c:pt idx="20">
                  <c:v>300.94707155566005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7-4AC9-AD22-C9025FA4D677}"/>
            </c:ext>
          </c:extLst>
        </c:ser>
        <c:ser>
          <c:idx val="6"/>
          <c:order val="6"/>
          <c:tx>
            <c:v>Boiler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'DAY 51th_ECO_OBJ_BASE2'!$H$2:$H$25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51th_ECO_OBJ_BASE2'!$Q$2:$Q$25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191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</c:v>
                </c:pt>
                <c:pt idx="14">
                  <c:v>694.4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</c:v>
                </c:pt>
                <c:pt idx="22">
                  <c:v>0</c:v>
                </c:pt>
                <c:pt idx="23">
                  <c:v>32.004820936639099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37-4AC9-AD22-C9025FA4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Load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51th_SELFCONSUMPTION_BASE2'!$H$2:$H$25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51th_SELFCONSUMPTION_BASE2'!$O$2:$O$25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89.092975206611584</c:v>
                </c:pt>
                <c:pt idx="6">
                  <c:v>608.33334516176456</c:v>
                </c:pt>
                <c:pt idx="7">
                  <c:v>1032.7789374482654</c:v>
                </c:pt>
                <c:pt idx="8">
                  <c:v>1047.9166784950978</c:v>
                </c:pt>
                <c:pt idx="9">
                  <c:v>857.7355490185148</c:v>
                </c:pt>
                <c:pt idx="10">
                  <c:v>744.06406141520824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719.56888235184806</c:v>
                </c:pt>
                <c:pt idx="14">
                  <c:v>694.40221568518132</c:v>
                </c:pt>
                <c:pt idx="15">
                  <c:v>720.15703662181977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475.87190082644696</c:v>
                </c:pt>
                <c:pt idx="19">
                  <c:v>601.45523415978028</c:v>
                </c:pt>
                <c:pt idx="20">
                  <c:v>491.00964187327816</c:v>
                </c:pt>
                <c:pt idx="21">
                  <c:v>296.34297520661147</c:v>
                </c:pt>
                <c:pt idx="22">
                  <c:v>151.92630853994481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E-4F6F-BDB6-6ED059F15566}"/>
            </c:ext>
          </c:extLst>
        </c:ser>
        <c:ser>
          <c:idx val="1"/>
          <c:order val="1"/>
          <c:tx>
            <c:v>PCM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51th_SELFCONSUMPTION_BASE2'!$H$2:$H$25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51th_SELFCONSUMPTION_BASE2'!$P$2:$P$26</c:f>
              <c:numCache>
                <c:formatCode>General</c:formatCode>
                <c:ptCount val="25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4100</c:v>
                </c:pt>
                <c:pt idx="5">
                  <c:v>4100</c:v>
                </c:pt>
                <c:pt idx="6">
                  <c:v>3491.6666548382354</c:v>
                </c:pt>
                <c:pt idx="7">
                  <c:v>2458.88771738997</c:v>
                </c:pt>
                <c:pt idx="8">
                  <c:v>1410.9710388948722</c:v>
                </c:pt>
                <c:pt idx="9">
                  <c:v>553.23548987635741</c:v>
                </c:pt>
                <c:pt idx="10">
                  <c:v>0</c:v>
                </c:pt>
                <c:pt idx="11">
                  <c:v>1100</c:v>
                </c:pt>
                <c:pt idx="12">
                  <c:v>2200</c:v>
                </c:pt>
                <c:pt idx="13">
                  <c:v>3300</c:v>
                </c:pt>
                <c:pt idx="14">
                  <c:v>4100</c:v>
                </c:pt>
                <c:pt idx="15">
                  <c:v>3379.8429633781802</c:v>
                </c:pt>
                <c:pt idx="16">
                  <c:v>2614.607551703652</c:v>
                </c:pt>
                <c:pt idx="17">
                  <c:v>1869.2838484151655</c:v>
                </c:pt>
                <c:pt idx="18">
                  <c:v>1393.4119475887185</c:v>
                </c:pt>
                <c:pt idx="19">
                  <c:v>791.9567134289382</c:v>
                </c:pt>
                <c:pt idx="20">
                  <c:v>300.94707155566005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E-4F6F-BDB6-6ED059F15566}"/>
            </c:ext>
          </c:extLst>
        </c:ser>
        <c:ser>
          <c:idx val="2"/>
          <c:order val="2"/>
          <c:tx>
            <c:v>Boiler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51th_SELFCONSUMPTION_BASE2'!$H$2:$H$25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51th_SELFCONSUMPTION_BASE2'!$Q$2:$Q$26</c:f>
              <c:numCache>
                <c:formatCode>General</c:formatCode>
                <c:ptCount val="25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191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</c:v>
                </c:pt>
                <c:pt idx="14">
                  <c:v>694.4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</c:v>
                </c:pt>
                <c:pt idx="22">
                  <c:v>0</c:v>
                </c:pt>
                <c:pt idx="23">
                  <c:v>32.004820936639099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E-4F6F-BDB6-6ED059F15566}"/>
            </c:ext>
          </c:extLst>
        </c:ser>
        <c:ser>
          <c:idx val="3"/>
          <c:order val="3"/>
          <c:tx>
            <c:v>BATT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51th_SELFCONSUMPTION_BASE2'!$H$2:$H$25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51th_SELFCONSUMPTION_BASE2'!$M$2:$M$25</c:f>
              <c:numCache>
                <c:formatCode>General</c:formatCode>
                <c:ptCount val="24"/>
                <c:pt idx="0">
                  <c:v>3600</c:v>
                </c:pt>
                <c:pt idx="1">
                  <c:v>2867.372711700732</c:v>
                </c:pt>
                <c:pt idx="2">
                  <c:v>2143.0339398771885</c:v>
                </c:pt>
                <c:pt idx="3">
                  <c:v>1405.2063390779203</c:v>
                </c:pt>
                <c:pt idx="4">
                  <c:v>669.41725475437693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64.63</c:v>
                </c:pt>
                <c:pt idx="9">
                  <c:v>754.74626111273267</c:v>
                </c:pt>
                <c:pt idx="10">
                  <c:v>1858.7065634277478</c:v>
                </c:pt>
                <c:pt idx="11">
                  <c:v>2583.9516510791532</c:v>
                </c:pt>
                <c:pt idx="12">
                  <c:v>3444.6388020246463</c:v>
                </c:pt>
                <c:pt idx="13">
                  <c:v>3868.4836338454757</c:v>
                </c:pt>
                <c:pt idx="14">
                  <c:v>4779.1639534781543</c:v>
                </c:pt>
                <c:pt idx="15">
                  <c:v>5709.4239555989552</c:v>
                </c:pt>
                <c:pt idx="16">
                  <c:v>6709.1271339259465</c:v>
                </c:pt>
                <c:pt idx="17">
                  <c:v>6823.6459080812974</c:v>
                </c:pt>
                <c:pt idx="18">
                  <c:v>4960.9659080812971</c:v>
                </c:pt>
                <c:pt idx="19">
                  <c:v>4832.865879489219</c:v>
                </c:pt>
                <c:pt idx="20">
                  <c:v>4657.6238497419699</c:v>
                </c:pt>
                <c:pt idx="21">
                  <c:v>4486.3778055065304</c:v>
                </c:pt>
                <c:pt idx="22">
                  <c:v>4313.3286118907708</c:v>
                </c:pt>
                <c:pt idx="23">
                  <c:v>3600.0021312908725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1E-4F6F-BDB6-6ED059F1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23231"/>
        <c:axId val="1445316511"/>
      </c:scatterChart>
      <c:valAx>
        <c:axId val="14453232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16511"/>
        <c:crosses val="autoZero"/>
        <c:crossBetween val="midCat"/>
        <c:majorUnit val="1"/>
      </c:valAx>
      <c:valAx>
        <c:axId val="14453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33</xdr:row>
      <xdr:rowOff>106680</xdr:rowOff>
    </xdr:from>
    <xdr:to>
      <xdr:col>12</xdr:col>
      <xdr:colOff>15240</xdr:colOff>
      <xdr:row>33</xdr:row>
      <xdr:rowOff>106680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95DE7BA6-04CA-BE76-A359-5526A226807A}"/>
            </a:ext>
          </a:extLst>
        </xdr:cNvPr>
        <xdr:cNvCxnSpPr/>
      </xdr:nvCxnSpPr>
      <xdr:spPr>
        <a:xfrm>
          <a:off x="7033260" y="614172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F03F10E0-02B5-4FF0-BF8F-8D405D1C70D2}"/>
            </a:ext>
          </a:extLst>
        </xdr:cNvPr>
        <xdr:cNvCxnSpPr/>
      </xdr:nvCxnSpPr>
      <xdr:spPr>
        <a:xfrm>
          <a:off x="7018020" y="585216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1470423</xdr:colOff>
      <xdr:row>14</xdr:row>
      <xdr:rowOff>0</xdr:rowOff>
    </xdr:from>
    <xdr:to>
      <xdr:col>10</xdr:col>
      <xdr:colOff>571501</xdr:colOff>
      <xdr:row>30</xdr:row>
      <xdr:rowOff>64293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2059B2-A8EF-4F49-850F-54ADD8CC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935935</xdr:colOff>
      <xdr:row>15</xdr:row>
      <xdr:rowOff>74544</xdr:rowOff>
    </xdr:from>
    <xdr:to>
      <xdr:col>10</xdr:col>
      <xdr:colOff>57978</xdr:colOff>
      <xdr:row>22</xdr:row>
      <xdr:rowOff>182218</xdr:rowOff>
    </xdr:to>
    <xdr:cxnSp macro="">
      <xdr:nvCxnSpPr>
        <xdr:cNvPr id="3" name="Straight Connector 15">
          <a:extLst>
            <a:ext uri="{FF2B5EF4-FFF2-40B4-BE49-F238E27FC236}">
              <a16:creationId xmlns:a16="http://schemas.microsoft.com/office/drawing/2014/main" id="{76688B32-CA75-4206-B7D2-DC9A2BA37426}"/>
            </a:ext>
          </a:extLst>
        </xdr:cNvPr>
        <xdr:cNvCxnSpPr/>
      </xdr:nvCxnSpPr>
      <xdr:spPr>
        <a:xfrm flipH="1" flipV="1">
          <a:off x="7672015" y="3000624"/>
          <a:ext cx="1552823" cy="138783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500063</xdr:colOff>
      <xdr:row>23</xdr:row>
      <xdr:rowOff>130970</xdr:rowOff>
    </xdr:from>
    <xdr:ext cx="1234056" cy="264560"/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6F155F53-7197-4CE3-9387-142373CB2611}"/>
            </a:ext>
          </a:extLst>
        </xdr:cNvPr>
        <xdr:cNvSpPr txBox="1"/>
      </xdr:nvSpPr>
      <xdr:spPr>
        <a:xfrm>
          <a:off x="8904923" y="4520090"/>
          <a:ext cx="12340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Same Capital</a:t>
          </a:r>
          <a:r>
            <a:rPr lang="en-US" sz="1100" b="1" baseline="0"/>
            <a:t> Cost</a:t>
          </a:r>
        </a:p>
      </xdr:txBody>
    </xdr:sp>
    <xdr:clientData/>
  </xdr:oneCellAnchor>
  <xdr:oneCellAnchor>
    <xdr:from>
      <xdr:col>7</xdr:col>
      <xdr:colOff>409849</xdr:colOff>
      <xdr:row>13</xdr:row>
      <xdr:rowOff>110437</xdr:rowOff>
    </xdr:from>
    <xdr:ext cx="436786" cy="1173363"/>
    <xdr:sp macro="" textlink="">
      <xdr:nvSpPr>
        <xdr:cNvPr id="5" name="TextBox 17">
          <a:extLst>
            <a:ext uri="{FF2B5EF4-FFF2-40B4-BE49-F238E27FC236}">
              <a16:creationId xmlns:a16="http://schemas.microsoft.com/office/drawing/2014/main" id="{D9EE6D26-7484-4E2E-94F6-570861C4087B}"/>
            </a:ext>
          </a:extLst>
        </xdr:cNvPr>
        <xdr:cNvSpPr txBox="1"/>
      </xdr:nvSpPr>
      <xdr:spPr>
        <a:xfrm rot="2814149">
          <a:off x="6777640" y="3023806"/>
          <a:ext cx="11733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increase </a:t>
          </a:r>
        </a:p>
      </xdr:txBody>
    </xdr:sp>
    <xdr:clientData/>
  </xdr:oneCellAnchor>
  <xdr:oneCellAnchor>
    <xdr:from>
      <xdr:col>6</xdr:col>
      <xdr:colOff>483767</xdr:colOff>
      <xdr:row>15</xdr:row>
      <xdr:rowOff>135351</xdr:rowOff>
    </xdr:from>
    <xdr:ext cx="436786" cy="1315952"/>
    <xdr:sp macro="" textlink="">
      <xdr:nvSpPr>
        <xdr:cNvPr id="6" name="TextBox 22">
          <a:extLst>
            <a:ext uri="{FF2B5EF4-FFF2-40B4-BE49-F238E27FC236}">
              <a16:creationId xmlns:a16="http://schemas.microsoft.com/office/drawing/2014/main" id="{DA19216F-BA68-4775-B668-9530A5900EE5}"/>
            </a:ext>
          </a:extLst>
        </xdr:cNvPr>
        <xdr:cNvSpPr txBox="1"/>
      </xdr:nvSpPr>
      <xdr:spPr>
        <a:xfrm rot="2831378">
          <a:off x="6170664" y="3501014"/>
          <a:ext cx="13159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decrease</a:t>
          </a:r>
        </a:p>
      </xdr:txBody>
    </xdr:sp>
    <xdr:clientData/>
  </xdr:oneCellAnchor>
  <xdr:twoCellAnchor>
    <xdr:from>
      <xdr:col>7</xdr:col>
      <xdr:colOff>231914</xdr:colOff>
      <xdr:row>17</xdr:row>
      <xdr:rowOff>91109</xdr:rowOff>
    </xdr:from>
    <xdr:to>
      <xdr:col>9</xdr:col>
      <xdr:colOff>99392</xdr:colOff>
      <xdr:row>25</xdr:row>
      <xdr:rowOff>8283</xdr:rowOff>
    </xdr:to>
    <xdr:cxnSp macro="">
      <xdr:nvCxnSpPr>
        <xdr:cNvPr id="7" name="Straight Connector 13">
          <a:extLst>
            <a:ext uri="{FF2B5EF4-FFF2-40B4-BE49-F238E27FC236}">
              <a16:creationId xmlns:a16="http://schemas.microsoft.com/office/drawing/2014/main" id="{9DA5F711-C431-40B7-9BC4-635B699A22D8}"/>
            </a:ext>
          </a:extLst>
        </xdr:cNvPr>
        <xdr:cNvCxnSpPr/>
      </xdr:nvCxnSpPr>
      <xdr:spPr>
        <a:xfrm flipH="1" flipV="1">
          <a:off x="6967994" y="3382949"/>
          <a:ext cx="1536258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107675</xdr:colOff>
      <xdr:row>19</xdr:row>
      <xdr:rowOff>99392</xdr:rowOff>
    </xdr:from>
    <xdr:to>
      <xdr:col>8</xdr:col>
      <xdr:colOff>33131</xdr:colOff>
      <xdr:row>27</xdr:row>
      <xdr:rowOff>16566</xdr:rowOff>
    </xdr:to>
    <xdr:cxnSp macro="">
      <xdr:nvCxnSpPr>
        <xdr:cNvPr id="8" name="Straight Connector 14">
          <a:extLst>
            <a:ext uri="{FF2B5EF4-FFF2-40B4-BE49-F238E27FC236}">
              <a16:creationId xmlns:a16="http://schemas.microsoft.com/office/drawing/2014/main" id="{AB410731-E9C7-4A7B-B0B0-4EB4CE4B5B47}"/>
            </a:ext>
          </a:extLst>
        </xdr:cNvPr>
        <xdr:cNvCxnSpPr/>
      </xdr:nvCxnSpPr>
      <xdr:spPr>
        <a:xfrm flipH="1" flipV="1">
          <a:off x="6234155" y="3756992"/>
          <a:ext cx="1518036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106680</xdr:colOff>
      <xdr:row>0</xdr:row>
      <xdr:rowOff>179070</xdr:rowOff>
    </xdr:from>
    <xdr:to>
      <xdr:col>26</xdr:col>
      <xdr:colOff>914400</xdr:colOff>
      <xdr:row>19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C71248-D1F6-7290-CE78-C29AE5660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1689735</xdr:colOff>
      <xdr:row>6</xdr:row>
      <xdr:rowOff>140970</xdr:rowOff>
    </xdr:from>
    <xdr:to>
      <xdr:col>28</xdr:col>
      <xdr:colOff>493395</xdr:colOff>
      <xdr:row>23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734D68-CEE4-8F88-8E6D-B35D9458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179070</xdr:rowOff>
    </xdr:from>
    <xdr:to>
      <xdr:col>23</xdr:col>
      <xdr:colOff>45720</xdr:colOff>
      <xdr:row>18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C9FA36-6D12-4FB9-A2A6-BA9255C0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106680</xdr:colOff>
      <xdr:row>0</xdr:row>
      <xdr:rowOff>179070</xdr:rowOff>
    </xdr:from>
    <xdr:to>
      <xdr:col>26</xdr:col>
      <xdr:colOff>914400</xdr:colOff>
      <xdr:row>19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6C8C41-9F4F-441D-BEDB-69F923143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678180</xdr:colOff>
      <xdr:row>2</xdr:row>
      <xdr:rowOff>102870</xdr:rowOff>
    </xdr:from>
    <xdr:to>
      <xdr:col>35</xdr:col>
      <xdr:colOff>388620</xdr:colOff>
      <xdr:row>25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713EEF-CF76-45EC-A45D-7D4160B7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179070</xdr:rowOff>
    </xdr:from>
    <xdr:to>
      <xdr:col>23</xdr:col>
      <xdr:colOff>45720</xdr:colOff>
      <xdr:row>18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4E53F8-92F5-4412-976D-407B6788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a.ferruzzi\AppData\Local\Microsoft\Windows\INetCache\Content.Outlook\SUZ11AXW\Scenarios_250130_New%20scenario%20method2.xlsx" TargetMode="External"/><Relationship Id="rId1" Type="http://schemas.openxmlformats.org/officeDocument/2006/relationships/externalLinkPath" Target="/Users/gabriella.ferruzzi/AppData/Local/Microsoft/Windows/INetCache/Content.Outlook/SUZ11AXW/Scenarios_250130_New%20scenario%20meth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nology Parameters"/>
      <sheetName val="New scenarios"/>
    </sheetNames>
    <sheetDataSet>
      <sheetData sheetId="0">
        <row r="2">
          <cell r="B2">
            <v>50</v>
          </cell>
          <cell r="C2">
            <v>82</v>
          </cell>
          <cell r="D2">
            <v>50</v>
          </cell>
        </row>
        <row r="3">
          <cell r="B3">
            <v>286.125</v>
          </cell>
          <cell r="C3">
            <v>82</v>
          </cell>
          <cell r="D3">
            <v>205</v>
          </cell>
        </row>
        <row r="5">
          <cell r="B5">
            <v>0.57225000000000004</v>
          </cell>
          <cell r="C5">
            <v>0.41000000000000003</v>
          </cell>
          <cell r="D5">
            <v>0.61499999999999999</v>
          </cell>
        </row>
        <row r="7">
          <cell r="B7">
            <v>57225</v>
          </cell>
          <cell r="C7">
            <v>28700</v>
          </cell>
          <cell r="D7">
            <v>17015</v>
          </cell>
        </row>
      </sheetData>
      <sheetData sheetId="1">
        <row r="2">
          <cell r="C2" t="str">
            <v>NESS_BAT</v>
          </cell>
        </row>
        <row r="3">
          <cell r="C3">
            <v>83</v>
          </cell>
          <cell r="D3">
            <v>28</v>
          </cell>
        </row>
        <row r="4">
          <cell r="C4">
            <v>88</v>
          </cell>
          <cell r="D4">
            <v>20</v>
          </cell>
        </row>
        <row r="5">
          <cell r="C5">
            <v>78</v>
          </cell>
          <cell r="D5">
            <v>36</v>
          </cell>
        </row>
        <row r="6">
          <cell r="C6">
            <v>90</v>
          </cell>
          <cell r="D6">
            <v>36</v>
          </cell>
        </row>
        <row r="7">
          <cell r="C7">
            <v>95</v>
          </cell>
          <cell r="D7">
            <v>28</v>
          </cell>
        </row>
        <row r="8">
          <cell r="C8">
            <v>85</v>
          </cell>
          <cell r="D8">
            <v>44</v>
          </cell>
        </row>
        <row r="9">
          <cell r="C9">
            <v>75</v>
          </cell>
          <cell r="D9">
            <v>22</v>
          </cell>
        </row>
        <row r="10">
          <cell r="C10">
            <v>80</v>
          </cell>
          <cell r="D10">
            <v>13</v>
          </cell>
        </row>
        <row r="11">
          <cell r="C11">
            <v>70</v>
          </cell>
          <cell r="D11">
            <v>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la Ferruzzi" id="{0109138F-77BD-4033-9EAC-E333C40B1891}" userId="S::gabriella.ferruzzi@enea.it::049e4043-6606-40e5-863e-f3cd9faf8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2-14T15:23:54.55" personId="{0109138F-77BD-4033-9EAC-E333C40B1891}" id="{08E735C9-2799-43A9-A259-A9DA862C46EE}">
    <text>I have changed this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FC3-3307-4985-81C4-1D2143A077A6}">
  <dimension ref="A1:N34"/>
  <sheetViews>
    <sheetView workbookViewId="0">
      <selection activeCell="G10" sqref="G10"/>
    </sheetView>
  </sheetViews>
  <sheetFormatPr defaultRowHeight="15" x14ac:dyDescent="0.25"/>
  <cols>
    <col min="1" max="1" width="13.42578125" customWidth="1"/>
  </cols>
  <sheetData>
    <row r="1" spans="1:9" x14ac:dyDescent="0.25">
      <c r="A1" s="2"/>
      <c r="B1" s="2" t="s">
        <v>0</v>
      </c>
      <c r="C1" s="2" t="s">
        <v>33</v>
      </c>
      <c r="D1" s="2" t="s">
        <v>2</v>
      </c>
      <c r="G1" s="2"/>
      <c r="H1" s="2" t="s">
        <v>34</v>
      </c>
      <c r="I1" s="2" t="s">
        <v>35</v>
      </c>
    </row>
    <row r="2" spans="1:9" x14ac:dyDescent="0.25">
      <c r="A2" s="2" t="s">
        <v>36</v>
      </c>
      <c r="B2" s="2">
        <v>50</v>
      </c>
      <c r="C2" s="2">
        <v>82</v>
      </c>
      <c r="D2" s="8">
        <v>50</v>
      </c>
      <c r="G2" s="2" t="s">
        <v>37</v>
      </c>
      <c r="H2" s="2">
        <v>2500</v>
      </c>
      <c r="I2" s="2">
        <v>2000</v>
      </c>
    </row>
    <row r="3" spans="1:9" x14ac:dyDescent="0.25">
      <c r="A3" s="2" t="s">
        <v>38</v>
      </c>
      <c r="B3" s="2">
        <v>286.125</v>
      </c>
      <c r="C3" s="2">
        <v>82</v>
      </c>
      <c r="D3" s="8">
        <v>205</v>
      </c>
      <c r="G3" s="2" t="s">
        <v>39</v>
      </c>
      <c r="H3" s="2">
        <v>1.2E-2</v>
      </c>
      <c r="I3" s="2">
        <v>0.01</v>
      </c>
    </row>
    <row r="4" spans="1:9" x14ac:dyDescent="0.25">
      <c r="A4" s="13" t="s">
        <v>40</v>
      </c>
      <c r="B4" s="16">
        <v>1.1000000000000001E-3</v>
      </c>
      <c r="C4" s="16">
        <v>2E-3</v>
      </c>
      <c r="D4" s="14">
        <v>3.0000000000000001E-3</v>
      </c>
      <c r="E4" s="15"/>
      <c r="F4" s="15"/>
      <c r="G4" s="15"/>
      <c r="H4" s="15"/>
      <c r="I4" s="15"/>
    </row>
    <row r="5" spans="1:9" x14ac:dyDescent="0.25">
      <c r="A5" s="2" t="s">
        <v>41</v>
      </c>
      <c r="B5" s="2">
        <f>B3*B4</f>
        <v>0.3147375</v>
      </c>
      <c r="C5" s="2">
        <f>C4*C3</f>
        <v>0.16400000000000001</v>
      </c>
      <c r="D5" s="8">
        <f>D4*D3</f>
        <v>0.61499999999999999</v>
      </c>
    </row>
    <row r="6" spans="1:9" x14ac:dyDescent="0.25">
      <c r="A6" s="13" t="s">
        <v>42</v>
      </c>
      <c r="B6" s="13">
        <v>200</v>
      </c>
      <c r="C6" s="13">
        <v>350</v>
      </c>
      <c r="D6" s="14">
        <v>83</v>
      </c>
      <c r="E6" s="15"/>
      <c r="F6" s="15"/>
      <c r="G6" s="15"/>
      <c r="H6" s="15"/>
      <c r="I6" s="15"/>
    </row>
    <row r="7" spans="1:9" x14ac:dyDescent="0.25">
      <c r="A7" s="2" t="s">
        <v>43</v>
      </c>
      <c r="B7" s="2">
        <f>B6*B3</f>
        <v>57225</v>
      </c>
      <c r="C7" s="2">
        <f>C6*C3</f>
        <v>28700</v>
      </c>
      <c r="D7" s="8">
        <f>D6*D3</f>
        <v>17015</v>
      </c>
    </row>
    <row r="14" spans="1:9" x14ac:dyDescent="0.25">
      <c r="A14" t="s">
        <v>44</v>
      </c>
    </row>
    <row r="15" spans="1:9" x14ac:dyDescent="0.25">
      <c r="A15" s="18" t="s">
        <v>0</v>
      </c>
    </row>
    <row r="16" spans="1:9" x14ac:dyDescent="0.25">
      <c r="A16" s="17" t="s">
        <v>47</v>
      </c>
      <c r="B16">
        <v>450</v>
      </c>
      <c r="C16" t="s">
        <v>48</v>
      </c>
    </row>
    <row r="17" spans="1:3" x14ac:dyDescent="0.25">
      <c r="A17" s="17" t="s">
        <v>49</v>
      </c>
      <c r="B17" t="s">
        <v>50</v>
      </c>
    </row>
    <row r="18" spans="1:3" x14ac:dyDescent="0.25">
      <c r="A18" s="17" t="s">
        <v>51</v>
      </c>
      <c r="B18">
        <v>600</v>
      </c>
      <c r="C18" t="s">
        <v>48</v>
      </c>
    </row>
    <row r="19" spans="1:3" x14ac:dyDescent="0.25">
      <c r="A19" s="17" t="s">
        <v>52</v>
      </c>
      <c r="B19">
        <v>2575</v>
      </c>
      <c r="C19" t="s">
        <v>53</v>
      </c>
    </row>
    <row r="20" spans="1:3" x14ac:dyDescent="0.25">
      <c r="A20" s="17" t="s">
        <v>45</v>
      </c>
      <c r="B20">
        <v>5</v>
      </c>
      <c r="C20" t="s">
        <v>46</v>
      </c>
    </row>
    <row r="21" spans="1:3" x14ac:dyDescent="0.25">
      <c r="A21" s="17" t="s">
        <v>54</v>
      </c>
      <c r="B21">
        <v>6</v>
      </c>
      <c r="C21" t="s">
        <v>46</v>
      </c>
    </row>
    <row r="22" spans="1:3" x14ac:dyDescent="0.25">
      <c r="A22" s="17" t="s">
        <v>55</v>
      </c>
      <c r="B22">
        <v>11</v>
      </c>
      <c r="C22" t="s">
        <v>56</v>
      </c>
    </row>
    <row r="24" spans="1:3" x14ac:dyDescent="0.25">
      <c r="A24" s="18" t="s">
        <v>57</v>
      </c>
    </row>
    <row r="25" spans="1:3" x14ac:dyDescent="0.25">
      <c r="A25" s="17" t="s">
        <v>47</v>
      </c>
      <c r="B25">
        <v>6806</v>
      </c>
      <c r="C25" t="s">
        <v>48</v>
      </c>
    </row>
    <row r="26" spans="1:3" x14ac:dyDescent="0.25">
      <c r="A26" s="17" t="s">
        <v>49</v>
      </c>
      <c r="B26" t="s">
        <v>58</v>
      </c>
    </row>
    <row r="27" spans="1:3" x14ac:dyDescent="0.25">
      <c r="A27" s="17" t="s">
        <v>52</v>
      </c>
      <c r="B27">
        <v>6806</v>
      </c>
      <c r="C27" t="s">
        <v>53</v>
      </c>
    </row>
    <row r="28" spans="1:3" x14ac:dyDescent="0.25">
      <c r="A28" s="17" t="s">
        <v>45</v>
      </c>
      <c r="B28">
        <v>1</v>
      </c>
      <c r="C28" t="s">
        <v>59</v>
      </c>
    </row>
    <row r="29" spans="1:3" x14ac:dyDescent="0.25">
      <c r="A29" s="17" t="s">
        <v>54</v>
      </c>
      <c r="B29">
        <v>1</v>
      </c>
      <c r="C29" t="s">
        <v>59</v>
      </c>
    </row>
    <row r="30" spans="1:3" x14ac:dyDescent="0.25">
      <c r="A30" s="17" t="s">
        <v>55</v>
      </c>
      <c r="B30">
        <v>0.2</v>
      </c>
      <c r="C30" t="s">
        <v>56</v>
      </c>
    </row>
    <row r="33" spans="1:14" x14ac:dyDescent="0.25">
      <c r="A33" s="17" t="s">
        <v>60</v>
      </c>
      <c r="D33" t="s">
        <v>61</v>
      </c>
      <c r="M33" t="s">
        <v>66</v>
      </c>
      <c r="N33" t="s">
        <v>67</v>
      </c>
    </row>
    <row r="34" spans="1:14" x14ac:dyDescent="0.25">
      <c r="A34" s="17" t="s">
        <v>62</v>
      </c>
      <c r="D34" t="s">
        <v>63</v>
      </c>
      <c r="M34" t="s">
        <v>64</v>
      </c>
      <c r="N34" t="s">
        <v>65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5CB-52FD-4248-9E59-12AEA454D857}">
  <dimension ref="A1:M32"/>
  <sheetViews>
    <sheetView workbookViewId="0">
      <selection activeCell="E5" sqref="E5"/>
    </sheetView>
  </sheetViews>
  <sheetFormatPr defaultRowHeight="15" x14ac:dyDescent="0.25"/>
  <cols>
    <col min="1" max="1" width="16.28515625" customWidth="1"/>
    <col min="2" max="2" width="19" customWidth="1"/>
    <col min="3" max="3" width="32.85546875" customWidth="1"/>
  </cols>
  <sheetData>
    <row r="1" spans="1:13" ht="15.75" x14ac:dyDescent="0.25">
      <c r="A1" s="2"/>
      <c r="B1" s="2"/>
      <c r="C1" s="2"/>
      <c r="D1" s="2"/>
      <c r="E1" s="2"/>
      <c r="F1" s="22" t="s">
        <v>9</v>
      </c>
      <c r="G1" s="22"/>
      <c r="H1" s="22"/>
      <c r="I1" s="22" t="s">
        <v>10</v>
      </c>
      <c r="J1" s="22"/>
      <c r="K1" s="22"/>
      <c r="L1" s="2"/>
      <c r="M1" s="3"/>
    </row>
    <row r="2" spans="1:13" ht="15.75" x14ac:dyDescent="0.25">
      <c r="A2" s="4"/>
      <c r="B2" s="2" t="s">
        <v>11</v>
      </c>
      <c r="C2" s="5" t="s">
        <v>12</v>
      </c>
      <c r="D2" s="5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</row>
    <row r="3" spans="1:13" ht="15.75" x14ac:dyDescent="0.25">
      <c r="A3" s="2" t="s">
        <v>22</v>
      </c>
      <c r="B3" s="6">
        <v>9</v>
      </c>
      <c r="C3" s="2">
        <v>83</v>
      </c>
      <c r="D3" s="2">
        <v>28</v>
      </c>
      <c r="E3" s="7">
        <f>B3*'[1]Technology Parameters'!$B$7+C3*'[1]Technology Parameters'!$C$7+D3*'[1]Technology Parameters'!$D$7</f>
        <v>3373545</v>
      </c>
      <c r="F3" s="2">
        <f>B3*'[1]Technology Parameters'!$B$2</f>
        <v>450</v>
      </c>
      <c r="G3" s="2">
        <f>C3*'[1]Technology Parameters'!$C$2</f>
        <v>6806</v>
      </c>
      <c r="H3" s="8">
        <f>D3*'[1]Technology Parameters'!$D$2</f>
        <v>1400</v>
      </c>
      <c r="I3" s="2">
        <f>B3*'[1]Technology Parameters'!$B$3</f>
        <v>2575.125</v>
      </c>
      <c r="J3" s="2">
        <f>C3*'[1]Technology Parameters'!$C$3</f>
        <v>6806</v>
      </c>
      <c r="K3" s="2">
        <f>D3*'[1]Technology Parameters'!$D$3</f>
        <v>5740</v>
      </c>
      <c r="L3" s="6">
        <f>C3*'[1]Technology Parameters'!$C$5+B3*'[1]Technology Parameters'!$B$5+D3*'[1]Technology Parameters'!$D$5</f>
        <v>56.40025</v>
      </c>
    </row>
    <row r="4" spans="1:13" ht="15.75" x14ac:dyDescent="0.25">
      <c r="A4" s="2" t="s">
        <v>23</v>
      </c>
      <c r="B4" s="6">
        <v>9</v>
      </c>
      <c r="C4" s="2">
        <v>88</v>
      </c>
      <c r="D4" s="2">
        <f>ROUND(($E$3-C4*'[1]Technology Parameters'!$C$7-B4*'[1]Technology Parameters'!$B$7)/'[1]Technology Parameters'!$D$7,0)</f>
        <v>20</v>
      </c>
      <c r="E4" s="7">
        <f>B4*'[1]Technology Parameters'!$B$7+C4*'[1]Technology Parameters'!$C$7+D4*'[1]Technology Parameters'!$D$7</f>
        <v>3380925</v>
      </c>
      <c r="F4" s="2">
        <f>B4*'[1]Technology Parameters'!$B$2</f>
        <v>450</v>
      </c>
      <c r="G4" s="2">
        <f>C4*'[1]Technology Parameters'!$C$2</f>
        <v>7216</v>
      </c>
      <c r="H4" s="8">
        <f>D4*'[1]Technology Parameters'!$D$2</f>
        <v>1000</v>
      </c>
      <c r="I4" s="2">
        <f>B4*'[1]Technology Parameters'!$B$3</f>
        <v>2575.125</v>
      </c>
      <c r="J4" s="2">
        <f>C4*'[1]Technology Parameters'!$C$3</f>
        <v>7216</v>
      </c>
      <c r="K4" s="2">
        <f>D4*'[1]Technology Parameters'!$D$3</f>
        <v>4100</v>
      </c>
      <c r="L4" s="6">
        <f>C4*'[1]Technology Parameters'!$C$5+B4*'[1]Technology Parameters'!$B$5+D4*'[1]Technology Parameters'!$D$5</f>
        <v>53.530250000000009</v>
      </c>
    </row>
    <row r="5" spans="1:13" ht="15.75" x14ac:dyDescent="0.25">
      <c r="A5" s="2" t="s">
        <v>24</v>
      </c>
      <c r="B5" s="6">
        <v>9</v>
      </c>
      <c r="C5" s="2">
        <v>78</v>
      </c>
      <c r="D5" s="2">
        <f>ROUND(($E$3-C5*'[1]Technology Parameters'!$C$7-B5*'[1]Technology Parameters'!$B$7)/'[1]Technology Parameters'!$D$7,0)</f>
        <v>36</v>
      </c>
      <c r="E5" s="7">
        <f>B5*'[1]Technology Parameters'!$B$7+C5*'[1]Technology Parameters'!$C$7+D5*'[1]Technology Parameters'!$D$7</f>
        <v>3366165</v>
      </c>
      <c r="F5" s="2">
        <f>B5*'[1]Technology Parameters'!$B$2</f>
        <v>450</v>
      </c>
      <c r="G5" s="2">
        <f>C5*'[1]Technology Parameters'!$C$2</f>
        <v>6396</v>
      </c>
      <c r="H5" s="8">
        <f>D5*'[1]Technology Parameters'!$D$2</f>
        <v>1800</v>
      </c>
      <c r="I5" s="2">
        <f>B5*'[1]Technology Parameters'!$B$3</f>
        <v>2575.125</v>
      </c>
      <c r="J5" s="2">
        <f>C5*'[1]Technology Parameters'!$C$3</f>
        <v>6396</v>
      </c>
      <c r="K5" s="2">
        <f>D5*'[1]Technology Parameters'!$D$3</f>
        <v>7380</v>
      </c>
      <c r="L5" s="6">
        <f>C5*'[1]Technology Parameters'!$C$5+B5*'[1]Technology Parameters'!$B$5+D5*'[1]Technology Parameters'!$D$5</f>
        <v>59.270250000000004</v>
      </c>
    </row>
    <row r="6" spans="1:13" ht="15.75" x14ac:dyDescent="0.25">
      <c r="A6" s="2" t="s">
        <v>25</v>
      </c>
      <c r="B6" s="6">
        <v>9</v>
      </c>
      <c r="C6" s="2">
        <v>90</v>
      </c>
      <c r="D6" s="2">
        <f>ROUND(($E$3*1.1-C6*'[1]Technology Parameters'!$C$7-B6*'[1]Technology Parameters'!$B$7)/'[1]Technology Parameters'!$D$7,0)</f>
        <v>36</v>
      </c>
      <c r="E6" s="7">
        <f>B6*'[1]Technology Parameters'!$B$7+C6*'[1]Technology Parameters'!$C$7+D6*'[1]Technology Parameters'!$D$7</f>
        <v>3710565</v>
      </c>
      <c r="F6" s="2">
        <f>B6*'[1]Technology Parameters'!$B$2</f>
        <v>450</v>
      </c>
      <c r="G6" s="2">
        <f>C6*'[1]Technology Parameters'!$C$2</f>
        <v>7380</v>
      </c>
      <c r="H6" s="8">
        <f>D6*'[1]Technology Parameters'!$D$2</f>
        <v>1800</v>
      </c>
      <c r="I6" s="2">
        <f>B6*'[1]Technology Parameters'!$B$3</f>
        <v>2575.125</v>
      </c>
      <c r="J6" s="2">
        <f>C6*'[1]Technology Parameters'!$C$3</f>
        <v>7380</v>
      </c>
      <c r="K6" s="2">
        <f>D6*'[1]Technology Parameters'!$D$3</f>
        <v>7380</v>
      </c>
      <c r="L6" s="6">
        <f>C6*'[1]Technology Parameters'!$C$5+B6*'[1]Technology Parameters'!$B$5+D6*'[1]Technology Parameters'!$D$5</f>
        <v>64.190250000000006</v>
      </c>
    </row>
    <row r="7" spans="1:13" ht="15.75" x14ac:dyDescent="0.25">
      <c r="A7" s="2" t="s">
        <v>26</v>
      </c>
      <c r="B7" s="6">
        <v>9</v>
      </c>
      <c r="C7" s="2">
        <v>95</v>
      </c>
      <c r="D7" s="2">
        <f>ROUND(($E$3*1.1-C7*'[1]Technology Parameters'!$C$7-B7*'[1]Technology Parameters'!$B$7)/'[1]Technology Parameters'!$D$7,0)</f>
        <v>28</v>
      </c>
      <c r="E7" s="7">
        <f>B7*'[1]Technology Parameters'!$B$7+C7*'[1]Technology Parameters'!$C$7+D7*'[1]Technology Parameters'!$D$7</f>
        <v>3717945</v>
      </c>
      <c r="F7" s="2">
        <f>B7*'[1]Technology Parameters'!$B$2</f>
        <v>450</v>
      </c>
      <c r="G7" s="2">
        <f>C7*'[1]Technology Parameters'!$C$2</f>
        <v>7790</v>
      </c>
      <c r="H7" s="8">
        <f>D7*'[1]Technology Parameters'!$D$2</f>
        <v>1400</v>
      </c>
      <c r="I7" s="2">
        <f>B7*'[1]Technology Parameters'!$B$3</f>
        <v>2575.125</v>
      </c>
      <c r="J7" s="2">
        <f>C7*'[1]Technology Parameters'!$C$3</f>
        <v>7790</v>
      </c>
      <c r="K7" s="2">
        <f>D7*'[1]Technology Parameters'!$D$3</f>
        <v>5740</v>
      </c>
      <c r="L7" s="6">
        <f>C7*'[1]Technology Parameters'!$C$5+B7*'[1]Technology Parameters'!$B$5+D7*'[1]Technology Parameters'!$D$5</f>
        <v>61.320250000000001</v>
      </c>
    </row>
    <row r="8" spans="1:13" ht="15.75" x14ac:dyDescent="0.25">
      <c r="A8" s="2" t="s">
        <v>27</v>
      </c>
      <c r="B8" s="6">
        <v>9</v>
      </c>
      <c r="C8" s="2">
        <v>85</v>
      </c>
      <c r="D8" s="2">
        <f>ROUND(($E$3*1.1-C8*'[1]Technology Parameters'!$C$7-B8*'[1]Technology Parameters'!$B$7)/'[1]Technology Parameters'!$D$7,0)</f>
        <v>44</v>
      </c>
      <c r="E8" s="7">
        <f>B8*'[1]Technology Parameters'!$B$7+C8*'[1]Technology Parameters'!$C$7+D8*'[1]Technology Parameters'!$D$7</f>
        <v>3703185</v>
      </c>
      <c r="F8" s="2">
        <f>B8*'[1]Technology Parameters'!$B$2</f>
        <v>450</v>
      </c>
      <c r="G8" s="2">
        <f>C8*'[1]Technology Parameters'!$C$2</f>
        <v>6970</v>
      </c>
      <c r="H8" s="8">
        <f>D8*'[1]Technology Parameters'!$D$2</f>
        <v>2200</v>
      </c>
      <c r="I8" s="2">
        <f>B8*'[1]Technology Parameters'!$B$3</f>
        <v>2575.125</v>
      </c>
      <c r="J8" s="2">
        <f>C8*'[1]Technology Parameters'!$C$3</f>
        <v>6970</v>
      </c>
      <c r="K8" s="2">
        <f>D8*'[1]Technology Parameters'!$D$3</f>
        <v>9020</v>
      </c>
      <c r="L8" s="6">
        <f>C8*'[1]Technology Parameters'!$C$5+B8*'[1]Technology Parameters'!$B$5+D8*'[1]Technology Parameters'!$D$5</f>
        <v>67.060249999999996</v>
      </c>
    </row>
    <row r="9" spans="1:13" ht="15.75" x14ac:dyDescent="0.25">
      <c r="A9" s="2" t="s">
        <v>28</v>
      </c>
      <c r="B9" s="6">
        <v>9</v>
      </c>
      <c r="C9" s="2">
        <v>75</v>
      </c>
      <c r="D9" s="2">
        <f>ROUND(($E$3*0.9-C9*'[1]Technology Parameters'!$C$7-B9*'[1]Technology Parameters'!$B$7)/'[1]Technology Parameters'!$D$7,0)</f>
        <v>22</v>
      </c>
      <c r="E9" s="7">
        <f>B9*'[1]Technology Parameters'!$B$7+C9*'[1]Technology Parameters'!$C$7+D9*'[1]Technology Parameters'!$D$7</f>
        <v>3041855</v>
      </c>
      <c r="F9" s="2">
        <f>B9*'[1]Technology Parameters'!$B$2</f>
        <v>450</v>
      </c>
      <c r="G9" s="2">
        <f>C9*'[1]Technology Parameters'!$C$2</f>
        <v>6150</v>
      </c>
      <c r="H9" s="8">
        <f>D9*'[1]Technology Parameters'!$D$2</f>
        <v>1100</v>
      </c>
      <c r="I9" s="2">
        <f>B9*'[1]Technology Parameters'!$B$3</f>
        <v>2575.125</v>
      </c>
      <c r="J9" s="2">
        <f>C9*'[1]Technology Parameters'!$C$3</f>
        <v>6150</v>
      </c>
      <c r="K9" s="2">
        <f>D9*'[1]Technology Parameters'!$D$3</f>
        <v>4510</v>
      </c>
      <c r="L9" s="6">
        <f>C9*'[1]Technology Parameters'!$C$5+B9*'[1]Technology Parameters'!$B$5+D9*'[1]Technology Parameters'!$D$5</f>
        <v>49.430250000000008</v>
      </c>
    </row>
    <row r="10" spans="1:13" ht="15.75" x14ac:dyDescent="0.25">
      <c r="A10" s="2" t="s">
        <v>29</v>
      </c>
      <c r="B10" s="6">
        <v>9</v>
      </c>
      <c r="C10" s="2">
        <v>80</v>
      </c>
      <c r="D10" s="2">
        <f>ROUND(($E$3*0.9-C10*'[1]Technology Parameters'!$C$7-B10*'[1]Technology Parameters'!$B$7)/'[1]Technology Parameters'!$D$7,0)</f>
        <v>13</v>
      </c>
      <c r="E10" s="7">
        <f>B10*'[1]Technology Parameters'!$B$7+C10*'[1]Technology Parameters'!$C$7+D10*'[1]Technology Parameters'!$D$7</f>
        <v>3032220</v>
      </c>
      <c r="F10" s="2">
        <f>B10*'[1]Technology Parameters'!$B$2</f>
        <v>450</v>
      </c>
      <c r="G10" s="2">
        <f>C10*'[1]Technology Parameters'!$C$2</f>
        <v>6560</v>
      </c>
      <c r="H10" s="8">
        <f>D10*'[1]Technology Parameters'!$D$2</f>
        <v>650</v>
      </c>
      <c r="I10" s="2">
        <f>B10*'[1]Technology Parameters'!$B$3</f>
        <v>2575.125</v>
      </c>
      <c r="J10" s="2">
        <f>C10*'[1]Technology Parameters'!$C$3</f>
        <v>6560</v>
      </c>
      <c r="K10" s="2">
        <f>D10*'[1]Technology Parameters'!$D$3</f>
        <v>2665</v>
      </c>
      <c r="L10" s="6">
        <f>C10*'[1]Technology Parameters'!$C$5+B10*'[1]Technology Parameters'!$B$5+D10*'[1]Technology Parameters'!$D$5</f>
        <v>45.945250000000001</v>
      </c>
    </row>
    <row r="11" spans="1:13" ht="15.75" x14ac:dyDescent="0.25">
      <c r="A11" s="2" t="s">
        <v>30</v>
      </c>
      <c r="B11" s="6">
        <v>9</v>
      </c>
      <c r="C11" s="2">
        <v>70</v>
      </c>
      <c r="D11" s="2">
        <f>ROUND(($E$3*0.9-C11*'[1]Technology Parameters'!$C$7-B11*'[1]Technology Parameters'!$B$7)/'[1]Technology Parameters'!$D$7,0)</f>
        <v>30</v>
      </c>
      <c r="E11" s="7">
        <f>B11*'[1]Technology Parameters'!$B$7+C11*'[1]Technology Parameters'!$C$7+D11*'[1]Technology Parameters'!$D$7</f>
        <v>3034475</v>
      </c>
      <c r="F11" s="2">
        <f>B11*'[1]Technology Parameters'!$B$2</f>
        <v>450</v>
      </c>
      <c r="G11" s="2">
        <f>C11*'[1]Technology Parameters'!$C$2</f>
        <v>5740</v>
      </c>
      <c r="H11" s="8">
        <f>D11*'[1]Technology Parameters'!$D$2</f>
        <v>1500</v>
      </c>
      <c r="I11" s="2">
        <f>B11*'[1]Technology Parameters'!$B$3</f>
        <v>2575.125</v>
      </c>
      <c r="J11" s="2">
        <f>C11*'[1]Technology Parameters'!$C$3</f>
        <v>5740</v>
      </c>
      <c r="K11" s="2">
        <f>D11*'[1]Technology Parameters'!$D$3</f>
        <v>6150</v>
      </c>
      <c r="L11" s="6">
        <f>C11*'[1]Technology Parameters'!$C$5+B11*'[1]Technology Parameters'!$B$5+D11*'[1]Technology Parameters'!$D$5</f>
        <v>52.300250000000005</v>
      </c>
    </row>
    <row r="12" spans="1:13" x14ac:dyDescent="0.25">
      <c r="I12" s="9"/>
    </row>
    <row r="13" spans="1:13" x14ac:dyDescent="0.25">
      <c r="I13" s="9"/>
    </row>
    <row r="14" spans="1:13" ht="15.75" x14ac:dyDescent="0.25">
      <c r="H14" s="3"/>
      <c r="I14" s="9"/>
    </row>
    <row r="15" spans="1:13" x14ac:dyDescent="0.25">
      <c r="I15" s="10"/>
    </row>
    <row r="16" spans="1:13" x14ac:dyDescent="0.25">
      <c r="A16" s="11" t="str">
        <f t="shared" ref="A16:A24" si="0">A3</f>
        <v>Scenario_Base_1</v>
      </c>
      <c r="C16" s="12">
        <f t="shared" ref="C16:D24" si="1">C3-C$3</f>
        <v>0</v>
      </c>
      <c r="D16" s="12">
        <f t="shared" si="1"/>
        <v>0</v>
      </c>
      <c r="I16" s="10"/>
    </row>
    <row r="17" spans="1:9" x14ac:dyDescent="0.25">
      <c r="A17" s="11" t="str">
        <f t="shared" si="0"/>
        <v>Scenario_Base_2</v>
      </c>
      <c r="C17" s="12">
        <f t="shared" si="1"/>
        <v>5</v>
      </c>
      <c r="D17" s="12">
        <f t="shared" si="1"/>
        <v>-8</v>
      </c>
      <c r="I17" s="10"/>
    </row>
    <row r="18" spans="1:9" x14ac:dyDescent="0.25">
      <c r="A18" s="11" t="str">
        <f t="shared" si="0"/>
        <v>Scenario_Base_3</v>
      </c>
      <c r="C18" s="12">
        <f t="shared" si="1"/>
        <v>-5</v>
      </c>
      <c r="D18" s="12">
        <f t="shared" si="1"/>
        <v>8</v>
      </c>
      <c r="I18" s="10"/>
    </row>
    <row r="19" spans="1:9" x14ac:dyDescent="0.25">
      <c r="A19" s="11" t="str">
        <f t="shared" si="0"/>
        <v>Scenario_UpperCost_1</v>
      </c>
      <c r="C19" s="12">
        <f t="shared" si="1"/>
        <v>7</v>
      </c>
      <c r="D19" s="12">
        <f t="shared" si="1"/>
        <v>8</v>
      </c>
      <c r="I19" s="10"/>
    </row>
    <row r="20" spans="1:9" x14ac:dyDescent="0.25">
      <c r="A20" s="11" t="str">
        <f t="shared" si="0"/>
        <v>Scenario_UpperCost_2</v>
      </c>
      <c r="C20" s="12">
        <f t="shared" si="1"/>
        <v>12</v>
      </c>
      <c r="D20" s="12">
        <f t="shared" si="1"/>
        <v>0</v>
      </c>
      <c r="I20" s="10"/>
    </row>
    <row r="21" spans="1:9" x14ac:dyDescent="0.25">
      <c r="A21" s="11" t="str">
        <f t="shared" si="0"/>
        <v>Scenario_UpperCost_3</v>
      </c>
      <c r="C21" s="12">
        <f t="shared" si="1"/>
        <v>2</v>
      </c>
      <c r="D21" s="12">
        <f t="shared" si="1"/>
        <v>16</v>
      </c>
    </row>
    <row r="22" spans="1:9" x14ac:dyDescent="0.25">
      <c r="A22" s="11" t="str">
        <f t="shared" si="0"/>
        <v>Scenario_LowerCost_1</v>
      </c>
      <c r="C22" s="12">
        <f t="shared" si="1"/>
        <v>-8</v>
      </c>
      <c r="D22" s="12">
        <f t="shared" si="1"/>
        <v>-6</v>
      </c>
    </row>
    <row r="23" spans="1:9" x14ac:dyDescent="0.25">
      <c r="A23" s="11" t="str">
        <f t="shared" si="0"/>
        <v>Scenario_LowerCost_2</v>
      </c>
      <c r="C23" s="12">
        <f t="shared" si="1"/>
        <v>-3</v>
      </c>
      <c r="D23" s="12">
        <f t="shared" si="1"/>
        <v>-15</v>
      </c>
    </row>
    <row r="24" spans="1:9" x14ac:dyDescent="0.25">
      <c r="A24" s="11" t="str">
        <f t="shared" si="0"/>
        <v>Scenario_LowerCost_3</v>
      </c>
      <c r="C24" s="12">
        <f t="shared" si="1"/>
        <v>-13</v>
      </c>
      <c r="D24" s="12">
        <f t="shared" si="1"/>
        <v>2</v>
      </c>
    </row>
    <row r="25" spans="1:9" x14ac:dyDescent="0.25">
      <c r="C25" s="12"/>
      <c r="D25" s="12"/>
    </row>
    <row r="26" spans="1:9" x14ac:dyDescent="0.25">
      <c r="C26" s="12"/>
      <c r="D26" s="12"/>
    </row>
    <row r="27" spans="1:9" x14ac:dyDescent="0.25">
      <c r="C27" s="12"/>
      <c r="D27" s="12"/>
    </row>
    <row r="28" spans="1:9" x14ac:dyDescent="0.25">
      <c r="C28" s="12"/>
      <c r="D28" s="12"/>
    </row>
    <row r="29" spans="1:9" x14ac:dyDescent="0.25">
      <c r="C29" s="12"/>
      <c r="D29" s="12"/>
    </row>
    <row r="30" spans="1:9" x14ac:dyDescent="0.25">
      <c r="C30" s="12"/>
      <c r="D30" s="12"/>
    </row>
    <row r="31" spans="1:9" x14ac:dyDescent="0.25">
      <c r="C31" s="12"/>
      <c r="D31" s="12"/>
    </row>
    <row r="32" spans="1:9" x14ac:dyDescent="0.25">
      <c r="C32" s="12"/>
      <c r="D32" s="12"/>
    </row>
  </sheetData>
  <mergeCells count="2">
    <mergeCell ref="F1:H1"/>
    <mergeCell ref="I1:K1"/>
  </mergeCells>
  <conditionalFormatting sqref="E3: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B91C-E9CC-4E00-9760-F42715AD800F}">
  <dimension ref="H1:AX26"/>
  <sheetViews>
    <sheetView topLeftCell="H1" workbookViewId="0">
      <selection activeCell="Q2" sqref="Q2"/>
    </sheetView>
  </sheetViews>
  <sheetFormatPr defaultRowHeight="15" x14ac:dyDescent="0.25"/>
  <cols>
    <col min="9" max="9" width="12.140625" customWidth="1"/>
    <col min="14" max="14" width="14.28515625" customWidth="1"/>
    <col min="27" max="27" width="44.28515625" customWidth="1"/>
  </cols>
  <sheetData>
    <row r="1" spans="8:50" x14ac:dyDescent="0.25">
      <c r="I1" s="1" t="s">
        <v>7</v>
      </c>
      <c r="J1" s="1" t="s">
        <v>3</v>
      </c>
      <c r="K1" s="1" t="s">
        <v>0</v>
      </c>
      <c r="L1" s="1" t="s">
        <v>1</v>
      </c>
      <c r="M1" s="1" t="s">
        <v>68</v>
      </c>
      <c r="N1" s="1" t="s">
        <v>5</v>
      </c>
      <c r="O1" s="1" t="s">
        <v>2</v>
      </c>
      <c r="P1" s="1" t="s">
        <v>6</v>
      </c>
      <c r="AB1">
        <v>0.25714300000000001</v>
      </c>
      <c r="AC1">
        <v>0.25442999999999999</v>
      </c>
      <c r="AD1">
        <v>0.25297999999999998</v>
      </c>
      <c r="AE1">
        <v>0.25274999999999997</v>
      </c>
      <c r="AF1">
        <v>0.25497999999999998</v>
      </c>
      <c r="AG1">
        <v>0.20627100000000001</v>
      </c>
      <c r="AH1">
        <v>0.269783</v>
      </c>
      <c r="AI1">
        <v>0.27707500000000002</v>
      </c>
      <c r="AJ1">
        <v>0.27672799999999997</v>
      </c>
      <c r="AK1">
        <v>0.27678199999999997</v>
      </c>
      <c r="AL1">
        <v>0.270368</v>
      </c>
      <c r="AM1">
        <v>0.266897</v>
      </c>
      <c r="AN1">
        <v>0.26474700000000001</v>
      </c>
      <c r="AO1">
        <v>0.26649400000000001</v>
      </c>
      <c r="AP1">
        <v>0.270067</v>
      </c>
      <c r="AQ1">
        <v>0.27431899999999998</v>
      </c>
      <c r="AR1">
        <v>0.27111299999999999</v>
      </c>
      <c r="AS1">
        <v>0.28212799999999999</v>
      </c>
      <c r="AT1">
        <v>0.28089700000000001</v>
      </c>
      <c r="AU1">
        <v>0.27615600000000001</v>
      </c>
      <c r="AV1">
        <v>0.27117200000000002</v>
      </c>
      <c r="AW1">
        <v>6.6489999999999994E-2</v>
      </c>
      <c r="AX1">
        <v>6.1108000000000003E-2</v>
      </c>
    </row>
    <row r="2" spans="8:50" x14ac:dyDescent="0.25">
      <c r="H2">
        <v>1</v>
      </c>
      <c r="I2" s="1">
        <v>0.26038899999999998</v>
      </c>
      <c r="J2" s="1">
        <v>391.73572530890755</v>
      </c>
      <c r="K2" s="1">
        <v>337.5</v>
      </c>
      <c r="L2" s="1">
        <v>3400</v>
      </c>
      <c r="M2" s="1">
        <v>0</v>
      </c>
      <c r="N2" s="1">
        <v>62.750000000000007</v>
      </c>
      <c r="O2" s="1">
        <v>0</v>
      </c>
      <c r="P2" s="1">
        <v>62.750000000000007</v>
      </c>
    </row>
    <row r="3" spans="8:50" x14ac:dyDescent="0.25">
      <c r="H3">
        <v>2</v>
      </c>
      <c r="I3" s="1">
        <v>0.25714300000000001</v>
      </c>
      <c r="J3" s="1">
        <v>395.12728829926812</v>
      </c>
      <c r="K3" s="1">
        <v>337.5</v>
      </c>
      <c r="L3" s="1">
        <v>3400</v>
      </c>
      <c r="M3" s="1">
        <v>732.62728829926812</v>
      </c>
      <c r="N3" s="1">
        <v>62.750000000000007</v>
      </c>
      <c r="O3" s="1">
        <v>0</v>
      </c>
      <c r="P3" s="1">
        <v>62.750000000000007</v>
      </c>
    </row>
    <row r="4" spans="8:50" x14ac:dyDescent="0.25">
      <c r="H4">
        <v>3</v>
      </c>
      <c r="I4" s="1">
        <v>0.25442999999999999</v>
      </c>
      <c r="J4" s="1">
        <v>386.83877182354337</v>
      </c>
      <c r="K4" s="1">
        <v>337.5</v>
      </c>
      <c r="L4" s="1">
        <v>3400</v>
      </c>
      <c r="M4" s="1">
        <v>724.33877182354331</v>
      </c>
      <c r="N4" s="1">
        <v>62.750000000000007</v>
      </c>
      <c r="O4" s="1">
        <v>0</v>
      </c>
      <c r="P4" s="1">
        <v>62.750000000000007</v>
      </c>
    </row>
    <row r="5" spans="8:50" x14ac:dyDescent="0.25">
      <c r="H5">
        <v>4</v>
      </c>
      <c r="I5" s="1">
        <v>0.25297999999999998</v>
      </c>
      <c r="J5" s="1">
        <v>400.32760079926811</v>
      </c>
      <c r="K5" s="1">
        <v>337.5</v>
      </c>
      <c r="L5" s="1">
        <v>4400</v>
      </c>
      <c r="M5" s="1">
        <v>1737.8276007992681</v>
      </c>
      <c r="N5" s="1">
        <v>62.750000000000007</v>
      </c>
      <c r="O5" s="1">
        <v>0</v>
      </c>
      <c r="P5" s="1">
        <v>62.750000000000007</v>
      </c>
    </row>
    <row r="6" spans="8:50" x14ac:dyDescent="0.25">
      <c r="H6">
        <v>5</v>
      </c>
      <c r="I6" s="1">
        <v>0.25274999999999997</v>
      </c>
      <c r="J6" s="1">
        <v>398.28908432354336</v>
      </c>
      <c r="K6" s="1">
        <v>337.5</v>
      </c>
      <c r="L6" s="1">
        <v>5800</v>
      </c>
      <c r="M6" s="1">
        <v>1735.7890843235434</v>
      </c>
      <c r="N6" s="1">
        <v>62.750000000000007</v>
      </c>
      <c r="O6" s="1">
        <v>0</v>
      </c>
      <c r="P6" s="1">
        <v>62.750000000000007</v>
      </c>
    </row>
    <row r="7" spans="8:50" x14ac:dyDescent="0.25">
      <c r="H7">
        <v>6</v>
      </c>
      <c r="I7" s="1">
        <v>0.25497999999999998</v>
      </c>
      <c r="J7" s="1">
        <v>485.74616169024517</v>
      </c>
      <c r="K7" s="1">
        <v>337.5</v>
      </c>
      <c r="L7" s="1">
        <v>6800</v>
      </c>
      <c r="M7" s="1">
        <v>1823.2461616902451</v>
      </c>
      <c r="N7" s="1">
        <v>89.092975206611584</v>
      </c>
      <c r="O7" s="1">
        <v>5740</v>
      </c>
      <c r="P7" s="1">
        <v>0</v>
      </c>
    </row>
    <row r="8" spans="8:50" x14ac:dyDescent="0.25">
      <c r="H8">
        <v>7</v>
      </c>
      <c r="I8" s="1">
        <v>0.26271</v>
      </c>
      <c r="J8" s="1">
        <v>487.65694417347407</v>
      </c>
      <c r="K8" s="1">
        <v>337.5</v>
      </c>
      <c r="L8" s="1">
        <v>5974.8430558265263</v>
      </c>
      <c r="M8" s="1">
        <v>0</v>
      </c>
      <c r="N8" s="1">
        <v>608.33334516176456</v>
      </c>
      <c r="O8" s="1">
        <v>5131.6666548382354</v>
      </c>
      <c r="P8" s="1">
        <v>0</v>
      </c>
    </row>
    <row r="9" spans="8:50" x14ac:dyDescent="0.25">
      <c r="H9">
        <v>8</v>
      </c>
      <c r="I9" s="1">
        <v>0.269783</v>
      </c>
      <c r="J9" s="1">
        <v>514.64853260860855</v>
      </c>
      <c r="K9" s="1">
        <v>-337.5</v>
      </c>
      <c r="L9" s="1">
        <v>5797.6945232179178</v>
      </c>
      <c r="M9" s="1">
        <v>0</v>
      </c>
      <c r="N9" s="1">
        <v>1032.7789374482654</v>
      </c>
      <c r="O9" s="1">
        <v>4098.88771738997</v>
      </c>
      <c r="P9" s="1">
        <v>0</v>
      </c>
    </row>
    <row r="10" spans="8:50" x14ac:dyDescent="0.25">
      <c r="H10">
        <v>9</v>
      </c>
      <c r="I10" s="1">
        <v>0.27707500000000002</v>
      </c>
      <c r="J10" s="1">
        <v>272.86466599036868</v>
      </c>
      <c r="K10" s="1">
        <v>-337.5</v>
      </c>
      <c r="L10" s="1">
        <v>5862.3298572275489</v>
      </c>
      <c r="M10" s="1">
        <v>0</v>
      </c>
      <c r="N10" s="1">
        <v>1047.9166784950978</v>
      </c>
      <c r="O10" s="1">
        <v>3050.9710388948724</v>
      </c>
      <c r="P10" s="1">
        <v>0</v>
      </c>
    </row>
    <row r="11" spans="8:50" x14ac:dyDescent="0.25">
      <c r="H11">
        <v>10</v>
      </c>
      <c r="I11" s="1">
        <v>0.27672799999999997</v>
      </c>
      <c r="J11" s="1">
        <v>-477.49126111273267</v>
      </c>
      <c r="K11" s="1">
        <v>-212.625</v>
      </c>
      <c r="L11" s="1">
        <v>5862.3298572275489</v>
      </c>
      <c r="M11" s="1">
        <v>-690.11626111273267</v>
      </c>
      <c r="N11" s="1">
        <v>857.7355490185148</v>
      </c>
      <c r="O11" s="1">
        <v>2193.2354898763579</v>
      </c>
      <c r="P11" s="1">
        <v>0</v>
      </c>
    </row>
    <row r="12" spans="8:50" x14ac:dyDescent="0.25">
      <c r="H12">
        <v>11</v>
      </c>
      <c r="I12" s="1">
        <v>0.27678199999999997</v>
      </c>
      <c r="J12" s="1">
        <v>-1103.960302315015</v>
      </c>
      <c r="K12" s="1">
        <v>0</v>
      </c>
      <c r="L12" s="1">
        <v>6800</v>
      </c>
      <c r="M12" s="1">
        <v>-166</v>
      </c>
      <c r="N12" s="1">
        <v>744.06406141520824</v>
      </c>
      <c r="O12" s="1">
        <v>1449.1714284611496</v>
      </c>
      <c r="P12" s="1">
        <v>0</v>
      </c>
    </row>
    <row r="13" spans="8:50" x14ac:dyDescent="0.25">
      <c r="H13">
        <v>12</v>
      </c>
      <c r="I13" s="1">
        <v>0.270368</v>
      </c>
      <c r="J13" s="1">
        <v>-725.24508765140547</v>
      </c>
      <c r="K13" s="1">
        <v>0</v>
      </c>
      <c r="L13" s="1">
        <v>6800</v>
      </c>
      <c r="M13" s="1">
        <v>-725.24508765140547</v>
      </c>
      <c r="N13" s="1">
        <v>763.97576980125007</v>
      </c>
      <c r="O13" s="1">
        <v>685.19565865989955</v>
      </c>
      <c r="P13" s="1">
        <v>0</v>
      </c>
    </row>
    <row r="14" spans="8:50" x14ac:dyDescent="0.25">
      <c r="H14">
        <v>13</v>
      </c>
      <c r="I14" s="1">
        <v>0.266897</v>
      </c>
      <c r="J14" s="1">
        <v>-860.68715094549304</v>
      </c>
      <c r="K14" s="1">
        <v>0</v>
      </c>
      <c r="L14" s="1">
        <v>6800</v>
      </c>
      <c r="M14" s="1">
        <v>-860.68715094549304</v>
      </c>
      <c r="N14" s="1">
        <v>718.98072808187499</v>
      </c>
      <c r="O14" s="1">
        <v>0</v>
      </c>
      <c r="P14" s="1">
        <v>33.799999999999997</v>
      </c>
    </row>
    <row r="15" spans="8:50" x14ac:dyDescent="0.25">
      <c r="H15">
        <v>14</v>
      </c>
      <c r="I15" s="1">
        <v>0.26474700000000001</v>
      </c>
      <c r="J15" s="1">
        <v>-423.8448318208292</v>
      </c>
      <c r="K15" s="1">
        <v>0</v>
      </c>
      <c r="L15" s="1">
        <v>6800</v>
      </c>
      <c r="M15" s="1">
        <v>-423.8448318208292</v>
      </c>
      <c r="N15" s="1">
        <v>719.56888235184806</v>
      </c>
      <c r="O15" s="1">
        <v>1260</v>
      </c>
      <c r="P15" s="1">
        <v>719.56</v>
      </c>
    </row>
    <row r="16" spans="8:50" x14ac:dyDescent="0.25">
      <c r="H16">
        <v>15</v>
      </c>
      <c r="I16" s="1">
        <v>0.26649400000000001</v>
      </c>
      <c r="J16" s="1">
        <v>-910.68031963267845</v>
      </c>
      <c r="K16" s="1">
        <v>0</v>
      </c>
      <c r="L16" s="1">
        <v>6800</v>
      </c>
      <c r="M16" s="1">
        <v>-910.68031963267845</v>
      </c>
      <c r="N16" s="1">
        <v>694.40221568518132</v>
      </c>
      <c r="O16" s="1">
        <v>2520</v>
      </c>
      <c r="P16" s="1">
        <v>694.4</v>
      </c>
    </row>
    <row r="17" spans="8:18" x14ac:dyDescent="0.25">
      <c r="H17">
        <v>16</v>
      </c>
      <c r="I17" s="1">
        <v>0.270067</v>
      </c>
      <c r="J17" s="1">
        <v>-930.26000212080044</v>
      </c>
      <c r="K17" s="1">
        <v>0</v>
      </c>
      <c r="L17" s="1">
        <v>6800</v>
      </c>
      <c r="M17" s="1">
        <v>-930.26000212080044</v>
      </c>
      <c r="N17" s="1">
        <v>720.15703662181977</v>
      </c>
      <c r="O17" s="1">
        <v>1799.8429633781802</v>
      </c>
      <c r="P17" s="1">
        <v>0</v>
      </c>
    </row>
    <row r="18" spans="8:18" x14ac:dyDescent="0.25">
      <c r="H18">
        <v>17</v>
      </c>
      <c r="I18" s="1">
        <v>0.27431899999999998</v>
      </c>
      <c r="J18" s="1">
        <v>-999.70317832699141</v>
      </c>
      <c r="K18" s="1">
        <v>0</v>
      </c>
      <c r="L18" s="1">
        <v>6800</v>
      </c>
      <c r="M18" s="1">
        <v>-999.70317832699141</v>
      </c>
      <c r="N18" s="1">
        <v>765.23541167452811</v>
      </c>
      <c r="O18" s="1">
        <v>1034.607551703652</v>
      </c>
      <c r="P18" s="1">
        <v>0</v>
      </c>
    </row>
    <row r="19" spans="8:18" x14ac:dyDescent="0.25">
      <c r="H19">
        <v>18</v>
      </c>
      <c r="I19" s="1">
        <v>0.27111299999999999</v>
      </c>
      <c r="J19" s="1">
        <v>-114.51877415535122</v>
      </c>
      <c r="K19" s="1">
        <v>0</v>
      </c>
      <c r="L19" s="1">
        <v>6800</v>
      </c>
      <c r="M19" s="1">
        <v>-114.51877415535122</v>
      </c>
      <c r="N19" s="1">
        <v>745.32370328848651</v>
      </c>
      <c r="O19" s="1">
        <v>289.28384841516549</v>
      </c>
      <c r="P19" s="1">
        <v>0</v>
      </c>
    </row>
    <row r="20" spans="8:18" x14ac:dyDescent="0.25">
      <c r="H20">
        <v>19</v>
      </c>
      <c r="I20" s="1">
        <v>0.28212799999999999</v>
      </c>
      <c r="J20" s="1">
        <v>337.51675624470613</v>
      </c>
      <c r="K20" s="1">
        <v>-337.5</v>
      </c>
      <c r="L20" s="1">
        <v>4761</v>
      </c>
      <c r="M20" s="19">
        <v>-2039</v>
      </c>
      <c r="N20" s="1">
        <v>475.87190082644696</v>
      </c>
      <c r="O20" s="1">
        <v>1549.2838484151655</v>
      </c>
      <c r="P20" s="1">
        <v>475.87190082644696</v>
      </c>
      <c r="R20" s="21"/>
    </row>
    <row r="21" spans="8:18" x14ac:dyDescent="0.25">
      <c r="H21">
        <v>20</v>
      </c>
      <c r="I21" s="1">
        <v>0.28089700000000001</v>
      </c>
      <c r="J21" s="1">
        <v>465.60002859207776</v>
      </c>
      <c r="K21" s="1">
        <v>-337.5</v>
      </c>
      <c r="L21" s="1">
        <v>4632.8999714079218</v>
      </c>
      <c r="M21" s="1">
        <v>0</v>
      </c>
      <c r="N21" s="1">
        <v>601.45523415978028</v>
      </c>
      <c r="O21" s="1">
        <v>947.82861425538522</v>
      </c>
      <c r="P21" s="1">
        <v>0</v>
      </c>
    </row>
    <row r="22" spans="8:18" x14ac:dyDescent="0.25">
      <c r="H22">
        <v>21</v>
      </c>
      <c r="I22" s="1">
        <v>0.27615600000000001</v>
      </c>
      <c r="J22" s="1">
        <v>512.74202974724938</v>
      </c>
      <c r="K22" s="1">
        <v>-337.5</v>
      </c>
      <c r="L22" s="1">
        <v>4457.6579416606728</v>
      </c>
      <c r="M22" s="1">
        <v>0</v>
      </c>
      <c r="N22" s="1">
        <v>491.00964187327816</v>
      </c>
      <c r="O22" s="1">
        <v>456.81897238210706</v>
      </c>
      <c r="P22" s="1">
        <v>0</v>
      </c>
    </row>
    <row r="23" spans="8:18" x14ac:dyDescent="0.25">
      <c r="H23">
        <v>22</v>
      </c>
      <c r="I23" s="1">
        <v>0.27117200000000002</v>
      </c>
      <c r="J23" s="1">
        <v>508.74604423543906</v>
      </c>
      <c r="K23" s="1">
        <v>-337.5</v>
      </c>
      <c r="L23" s="1">
        <v>4286.4118974252342</v>
      </c>
      <c r="M23" s="1">
        <v>0</v>
      </c>
      <c r="N23" s="1">
        <v>296.34297520661147</v>
      </c>
      <c r="O23" s="1">
        <v>160.47599717549559</v>
      </c>
      <c r="P23" s="1">
        <v>0</v>
      </c>
    </row>
    <row r="24" spans="8:18" x14ac:dyDescent="0.25">
      <c r="H24">
        <v>23</v>
      </c>
      <c r="I24" s="1">
        <v>0.26649</v>
      </c>
      <c r="J24" s="1">
        <v>510.54919361575929</v>
      </c>
      <c r="K24" s="1">
        <v>-337.5</v>
      </c>
      <c r="L24" s="1">
        <v>4113.3627038094746</v>
      </c>
      <c r="M24" s="1">
        <v>0</v>
      </c>
      <c r="N24" s="1">
        <v>151.92630853994481</v>
      </c>
      <c r="O24" s="1">
        <v>8.5496886355507797</v>
      </c>
      <c r="P24" s="1">
        <v>0</v>
      </c>
    </row>
    <row r="25" spans="8:18" x14ac:dyDescent="0.25">
      <c r="H25">
        <v>24</v>
      </c>
      <c r="I25" s="1">
        <v>0.26110800000000001</v>
      </c>
      <c r="J25" s="1">
        <v>500.7014805998985</v>
      </c>
      <c r="K25" s="1">
        <v>212.625</v>
      </c>
      <c r="L25" s="1">
        <v>3400.0362232095763</v>
      </c>
      <c r="M25" s="1">
        <v>0</v>
      </c>
      <c r="N25" s="1">
        <v>32.004820936639099</v>
      </c>
      <c r="O25" s="1">
        <v>0</v>
      </c>
      <c r="P25" s="1">
        <v>23.4</v>
      </c>
    </row>
    <row r="26" spans="8:18" x14ac:dyDescent="0.25">
      <c r="K26">
        <f>+SUM(K2:K25)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870A-05BE-4B09-8F2B-B94F27A993FD}">
  <dimension ref="H1:AS26"/>
  <sheetViews>
    <sheetView tabSelected="1" topLeftCell="D1" workbookViewId="0">
      <selection activeCell="N1" sqref="N1:N1048576"/>
    </sheetView>
  </sheetViews>
  <sheetFormatPr defaultRowHeight="15" x14ac:dyDescent="0.25"/>
  <cols>
    <col min="10" max="10" width="15.28515625" customWidth="1"/>
    <col min="22" max="22" width="44.28515625" customWidth="1"/>
  </cols>
  <sheetData>
    <row r="1" spans="8:45" x14ac:dyDescent="0.25">
      <c r="I1" s="1" t="s">
        <v>31</v>
      </c>
      <c r="J1" s="1" t="s">
        <v>32</v>
      </c>
      <c r="K1" s="1" t="s">
        <v>69</v>
      </c>
      <c r="L1" s="1" t="s">
        <v>0</v>
      </c>
      <c r="M1" s="1" t="s">
        <v>1</v>
      </c>
      <c r="N1" s="1" t="s">
        <v>4</v>
      </c>
      <c r="O1" s="1" t="s">
        <v>8</v>
      </c>
      <c r="P1" s="1" t="s">
        <v>2</v>
      </c>
      <c r="Q1" s="1" t="s">
        <v>6</v>
      </c>
      <c r="R1" s="1" t="s">
        <v>70</v>
      </c>
      <c r="S1" s="1" t="s">
        <v>71</v>
      </c>
      <c r="T1" s="23" t="s">
        <v>72</v>
      </c>
      <c r="U1" s="23" t="s">
        <v>73</v>
      </c>
      <c r="W1">
        <v>0.25714300000000001</v>
      </c>
      <c r="X1">
        <v>0.25442999999999999</v>
      </c>
      <c r="Y1">
        <v>0.25297999999999998</v>
      </c>
      <c r="Z1">
        <v>0.25274999999999997</v>
      </c>
      <c r="AA1">
        <v>0.25497999999999998</v>
      </c>
      <c r="AB1">
        <v>0.20627100000000001</v>
      </c>
      <c r="AC1">
        <v>0.269783</v>
      </c>
      <c r="AD1">
        <v>0.27707500000000002</v>
      </c>
      <c r="AE1">
        <v>0.27672799999999997</v>
      </c>
      <c r="AF1">
        <v>0.27678199999999997</v>
      </c>
      <c r="AG1">
        <v>0.270368</v>
      </c>
      <c r="AH1">
        <v>0.266897</v>
      </c>
      <c r="AI1">
        <v>0.26474700000000001</v>
      </c>
      <c r="AJ1">
        <v>0.26649400000000001</v>
      </c>
      <c r="AK1">
        <v>0.270067</v>
      </c>
      <c r="AL1">
        <v>0.27431899999999998</v>
      </c>
      <c r="AM1">
        <v>0.27111299999999999</v>
      </c>
      <c r="AN1">
        <v>0.28212799999999999</v>
      </c>
      <c r="AO1">
        <v>0.28089700000000001</v>
      </c>
      <c r="AP1">
        <v>0.27615600000000001</v>
      </c>
      <c r="AQ1">
        <v>0.27117200000000002</v>
      </c>
      <c r="AR1">
        <v>6.6489999999999994E-2</v>
      </c>
      <c r="AS1">
        <v>6.1108000000000003E-2</v>
      </c>
    </row>
    <row r="2" spans="8:45" x14ac:dyDescent="0.25">
      <c r="H2">
        <v>1</v>
      </c>
      <c r="I2" s="1">
        <v>0.26038899999999998</v>
      </c>
      <c r="J2" s="1">
        <v>0.53</v>
      </c>
      <c r="K2" s="1">
        <v>391.73572530890755</v>
      </c>
      <c r="L2" s="1">
        <v>337.5</v>
      </c>
      <c r="M2" s="1">
        <v>3400</v>
      </c>
      <c r="N2" s="1">
        <v>0</v>
      </c>
      <c r="O2">
        <v>62.750000000000007</v>
      </c>
      <c r="P2" s="1">
        <v>0</v>
      </c>
      <c r="Q2" s="1">
        <v>62.750000000000007</v>
      </c>
      <c r="R2" s="1">
        <v>0</v>
      </c>
      <c r="S2" s="1">
        <v>0</v>
      </c>
      <c r="T2" s="24">
        <f>K2+L2+R2+N2</f>
        <v>729.2357253089076</v>
      </c>
      <c r="U2" s="24">
        <f>-O2+S2+Q2</f>
        <v>0</v>
      </c>
    </row>
    <row r="3" spans="8:45" x14ac:dyDescent="0.25">
      <c r="H3">
        <v>2</v>
      </c>
      <c r="I3" s="1">
        <v>0.25714300000000001</v>
      </c>
      <c r="J3" s="1">
        <v>0.53</v>
      </c>
      <c r="K3" s="1">
        <v>395.12728829926812</v>
      </c>
      <c r="L3" s="1">
        <v>337.5</v>
      </c>
      <c r="M3" s="1">
        <v>2667.372711700732</v>
      </c>
      <c r="N3" s="1">
        <v>0</v>
      </c>
      <c r="O3">
        <v>62.750000000000007</v>
      </c>
      <c r="P3" s="1">
        <v>0</v>
      </c>
      <c r="Q3" s="1">
        <v>62.750000000000007</v>
      </c>
      <c r="R3">
        <f>M3-M2</f>
        <v>-732.627288299268</v>
      </c>
      <c r="S3">
        <f>Q3-Q2</f>
        <v>0</v>
      </c>
      <c r="T3" s="24">
        <f t="shared" ref="T3:T25" si="0">K3+L3+R3+N3</f>
        <v>1.1368683772161603E-13</v>
      </c>
      <c r="U3" s="24">
        <f t="shared" ref="U3:U25" si="1">-O3+S3+Q3</f>
        <v>0</v>
      </c>
    </row>
    <row r="4" spans="8:45" x14ac:dyDescent="0.25">
      <c r="H4">
        <v>3</v>
      </c>
      <c r="I4" s="1">
        <v>0.25442999999999999</v>
      </c>
      <c r="J4" s="1">
        <v>0.53</v>
      </c>
      <c r="K4" s="1">
        <v>386.83877182354337</v>
      </c>
      <c r="L4" s="1">
        <v>337.5</v>
      </c>
      <c r="M4" s="1">
        <v>1943.0339398771885</v>
      </c>
      <c r="N4" s="1">
        <v>0</v>
      </c>
      <c r="O4">
        <v>62.750000000000007</v>
      </c>
      <c r="P4" s="1">
        <v>0</v>
      </c>
      <c r="Q4" s="1">
        <v>62.750000000000007</v>
      </c>
      <c r="R4">
        <f t="shared" ref="R4:R25" si="2">M4-M3</f>
        <v>-724.33877182354354</v>
      </c>
      <c r="S4">
        <f t="shared" ref="S4:S25" si="3">Q4-Q3</f>
        <v>0</v>
      </c>
      <c r="T4" s="24">
        <f t="shared" si="0"/>
        <v>-2.2737367544323206E-13</v>
      </c>
      <c r="U4" s="24">
        <f t="shared" si="1"/>
        <v>0</v>
      </c>
    </row>
    <row r="5" spans="8:45" x14ac:dyDescent="0.25">
      <c r="H5">
        <v>4</v>
      </c>
      <c r="I5" s="1">
        <v>0.25297999999999998</v>
      </c>
      <c r="J5" s="1">
        <v>0.53</v>
      </c>
      <c r="K5" s="1">
        <v>400.32760079926811</v>
      </c>
      <c r="L5" s="1">
        <v>337.5</v>
      </c>
      <c r="M5" s="1">
        <v>1205.2063390779203</v>
      </c>
      <c r="N5" s="1">
        <v>0</v>
      </c>
      <c r="O5">
        <v>62.750000000000007</v>
      </c>
      <c r="P5" s="1">
        <v>0</v>
      </c>
      <c r="Q5" s="1">
        <v>62.750000000000007</v>
      </c>
      <c r="R5">
        <f t="shared" si="2"/>
        <v>-737.82760079926811</v>
      </c>
      <c r="S5">
        <f t="shared" si="3"/>
        <v>0</v>
      </c>
      <c r="T5" s="24">
        <f t="shared" si="0"/>
        <v>0</v>
      </c>
      <c r="U5" s="24">
        <f t="shared" si="1"/>
        <v>0</v>
      </c>
    </row>
    <row r="6" spans="8:45" x14ac:dyDescent="0.25">
      <c r="H6">
        <v>5</v>
      </c>
      <c r="I6" s="1">
        <v>0.25274999999999997</v>
      </c>
      <c r="J6" s="1">
        <v>0.53</v>
      </c>
      <c r="K6" s="1">
        <v>398.28908432354336</v>
      </c>
      <c r="L6" s="1">
        <v>337.5</v>
      </c>
      <c r="M6" s="1">
        <v>469.41725475437693</v>
      </c>
      <c r="N6" s="1">
        <v>0</v>
      </c>
      <c r="O6">
        <v>62.750000000000007</v>
      </c>
      <c r="P6" s="1">
        <v>0</v>
      </c>
      <c r="Q6" s="1">
        <v>62.750000000000007</v>
      </c>
      <c r="R6">
        <f t="shared" si="2"/>
        <v>-735.78908432354342</v>
      </c>
      <c r="S6">
        <f t="shared" si="3"/>
        <v>0</v>
      </c>
      <c r="T6" s="24">
        <f t="shared" si="0"/>
        <v>0</v>
      </c>
      <c r="U6" s="24">
        <f t="shared" si="1"/>
        <v>0</v>
      </c>
    </row>
    <row r="7" spans="8:45" x14ac:dyDescent="0.25">
      <c r="H7">
        <v>6</v>
      </c>
      <c r="I7" s="1">
        <v>0.25497999999999998</v>
      </c>
      <c r="J7" s="1">
        <v>0.53</v>
      </c>
      <c r="K7" s="1">
        <v>485.74616169024517</v>
      </c>
      <c r="L7" s="1">
        <v>337.5</v>
      </c>
      <c r="M7" s="1">
        <v>0</v>
      </c>
      <c r="N7" s="1">
        <v>354</v>
      </c>
      <c r="O7">
        <v>89.092975206611584</v>
      </c>
      <c r="P7" s="1">
        <v>5740</v>
      </c>
      <c r="Q7" s="1">
        <v>0</v>
      </c>
      <c r="R7">
        <f t="shared" si="2"/>
        <v>-469.41725475437693</v>
      </c>
      <c r="S7">
        <f t="shared" si="3"/>
        <v>-62.750000000000007</v>
      </c>
      <c r="T7" s="24">
        <f>K7+L7+R7+N7</f>
        <v>707.82890693586819</v>
      </c>
      <c r="U7" s="24">
        <f t="shared" si="1"/>
        <v>-151.84297520661158</v>
      </c>
    </row>
    <row r="8" spans="8:45" x14ac:dyDescent="0.25">
      <c r="H8">
        <v>7</v>
      </c>
      <c r="I8" s="1">
        <v>0.26271</v>
      </c>
      <c r="J8" s="1">
        <v>0.53</v>
      </c>
      <c r="K8" s="1">
        <v>487.65694417347407</v>
      </c>
      <c r="L8" s="1">
        <v>337.5</v>
      </c>
      <c r="M8" s="1">
        <v>0</v>
      </c>
      <c r="N8" s="1">
        <v>150.15694417347407</v>
      </c>
      <c r="O8">
        <v>608.33334516176456</v>
      </c>
      <c r="P8" s="1">
        <v>5131.6666548382354</v>
      </c>
      <c r="Q8" s="1">
        <v>0</v>
      </c>
      <c r="R8">
        <f t="shared" si="2"/>
        <v>0</v>
      </c>
      <c r="S8">
        <f t="shared" si="3"/>
        <v>0</v>
      </c>
      <c r="T8" s="24">
        <f t="shared" si="0"/>
        <v>975.31388834694826</v>
      </c>
      <c r="U8" s="24">
        <f t="shared" si="1"/>
        <v>-608.33334516176456</v>
      </c>
    </row>
    <row r="9" spans="8:45" x14ac:dyDescent="0.25">
      <c r="H9">
        <v>8</v>
      </c>
      <c r="I9" s="1">
        <v>0.269783</v>
      </c>
      <c r="J9" s="1">
        <v>0.53</v>
      </c>
      <c r="K9" s="1">
        <v>514.64853260860855</v>
      </c>
      <c r="L9" s="1">
        <v>-337.5</v>
      </c>
      <c r="M9" s="1">
        <v>0</v>
      </c>
      <c r="N9" s="1">
        <v>177.14853260860855</v>
      </c>
      <c r="O9">
        <v>1032.7789374482654</v>
      </c>
      <c r="P9" s="1">
        <v>4098.88771738997</v>
      </c>
      <c r="Q9" s="1">
        <v>0</v>
      </c>
      <c r="R9">
        <f t="shared" si="2"/>
        <v>0</v>
      </c>
      <c r="S9">
        <f t="shared" si="3"/>
        <v>0</v>
      </c>
      <c r="T9" s="24">
        <f t="shared" si="0"/>
        <v>354.2970652172171</v>
      </c>
      <c r="U9" s="24">
        <f t="shared" si="1"/>
        <v>-1032.7789374482654</v>
      </c>
    </row>
    <row r="10" spans="8:45" x14ac:dyDescent="0.25">
      <c r="H10">
        <v>9</v>
      </c>
      <c r="I10" s="1">
        <v>0.27707500000000002</v>
      </c>
      <c r="J10" s="1">
        <v>0.53</v>
      </c>
      <c r="K10" s="1">
        <v>272.86466599036868</v>
      </c>
      <c r="L10" s="1">
        <v>-337.5</v>
      </c>
      <c r="M10" s="1">
        <v>64.63</v>
      </c>
      <c r="N10" s="1">
        <v>0</v>
      </c>
      <c r="O10">
        <v>1047.9166784950978</v>
      </c>
      <c r="P10" s="1">
        <v>3050.9710388948724</v>
      </c>
      <c r="Q10" s="1">
        <v>0</v>
      </c>
      <c r="R10">
        <f t="shared" si="2"/>
        <v>64.63</v>
      </c>
      <c r="S10">
        <f t="shared" si="3"/>
        <v>0</v>
      </c>
      <c r="T10" s="24">
        <f t="shared" si="0"/>
        <v>-5.334009631326353E-3</v>
      </c>
      <c r="U10" s="24">
        <f t="shared" si="1"/>
        <v>-1047.9166784950978</v>
      </c>
    </row>
    <row r="11" spans="8:45" x14ac:dyDescent="0.25">
      <c r="H11">
        <v>10</v>
      </c>
      <c r="I11" s="1">
        <v>0.27672799999999997</v>
      </c>
      <c r="J11" s="1">
        <v>0.53</v>
      </c>
      <c r="K11" s="1">
        <v>-477.49126111273267</v>
      </c>
      <c r="L11" s="1">
        <v>-212.625</v>
      </c>
      <c r="M11" s="1">
        <v>754.74626111273267</v>
      </c>
      <c r="N11" s="1">
        <v>0</v>
      </c>
      <c r="O11">
        <v>857.7355490185148</v>
      </c>
      <c r="P11" s="1">
        <v>2193.2354898763579</v>
      </c>
      <c r="Q11" s="1">
        <v>0</v>
      </c>
      <c r="R11">
        <f t="shared" si="2"/>
        <v>690.11626111273267</v>
      </c>
      <c r="S11">
        <f t="shared" si="3"/>
        <v>0</v>
      </c>
      <c r="T11" s="24">
        <f t="shared" si="0"/>
        <v>0</v>
      </c>
      <c r="U11" s="24">
        <f t="shared" si="1"/>
        <v>-857.7355490185148</v>
      </c>
    </row>
    <row r="12" spans="8:45" x14ac:dyDescent="0.25">
      <c r="H12">
        <v>11</v>
      </c>
      <c r="I12" s="1">
        <v>0.27678199999999997</v>
      </c>
      <c r="J12" s="1">
        <v>0.53</v>
      </c>
      <c r="K12" s="1">
        <v>-1103.960302315015</v>
      </c>
      <c r="L12" s="1">
        <v>0</v>
      </c>
      <c r="M12" s="1">
        <v>1858.7065634277478</v>
      </c>
      <c r="N12" s="1">
        <v>0</v>
      </c>
      <c r="O12">
        <v>744.06406141520824</v>
      </c>
      <c r="P12" s="1">
        <v>1449.1714284611496</v>
      </c>
      <c r="Q12" s="1">
        <v>0</v>
      </c>
      <c r="R12">
        <f t="shared" si="2"/>
        <v>1103.9603023150153</v>
      </c>
      <c r="S12">
        <f t="shared" si="3"/>
        <v>0</v>
      </c>
      <c r="T12" s="24">
        <f t="shared" si="0"/>
        <v>2.2737367544323206E-13</v>
      </c>
      <c r="U12" s="24">
        <f t="shared" si="1"/>
        <v>-744.06406141520824</v>
      </c>
    </row>
    <row r="13" spans="8:45" x14ac:dyDescent="0.25">
      <c r="H13">
        <v>12</v>
      </c>
      <c r="I13" s="1">
        <v>0.270368</v>
      </c>
      <c r="J13" s="1">
        <v>0.53</v>
      </c>
      <c r="K13" s="1">
        <v>-725.24508765140547</v>
      </c>
      <c r="L13" s="1">
        <v>0</v>
      </c>
      <c r="M13" s="1">
        <v>2583.9516510791532</v>
      </c>
      <c r="N13" s="1">
        <v>0</v>
      </c>
      <c r="O13">
        <v>763.97576980125007</v>
      </c>
      <c r="P13" s="1">
        <v>685.19565865989955</v>
      </c>
      <c r="Q13" s="1">
        <v>0</v>
      </c>
      <c r="R13">
        <f t="shared" si="2"/>
        <v>725.24508765140536</v>
      </c>
      <c r="S13">
        <f t="shared" si="3"/>
        <v>0</v>
      </c>
      <c r="T13" s="24">
        <f t="shared" si="0"/>
        <v>-1.1368683772161603E-13</v>
      </c>
      <c r="U13" s="24">
        <f t="shared" si="1"/>
        <v>-763.97576980125007</v>
      </c>
    </row>
    <row r="14" spans="8:45" x14ac:dyDescent="0.25">
      <c r="H14">
        <v>13</v>
      </c>
      <c r="I14" s="1">
        <v>0.266897</v>
      </c>
      <c r="J14" s="1">
        <v>0.53</v>
      </c>
      <c r="K14" s="1">
        <v>-860.68715094549304</v>
      </c>
      <c r="L14" s="1">
        <v>0</v>
      </c>
      <c r="M14" s="1">
        <v>3444.6388020246463</v>
      </c>
      <c r="N14" s="1">
        <v>0</v>
      </c>
      <c r="O14">
        <v>718.98072808187499</v>
      </c>
      <c r="P14" s="1">
        <v>0</v>
      </c>
      <c r="Q14" s="1">
        <v>33.799999999999997</v>
      </c>
      <c r="R14">
        <f t="shared" si="2"/>
        <v>860.68715094549316</v>
      </c>
      <c r="S14">
        <f t="shared" si="3"/>
        <v>33.799999999999997</v>
      </c>
      <c r="T14" s="24">
        <f t="shared" si="0"/>
        <v>1.1368683772161603E-13</v>
      </c>
      <c r="U14" s="24">
        <f t="shared" si="1"/>
        <v>-651.38072808187508</v>
      </c>
    </row>
    <row r="15" spans="8:45" x14ac:dyDescent="0.25">
      <c r="H15">
        <v>14</v>
      </c>
      <c r="I15" s="1">
        <v>0.26474700000000001</v>
      </c>
      <c r="J15" s="1">
        <v>0.53</v>
      </c>
      <c r="K15" s="1">
        <v>-423.8448318208292</v>
      </c>
      <c r="L15" s="1">
        <v>0</v>
      </c>
      <c r="M15" s="1">
        <v>3868.4836338454757</v>
      </c>
      <c r="N15" s="1">
        <v>0</v>
      </c>
      <c r="O15">
        <v>719.56888235184806</v>
      </c>
      <c r="P15" s="1">
        <v>1260</v>
      </c>
      <c r="Q15" s="1">
        <v>719.56</v>
      </c>
      <c r="R15">
        <f t="shared" si="2"/>
        <v>423.84483182082931</v>
      </c>
      <c r="S15">
        <f t="shared" si="3"/>
        <v>685.76</v>
      </c>
      <c r="T15" s="24">
        <f t="shared" si="0"/>
        <v>1.1368683772161603E-13</v>
      </c>
      <c r="U15" s="24">
        <f t="shared" si="1"/>
        <v>685.75111764815188</v>
      </c>
    </row>
    <row r="16" spans="8:45" x14ac:dyDescent="0.25">
      <c r="H16">
        <v>15</v>
      </c>
      <c r="I16" s="1">
        <v>0.26649400000000001</v>
      </c>
      <c r="J16" s="1">
        <v>0.53</v>
      </c>
      <c r="K16" s="1">
        <v>-910.68031963267845</v>
      </c>
      <c r="L16" s="1">
        <v>0</v>
      </c>
      <c r="M16" s="1">
        <v>4779.1639534781543</v>
      </c>
      <c r="N16" s="1">
        <v>0</v>
      </c>
      <c r="O16">
        <v>0</v>
      </c>
      <c r="P16" s="1">
        <v>2520</v>
      </c>
      <c r="Q16" s="1">
        <v>694.4</v>
      </c>
      <c r="R16">
        <f t="shared" si="2"/>
        <v>910.68031963267867</v>
      </c>
      <c r="S16">
        <f t="shared" si="3"/>
        <v>-25.159999999999968</v>
      </c>
      <c r="T16" s="24">
        <f t="shared" si="0"/>
        <v>2.2737367544323206E-13</v>
      </c>
      <c r="U16" s="24">
        <f t="shared" si="1"/>
        <v>669.24</v>
      </c>
    </row>
    <row r="17" spans="8:21" x14ac:dyDescent="0.25">
      <c r="H17">
        <v>16</v>
      </c>
      <c r="I17" s="1">
        <v>0.270067</v>
      </c>
      <c r="J17" s="1">
        <v>0.53</v>
      </c>
      <c r="K17" s="1">
        <v>-930.26000212080044</v>
      </c>
      <c r="L17" s="1">
        <v>0</v>
      </c>
      <c r="M17" s="1">
        <v>5709.4239555989552</v>
      </c>
      <c r="N17" s="1">
        <v>0</v>
      </c>
      <c r="O17">
        <v>720.15703662181977</v>
      </c>
      <c r="P17" s="1">
        <v>1799.8429633781802</v>
      </c>
      <c r="Q17" s="1">
        <v>0</v>
      </c>
      <c r="R17">
        <f t="shared" si="2"/>
        <v>930.26000212080089</v>
      </c>
      <c r="S17">
        <f t="shared" si="3"/>
        <v>-694.4</v>
      </c>
      <c r="T17" s="24">
        <f t="shared" si="0"/>
        <v>4.5474735088646412E-13</v>
      </c>
      <c r="U17" s="24">
        <f t="shared" si="1"/>
        <v>-1414.5570366218199</v>
      </c>
    </row>
    <row r="18" spans="8:21" x14ac:dyDescent="0.25">
      <c r="H18">
        <v>17</v>
      </c>
      <c r="I18" s="1">
        <v>0.27431899999999998</v>
      </c>
      <c r="J18" s="1">
        <v>0.53</v>
      </c>
      <c r="K18" s="1">
        <v>-999.70317832699141</v>
      </c>
      <c r="L18" s="1">
        <v>0</v>
      </c>
      <c r="M18" s="1">
        <v>6709.1271339259465</v>
      </c>
      <c r="N18" s="1">
        <v>0</v>
      </c>
      <c r="O18">
        <v>765.23541167452811</v>
      </c>
      <c r="P18" s="1">
        <v>1034.607551703652</v>
      </c>
      <c r="Q18" s="1">
        <v>0</v>
      </c>
      <c r="R18">
        <f t="shared" si="2"/>
        <v>999.70317832699129</v>
      </c>
      <c r="S18">
        <f t="shared" si="3"/>
        <v>0</v>
      </c>
      <c r="T18" s="24">
        <f t="shared" si="0"/>
        <v>-1.1368683772161603E-13</v>
      </c>
      <c r="U18" s="24">
        <f t="shared" si="1"/>
        <v>-765.23541167452811</v>
      </c>
    </row>
    <row r="19" spans="8:21" x14ac:dyDescent="0.25">
      <c r="H19">
        <v>18</v>
      </c>
      <c r="I19" s="1">
        <v>0.27111299999999999</v>
      </c>
      <c r="J19" s="1">
        <v>0.53</v>
      </c>
      <c r="K19" s="1">
        <v>-114.51877415535122</v>
      </c>
      <c r="L19" s="1">
        <v>0</v>
      </c>
      <c r="M19" s="1">
        <v>6806</v>
      </c>
      <c r="N19" s="1">
        <v>17.8</v>
      </c>
      <c r="O19">
        <v>745.32370328848651</v>
      </c>
      <c r="P19" s="1">
        <v>289.28384841516549</v>
      </c>
      <c r="Q19" s="1">
        <v>0</v>
      </c>
      <c r="R19">
        <f t="shared" si="2"/>
        <v>96.872866074053491</v>
      </c>
      <c r="S19">
        <f t="shared" si="3"/>
        <v>0</v>
      </c>
      <c r="T19" s="24">
        <f t="shared" si="0"/>
        <v>0.15409191870226735</v>
      </c>
      <c r="U19" s="24">
        <f t="shared" si="1"/>
        <v>-745.32370328848651</v>
      </c>
    </row>
    <row r="20" spans="8:21" x14ac:dyDescent="0.25">
      <c r="H20">
        <v>19</v>
      </c>
      <c r="I20" s="1">
        <v>0.28212799999999999</v>
      </c>
      <c r="J20" s="1">
        <v>0.53</v>
      </c>
      <c r="K20" s="1">
        <v>337.51675624470613</v>
      </c>
      <c r="L20" s="1">
        <v>-337.5</v>
      </c>
      <c r="M20" s="1">
        <v>6806</v>
      </c>
      <c r="N20" s="1">
        <v>17.7</v>
      </c>
      <c r="O20">
        <v>475.87190082644696</v>
      </c>
      <c r="P20" s="1">
        <v>1549.2838484151655</v>
      </c>
      <c r="Q20" s="1">
        <v>475.87190082644696</v>
      </c>
      <c r="R20">
        <f t="shared" si="2"/>
        <v>0</v>
      </c>
      <c r="S20">
        <f t="shared" si="3"/>
        <v>475.87190082644696</v>
      </c>
      <c r="T20" s="24">
        <f t="shared" si="0"/>
        <v>17.716756244706129</v>
      </c>
      <c r="U20" s="24">
        <f t="shared" si="1"/>
        <v>475.87190082644696</v>
      </c>
    </row>
    <row r="21" spans="8:21" x14ac:dyDescent="0.25">
      <c r="H21">
        <v>20</v>
      </c>
      <c r="I21" s="1">
        <v>0.28089700000000001</v>
      </c>
      <c r="J21" s="1">
        <v>0.53</v>
      </c>
      <c r="K21" s="1">
        <v>465.60002859207776</v>
      </c>
      <c r="L21" s="1">
        <v>-337.5</v>
      </c>
      <c r="M21" s="1">
        <v>3400</v>
      </c>
      <c r="N21" s="1">
        <v>-3295.5</v>
      </c>
      <c r="O21">
        <v>601.45523415978028</v>
      </c>
      <c r="P21" s="1">
        <v>947.82861425538522</v>
      </c>
      <c r="Q21" s="1">
        <v>0</v>
      </c>
      <c r="R21">
        <f t="shared" si="2"/>
        <v>-3406</v>
      </c>
      <c r="S21">
        <f t="shared" si="3"/>
        <v>-475.87190082644696</v>
      </c>
      <c r="T21" s="24">
        <f t="shared" si="0"/>
        <v>-6573.3999714079218</v>
      </c>
      <c r="U21" s="24">
        <f t="shared" si="1"/>
        <v>-1077.3271349862273</v>
      </c>
    </row>
    <row r="22" spans="8:21" x14ac:dyDescent="0.25">
      <c r="H22">
        <v>21</v>
      </c>
      <c r="I22" s="1">
        <v>0.27615600000000001</v>
      </c>
      <c r="J22" s="1">
        <v>0.53</v>
      </c>
      <c r="K22" s="1">
        <v>512.74202974724938</v>
      </c>
      <c r="L22" s="1">
        <v>-337.5</v>
      </c>
      <c r="M22" s="1">
        <v>3400</v>
      </c>
      <c r="N22" s="1">
        <v>175.24202974724938</v>
      </c>
      <c r="O22">
        <v>491.00964187327816</v>
      </c>
      <c r="P22" s="1">
        <v>456.81897238210706</v>
      </c>
      <c r="Q22" s="1">
        <v>0</v>
      </c>
      <c r="R22">
        <f t="shared" si="2"/>
        <v>0</v>
      </c>
      <c r="S22">
        <f t="shared" si="3"/>
        <v>0</v>
      </c>
      <c r="T22" s="24">
        <f t="shared" si="0"/>
        <v>350.48405949449875</v>
      </c>
      <c r="U22" s="24">
        <f t="shared" si="1"/>
        <v>-491.00964187327816</v>
      </c>
    </row>
    <row r="23" spans="8:21" x14ac:dyDescent="0.25">
      <c r="H23">
        <v>22</v>
      </c>
      <c r="I23" s="1">
        <v>0.27117200000000002</v>
      </c>
      <c r="J23" s="1">
        <v>0.53</v>
      </c>
      <c r="K23" s="1">
        <v>508.74604423543906</v>
      </c>
      <c r="L23" s="1">
        <v>-337.5</v>
      </c>
      <c r="M23" s="1">
        <v>3400</v>
      </c>
      <c r="N23" s="1">
        <v>171.24604423543906</v>
      </c>
      <c r="O23">
        <v>296.34297520661147</v>
      </c>
      <c r="P23" s="1">
        <v>160.47599717549559</v>
      </c>
      <c r="Q23" s="1">
        <v>0</v>
      </c>
      <c r="R23">
        <f t="shared" si="2"/>
        <v>0</v>
      </c>
      <c r="S23">
        <f t="shared" si="3"/>
        <v>0</v>
      </c>
      <c r="T23" s="24">
        <f t="shared" si="0"/>
        <v>342.49208847087812</v>
      </c>
      <c r="U23" s="24">
        <f t="shared" si="1"/>
        <v>-296.34297520661147</v>
      </c>
    </row>
    <row r="24" spans="8:21" x14ac:dyDescent="0.25">
      <c r="H24">
        <v>23</v>
      </c>
      <c r="I24" s="1">
        <v>0.26649</v>
      </c>
      <c r="J24" s="1">
        <v>0.53</v>
      </c>
      <c r="K24" s="1">
        <v>510.54919361575929</v>
      </c>
      <c r="L24" s="1">
        <v>-337.5</v>
      </c>
      <c r="M24" s="1">
        <v>3400</v>
      </c>
      <c r="N24" s="1">
        <v>173.04919361575929</v>
      </c>
      <c r="O24">
        <v>151.92630853994481</v>
      </c>
      <c r="P24" s="1">
        <v>8.5496886355507797</v>
      </c>
      <c r="Q24" s="1">
        <v>0</v>
      </c>
      <c r="R24">
        <f t="shared" si="2"/>
        <v>0</v>
      </c>
      <c r="S24">
        <f t="shared" si="3"/>
        <v>0</v>
      </c>
      <c r="T24" s="24">
        <f t="shared" si="0"/>
        <v>346.09838723151859</v>
      </c>
      <c r="U24" s="24">
        <f t="shared" si="1"/>
        <v>-151.92630853994481</v>
      </c>
    </row>
    <row r="25" spans="8:21" x14ac:dyDescent="0.25">
      <c r="H25">
        <v>24</v>
      </c>
      <c r="I25" s="1">
        <v>0.26110800000000001</v>
      </c>
      <c r="J25" s="1">
        <v>0.53</v>
      </c>
      <c r="K25" s="1">
        <v>500.7014805998985</v>
      </c>
      <c r="L25" s="1">
        <v>212.625</v>
      </c>
      <c r="M25" s="1">
        <v>3400</v>
      </c>
      <c r="N25" s="1">
        <v>713.32648059989856</v>
      </c>
      <c r="O25">
        <v>32.004820936639099</v>
      </c>
      <c r="P25" s="1">
        <v>0</v>
      </c>
      <c r="Q25" s="1">
        <v>23.4</v>
      </c>
      <c r="R25">
        <f t="shared" si="2"/>
        <v>0</v>
      </c>
      <c r="S25">
        <f t="shared" si="3"/>
        <v>23.4</v>
      </c>
      <c r="T25" s="24">
        <f t="shared" si="0"/>
        <v>1426.6529611997971</v>
      </c>
      <c r="U25" s="24">
        <f t="shared" si="1"/>
        <v>14.795179063360898</v>
      </c>
    </row>
    <row r="26" spans="8:21" x14ac:dyDescent="0.25">
      <c r="L26">
        <f>+SUM(L2:L25)</f>
        <v>0</v>
      </c>
      <c r="N26" s="1"/>
      <c r="P26" s="1"/>
    </row>
  </sheetData>
  <conditionalFormatting sqref="T2:T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U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57D7-5098-4F68-9618-FF6682298D0D}">
  <dimension ref="H1:AS26"/>
  <sheetViews>
    <sheetView topLeftCell="G1" workbookViewId="0">
      <selection activeCell="Q26" sqref="Q26"/>
    </sheetView>
  </sheetViews>
  <sheetFormatPr defaultRowHeight="15" x14ac:dyDescent="0.25"/>
  <cols>
    <col min="10" max="10" width="15.28515625" customWidth="1"/>
    <col min="22" max="22" width="44.28515625" customWidth="1"/>
  </cols>
  <sheetData>
    <row r="1" spans="8:45" x14ac:dyDescent="0.25">
      <c r="I1" s="1" t="s">
        <v>31</v>
      </c>
      <c r="J1" s="1" t="s">
        <v>32</v>
      </c>
      <c r="K1" s="1" t="s">
        <v>69</v>
      </c>
      <c r="L1" s="1" t="s">
        <v>0</v>
      </c>
      <c r="M1" s="1" t="s">
        <v>1</v>
      </c>
      <c r="N1" s="1" t="s">
        <v>4</v>
      </c>
      <c r="O1" s="1" t="s">
        <v>5</v>
      </c>
      <c r="P1" s="1" t="s">
        <v>2</v>
      </c>
      <c r="Q1" s="1" t="s">
        <v>6</v>
      </c>
      <c r="W1">
        <v>0.25714300000000001</v>
      </c>
      <c r="X1">
        <v>0.25442999999999999</v>
      </c>
      <c r="Y1">
        <v>0.25297999999999998</v>
      </c>
      <c r="Z1">
        <v>0.25274999999999997</v>
      </c>
      <c r="AA1">
        <v>0.25497999999999998</v>
      </c>
      <c r="AB1">
        <v>0.20627100000000001</v>
      </c>
      <c r="AC1">
        <v>0.269783</v>
      </c>
      <c r="AD1">
        <v>0.27707500000000002</v>
      </c>
      <c r="AE1">
        <v>0.27672799999999997</v>
      </c>
      <c r="AF1">
        <v>0.27678199999999997</v>
      </c>
      <c r="AG1">
        <v>0.270368</v>
      </c>
      <c r="AH1">
        <v>0.266897</v>
      </c>
      <c r="AI1">
        <v>0.26474700000000001</v>
      </c>
      <c r="AJ1">
        <v>0.26649400000000001</v>
      </c>
      <c r="AK1">
        <v>0.270067</v>
      </c>
      <c r="AL1">
        <v>0.27431899999999998</v>
      </c>
      <c r="AM1">
        <v>0.27111299999999999</v>
      </c>
      <c r="AN1">
        <v>0.28212799999999999</v>
      </c>
      <c r="AO1">
        <v>0.28089700000000001</v>
      </c>
      <c r="AP1">
        <v>0.27615600000000001</v>
      </c>
      <c r="AQ1">
        <v>0.27117200000000002</v>
      </c>
      <c r="AR1">
        <v>6.6489999999999994E-2</v>
      </c>
      <c r="AS1">
        <v>6.1108000000000003E-2</v>
      </c>
    </row>
    <row r="2" spans="8:45" x14ac:dyDescent="0.25">
      <c r="H2">
        <v>1</v>
      </c>
      <c r="I2" s="1">
        <v>0.26038899999999998</v>
      </c>
      <c r="J2" s="1">
        <v>0.53</v>
      </c>
      <c r="K2" s="1">
        <v>391.73572530890755</v>
      </c>
      <c r="L2" s="1">
        <v>337.5</v>
      </c>
      <c r="M2" s="1">
        <v>3200</v>
      </c>
      <c r="N2" s="1">
        <v>0</v>
      </c>
      <c r="O2" s="1">
        <v>62.750000000000007</v>
      </c>
      <c r="P2" s="1">
        <v>791.476</v>
      </c>
      <c r="Q2" s="1">
        <v>62.750000000000007</v>
      </c>
    </row>
    <row r="3" spans="8:45" x14ac:dyDescent="0.25">
      <c r="H3">
        <v>2</v>
      </c>
      <c r="I3" s="1">
        <v>0.25714300000000001</v>
      </c>
      <c r="J3" s="1">
        <v>0.53</v>
      </c>
      <c r="K3" s="1">
        <v>395.12728829926812</v>
      </c>
      <c r="L3" s="1">
        <v>337.5</v>
      </c>
      <c r="M3" s="1">
        <f>+M2-K3-L3</f>
        <v>2467.372711700732</v>
      </c>
      <c r="N3" s="1">
        <v>0</v>
      </c>
      <c r="O3" s="1">
        <v>62.750000000000007</v>
      </c>
      <c r="P3" s="1">
        <f>+P2+1480</f>
        <v>2271.4760000000001</v>
      </c>
      <c r="Q3" s="1">
        <v>62.750000000000007</v>
      </c>
    </row>
    <row r="4" spans="8:45" x14ac:dyDescent="0.25">
      <c r="H4">
        <v>3</v>
      </c>
      <c r="I4" s="1">
        <v>0.25442999999999999</v>
      </c>
      <c r="J4" s="1">
        <v>0.53</v>
      </c>
      <c r="K4" s="1">
        <v>386.83877182354337</v>
      </c>
      <c r="L4" s="1">
        <v>337.5</v>
      </c>
      <c r="M4" s="1">
        <f>+M3-K4-L4</f>
        <v>1743.0339398771885</v>
      </c>
      <c r="N4" s="1">
        <v>0</v>
      </c>
      <c r="O4" s="1">
        <v>62.750000000000007</v>
      </c>
      <c r="P4" s="1">
        <f>+P3*2</f>
        <v>4542.9520000000002</v>
      </c>
      <c r="Q4" s="1">
        <v>62.750000000000007</v>
      </c>
    </row>
    <row r="5" spans="8:45" x14ac:dyDescent="0.25">
      <c r="H5">
        <v>4</v>
      </c>
      <c r="I5" s="1">
        <v>0.25297999999999998</v>
      </c>
      <c r="J5" s="1">
        <v>0.53</v>
      </c>
      <c r="K5" s="1">
        <v>400.32760079926811</v>
      </c>
      <c r="L5" s="1">
        <v>337.5</v>
      </c>
      <c r="M5" s="1">
        <f>+M4-K5-L5</f>
        <v>1005.2063390779203</v>
      </c>
      <c r="N5" s="1">
        <v>0</v>
      </c>
      <c r="O5" s="1">
        <v>62.750000000000007</v>
      </c>
      <c r="P5" s="1">
        <f>+P3*3</f>
        <v>6814.4279999999999</v>
      </c>
      <c r="Q5" s="1">
        <v>62.750000000000007</v>
      </c>
    </row>
    <row r="6" spans="8:45" x14ac:dyDescent="0.25">
      <c r="H6">
        <v>5</v>
      </c>
      <c r="I6" s="1">
        <v>0.25274999999999997</v>
      </c>
      <c r="J6" s="1">
        <v>0.53</v>
      </c>
      <c r="K6" s="1">
        <v>398.28908432354336</v>
      </c>
      <c r="L6" s="1">
        <v>337.5</v>
      </c>
      <c r="M6" s="1">
        <f>+M5-K6-L6</f>
        <v>269.41725475437693</v>
      </c>
      <c r="N6" s="1">
        <v>0</v>
      </c>
      <c r="O6" s="1">
        <v>62.750000000000007</v>
      </c>
      <c r="P6" s="1">
        <v>7380</v>
      </c>
      <c r="Q6" s="1">
        <v>62.750000000000007</v>
      </c>
    </row>
    <row r="7" spans="8:45" x14ac:dyDescent="0.25">
      <c r="H7">
        <v>6</v>
      </c>
      <c r="I7" s="1">
        <v>0.25497999999999998</v>
      </c>
      <c r="J7" s="1">
        <v>0.53</v>
      </c>
      <c r="K7" s="1">
        <v>485.74616169024517</v>
      </c>
      <c r="L7" s="1">
        <v>337.5</v>
      </c>
      <c r="M7" s="1">
        <v>0</v>
      </c>
      <c r="N7" s="1">
        <v>553</v>
      </c>
      <c r="O7" s="1">
        <v>89.092975206611584</v>
      </c>
      <c r="P7" s="1">
        <f t="shared" ref="P7:P16" si="0">+P6-O7</f>
        <v>7290.9070247933887</v>
      </c>
      <c r="Q7" s="1">
        <v>0</v>
      </c>
    </row>
    <row r="8" spans="8:45" x14ac:dyDescent="0.25">
      <c r="H8">
        <v>7</v>
      </c>
      <c r="I8" s="1">
        <v>0.26271</v>
      </c>
      <c r="J8" s="1">
        <v>0.53</v>
      </c>
      <c r="K8" s="1">
        <v>487.65694417347407</v>
      </c>
      <c r="L8" s="1">
        <v>337.5</v>
      </c>
      <c r="M8" s="1">
        <v>0</v>
      </c>
      <c r="N8" s="1">
        <f>+K8+L8+N7</f>
        <v>1378.1569441734741</v>
      </c>
      <c r="O8" s="1">
        <v>608.33334516176456</v>
      </c>
      <c r="P8" s="1">
        <f t="shared" si="0"/>
        <v>6682.5736796316241</v>
      </c>
      <c r="Q8" s="1">
        <v>0</v>
      </c>
    </row>
    <row r="9" spans="8:45" x14ac:dyDescent="0.25">
      <c r="H9">
        <v>8</v>
      </c>
      <c r="I9" s="1">
        <v>0.269783</v>
      </c>
      <c r="J9" s="1">
        <v>0.53</v>
      </c>
      <c r="K9" s="1">
        <v>514.64853260860855</v>
      </c>
      <c r="L9" s="1">
        <v>-337.5</v>
      </c>
      <c r="M9" s="1">
        <v>0</v>
      </c>
      <c r="N9" s="1">
        <v>177.14853260860855</v>
      </c>
      <c r="O9" s="1">
        <v>1032.7789374482654</v>
      </c>
      <c r="P9" s="1">
        <f t="shared" si="0"/>
        <v>5649.7947421833587</v>
      </c>
      <c r="Q9" s="1">
        <v>0</v>
      </c>
    </row>
    <row r="10" spans="8:45" x14ac:dyDescent="0.25">
      <c r="H10">
        <v>9</v>
      </c>
      <c r="I10" s="1">
        <v>0.27707500000000002</v>
      </c>
      <c r="J10" s="1">
        <v>0.53</v>
      </c>
      <c r="K10" s="1">
        <v>272.86466599036868</v>
      </c>
      <c r="L10" s="1">
        <v>-337.5</v>
      </c>
      <c r="M10" s="1">
        <v>64.63</v>
      </c>
      <c r="N10" s="1">
        <v>0</v>
      </c>
      <c r="O10" s="1">
        <v>1047.9166784950978</v>
      </c>
      <c r="P10" s="1">
        <f t="shared" si="0"/>
        <v>4601.8780636882611</v>
      </c>
      <c r="Q10" s="1">
        <v>0</v>
      </c>
    </row>
    <row r="11" spans="8:45" x14ac:dyDescent="0.25">
      <c r="H11">
        <v>10</v>
      </c>
      <c r="I11" s="1">
        <v>0.27672799999999997</v>
      </c>
      <c r="J11" s="1">
        <v>0.53</v>
      </c>
      <c r="K11" s="1">
        <v>-477.49126111273267</v>
      </c>
      <c r="L11" s="1">
        <v>-212.625</v>
      </c>
      <c r="M11" s="1">
        <v>754.74626111273267</v>
      </c>
      <c r="N11" s="1">
        <v>0</v>
      </c>
      <c r="O11" s="1">
        <v>857.7355490185148</v>
      </c>
      <c r="P11" s="1">
        <f t="shared" si="0"/>
        <v>3744.1425146697466</v>
      </c>
      <c r="Q11" s="1">
        <v>0</v>
      </c>
    </row>
    <row r="12" spans="8:45" x14ac:dyDescent="0.25">
      <c r="H12">
        <v>11</v>
      </c>
      <c r="I12" s="1">
        <v>0.27678199999999997</v>
      </c>
      <c r="J12" s="1">
        <v>0.53</v>
      </c>
      <c r="K12" s="1">
        <v>-1103.960302315015</v>
      </c>
      <c r="L12" s="1">
        <v>0</v>
      </c>
      <c r="M12" s="1">
        <v>1858.7065634277478</v>
      </c>
      <c r="N12" s="1">
        <v>0</v>
      </c>
      <c r="O12" s="1">
        <v>744.06406141520824</v>
      </c>
      <c r="P12" s="1">
        <f t="shared" si="0"/>
        <v>3000.0784532545385</v>
      </c>
      <c r="Q12" s="1">
        <v>0</v>
      </c>
    </row>
    <row r="13" spans="8:45" x14ac:dyDescent="0.25">
      <c r="H13">
        <v>12</v>
      </c>
      <c r="I13" s="1">
        <v>0.270368</v>
      </c>
      <c r="J13" s="1">
        <v>0.53</v>
      </c>
      <c r="K13" s="1">
        <v>-725.24508765140547</v>
      </c>
      <c r="L13" s="1">
        <v>0</v>
      </c>
      <c r="M13" s="1">
        <v>2583.9516510791532</v>
      </c>
      <c r="N13" s="1">
        <v>0</v>
      </c>
      <c r="O13" s="1">
        <v>763.97576980125007</v>
      </c>
      <c r="P13" s="1">
        <f t="shared" si="0"/>
        <v>2236.1026834532886</v>
      </c>
      <c r="Q13" s="1">
        <v>0</v>
      </c>
    </row>
    <row r="14" spans="8:45" x14ac:dyDescent="0.25">
      <c r="H14">
        <v>13</v>
      </c>
      <c r="I14" s="1">
        <v>0.266897</v>
      </c>
      <c r="J14" s="1">
        <v>0.53</v>
      </c>
      <c r="K14" s="1">
        <v>-860.68715094549304</v>
      </c>
      <c r="L14" s="1">
        <v>0</v>
      </c>
      <c r="M14" s="1">
        <v>3444.6388020246463</v>
      </c>
      <c r="N14" s="1">
        <v>0</v>
      </c>
      <c r="O14" s="1">
        <v>718.98072808187499</v>
      </c>
      <c r="P14" s="1">
        <f t="shared" si="0"/>
        <v>1517.1219553714136</v>
      </c>
      <c r="Q14" s="1">
        <v>0</v>
      </c>
    </row>
    <row r="15" spans="8:45" x14ac:dyDescent="0.25">
      <c r="H15">
        <v>14</v>
      </c>
      <c r="I15" s="1">
        <v>0.26474700000000001</v>
      </c>
      <c r="J15" s="1">
        <v>0.53</v>
      </c>
      <c r="K15" s="1">
        <v>-423.8448318208292</v>
      </c>
      <c r="L15" s="1">
        <v>0</v>
      </c>
      <c r="M15" s="1">
        <v>3868.4836338454757</v>
      </c>
      <c r="N15" s="1">
        <v>0</v>
      </c>
      <c r="O15" s="1">
        <v>719.56888235184806</v>
      </c>
      <c r="P15" s="1">
        <f t="shared" si="0"/>
        <v>797.55307301956555</v>
      </c>
      <c r="Q15" s="1">
        <v>0</v>
      </c>
    </row>
    <row r="16" spans="8:45" x14ac:dyDescent="0.25">
      <c r="H16">
        <v>15</v>
      </c>
      <c r="I16" s="1">
        <v>0.26649400000000001</v>
      </c>
      <c r="J16" s="1">
        <v>0.53</v>
      </c>
      <c r="K16" s="1">
        <v>-910.68031963267845</v>
      </c>
      <c r="L16" s="1">
        <v>0</v>
      </c>
      <c r="M16" s="1">
        <v>4779.1639534781543</v>
      </c>
      <c r="N16" s="1">
        <v>0</v>
      </c>
      <c r="O16" s="1">
        <v>694.40221568518132</v>
      </c>
      <c r="P16" s="1">
        <f t="shared" si="0"/>
        <v>103.15085733438423</v>
      </c>
      <c r="Q16" s="1">
        <v>0</v>
      </c>
    </row>
    <row r="17" spans="8:17" x14ac:dyDescent="0.25">
      <c r="H17">
        <v>16</v>
      </c>
      <c r="I17" s="1">
        <v>0.270067</v>
      </c>
      <c r="J17" s="1">
        <v>0.53</v>
      </c>
      <c r="K17" s="1">
        <v>-930.26000212080044</v>
      </c>
      <c r="L17" s="1">
        <v>0</v>
      </c>
      <c r="M17" s="1">
        <v>5709.4239555989552</v>
      </c>
      <c r="N17" s="1">
        <v>0</v>
      </c>
      <c r="O17" s="1">
        <v>720.15703662181977</v>
      </c>
      <c r="P17" s="1">
        <v>0</v>
      </c>
      <c r="Q17" s="1">
        <v>617</v>
      </c>
    </row>
    <row r="18" spans="8:17" x14ac:dyDescent="0.25">
      <c r="H18">
        <v>17</v>
      </c>
      <c r="I18" s="1">
        <v>0.27431899999999998</v>
      </c>
      <c r="J18" s="1">
        <v>0.53</v>
      </c>
      <c r="K18" s="1">
        <v>-999.70317832699141</v>
      </c>
      <c r="L18" s="1">
        <v>0</v>
      </c>
      <c r="M18" s="1">
        <v>6396</v>
      </c>
      <c r="N18" s="1">
        <v>313.2</v>
      </c>
      <c r="O18" s="1">
        <v>765.23541167452811</v>
      </c>
      <c r="P18" s="1">
        <v>1480</v>
      </c>
      <c r="Q18" s="1">
        <f>+O18</f>
        <v>765.23541167452811</v>
      </c>
    </row>
    <row r="19" spans="8:17" x14ac:dyDescent="0.25">
      <c r="H19">
        <v>18</v>
      </c>
      <c r="I19" s="1">
        <v>0.27111299999999999</v>
      </c>
      <c r="J19" s="1">
        <v>0.53</v>
      </c>
      <c r="K19" s="1">
        <v>-114.51877415535122</v>
      </c>
      <c r="L19" s="1">
        <v>0</v>
      </c>
      <c r="M19" s="1">
        <v>6396</v>
      </c>
      <c r="N19" s="1">
        <f>+K19</f>
        <v>-114.51877415535122</v>
      </c>
      <c r="O19" s="1">
        <v>745.32370328848651</v>
      </c>
      <c r="P19" s="1">
        <v>2960</v>
      </c>
      <c r="Q19" s="1">
        <f>+O19</f>
        <v>745.32370328848651</v>
      </c>
    </row>
    <row r="20" spans="8:17" x14ac:dyDescent="0.25">
      <c r="H20">
        <v>19</v>
      </c>
      <c r="I20" s="1">
        <v>0.28212799999999999</v>
      </c>
      <c r="J20" s="1">
        <v>0.53</v>
      </c>
      <c r="K20" s="1">
        <v>337.51675624470613</v>
      </c>
      <c r="L20" s="1">
        <v>-337.5</v>
      </c>
      <c r="M20" s="1">
        <v>6396</v>
      </c>
      <c r="N20" s="1">
        <v>0</v>
      </c>
      <c r="O20" s="1">
        <v>475.87190082644696</v>
      </c>
      <c r="P20" s="1">
        <f t="shared" ref="P20:P25" si="1">+P19-O20</f>
        <v>2484.128099173553</v>
      </c>
      <c r="Q20" s="1">
        <v>0</v>
      </c>
    </row>
    <row r="21" spans="8:17" x14ac:dyDescent="0.25">
      <c r="H21">
        <v>20</v>
      </c>
      <c r="I21" s="1">
        <v>0.28089700000000001</v>
      </c>
      <c r="J21" s="1">
        <v>0.53</v>
      </c>
      <c r="K21" s="1">
        <v>465.60002859207776</v>
      </c>
      <c r="L21" s="1">
        <v>-337.5</v>
      </c>
      <c r="M21" s="1">
        <f>+M20-K21-L21-1167.9</f>
        <v>5099.9999714079222</v>
      </c>
      <c r="N21" s="1">
        <v>1167.9000000000001</v>
      </c>
      <c r="O21" s="1">
        <v>601.45523415978028</v>
      </c>
      <c r="P21" s="1">
        <f t="shared" si="1"/>
        <v>1882.6728650137727</v>
      </c>
      <c r="Q21" s="1">
        <v>0</v>
      </c>
    </row>
    <row r="22" spans="8:17" x14ac:dyDescent="0.25">
      <c r="H22">
        <v>21</v>
      </c>
      <c r="I22" s="1">
        <v>0.27615600000000001</v>
      </c>
      <c r="J22" s="1">
        <v>0.53</v>
      </c>
      <c r="K22" s="1">
        <v>512.74202974724938</v>
      </c>
      <c r="L22" s="1">
        <v>-337.5</v>
      </c>
      <c r="M22" s="1">
        <f>+M21-K22-L22</f>
        <v>4924.7579416606732</v>
      </c>
      <c r="N22" s="1"/>
      <c r="O22" s="1">
        <v>491.00964187327816</v>
      </c>
      <c r="P22" s="1">
        <f t="shared" si="1"/>
        <v>1391.6632231404947</v>
      </c>
      <c r="Q22" s="1">
        <v>0</v>
      </c>
    </row>
    <row r="23" spans="8:17" x14ac:dyDescent="0.25">
      <c r="H23">
        <v>22</v>
      </c>
      <c r="I23" s="1">
        <v>0.27117200000000002</v>
      </c>
      <c r="J23" s="1">
        <v>0.53</v>
      </c>
      <c r="K23" s="1">
        <v>508.74604423543906</v>
      </c>
      <c r="L23" s="1">
        <v>-337.5</v>
      </c>
      <c r="M23" s="1">
        <f>+M22-K23-L23</f>
        <v>4753.5118974252346</v>
      </c>
      <c r="N23" s="1"/>
      <c r="O23" s="1">
        <v>296.34297520661147</v>
      </c>
      <c r="P23" s="1">
        <f t="shared" si="1"/>
        <v>1095.3202479338831</v>
      </c>
      <c r="Q23" s="1">
        <v>0</v>
      </c>
    </row>
    <row r="24" spans="8:17" x14ac:dyDescent="0.25">
      <c r="H24">
        <v>23</v>
      </c>
      <c r="I24" s="1">
        <v>0.26649</v>
      </c>
      <c r="J24" s="1">
        <v>0.53</v>
      </c>
      <c r="K24" s="1">
        <v>510.54919361575929</v>
      </c>
      <c r="L24" s="1">
        <v>-337.5</v>
      </c>
      <c r="M24" s="1">
        <f>+M23-K24+L24</f>
        <v>3905.462703809475</v>
      </c>
      <c r="N24" s="1"/>
      <c r="O24" s="1">
        <v>151.92630853994481</v>
      </c>
      <c r="P24" s="1">
        <f t="shared" si="1"/>
        <v>943.39393939393835</v>
      </c>
      <c r="Q24" s="1">
        <v>0</v>
      </c>
    </row>
    <row r="25" spans="8:17" x14ac:dyDescent="0.25">
      <c r="H25">
        <v>24</v>
      </c>
      <c r="I25" s="1">
        <v>0.26110800000000001</v>
      </c>
      <c r="J25" s="1">
        <v>0.53</v>
      </c>
      <c r="K25" s="1">
        <v>500.7014805998985</v>
      </c>
      <c r="L25" s="1">
        <v>212.625</v>
      </c>
      <c r="M25" s="1">
        <f>+M24-K25-L25</f>
        <v>3192.1362232095767</v>
      </c>
      <c r="N25" s="1"/>
      <c r="O25" s="1">
        <v>32.004820936639099</v>
      </c>
      <c r="P25" s="1">
        <f t="shared" si="1"/>
        <v>911.38911845729922</v>
      </c>
      <c r="Q25" s="1">
        <v>0</v>
      </c>
    </row>
    <row r="26" spans="8:17" x14ac:dyDescent="0.25">
      <c r="L26">
        <f>+SUM(L2:L25)</f>
        <v>0</v>
      </c>
      <c r="N26" s="1"/>
      <c r="P2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CF02-F4D1-40FD-92A1-3FA1542D5248}">
  <dimension ref="H1:AX26"/>
  <sheetViews>
    <sheetView topLeftCell="H1" workbookViewId="0">
      <selection activeCell="K27" sqref="K27"/>
    </sheetView>
  </sheetViews>
  <sheetFormatPr defaultRowHeight="15" x14ac:dyDescent="0.25"/>
  <cols>
    <col min="9" max="9" width="12.140625" customWidth="1"/>
    <col min="14" max="14" width="14.28515625" customWidth="1"/>
    <col min="27" max="27" width="44.28515625" customWidth="1"/>
  </cols>
  <sheetData>
    <row r="1" spans="8:50" x14ac:dyDescent="0.25">
      <c r="I1" s="1" t="s">
        <v>7</v>
      </c>
      <c r="J1" s="1" t="s">
        <v>3</v>
      </c>
      <c r="K1" s="1" t="s">
        <v>0</v>
      </c>
      <c r="L1" s="1" t="s">
        <v>1</v>
      </c>
      <c r="M1" s="1" t="s">
        <v>4</v>
      </c>
      <c r="N1" s="1" t="s">
        <v>5</v>
      </c>
      <c r="O1" s="1" t="s">
        <v>2</v>
      </c>
      <c r="P1" s="1" t="s">
        <v>6</v>
      </c>
      <c r="AB1">
        <v>0.25714300000000001</v>
      </c>
      <c r="AC1">
        <v>0.25442999999999999</v>
      </c>
      <c r="AD1">
        <v>0.25297999999999998</v>
      </c>
      <c r="AE1">
        <v>0.25274999999999997</v>
      </c>
      <c r="AF1">
        <v>0.25497999999999998</v>
      </c>
      <c r="AG1">
        <v>0.20627100000000001</v>
      </c>
      <c r="AH1">
        <v>0.269783</v>
      </c>
      <c r="AI1">
        <v>0.27707500000000002</v>
      </c>
      <c r="AJ1">
        <v>0.27672799999999997</v>
      </c>
      <c r="AK1">
        <v>0.27678199999999997</v>
      </c>
      <c r="AL1">
        <v>0.270368</v>
      </c>
      <c r="AM1">
        <v>0.266897</v>
      </c>
      <c r="AN1">
        <v>0.26474700000000001</v>
      </c>
      <c r="AO1">
        <v>0.26649400000000001</v>
      </c>
      <c r="AP1">
        <v>0.270067</v>
      </c>
      <c r="AQ1">
        <v>0.27431899999999998</v>
      </c>
      <c r="AR1">
        <v>0.27111299999999999</v>
      </c>
      <c r="AS1">
        <v>0.28212799999999999</v>
      </c>
      <c r="AT1">
        <v>0.28089700000000001</v>
      </c>
      <c r="AU1">
        <v>0.27615600000000001</v>
      </c>
      <c r="AV1">
        <v>0.27117200000000002</v>
      </c>
      <c r="AW1">
        <v>6.6489999999999994E-2</v>
      </c>
      <c r="AX1">
        <v>6.1108000000000003E-2</v>
      </c>
    </row>
    <row r="2" spans="8:50" x14ac:dyDescent="0.25">
      <c r="H2">
        <v>1</v>
      </c>
      <c r="I2" s="1">
        <v>0.26038899999999998</v>
      </c>
      <c r="J2" s="1">
        <v>391.73572530890755</v>
      </c>
      <c r="K2" s="1">
        <v>337.5</v>
      </c>
      <c r="L2" s="1">
        <v>3200</v>
      </c>
      <c r="M2" s="1">
        <v>0</v>
      </c>
      <c r="N2" s="1">
        <v>62.750000000000007</v>
      </c>
      <c r="O2" s="1">
        <v>791.476</v>
      </c>
      <c r="P2" s="1">
        <v>62.750000000000007</v>
      </c>
    </row>
    <row r="3" spans="8:50" x14ac:dyDescent="0.25">
      <c r="H3">
        <v>2</v>
      </c>
      <c r="I3" s="1">
        <v>0.25714300000000001</v>
      </c>
      <c r="J3" s="1">
        <v>395.12728829926812</v>
      </c>
      <c r="K3" s="1">
        <v>337.5</v>
      </c>
      <c r="L3" s="1">
        <v>4200</v>
      </c>
      <c r="M3" s="1">
        <v>1732.627288299268</v>
      </c>
      <c r="N3" s="1">
        <v>62.750000000000007</v>
      </c>
      <c r="O3" s="1">
        <f>+O2+1480</f>
        <v>2271.4760000000001</v>
      </c>
      <c r="P3" s="1">
        <v>62.750000000000007</v>
      </c>
    </row>
    <row r="4" spans="8:50" x14ac:dyDescent="0.25">
      <c r="H4">
        <v>3</v>
      </c>
      <c r="I4" s="1">
        <v>0.25442999999999999</v>
      </c>
      <c r="J4" s="1">
        <v>386.83877182354337</v>
      </c>
      <c r="K4" s="1">
        <v>337.5</v>
      </c>
      <c r="L4" s="1">
        <v>5200</v>
      </c>
      <c r="M4" s="1">
        <v>1724.3387718235433</v>
      </c>
      <c r="N4" s="1">
        <v>62.750000000000007</v>
      </c>
      <c r="O4" s="1">
        <f>+O3*2</f>
        <v>4542.9520000000002</v>
      </c>
      <c r="P4" s="1">
        <v>62.750000000000007</v>
      </c>
    </row>
    <row r="5" spans="8:50" x14ac:dyDescent="0.25">
      <c r="H5">
        <v>4</v>
      </c>
      <c r="I5" s="1">
        <v>0.25297999999999998</v>
      </c>
      <c r="J5" s="1">
        <v>400.32760079926811</v>
      </c>
      <c r="K5" s="1">
        <v>337.5</v>
      </c>
      <c r="L5" s="1">
        <v>6400</v>
      </c>
      <c r="M5" s="1">
        <v>1937.8276007992681</v>
      </c>
      <c r="N5" s="1">
        <v>62.750000000000007</v>
      </c>
      <c r="O5" s="1">
        <f>+O3*3</f>
        <v>6814.4279999999999</v>
      </c>
      <c r="P5" s="1">
        <v>62.750000000000007</v>
      </c>
    </row>
    <row r="6" spans="8:50" x14ac:dyDescent="0.25">
      <c r="H6">
        <v>5</v>
      </c>
      <c r="I6" s="1">
        <v>0.25274999999999997</v>
      </c>
      <c r="J6" s="1">
        <v>398.28908432354336</v>
      </c>
      <c r="K6" s="1">
        <v>337.5</v>
      </c>
      <c r="L6" s="1">
        <v>6400</v>
      </c>
      <c r="M6" s="1">
        <v>735.78908432354342</v>
      </c>
      <c r="N6" s="1">
        <v>62.750000000000007</v>
      </c>
      <c r="O6" s="1">
        <v>7380</v>
      </c>
      <c r="P6" s="1">
        <v>62.750000000000007</v>
      </c>
    </row>
    <row r="7" spans="8:50" x14ac:dyDescent="0.25">
      <c r="H7">
        <v>6</v>
      </c>
      <c r="I7" s="1">
        <v>0.25497999999999998</v>
      </c>
      <c r="J7" s="1">
        <v>485.74616169024517</v>
      </c>
      <c r="K7" s="1">
        <v>337.5</v>
      </c>
      <c r="L7" s="1">
        <v>6400</v>
      </c>
      <c r="M7" s="1">
        <v>823.24616169024512</v>
      </c>
      <c r="N7" s="1">
        <v>89.092975206611584</v>
      </c>
      <c r="O7" s="1">
        <f t="shared" ref="O7:O16" si="0">+O6-N7</f>
        <v>7290.9070247933887</v>
      </c>
      <c r="P7" s="1">
        <v>0</v>
      </c>
    </row>
    <row r="8" spans="8:50" x14ac:dyDescent="0.25">
      <c r="H8">
        <v>7</v>
      </c>
      <c r="I8" s="1">
        <v>0.26271</v>
      </c>
      <c r="J8" s="1">
        <v>487.65694417347407</v>
      </c>
      <c r="K8" s="1">
        <v>337.5</v>
      </c>
      <c r="L8" s="1">
        <v>6400</v>
      </c>
      <c r="M8" s="1">
        <v>1648.4031058637192</v>
      </c>
      <c r="N8" s="1">
        <v>608.33334516176456</v>
      </c>
      <c r="O8" s="1">
        <f t="shared" si="0"/>
        <v>6682.5736796316241</v>
      </c>
      <c r="P8" s="1">
        <v>0</v>
      </c>
    </row>
    <row r="9" spans="8:50" x14ac:dyDescent="0.25">
      <c r="H9">
        <v>8</v>
      </c>
      <c r="I9" s="1">
        <v>0.269783</v>
      </c>
      <c r="J9" s="1">
        <v>514.64853260860855</v>
      </c>
      <c r="K9" s="1">
        <v>-337.5</v>
      </c>
      <c r="L9" s="1">
        <v>5885.3514673913915</v>
      </c>
      <c r="M9" s="1">
        <v>-337.5</v>
      </c>
      <c r="N9" s="1">
        <v>1032.7789374482654</v>
      </c>
      <c r="O9" s="1">
        <f t="shared" si="0"/>
        <v>5649.7947421833587</v>
      </c>
      <c r="P9" s="1">
        <v>0</v>
      </c>
    </row>
    <row r="10" spans="8:50" x14ac:dyDescent="0.25">
      <c r="H10">
        <v>9</v>
      </c>
      <c r="I10" s="1">
        <v>0.27707500000000002</v>
      </c>
      <c r="J10" s="1">
        <v>272.86466599036868</v>
      </c>
      <c r="K10" s="1">
        <v>-337.5</v>
      </c>
      <c r="L10" s="1">
        <v>5612.4868014010226</v>
      </c>
      <c r="M10" s="1">
        <v>-337.5</v>
      </c>
      <c r="N10" s="1">
        <v>1047.9166784950978</v>
      </c>
      <c r="O10" s="1">
        <f t="shared" si="0"/>
        <v>4601.8780636882611</v>
      </c>
      <c r="P10" s="1">
        <v>0</v>
      </c>
    </row>
    <row r="11" spans="8:50" x14ac:dyDescent="0.25">
      <c r="H11">
        <v>10</v>
      </c>
      <c r="I11" s="1">
        <v>0.27672799999999997</v>
      </c>
      <c r="J11" s="1">
        <v>-477.49126111273267</v>
      </c>
      <c r="K11" s="1">
        <v>-212.625</v>
      </c>
      <c r="L11" s="1">
        <v>5612.4868014010226</v>
      </c>
      <c r="M11" s="1">
        <v>-264.86626111273267</v>
      </c>
      <c r="N11" s="1">
        <v>857.7355490185148</v>
      </c>
      <c r="O11" s="1">
        <f t="shared" si="0"/>
        <v>3744.1425146697466</v>
      </c>
      <c r="P11" s="1">
        <v>0</v>
      </c>
    </row>
    <row r="12" spans="8:50" x14ac:dyDescent="0.25">
      <c r="H12">
        <v>11</v>
      </c>
      <c r="I12" s="1">
        <v>0.27678199999999997</v>
      </c>
      <c r="J12" s="1">
        <v>-1103.960302315015</v>
      </c>
      <c r="K12" s="1">
        <v>0</v>
      </c>
      <c r="L12" s="1">
        <v>5612.4868014010226</v>
      </c>
      <c r="M12" s="1">
        <v>-1103.960302315015</v>
      </c>
      <c r="N12" s="1">
        <v>744.06406141520824</v>
      </c>
      <c r="O12" s="1">
        <f t="shared" si="0"/>
        <v>3000.0784532545385</v>
      </c>
      <c r="P12" s="1">
        <v>0</v>
      </c>
    </row>
    <row r="13" spans="8:50" x14ac:dyDescent="0.25">
      <c r="H13">
        <v>12</v>
      </c>
      <c r="I13" s="1">
        <v>0.270368</v>
      </c>
      <c r="J13" s="1">
        <v>-725.24508765140547</v>
      </c>
      <c r="K13" s="1">
        <v>0</v>
      </c>
      <c r="L13" s="1">
        <v>5612.4868014010226</v>
      </c>
      <c r="M13" s="1">
        <v>-725.24508765140547</v>
      </c>
      <c r="N13" s="1">
        <v>763.97576980125007</v>
      </c>
      <c r="O13" s="1">
        <f t="shared" si="0"/>
        <v>2236.1026834532886</v>
      </c>
      <c r="P13" s="1">
        <v>0</v>
      </c>
    </row>
    <row r="14" spans="8:50" x14ac:dyDescent="0.25">
      <c r="H14">
        <v>13</v>
      </c>
      <c r="I14" s="1">
        <v>0.266897</v>
      </c>
      <c r="J14" s="1">
        <v>-860.68715094549304</v>
      </c>
      <c r="K14" s="1">
        <v>0</v>
      </c>
      <c r="L14" s="1">
        <v>5612.4868014010226</v>
      </c>
      <c r="M14" s="1">
        <v>-860.68715094549304</v>
      </c>
      <c r="N14" s="1">
        <v>718.98072808187499</v>
      </c>
      <c r="O14" s="1">
        <f t="shared" si="0"/>
        <v>1517.1219553714136</v>
      </c>
      <c r="P14" s="1">
        <v>0</v>
      </c>
    </row>
    <row r="15" spans="8:50" x14ac:dyDescent="0.25">
      <c r="H15">
        <v>14</v>
      </c>
      <c r="I15" s="1">
        <v>0.26474700000000001</v>
      </c>
      <c r="J15" s="1">
        <v>-423.8448318208292</v>
      </c>
      <c r="K15" s="1">
        <v>0</v>
      </c>
      <c r="L15" s="1">
        <v>5612.4868014010226</v>
      </c>
      <c r="M15" s="1">
        <v>-423.8448318208292</v>
      </c>
      <c r="N15" s="1">
        <v>719.56888235184806</v>
      </c>
      <c r="O15" s="1">
        <f t="shared" si="0"/>
        <v>797.55307301956555</v>
      </c>
      <c r="P15" s="1">
        <v>0</v>
      </c>
    </row>
    <row r="16" spans="8:50" x14ac:dyDescent="0.25">
      <c r="H16">
        <v>15</v>
      </c>
      <c r="I16" s="1">
        <v>0.26649400000000001</v>
      </c>
      <c r="J16" s="1">
        <v>-910.68031963267845</v>
      </c>
      <c r="K16" s="1">
        <v>0</v>
      </c>
      <c r="L16" s="1">
        <v>6396</v>
      </c>
      <c r="M16" s="1">
        <v>-125</v>
      </c>
      <c r="N16" s="1">
        <v>694.40221568518132</v>
      </c>
      <c r="O16" s="1">
        <f t="shared" si="0"/>
        <v>103.15085733438423</v>
      </c>
      <c r="P16" s="1">
        <v>0</v>
      </c>
    </row>
    <row r="17" spans="8:16" x14ac:dyDescent="0.25">
      <c r="H17">
        <v>16</v>
      </c>
      <c r="I17" s="1">
        <v>0.270067</v>
      </c>
      <c r="J17" s="1">
        <v>-930.26000212080044</v>
      </c>
      <c r="K17" s="1">
        <v>0</v>
      </c>
      <c r="L17" s="1">
        <v>6396</v>
      </c>
      <c r="M17" s="1">
        <v>-930.26000212080044</v>
      </c>
      <c r="N17" s="1">
        <v>720.15703662181977</v>
      </c>
      <c r="O17" s="1">
        <v>0</v>
      </c>
      <c r="P17" s="1">
        <v>617</v>
      </c>
    </row>
    <row r="18" spans="8:16" x14ac:dyDescent="0.25">
      <c r="H18">
        <v>17</v>
      </c>
      <c r="I18" s="1">
        <v>0.27431899999999998</v>
      </c>
      <c r="J18" s="1">
        <v>-999.70317832699141</v>
      </c>
      <c r="K18" s="1">
        <v>0</v>
      </c>
      <c r="L18" s="1">
        <v>6396</v>
      </c>
      <c r="M18" s="1">
        <v>-999.70317832699141</v>
      </c>
      <c r="N18" s="1">
        <v>765.23541167452811</v>
      </c>
      <c r="O18" s="1">
        <v>1480</v>
      </c>
      <c r="P18" s="1">
        <f>+N18</f>
        <v>765.23541167452811</v>
      </c>
    </row>
    <row r="19" spans="8:16" x14ac:dyDescent="0.25">
      <c r="H19">
        <v>18</v>
      </c>
      <c r="I19" s="1">
        <v>0.27111299999999999</v>
      </c>
      <c r="J19" s="1">
        <v>-114.51877415535122</v>
      </c>
      <c r="K19" s="1">
        <v>0</v>
      </c>
      <c r="L19" s="1">
        <v>6396</v>
      </c>
      <c r="M19" s="1">
        <v>-114.51877415535122</v>
      </c>
      <c r="N19" s="1">
        <v>745.32370328848651</v>
      </c>
      <c r="O19" s="1">
        <v>2960</v>
      </c>
      <c r="P19" s="1">
        <f>+N19</f>
        <v>745.32370328848651</v>
      </c>
    </row>
    <row r="20" spans="8:16" x14ac:dyDescent="0.25">
      <c r="H20">
        <v>19</v>
      </c>
      <c r="I20" s="1">
        <v>0.28212799999999999</v>
      </c>
      <c r="J20" s="1">
        <v>337.51675624470613</v>
      </c>
      <c r="K20" s="1">
        <v>-337.5</v>
      </c>
      <c r="L20" s="1">
        <v>4561</v>
      </c>
      <c r="M20" s="1">
        <v>1835</v>
      </c>
      <c r="N20" s="1">
        <v>475.87190082644696</v>
      </c>
      <c r="O20" s="1">
        <f t="shared" ref="O20:O25" si="1">+O19-N20</f>
        <v>2484.128099173553</v>
      </c>
      <c r="P20" s="1">
        <v>0</v>
      </c>
    </row>
    <row r="21" spans="8:16" x14ac:dyDescent="0.25">
      <c r="H21">
        <v>20</v>
      </c>
      <c r="I21" s="1">
        <v>0.28089700000000001</v>
      </c>
      <c r="J21" s="1">
        <v>465.60002859207776</v>
      </c>
      <c r="K21" s="1">
        <v>-337.5</v>
      </c>
      <c r="L21" s="1">
        <v>4432.8999714079218</v>
      </c>
      <c r="M21" s="1">
        <v>0</v>
      </c>
      <c r="N21" s="1">
        <v>601.45523415978028</v>
      </c>
      <c r="O21" s="1">
        <f t="shared" si="1"/>
        <v>1882.6728650137727</v>
      </c>
      <c r="P21" s="1">
        <v>0</v>
      </c>
    </row>
    <row r="22" spans="8:16" x14ac:dyDescent="0.25">
      <c r="H22">
        <v>21</v>
      </c>
      <c r="I22" s="1">
        <v>0.27615600000000001</v>
      </c>
      <c r="J22" s="1">
        <v>512.74202974724938</v>
      </c>
      <c r="K22" s="1">
        <v>-337.5</v>
      </c>
      <c r="L22" s="1">
        <v>4257.6579416606728</v>
      </c>
      <c r="M22" s="1">
        <v>0</v>
      </c>
      <c r="N22" s="1">
        <v>491.00964187327816</v>
      </c>
      <c r="O22" s="1">
        <f t="shared" si="1"/>
        <v>1391.6632231404947</v>
      </c>
      <c r="P22" s="1">
        <v>0</v>
      </c>
    </row>
    <row r="23" spans="8:16" x14ac:dyDescent="0.25">
      <c r="H23">
        <v>22</v>
      </c>
      <c r="I23" s="1">
        <v>0.27117200000000002</v>
      </c>
      <c r="J23" s="1">
        <v>508.74604423543906</v>
      </c>
      <c r="K23" s="1">
        <v>-337.5</v>
      </c>
      <c r="L23" s="1">
        <v>4086.4118974252337</v>
      </c>
      <c r="M23" s="1">
        <v>0</v>
      </c>
      <c r="N23" s="1">
        <v>296.34297520661147</v>
      </c>
      <c r="O23" s="1">
        <f t="shared" si="1"/>
        <v>1095.3202479338831</v>
      </c>
      <c r="P23" s="1">
        <v>0</v>
      </c>
    </row>
    <row r="24" spans="8:16" x14ac:dyDescent="0.25">
      <c r="H24">
        <v>23</v>
      </c>
      <c r="I24" s="1">
        <v>0.26649</v>
      </c>
      <c r="J24" s="1">
        <v>510.54919361575929</v>
      </c>
      <c r="K24" s="1">
        <v>-337.5</v>
      </c>
      <c r="L24" s="1">
        <v>3913.3627038094746</v>
      </c>
      <c r="M24" s="1">
        <v>0</v>
      </c>
      <c r="N24" s="1">
        <v>151.92630853994481</v>
      </c>
      <c r="O24" s="1">
        <f t="shared" si="1"/>
        <v>943.39393939393835</v>
      </c>
      <c r="P24" s="1">
        <v>0</v>
      </c>
    </row>
    <row r="25" spans="8:16" x14ac:dyDescent="0.25">
      <c r="H25">
        <v>24</v>
      </c>
      <c r="I25" s="1">
        <v>0.26110800000000001</v>
      </c>
      <c r="J25" s="1">
        <v>500.7014805998985</v>
      </c>
      <c r="K25" s="1">
        <v>212.625</v>
      </c>
      <c r="L25" s="1">
        <v>3200.0362232095763</v>
      </c>
      <c r="M25" s="1">
        <v>0</v>
      </c>
      <c r="N25" s="1">
        <v>32.004820936639099</v>
      </c>
      <c r="O25" s="1">
        <f t="shared" si="1"/>
        <v>911.38911845729922</v>
      </c>
      <c r="P25" s="1">
        <v>0</v>
      </c>
    </row>
    <row r="26" spans="8:16" x14ac:dyDescent="0.25">
      <c r="K26">
        <f>+SUM(K2:K25)</f>
        <v>0</v>
      </c>
      <c r="O26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258B-2295-4A3F-9D31-6DB59DD3602B}">
  <dimension ref="H1:AY26"/>
  <sheetViews>
    <sheetView workbookViewId="0">
      <selection activeCell="U1" sqref="R1:U1"/>
    </sheetView>
  </sheetViews>
  <sheetFormatPr defaultRowHeight="15" x14ac:dyDescent="0.25"/>
  <cols>
    <col min="9" max="10" width="12.140625" customWidth="1"/>
    <col min="15" max="15" width="14.28515625" customWidth="1"/>
    <col min="20" max="21" width="12.7109375" style="24" bestFit="1" customWidth="1"/>
    <col min="28" max="28" width="44.28515625" customWidth="1"/>
  </cols>
  <sheetData>
    <row r="1" spans="8:51" x14ac:dyDescent="0.25">
      <c r="I1" s="1" t="s">
        <v>7</v>
      </c>
      <c r="J1" s="1" t="s">
        <v>32</v>
      </c>
      <c r="K1" s="1" t="s">
        <v>3</v>
      </c>
      <c r="L1" s="1" t="s">
        <v>0</v>
      </c>
      <c r="M1" s="1" t="s">
        <v>1</v>
      </c>
      <c r="N1" s="1" t="s">
        <v>68</v>
      </c>
      <c r="O1" s="1" t="s">
        <v>5</v>
      </c>
      <c r="P1" s="1" t="s">
        <v>2</v>
      </c>
      <c r="Q1" s="1" t="s">
        <v>6</v>
      </c>
      <c r="R1" s="1" t="s">
        <v>70</v>
      </c>
      <c r="S1" s="1" t="s">
        <v>71</v>
      </c>
      <c r="T1" s="23" t="s">
        <v>72</v>
      </c>
      <c r="U1" s="23" t="s">
        <v>73</v>
      </c>
      <c r="V1" s="1"/>
      <c r="AC1">
        <v>0.25714300000000001</v>
      </c>
      <c r="AD1">
        <v>0.25442999999999999</v>
      </c>
      <c r="AE1">
        <v>0.25297999999999998</v>
      </c>
      <c r="AF1">
        <v>0.25274999999999997</v>
      </c>
      <c r="AG1">
        <v>0.25497999999999998</v>
      </c>
      <c r="AH1">
        <v>0.20627100000000001</v>
      </c>
      <c r="AI1">
        <v>0.269783</v>
      </c>
      <c r="AJ1">
        <v>0.27707500000000002</v>
      </c>
      <c r="AK1">
        <v>0.27672799999999997</v>
      </c>
      <c r="AL1">
        <v>0.27678199999999997</v>
      </c>
      <c r="AM1">
        <v>0.270368</v>
      </c>
      <c r="AN1">
        <v>0.266897</v>
      </c>
      <c r="AO1">
        <v>0.26474700000000001</v>
      </c>
      <c r="AP1">
        <v>0.26649400000000001</v>
      </c>
      <c r="AQ1">
        <v>0.270067</v>
      </c>
      <c r="AR1">
        <v>0.27431899999999998</v>
      </c>
      <c r="AS1">
        <v>0.27111299999999999</v>
      </c>
      <c r="AT1">
        <v>0.28212799999999999</v>
      </c>
      <c r="AU1">
        <v>0.28089700000000001</v>
      </c>
      <c r="AV1">
        <v>0.27615600000000001</v>
      </c>
      <c r="AW1">
        <v>0.27117200000000002</v>
      </c>
      <c r="AX1">
        <v>6.6489999999999994E-2</v>
      </c>
      <c r="AY1">
        <v>6.1108000000000003E-2</v>
      </c>
    </row>
    <row r="2" spans="8:51" x14ac:dyDescent="0.25">
      <c r="H2">
        <v>1</v>
      </c>
      <c r="I2" s="1">
        <v>0.26038899999999998</v>
      </c>
      <c r="J2" s="1">
        <v>0.53</v>
      </c>
      <c r="K2" s="1">
        <v>391.73572530890755</v>
      </c>
      <c r="L2" s="1">
        <v>337.5</v>
      </c>
      <c r="M2" s="1">
        <v>3600</v>
      </c>
      <c r="N2" s="1">
        <v>0</v>
      </c>
      <c r="O2" s="1">
        <v>62.750000000000007</v>
      </c>
      <c r="P2" s="1">
        <v>0</v>
      </c>
      <c r="Q2" s="1">
        <v>62.750000000000007</v>
      </c>
      <c r="R2" s="1">
        <v>0</v>
      </c>
      <c r="S2" s="1">
        <v>0</v>
      </c>
      <c r="T2" s="24">
        <f>K2+L2+R2+N2</f>
        <v>729.2357253089076</v>
      </c>
      <c r="U2" s="24">
        <f>-O2+S2+Q2</f>
        <v>0</v>
      </c>
    </row>
    <row r="3" spans="8:51" x14ac:dyDescent="0.25">
      <c r="H3">
        <v>2</v>
      </c>
      <c r="I3" s="1">
        <v>0.25714300000000001</v>
      </c>
      <c r="J3" s="1">
        <v>0.53</v>
      </c>
      <c r="K3" s="1">
        <v>395.12728829926812</v>
      </c>
      <c r="L3" s="1">
        <v>337.5</v>
      </c>
      <c r="M3" s="1">
        <v>3600</v>
      </c>
      <c r="N3" s="1">
        <v>0</v>
      </c>
      <c r="O3" s="1">
        <v>62.750000000000007</v>
      </c>
      <c r="P3" s="1">
        <v>1100</v>
      </c>
      <c r="Q3" s="1">
        <v>62.750000000000007</v>
      </c>
      <c r="R3">
        <f>M3-M2</f>
        <v>0</v>
      </c>
      <c r="S3">
        <f>Q3-Q2</f>
        <v>0</v>
      </c>
      <c r="T3" s="24">
        <f t="shared" ref="T3:T25" si="0">K3+L3+R3+N3</f>
        <v>732.62728829926812</v>
      </c>
      <c r="U3" s="24">
        <f t="shared" ref="U2:U25" si="1">-O3+S3+Q3</f>
        <v>0</v>
      </c>
    </row>
    <row r="4" spans="8:51" x14ac:dyDescent="0.25">
      <c r="H4">
        <v>3</v>
      </c>
      <c r="I4" s="1">
        <v>0.25442999999999999</v>
      </c>
      <c r="J4" s="1">
        <v>0.53</v>
      </c>
      <c r="K4" s="1">
        <v>386.83877182354337</v>
      </c>
      <c r="L4" s="1">
        <v>337.5</v>
      </c>
      <c r="M4" s="1">
        <v>3600</v>
      </c>
      <c r="N4" s="1">
        <v>0</v>
      </c>
      <c r="O4" s="1">
        <v>62.750000000000007</v>
      </c>
      <c r="P4" s="1">
        <v>2200</v>
      </c>
      <c r="Q4" s="1">
        <v>62.750000000000007</v>
      </c>
      <c r="R4">
        <f t="shared" ref="R4:R25" si="2">M4-M3</f>
        <v>0</v>
      </c>
      <c r="S4">
        <f t="shared" ref="S4:S25" si="3">Q4-Q3</f>
        <v>0</v>
      </c>
      <c r="T4" s="24">
        <f t="shared" si="0"/>
        <v>724.33877182354331</v>
      </c>
      <c r="U4" s="24">
        <f t="shared" si="1"/>
        <v>0</v>
      </c>
    </row>
    <row r="5" spans="8:51" x14ac:dyDescent="0.25">
      <c r="H5">
        <v>4</v>
      </c>
      <c r="I5" s="1">
        <v>0.25297999999999998</v>
      </c>
      <c r="J5" s="1">
        <v>0.53</v>
      </c>
      <c r="K5" s="1">
        <v>400.32760079926811</v>
      </c>
      <c r="L5" s="1">
        <v>337.5</v>
      </c>
      <c r="M5" s="1">
        <v>3600</v>
      </c>
      <c r="N5" s="1">
        <v>0</v>
      </c>
      <c r="O5" s="1">
        <v>62.750000000000007</v>
      </c>
      <c r="P5" s="1">
        <v>3300</v>
      </c>
      <c r="Q5" s="1">
        <v>62.750000000000007</v>
      </c>
      <c r="R5">
        <f t="shared" si="2"/>
        <v>0</v>
      </c>
      <c r="S5">
        <f t="shared" si="3"/>
        <v>0</v>
      </c>
      <c r="T5" s="24">
        <f t="shared" si="0"/>
        <v>737.82760079926811</v>
      </c>
      <c r="U5" s="24">
        <f t="shared" si="1"/>
        <v>0</v>
      </c>
    </row>
    <row r="6" spans="8:51" x14ac:dyDescent="0.25">
      <c r="H6">
        <v>5</v>
      </c>
      <c r="I6" s="1">
        <v>0.25274999999999997</v>
      </c>
      <c r="J6" s="1">
        <v>0.53</v>
      </c>
      <c r="K6" s="1">
        <v>398.28908432354336</v>
      </c>
      <c r="L6" s="1">
        <v>337.5</v>
      </c>
      <c r="M6" s="1">
        <v>3600</v>
      </c>
      <c r="N6" s="1">
        <v>0</v>
      </c>
      <c r="O6" s="1">
        <v>62.750000000000007</v>
      </c>
      <c r="P6" s="1">
        <v>4100</v>
      </c>
      <c r="Q6" s="1">
        <v>62.750000000000007</v>
      </c>
      <c r="R6">
        <f t="shared" si="2"/>
        <v>0</v>
      </c>
      <c r="S6">
        <f t="shared" si="3"/>
        <v>0</v>
      </c>
      <c r="T6" s="24">
        <f t="shared" si="0"/>
        <v>735.78908432354342</v>
      </c>
      <c r="U6" s="24">
        <f t="shared" si="1"/>
        <v>0</v>
      </c>
    </row>
    <row r="7" spans="8:51" x14ac:dyDescent="0.25">
      <c r="H7">
        <v>6</v>
      </c>
      <c r="I7" s="1">
        <v>0.25497999999999998</v>
      </c>
      <c r="J7" s="1">
        <v>0.53</v>
      </c>
      <c r="K7" s="1">
        <v>485.74616169024517</v>
      </c>
      <c r="L7" s="1">
        <v>337.5</v>
      </c>
      <c r="M7" s="1">
        <v>3600</v>
      </c>
      <c r="N7" s="1">
        <v>0</v>
      </c>
      <c r="O7" s="1">
        <v>89.092975206611584</v>
      </c>
      <c r="P7" s="1">
        <v>4100</v>
      </c>
      <c r="Q7" s="1">
        <v>0</v>
      </c>
      <c r="R7">
        <f t="shared" si="2"/>
        <v>0</v>
      </c>
      <c r="S7">
        <f t="shared" si="3"/>
        <v>-62.750000000000007</v>
      </c>
      <c r="T7" s="24">
        <f t="shared" si="0"/>
        <v>823.24616169024512</v>
      </c>
      <c r="U7" s="24">
        <f t="shared" si="1"/>
        <v>-151.84297520661158</v>
      </c>
    </row>
    <row r="8" spans="8:51" x14ac:dyDescent="0.25">
      <c r="H8">
        <v>7</v>
      </c>
      <c r="I8" s="1">
        <v>0.26271</v>
      </c>
      <c r="J8" s="1">
        <v>0.53</v>
      </c>
      <c r="K8" s="1">
        <v>487.65694417347407</v>
      </c>
      <c r="L8" s="1">
        <v>337.5</v>
      </c>
      <c r="M8" s="1">
        <v>3600</v>
      </c>
      <c r="N8" s="1">
        <v>0</v>
      </c>
      <c r="O8" s="1">
        <v>608.33334516176456</v>
      </c>
      <c r="P8" s="1">
        <v>3491.6666548382354</v>
      </c>
      <c r="Q8" s="1">
        <v>0</v>
      </c>
      <c r="R8">
        <f t="shared" si="2"/>
        <v>0</v>
      </c>
      <c r="S8">
        <f t="shared" si="3"/>
        <v>0</v>
      </c>
      <c r="T8" s="24">
        <f t="shared" si="0"/>
        <v>825.15694417347413</v>
      </c>
      <c r="U8" s="24">
        <f t="shared" si="1"/>
        <v>-608.33334516176456</v>
      </c>
    </row>
    <row r="9" spans="8:51" x14ac:dyDescent="0.25">
      <c r="H9">
        <v>8</v>
      </c>
      <c r="I9" s="1">
        <v>0.269783</v>
      </c>
      <c r="J9" s="1">
        <v>0.53</v>
      </c>
      <c r="K9" s="1">
        <v>514.64853260860855</v>
      </c>
      <c r="L9" s="1">
        <v>-337.5</v>
      </c>
      <c r="M9" s="1">
        <v>3600</v>
      </c>
      <c r="N9" s="1">
        <v>177.14853260860855</v>
      </c>
      <c r="O9" s="1">
        <v>1032.7789374482654</v>
      </c>
      <c r="P9" s="1">
        <v>2458.88771738997</v>
      </c>
      <c r="Q9" s="1">
        <v>0</v>
      </c>
      <c r="R9">
        <f t="shared" si="2"/>
        <v>0</v>
      </c>
      <c r="S9">
        <f t="shared" si="3"/>
        <v>0</v>
      </c>
      <c r="T9" s="24">
        <f t="shared" si="0"/>
        <v>354.2970652172171</v>
      </c>
      <c r="U9" s="24">
        <f t="shared" si="1"/>
        <v>-1032.7789374482654</v>
      </c>
    </row>
    <row r="10" spans="8:51" x14ac:dyDescent="0.25">
      <c r="H10">
        <v>9</v>
      </c>
      <c r="I10" s="1">
        <v>0.27707500000000002</v>
      </c>
      <c r="J10" s="1">
        <v>0.53</v>
      </c>
      <c r="K10" s="1">
        <v>272.86466599036868</v>
      </c>
      <c r="L10" s="1">
        <v>-337.5</v>
      </c>
      <c r="M10" s="1">
        <v>3600</v>
      </c>
      <c r="N10" s="1">
        <v>-64.635334009631322</v>
      </c>
      <c r="O10" s="1">
        <v>1047.9166784950978</v>
      </c>
      <c r="P10" s="1">
        <v>1410.9710388948722</v>
      </c>
      <c r="Q10" s="1">
        <v>0</v>
      </c>
      <c r="R10">
        <f t="shared" si="2"/>
        <v>0</v>
      </c>
      <c r="S10">
        <f t="shared" si="3"/>
        <v>0</v>
      </c>
      <c r="T10" s="24">
        <f t="shared" si="0"/>
        <v>-129.27066801926264</v>
      </c>
      <c r="U10" s="24">
        <f t="shared" si="1"/>
        <v>-1047.9166784950978</v>
      </c>
    </row>
    <row r="11" spans="8:51" x14ac:dyDescent="0.25">
      <c r="H11">
        <v>10</v>
      </c>
      <c r="I11" s="1">
        <v>0.27672799999999997</v>
      </c>
      <c r="J11" s="1">
        <v>0.53</v>
      </c>
      <c r="K11" s="1">
        <v>-477.49126111273267</v>
      </c>
      <c r="L11" s="1">
        <v>-212.625</v>
      </c>
      <c r="M11" s="1">
        <v>3600</v>
      </c>
      <c r="N11" s="1">
        <v>-690.11626111273267</v>
      </c>
      <c r="O11" s="1">
        <v>857.7355490185148</v>
      </c>
      <c r="P11" s="1">
        <v>553.23548987635741</v>
      </c>
      <c r="Q11" s="1">
        <v>0</v>
      </c>
      <c r="R11">
        <f t="shared" si="2"/>
        <v>0</v>
      </c>
      <c r="S11">
        <f t="shared" si="3"/>
        <v>0</v>
      </c>
      <c r="T11" s="24">
        <f t="shared" si="0"/>
        <v>-1380.2325222254653</v>
      </c>
      <c r="U11" s="24">
        <f t="shared" si="1"/>
        <v>-857.7355490185148</v>
      </c>
    </row>
    <row r="12" spans="8:51" x14ac:dyDescent="0.25">
      <c r="H12">
        <v>11</v>
      </c>
      <c r="I12" s="1">
        <v>0.27678199999999997</v>
      </c>
      <c r="J12" s="1">
        <v>0.53</v>
      </c>
      <c r="K12" s="1">
        <v>-1103.960302315015</v>
      </c>
      <c r="L12" s="1">
        <v>0</v>
      </c>
      <c r="M12" s="20">
        <v>3600</v>
      </c>
      <c r="N12" s="1">
        <v>-1103.960302315015</v>
      </c>
      <c r="O12" s="1">
        <v>744.06406141520824</v>
      </c>
      <c r="P12" s="1">
        <v>0</v>
      </c>
      <c r="Q12" s="1">
        <v>191</v>
      </c>
      <c r="R12">
        <f t="shared" si="2"/>
        <v>0</v>
      </c>
      <c r="S12">
        <f t="shared" si="3"/>
        <v>191</v>
      </c>
      <c r="T12" s="24">
        <f t="shared" si="0"/>
        <v>-2207.9206046300301</v>
      </c>
      <c r="U12" s="24">
        <f t="shared" si="1"/>
        <v>-362.06406141520824</v>
      </c>
    </row>
    <row r="13" spans="8:51" x14ac:dyDescent="0.25">
      <c r="H13">
        <v>12</v>
      </c>
      <c r="I13" s="1">
        <v>0.270368</v>
      </c>
      <c r="J13" s="1">
        <v>0.53</v>
      </c>
      <c r="K13" s="1">
        <v>-725.24508765140547</v>
      </c>
      <c r="L13" s="1">
        <v>0</v>
      </c>
      <c r="M13" s="20">
        <v>3600</v>
      </c>
      <c r="N13" s="1">
        <v>-725.24508765140547</v>
      </c>
      <c r="O13" s="1">
        <v>763.97576980125007</v>
      </c>
      <c r="P13" s="1">
        <v>1100</v>
      </c>
      <c r="Q13" s="1">
        <v>763.97576980125007</v>
      </c>
      <c r="R13">
        <f t="shared" si="2"/>
        <v>0</v>
      </c>
      <c r="S13">
        <f t="shared" si="3"/>
        <v>572.97576980125007</v>
      </c>
      <c r="T13" s="24">
        <f t="shared" si="0"/>
        <v>-1450.4901753028109</v>
      </c>
      <c r="U13" s="24">
        <f t="shared" si="1"/>
        <v>572.97576980125007</v>
      </c>
    </row>
    <row r="14" spans="8:51" x14ac:dyDescent="0.25">
      <c r="H14">
        <v>13</v>
      </c>
      <c r="I14" s="1">
        <v>0.266897</v>
      </c>
      <c r="J14" s="1">
        <v>0.53</v>
      </c>
      <c r="K14" s="1">
        <v>-860.68715094549304</v>
      </c>
      <c r="L14" s="1">
        <v>0</v>
      </c>
      <c r="M14" s="20">
        <v>4460.6871509454932</v>
      </c>
      <c r="N14" s="1">
        <v>0</v>
      </c>
      <c r="O14" s="1">
        <v>718.98072808187499</v>
      </c>
      <c r="P14" s="1">
        <v>2200</v>
      </c>
      <c r="Q14" s="1">
        <v>718.98072808187499</v>
      </c>
      <c r="R14">
        <f t="shared" si="2"/>
        <v>860.68715094549316</v>
      </c>
      <c r="S14">
        <f t="shared" si="3"/>
        <v>-44.995041719375081</v>
      </c>
      <c r="T14" s="24">
        <f t="shared" si="0"/>
        <v>1.1368683772161603E-13</v>
      </c>
      <c r="U14" s="24">
        <f t="shared" si="1"/>
        <v>-44.995041719375081</v>
      </c>
    </row>
    <row r="15" spans="8:51" x14ac:dyDescent="0.25">
      <c r="H15">
        <v>14</v>
      </c>
      <c r="I15" s="1">
        <v>0.26474700000000001</v>
      </c>
      <c r="J15" s="1">
        <v>0.53</v>
      </c>
      <c r="K15" s="1">
        <v>-423.8448318208292</v>
      </c>
      <c r="L15" s="1">
        <v>0</v>
      </c>
      <c r="M15" s="20">
        <v>4884.5319827663225</v>
      </c>
      <c r="N15" s="1">
        <v>0</v>
      </c>
      <c r="O15" s="1">
        <v>719.56888235184806</v>
      </c>
      <c r="P15" s="1">
        <v>3300</v>
      </c>
      <c r="Q15" s="1">
        <v>719.56</v>
      </c>
      <c r="R15">
        <f t="shared" si="2"/>
        <v>423.84483182082931</v>
      </c>
      <c r="S15">
        <f t="shared" si="3"/>
        <v>0.57927191812495948</v>
      </c>
      <c r="T15" s="24">
        <f t="shared" si="0"/>
        <v>1.1368683772161603E-13</v>
      </c>
      <c r="U15" s="24">
        <f t="shared" si="1"/>
        <v>0.57038956627684456</v>
      </c>
    </row>
    <row r="16" spans="8:51" x14ac:dyDescent="0.25">
      <c r="H16">
        <v>15</v>
      </c>
      <c r="I16" s="1">
        <v>0.26649400000000001</v>
      </c>
      <c r="J16" s="1">
        <v>0.53</v>
      </c>
      <c r="K16" s="1">
        <v>-910.68031963267845</v>
      </c>
      <c r="L16" s="1">
        <v>0</v>
      </c>
      <c r="M16" s="1">
        <v>5795.2123023990007</v>
      </c>
      <c r="N16" s="1">
        <v>0</v>
      </c>
      <c r="O16" s="1">
        <v>694.40221568518132</v>
      </c>
      <c r="P16" s="1">
        <v>4100</v>
      </c>
      <c r="Q16" s="1">
        <v>694.4</v>
      </c>
      <c r="R16">
        <f t="shared" si="2"/>
        <v>910.68031963267822</v>
      </c>
      <c r="S16">
        <f t="shared" si="3"/>
        <v>-25.159999999999968</v>
      </c>
      <c r="T16" s="24">
        <f t="shared" si="0"/>
        <v>-2.2737367544323206E-13</v>
      </c>
      <c r="U16" s="24">
        <f t="shared" si="1"/>
        <v>-25.162215685181309</v>
      </c>
    </row>
    <row r="17" spans="8:21" x14ac:dyDescent="0.25">
      <c r="H17">
        <v>16</v>
      </c>
      <c r="I17" s="1">
        <v>0.270067</v>
      </c>
      <c r="J17" s="1">
        <v>0.53</v>
      </c>
      <c r="K17" s="1">
        <v>-930.26000212080044</v>
      </c>
      <c r="L17" s="1">
        <v>0</v>
      </c>
      <c r="M17" s="20">
        <v>5795.2123023990007</v>
      </c>
      <c r="N17" s="1">
        <v>0</v>
      </c>
      <c r="O17" s="1">
        <v>720.15703662181977</v>
      </c>
      <c r="P17" s="1">
        <v>3379.8429633781802</v>
      </c>
      <c r="Q17" s="1">
        <v>0</v>
      </c>
      <c r="R17">
        <f t="shared" si="2"/>
        <v>0</v>
      </c>
      <c r="S17">
        <f t="shared" si="3"/>
        <v>-694.4</v>
      </c>
      <c r="T17" s="24">
        <f t="shared" si="0"/>
        <v>-930.26000212080044</v>
      </c>
      <c r="U17" s="24">
        <f t="shared" si="1"/>
        <v>-1414.5570366218199</v>
      </c>
    </row>
    <row r="18" spans="8:21" x14ac:dyDescent="0.25">
      <c r="H18">
        <v>17</v>
      </c>
      <c r="I18" s="1">
        <v>0.27431899999999998</v>
      </c>
      <c r="J18" s="1">
        <v>0.53</v>
      </c>
      <c r="K18" s="1">
        <v>-999.70317832699141</v>
      </c>
      <c r="L18" s="1">
        <v>0</v>
      </c>
      <c r="M18" s="20">
        <v>5795.2123023990007</v>
      </c>
      <c r="N18" s="1">
        <v>0</v>
      </c>
      <c r="O18" s="1">
        <v>765.23541167452811</v>
      </c>
      <c r="P18" s="1">
        <v>2614.607551703652</v>
      </c>
      <c r="Q18" s="1">
        <v>0</v>
      </c>
      <c r="R18">
        <f t="shared" si="2"/>
        <v>0</v>
      </c>
      <c r="S18">
        <f t="shared" si="3"/>
        <v>0</v>
      </c>
      <c r="T18" s="24">
        <f t="shared" si="0"/>
        <v>-999.70317832699141</v>
      </c>
      <c r="U18" s="24">
        <f t="shared" si="1"/>
        <v>-765.23541167452811</v>
      </c>
    </row>
    <row r="19" spans="8:21" x14ac:dyDescent="0.25">
      <c r="H19">
        <v>18</v>
      </c>
      <c r="I19" s="1">
        <v>0.27111299999999999</v>
      </c>
      <c r="J19" s="1">
        <v>0.53</v>
      </c>
      <c r="K19" s="1">
        <v>-114.51877415535122</v>
      </c>
      <c r="L19" s="1">
        <v>0</v>
      </c>
      <c r="M19" s="1">
        <v>5909.7310765543516</v>
      </c>
      <c r="N19" s="1">
        <v>0</v>
      </c>
      <c r="O19" s="1">
        <v>745.32370328848651</v>
      </c>
      <c r="P19" s="1">
        <v>1869.2838484151655</v>
      </c>
      <c r="Q19" s="1">
        <v>0</v>
      </c>
      <c r="R19">
        <f t="shared" si="2"/>
        <v>114.51877415535091</v>
      </c>
      <c r="S19">
        <f t="shared" si="3"/>
        <v>0</v>
      </c>
      <c r="T19" s="24">
        <f t="shared" si="0"/>
        <v>-3.1263880373444408E-13</v>
      </c>
      <c r="U19" s="24">
        <f t="shared" si="1"/>
        <v>-745.32370328848651</v>
      </c>
    </row>
    <row r="20" spans="8:21" x14ac:dyDescent="0.25">
      <c r="H20">
        <v>19</v>
      </c>
      <c r="I20" s="1">
        <v>0.28212799999999999</v>
      </c>
      <c r="J20" s="1">
        <v>0.53</v>
      </c>
      <c r="K20" s="1">
        <v>337.51675624470613</v>
      </c>
      <c r="L20" s="1">
        <v>-337.5</v>
      </c>
      <c r="M20" s="1">
        <v>3909.73</v>
      </c>
      <c r="N20" s="19">
        <v>-2000</v>
      </c>
      <c r="O20" s="1">
        <v>475.87190082644696</v>
      </c>
      <c r="P20" s="1">
        <v>1393.4119475887185</v>
      </c>
      <c r="Q20" s="1">
        <v>0</v>
      </c>
      <c r="R20">
        <f t="shared" si="2"/>
        <v>-2000.0010765543516</v>
      </c>
      <c r="S20">
        <f t="shared" si="3"/>
        <v>0</v>
      </c>
      <c r="T20" s="24">
        <f t="shared" si="0"/>
        <v>-3999.9843203096452</v>
      </c>
      <c r="U20" s="24">
        <f t="shared" si="1"/>
        <v>-475.87190082644696</v>
      </c>
    </row>
    <row r="21" spans="8:21" x14ac:dyDescent="0.25">
      <c r="H21">
        <v>20</v>
      </c>
      <c r="I21" s="1">
        <v>0.28089700000000001</v>
      </c>
      <c r="J21" s="1">
        <v>0.53</v>
      </c>
      <c r="K21" s="1">
        <v>465.60002859207776</v>
      </c>
      <c r="L21" s="1">
        <v>-337.5</v>
      </c>
      <c r="M21" s="1">
        <v>3781.6299714079223</v>
      </c>
      <c r="N21" s="1">
        <v>0</v>
      </c>
      <c r="O21" s="1">
        <v>601.45523415978028</v>
      </c>
      <c r="P21" s="1">
        <v>791.9567134289382</v>
      </c>
      <c r="Q21" s="1">
        <v>0</v>
      </c>
      <c r="R21">
        <f t="shared" si="2"/>
        <v>-128.10002859207771</v>
      </c>
      <c r="S21">
        <f t="shared" si="3"/>
        <v>0</v>
      </c>
      <c r="T21" s="24">
        <f t="shared" si="0"/>
        <v>5.6843418860808015E-14</v>
      </c>
      <c r="U21" s="24">
        <f t="shared" si="1"/>
        <v>-601.45523415978028</v>
      </c>
    </row>
    <row r="22" spans="8:21" x14ac:dyDescent="0.25">
      <c r="H22">
        <v>21</v>
      </c>
      <c r="I22" s="1">
        <v>0.27615600000000001</v>
      </c>
      <c r="J22" s="1">
        <v>0.53</v>
      </c>
      <c r="K22" s="1">
        <v>512.74202974724938</v>
      </c>
      <c r="L22" s="1">
        <v>-337.5</v>
      </c>
      <c r="M22" s="1">
        <v>3606.3879416606728</v>
      </c>
      <c r="N22" s="1">
        <v>0</v>
      </c>
      <c r="O22" s="1">
        <v>491.00964187327816</v>
      </c>
      <c r="P22" s="1">
        <v>300.94707155566005</v>
      </c>
      <c r="Q22" s="1">
        <v>0</v>
      </c>
      <c r="R22">
        <f t="shared" si="2"/>
        <v>-175.24202974724949</v>
      </c>
      <c r="S22">
        <f t="shared" si="3"/>
        <v>0</v>
      </c>
      <c r="T22" s="24">
        <f t="shared" si="0"/>
        <v>-1.1368683772161603E-13</v>
      </c>
      <c r="U22" s="24">
        <f t="shared" si="1"/>
        <v>-491.00964187327816</v>
      </c>
    </row>
    <row r="23" spans="8:21" x14ac:dyDescent="0.25">
      <c r="H23">
        <v>22</v>
      </c>
      <c r="I23" s="1">
        <v>0.27117200000000002</v>
      </c>
      <c r="J23" s="1">
        <v>0.53</v>
      </c>
      <c r="K23" s="1">
        <v>508.74604423543906</v>
      </c>
      <c r="L23" s="1">
        <v>-337.5</v>
      </c>
      <c r="M23" s="1">
        <v>3606.3879999999999</v>
      </c>
      <c r="N23" s="1">
        <v>171.24604423543906</v>
      </c>
      <c r="O23" s="1">
        <v>296.34297520661147</v>
      </c>
      <c r="P23" s="1">
        <v>0</v>
      </c>
      <c r="Q23" s="1">
        <v>42</v>
      </c>
      <c r="R23">
        <f t="shared" si="2"/>
        <v>5.8339327097201021E-5</v>
      </c>
      <c r="S23">
        <f t="shared" si="3"/>
        <v>42</v>
      </c>
      <c r="T23" s="24">
        <f t="shared" si="0"/>
        <v>342.49214681020521</v>
      </c>
      <c r="U23" s="24">
        <f t="shared" si="1"/>
        <v>-212.34297520661147</v>
      </c>
    </row>
    <row r="24" spans="8:21" x14ac:dyDescent="0.25">
      <c r="H24">
        <v>23</v>
      </c>
      <c r="I24" s="1">
        <v>0.26649</v>
      </c>
      <c r="J24" s="1">
        <v>0.53</v>
      </c>
      <c r="K24" s="1">
        <v>510.54919361575929</v>
      </c>
      <c r="L24" s="1">
        <v>-337.5</v>
      </c>
      <c r="M24" s="1">
        <v>3600.23</v>
      </c>
      <c r="N24" s="1">
        <v>343.04919361575901</v>
      </c>
      <c r="O24" s="1">
        <v>151.92630853994481</v>
      </c>
      <c r="P24" s="1">
        <v>0</v>
      </c>
      <c r="Q24" s="1">
        <v>0</v>
      </c>
      <c r="R24">
        <f t="shared" si="2"/>
        <v>-6.1579999999999018</v>
      </c>
      <c r="S24">
        <f t="shared" si="3"/>
        <v>-42</v>
      </c>
      <c r="T24" s="24">
        <f t="shared" si="0"/>
        <v>509.9403872315184</v>
      </c>
      <c r="U24" s="24">
        <f t="shared" si="1"/>
        <v>-193.92630853994481</v>
      </c>
    </row>
    <row r="25" spans="8:21" x14ac:dyDescent="0.25">
      <c r="H25">
        <v>24</v>
      </c>
      <c r="I25" s="1">
        <v>0.26110800000000001</v>
      </c>
      <c r="J25" s="1">
        <v>0.53</v>
      </c>
      <c r="K25" s="1">
        <v>500.7014805998985</v>
      </c>
      <c r="L25" s="1">
        <v>212.625</v>
      </c>
      <c r="M25" s="1">
        <v>3600.23</v>
      </c>
      <c r="N25" s="1">
        <v>670.91048059989862</v>
      </c>
      <c r="O25" s="1">
        <v>32.004820936639099</v>
      </c>
      <c r="P25" s="1">
        <v>0</v>
      </c>
      <c r="Q25" s="1">
        <v>32.004820936639099</v>
      </c>
      <c r="R25">
        <f t="shared" si="2"/>
        <v>0</v>
      </c>
      <c r="S25">
        <f t="shared" si="3"/>
        <v>32.004820936639099</v>
      </c>
      <c r="T25" s="24">
        <f t="shared" si="0"/>
        <v>1384.2369611997972</v>
      </c>
      <c r="U25" s="24">
        <f t="shared" si="1"/>
        <v>32.004820936639099</v>
      </c>
    </row>
    <row r="26" spans="8:21" x14ac:dyDescent="0.25">
      <c r="K26" s="17">
        <f t="shared" ref="K26:S26" si="4">SUM(K2:K25)</f>
        <v>22.699399971061098</v>
      </c>
      <c r="L26" s="17">
        <f t="shared" si="4"/>
        <v>0</v>
      </c>
      <c r="M26" s="17">
        <f t="shared" si="4"/>
        <v>97945.183030531756</v>
      </c>
      <c r="N26" s="17">
        <f t="shared" si="4"/>
        <v>-3221.6027340290798</v>
      </c>
      <c r="O26" s="17">
        <f t="shared" si="4"/>
        <v>11869.926175793153</v>
      </c>
      <c r="P26" s="17">
        <f t="shared" si="4"/>
        <v>43764.810997069748</v>
      </c>
      <c r="Q26" s="17">
        <f t="shared" si="4"/>
        <v>3475.6713188197646</v>
      </c>
      <c r="R26" s="17">
        <f t="shared" si="4"/>
        <v>0.23000000000001819</v>
      </c>
      <c r="S26" s="17">
        <f t="shared" si="4"/>
        <v>-30.745179063360901</v>
      </c>
    </row>
  </sheetData>
  <conditionalFormatting sqref="T1: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U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8700-486A-4E61-8B92-C044F703C6D0}">
  <dimension ref="H1:AS26"/>
  <sheetViews>
    <sheetView topLeftCell="G1" workbookViewId="0">
      <selection activeCell="J26" sqref="J26"/>
    </sheetView>
  </sheetViews>
  <sheetFormatPr defaultRowHeight="15" x14ac:dyDescent="0.25"/>
  <cols>
    <col min="10" max="10" width="15.28515625" customWidth="1"/>
    <col min="22" max="22" width="44.28515625" customWidth="1"/>
  </cols>
  <sheetData>
    <row r="1" spans="8:45" x14ac:dyDescent="0.25">
      <c r="I1" s="1" t="s">
        <v>31</v>
      </c>
      <c r="J1" s="1" t="s">
        <v>32</v>
      </c>
      <c r="K1" s="1" t="s">
        <v>69</v>
      </c>
      <c r="L1" s="1" t="s">
        <v>0</v>
      </c>
      <c r="M1" s="1" t="s">
        <v>1</v>
      </c>
      <c r="N1" s="1" t="s">
        <v>4</v>
      </c>
      <c r="O1" s="1" t="s">
        <v>8</v>
      </c>
      <c r="P1" s="1" t="s">
        <v>2</v>
      </c>
      <c r="Q1" s="1" t="s">
        <v>6</v>
      </c>
      <c r="W1">
        <v>0.25714300000000001</v>
      </c>
      <c r="X1">
        <v>0.25442999999999999</v>
      </c>
      <c r="Y1">
        <v>0.25297999999999998</v>
      </c>
      <c r="Z1">
        <v>0.25274999999999997</v>
      </c>
      <c r="AA1">
        <v>0.25497999999999998</v>
      </c>
      <c r="AB1">
        <v>0.20627100000000001</v>
      </c>
      <c r="AC1">
        <v>0.269783</v>
      </c>
      <c r="AD1">
        <v>0.27707500000000002</v>
      </c>
      <c r="AE1">
        <v>0.27672799999999997</v>
      </c>
      <c r="AF1">
        <v>0.27678199999999997</v>
      </c>
      <c r="AG1">
        <v>0.270368</v>
      </c>
      <c r="AH1">
        <v>0.266897</v>
      </c>
      <c r="AI1">
        <v>0.26474700000000001</v>
      </c>
      <c r="AJ1">
        <v>0.26649400000000001</v>
      </c>
      <c r="AK1">
        <v>0.270067</v>
      </c>
      <c r="AL1">
        <v>0.27431899999999998</v>
      </c>
      <c r="AM1">
        <v>0.27111299999999999</v>
      </c>
      <c r="AN1">
        <v>0.28212799999999999</v>
      </c>
      <c r="AO1">
        <v>0.28089700000000001</v>
      </c>
      <c r="AP1">
        <v>0.27615600000000001</v>
      </c>
      <c r="AQ1">
        <v>0.27117200000000002</v>
      </c>
      <c r="AR1">
        <v>6.6489999999999994E-2</v>
      </c>
      <c r="AS1">
        <v>6.1108000000000003E-2</v>
      </c>
    </row>
    <row r="2" spans="8:45" x14ac:dyDescent="0.25">
      <c r="H2">
        <v>1</v>
      </c>
      <c r="I2" s="1">
        <v>0.26038899999999998</v>
      </c>
      <c r="J2" s="1">
        <v>0.53</v>
      </c>
      <c r="K2" s="1">
        <v>391.73572530890755</v>
      </c>
      <c r="L2" s="1">
        <v>337.5</v>
      </c>
      <c r="M2" s="1">
        <v>3600</v>
      </c>
      <c r="N2" s="1">
        <v>0</v>
      </c>
      <c r="O2">
        <v>62.750000000000007</v>
      </c>
      <c r="P2" s="1">
        <v>0</v>
      </c>
      <c r="Q2" s="1">
        <v>62.750000000000007</v>
      </c>
    </row>
    <row r="3" spans="8:45" x14ac:dyDescent="0.25">
      <c r="H3">
        <v>2</v>
      </c>
      <c r="I3" s="1">
        <v>0.25714300000000001</v>
      </c>
      <c r="J3" s="1">
        <v>0.53</v>
      </c>
      <c r="K3" s="1">
        <v>395.12728829926812</v>
      </c>
      <c r="L3" s="1">
        <v>337.5</v>
      </c>
      <c r="M3" s="1">
        <f>+M2-K3-L3</f>
        <v>2867.372711700732</v>
      </c>
      <c r="N3" s="1">
        <v>0</v>
      </c>
      <c r="O3">
        <v>62.750000000000007</v>
      </c>
      <c r="P3" s="1">
        <v>1100</v>
      </c>
      <c r="Q3" s="1">
        <v>62.750000000000007</v>
      </c>
    </row>
    <row r="4" spans="8:45" x14ac:dyDescent="0.25">
      <c r="H4">
        <v>3</v>
      </c>
      <c r="I4" s="1">
        <v>0.25442999999999999</v>
      </c>
      <c r="J4" s="1">
        <v>0.53</v>
      </c>
      <c r="K4" s="1">
        <v>386.83877182354337</v>
      </c>
      <c r="L4" s="1">
        <v>337.5</v>
      </c>
      <c r="M4" s="1">
        <f>+M3-K4-L4</f>
        <v>2143.0339398771885</v>
      </c>
      <c r="N4" s="1">
        <v>0</v>
      </c>
      <c r="O4">
        <v>62.750000000000007</v>
      </c>
      <c r="P4" s="1">
        <v>2200</v>
      </c>
      <c r="Q4" s="1">
        <v>62.750000000000007</v>
      </c>
    </row>
    <row r="5" spans="8:45" x14ac:dyDescent="0.25">
      <c r="H5">
        <v>4</v>
      </c>
      <c r="I5" s="1">
        <v>0.25297999999999998</v>
      </c>
      <c r="J5" s="1">
        <v>0.53</v>
      </c>
      <c r="K5" s="1">
        <v>400.32760079926811</v>
      </c>
      <c r="L5" s="1">
        <v>337.5</v>
      </c>
      <c r="M5" s="1">
        <f>+M4-K5-L5</f>
        <v>1405.2063390779203</v>
      </c>
      <c r="N5" s="1">
        <v>0</v>
      </c>
      <c r="O5">
        <v>62.750000000000007</v>
      </c>
      <c r="P5" s="1">
        <v>3300</v>
      </c>
      <c r="Q5" s="1">
        <v>62.750000000000007</v>
      </c>
    </row>
    <row r="6" spans="8:45" x14ac:dyDescent="0.25">
      <c r="H6">
        <v>5</v>
      </c>
      <c r="I6" s="1">
        <v>0.25274999999999997</v>
      </c>
      <c r="J6" s="1">
        <v>0.53</v>
      </c>
      <c r="K6" s="1">
        <v>398.28908432354336</v>
      </c>
      <c r="L6" s="1">
        <v>337.5</v>
      </c>
      <c r="M6" s="1">
        <f>+M5-K6-L6</f>
        <v>669.41725475437693</v>
      </c>
      <c r="N6" s="1">
        <v>0</v>
      </c>
      <c r="O6">
        <v>62.750000000000007</v>
      </c>
      <c r="P6" s="1">
        <v>4100</v>
      </c>
      <c r="Q6" s="1">
        <v>62.750000000000007</v>
      </c>
    </row>
    <row r="7" spans="8:45" x14ac:dyDescent="0.25">
      <c r="H7">
        <v>6</v>
      </c>
      <c r="I7" s="1">
        <v>0.25497999999999998</v>
      </c>
      <c r="J7" s="1">
        <v>0.53</v>
      </c>
      <c r="K7" s="1">
        <v>485.74616169024517</v>
      </c>
      <c r="L7" s="1">
        <v>337.5</v>
      </c>
      <c r="M7" s="1">
        <v>0</v>
      </c>
      <c r="N7" s="1">
        <v>153.9</v>
      </c>
      <c r="O7">
        <v>89.092975206611584</v>
      </c>
      <c r="P7" s="1">
        <v>4100</v>
      </c>
      <c r="Q7" s="1">
        <v>0</v>
      </c>
    </row>
    <row r="8" spans="8:45" x14ac:dyDescent="0.25">
      <c r="H8">
        <v>7</v>
      </c>
      <c r="I8" s="1">
        <v>0.26271</v>
      </c>
      <c r="J8" s="1">
        <v>0.53</v>
      </c>
      <c r="K8" s="1">
        <v>487.65694417347407</v>
      </c>
      <c r="L8" s="1">
        <v>337.5</v>
      </c>
      <c r="M8" s="1">
        <v>0</v>
      </c>
      <c r="N8" s="1">
        <f>+K8-L8</f>
        <v>150.15694417347407</v>
      </c>
      <c r="O8">
        <v>608.33334516176456</v>
      </c>
      <c r="P8" s="1">
        <v>3491.6666548382354</v>
      </c>
      <c r="Q8" s="1">
        <v>0</v>
      </c>
    </row>
    <row r="9" spans="8:45" x14ac:dyDescent="0.25">
      <c r="H9">
        <v>8</v>
      </c>
      <c r="I9" s="1">
        <v>0.269783</v>
      </c>
      <c r="J9" s="1">
        <v>0.53</v>
      </c>
      <c r="K9" s="1">
        <v>514.64853260860855</v>
      </c>
      <c r="L9" s="1">
        <v>-337.5</v>
      </c>
      <c r="M9" s="1">
        <v>0</v>
      </c>
      <c r="N9" s="1">
        <f>+K9+L9</f>
        <v>177.14853260860855</v>
      </c>
      <c r="O9">
        <v>1032.7789374482654</v>
      </c>
      <c r="P9" s="1">
        <v>2458.88771738997</v>
      </c>
      <c r="Q9" s="1">
        <v>0</v>
      </c>
    </row>
    <row r="10" spans="8:45" x14ac:dyDescent="0.25">
      <c r="H10">
        <v>9</v>
      </c>
      <c r="I10" s="1">
        <v>0.27707500000000002</v>
      </c>
      <c r="J10" s="1">
        <v>0.53</v>
      </c>
      <c r="K10" s="1">
        <v>272.86466599036868</v>
      </c>
      <c r="L10" s="1">
        <v>-337.5</v>
      </c>
      <c r="M10" s="1">
        <v>64.63</v>
      </c>
      <c r="N10" s="1">
        <v>0</v>
      </c>
      <c r="O10">
        <v>1047.9166784950978</v>
      </c>
      <c r="P10" s="1">
        <v>1410.9710388948722</v>
      </c>
      <c r="Q10" s="1">
        <v>0</v>
      </c>
    </row>
    <row r="11" spans="8:45" x14ac:dyDescent="0.25">
      <c r="H11">
        <v>10</v>
      </c>
      <c r="I11" s="1">
        <v>0.27672799999999997</v>
      </c>
      <c r="J11" s="1">
        <v>0.53</v>
      </c>
      <c r="K11" s="1">
        <v>-477.49126111273267</v>
      </c>
      <c r="L11" s="1">
        <v>-212.625</v>
      </c>
      <c r="M11" s="1">
        <f>+M10-K11-L11</f>
        <v>754.74626111273267</v>
      </c>
      <c r="N11" s="1">
        <v>0</v>
      </c>
      <c r="O11">
        <v>857.7355490185148</v>
      </c>
      <c r="P11" s="1">
        <v>553.23548987635741</v>
      </c>
      <c r="Q11" s="1">
        <v>0</v>
      </c>
    </row>
    <row r="12" spans="8:45" x14ac:dyDescent="0.25">
      <c r="H12">
        <v>11</v>
      </c>
      <c r="I12" s="1">
        <v>0.27678199999999997</v>
      </c>
      <c r="J12" s="1">
        <v>0.53</v>
      </c>
      <c r="K12" s="1">
        <v>-1103.960302315015</v>
      </c>
      <c r="L12" s="1">
        <v>0</v>
      </c>
      <c r="M12" s="1">
        <f t="shared" ref="M12:M19" si="0">+M11-K12</f>
        <v>1858.7065634277478</v>
      </c>
      <c r="N12" s="1">
        <v>0</v>
      </c>
      <c r="O12">
        <v>744.06406141520824</v>
      </c>
      <c r="P12" s="1">
        <v>0</v>
      </c>
      <c r="Q12" s="1">
        <v>191</v>
      </c>
    </row>
    <row r="13" spans="8:45" x14ac:dyDescent="0.25">
      <c r="H13">
        <v>12</v>
      </c>
      <c r="I13" s="1">
        <v>0.270368</v>
      </c>
      <c r="J13" s="1">
        <v>0.53</v>
      </c>
      <c r="K13" s="1">
        <v>-725.24508765140547</v>
      </c>
      <c r="L13" s="1">
        <v>0</v>
      </c>
      <c r="M13" s="1">
        <f t="shared" si="0"/>
        <v>2583.9516510791532</v>
      </c>
      <c r="N13" s="1">
        <v>0</v>
      </c>
      <c r="O13">
        <v>763.97576980125007</v>
      </c>
      <c r="P13" s="1">
        <v>1100</v>
      </c>
      <c r="Q13" s="1">
        <v>763.97576980125007</v>
      </c>
    </row>
    <row r="14" spans="8:45" x14ac:dyDescent="0.25">
      <c r="H14">
        <v>13</v>
      </c>
      <c r="I14" s="1">
        <v>0.266897</v>
      </c>
      <c r="J14" s="1">
        <v>0.53</v>
      </c>
      <c r="K14" s="1">
        <v>-860.68715094549304</v>
      </c>
      <c r="L14" s="1">
        <v>0</v>
      </c>
      <c r="M14" s="1">
        <f t="shared" si="0"/>
        <v>3444.6388020246463</v>
      </c>
      <c r="N14" s="1">
        <v>0</v>
      </c>
      <c r="O14">
        <v>718.98072808187499</v>
      </c>
      <c r="P14" s="1">
        <v>2200</v>
      </c>
      <c r="Q14" s="1">
        <v>718.98072808187499</v>
      </c>
    </row>
    <row r="15" spans="8:45" x14ac:dyDescent="0.25">
      <c r="H15">
        <v>14</v>
      </c>
      <c r="I15" s="1">
        <v>0.26474700000000001</v>
      </c>
      <c r="J15" s="1">
        <v>0.53</v>
      </c>
      <c r="K15" s="1">
        <v>-423.8448318208292</v>
      </c>
      <c r="L15" s="1">
        <v>0</v>
      </c>
      <c r="M15" s="1">
        <f t="shared" si="0"/>
        <v>3868.4836338454757</v>
      </c>
      <c r="N15" s="1">
        <v>0</v>
      </c>
      <c r="O15">
        <v>719.56888235184806</v>
      </c>
      <c r="P15" s="1">
        <v>3300</v>
      </c>
      <c r="Q15" s="1">
        <v>719.56</v>
      </c>
    </row>
    <row r="16" spans="8:45" x14ac:dyDescent="0.25">
      <c r="H16">
        <v>15</v>
      </c>
      <c r="I16" s="1">
        <v>0.26649400000000001</v>
      </c>
      <c r="J16" s="1">
        <v>0.53</v>
      </c>
      <c r="K16" s="1">
        <v>-910.68031963267845</v>
      </c>
      <c r="L16" s="1">
        <v>0</v>
      </c>
      <c r="M16" s="1">
        <f t="shared" si="0"/>
        <v>4779.1639534781543</v>
      </c>
      <c r="N16" s="1">
        <v>0</v>
      </c>
      <c r="O16">
        <v>694.40221568518132</v>
      </c>
      <c r="P16" s="1">
        <v>4100</v>
      </c>
      <c r="Q16" s="1">
        <v>694.4</v>
      </c>
    </row>
    <row r="17" spans="8:17" x14ac:dyDescent="0.25">
      <c r="H17">
        <v>16</v>
      </c>
      <c r="I17" s="1">
        <v>0.270067</v>
      </c>
      <c r="J17" s="1">
        <v>0.53</v>
      </c>
      <c r="K17" s="1">
        <v>-930.26000212080044</v>
      </c>
      <c r="L17" s="1">
        <v>0</v>
      </c>
      <c r="M17" s="1">
        <f t="shared" si="0"/>
        <v>5709.4239555989552</v>
      </c>
      <c r="N17" s="1">
        <v>0</v>
      </c>
      <c r="O17">
        <v>720.15703662181977</v>
      </c>
      <c r="P17" s="1">
        <v>3379.8429633781802</v>
      </c>
      <c r="Q17" s="1">
        <v>0</v>
      </c>
    </row>
    <row r="18" spans="8:17" x14ac:dyDescent="0.25">
      <c r="H18">
        <v>17</v>
      </c>
      <c r="I18" s="1">
        <v>0.27431899999999998</v>
      </c>
      <c r="J18" s="1">
        <v>0.53</v>
      </c>
      <c r="K18" s="1">
        <v>-999.70317832699141</v>
      </c>
      <c r="L18" s="1">
        <v>0</v>
      </c>
      <c r="M18" s="1">
        <f t="shared" si="0"/>
        <v>6709.1271339259465</v>
      </c>
      <c r="N18" s="1">
        <v>0</v>
      </c>
      <c r="O18">
        <v>765.23541167452811</v>
      </c>
      <c r="P18" s="1">
        <v>2614.607551703652</v>
      </c>
      <c r="Q18" s="1">
        <v>0</v>
      </c>
    </row>
    <row r="19" spans="8:17" x14ac:dyDescent="0.25">
      <c r="H19">
        <v>18</v>
      </c>
      <c r="I19" s="1">
        <v>0.27111299999999999</v>
      </c>
      <c r="J19" s="1">
        <v>0.53</v>
      </c>
      <c r="K19" s="1">
        <v>-114.51877415535122</v>
      </c>
      <c r="L19" s="1">
        <v>0</v>
      </c>
      <c r="M19" s="1">
        <f t="shared" si="0"/>
        <v>6823.6459080812974</v>
      </c>
      <c r="N19" s="1">
        <v>0</v>
      </c>
      <c r="O19">
        <v>745.32370328848651</v>
      </c>
      <c r="P19" s="1">
        <v>1869.2838484151655</v>
      </c>
      <c r="Q19" s="1">
        <v>0</v>
      </c>
    </row>
    <row r="20" spans="8:17" x14ac:dyDescent="0.25">
      <c r="H20">
        <v>19</v>
      </c>
      <c r="I20" s="1">
        <v>0.28212799999999999</v>
      </c>
      <c r="J20" s="1">
        <v>0.53</v>
      </c>
      <c r="K20" s="1">
        <v>337.51675624470613</v>
      </c>
      <c r="L20" s="1">
        <v>-337.5</v>
      </c>
      <c r="M20" s="1">
        <f>+M19+N20</f>
        <v>4960.9659080812971</v>
      </c>
      <c r="N20" s="1">
        <v>-1862.68</v>
      </c>
      <c r="O20">
        <v>475.87190082644696</v>
      </c>
      <c r="P20" s="1">
        <v>1393.4119475887185</v>
      </c>
      <c r="Q20" s="1">
        <v>0</v>
      </c>
    </row>
    <row r="21" spans="8:17" x14ac:dyDescent="0.25">
      <c r="H21">
        <v>20</v>
      </c>
      <c r="I21" s="1">
        <v>0.28089700000000001</v>
      </c>
      <c r="J21" s="1">
        <v>0.53</v>
      </c>
      <c r="K21" s="1">
        <v>465.60002859207776</v>
      </c>
      <c r="L21" s="1">
        <v>-337.5</v>
      </c>
      <c r="M21" s="1">
        <f>+M20-K21-L21</f>
        <v>4832.865879489219</v>
      </c>
      <c r="N21" s="1">
        <v>0</v>
      </c>
      <c r="O21">
        <v>601.45523415978028</v>
      </c>
      <c r="P21" s="1">
        <v>791.9567134289382</v>
      </c>
      <c r="Q21" s="1">
        <v>0</v>
      </c>
    </row>
    <row r="22" spans="8:17" x14ac:dyDescent="0.25">
      <c r="H22">
        <v>21</v>
      </c>
      <c r="I22" s="1">
        <v>0.27615600000000001</v>
      </c>
      <c r="J22" s="1">
        <v>0.53</v>
      </c>
      <c r="K22" s="1">
        <v>512.74202974724938</v>
      </c>
      <c r="L22" s="1">
        <v>-337.5</v>
      </c>
      <c r="M22" s="1">
        <f>+M21-K22-L22</f>
        <v>4657.6238497419699</v>
      </c>
      <c r="N22" s="1">
        <v>0</v>
      </c>
      <c r="O22">
        <v>491.00964187327816</v>
      </c>
      <c r="P22" s="1">
        <v>300.94707155566005</v>
      </c>
      <c r="Q22" s="1">
        <v>0</v>
      </c>
    </row>
    <row r="23" spans="8:17" x14ac:dyDescent="0.25">
      <c r="H23">
        <v>22</v>
      </c>
      <c r="I23" s="1">
        <v>0.27117200000000002</v>
      </c>
      <c r="J23" s="1">
        <v>0.53</v>
      </c>
      <c r="K23" s="1">
        <v>508.74604423543906</v>
      </c>
      <c r="L23" s="1">
        <v>-337.5</v>
      </c>
      <c r="M23" s="1">
        <f>+M22-K23-L23</f>
        <v>4486.3778055065304</v>
      </c>
      <c r="N23" s="1">
        <v>0</v>
      </c>
      <c r="O23">
        <v>296.34297520661147</v>
      </c>
      <c r="P23" s="1">
        <v>0</v>
      </c>
      <c r="Q23" s="1">
        <v>42</v>
      </c>
    </row>
    <row r="24" spans="8:17" x14ac:dyDescent="0.25">
      <c r="H24">
        <v>23</v>
      </c>
      <c r="I24" s="1">
        <v>0.26649</v>
      </c>
      <c r="J24" s="1">
        <v>0.53</v>
      </c>
      <c r="K24" s="1">
        <v>510.54919361575929</v>
      </c>
      <c r="L24" s="1">
        <v>-337.5</v>
      </c>
      <c r="M24" s="1">
        <f>+M23-K24-L24</f>
        <v>4313.3286118907708</v>
      </c>
      <c r="N24" s="1">
        <v>0</v>
      </c>
      <c r="O24">
        <v>151.92630853994481</v>
      </c>
      <c r="P24" s="1">
        <v>0</v>
      </c>
      <c r="Q24" s="1">
        <v>0</v>
      </c>
    </row>
    <row r="25" spans="8:17" x14ac:dyDescent="0.25">
      <c r="H25">
        <v>24</v>
      </c>
      <c r="I25" s="1">
        <v>0.26110800000000001</v>
      </c>
      <c r="J25" s="1">
        <v>0.53</v>
      </c>
      <c r="K25" s="1">
        <v>500.7014805998985</v>
      </c>
      <c r="L25" s="1">
        <v>212.625</v>
      </c>
      <c r="M25" s="1">
        <f>+M24-K25-L25</f>
        <v>3600.0021312908725</v>
      </c>
      <c r="N25" s="1">
        <v>0</v>
      </c>
      <c r="O25">
        <v>0</v>
      </c>
      <c r="P25" s="1">
        <v>0</v>
      </c>
      <c r="Q25" s="1">
        <v>32.004820936639099</v>
      </c>
    </row>
    <row r="26" spans="8:17" x14ac:dyDescent="0.25">
      <c r="N26" s="1"/>
      <c r="P2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56A6-66FE-4DAA-9767-236C818F89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322ADFE2CA643A0121F29B0E5C6FB" ma:contentTypeVersion="16" ma:contentTypeDescription="Creare un nuovo documento." ma:contentTypeScope="" ma:versionID="01ab750537898cb5c1383251f555db92">
  <xsd:schema xmlns:xsd="http://www.w3.org/2001/XMLSchema" xmlns:xs="http://www.w3.org/2001/XMLSchema" xmlns:p="http://schemas.microsoft.com/office/2006/metadata/properties" xmlns:ns3="7afa66c6-c77d-474d-b1f4-b1aecefa7b5e" xmlns:ns4="ef0dc92e-f76d-4b3c-abb1-9b509f3d249d" targetNamespace="http://schemas.microsoft.com/office/2006/metadata/properties" ma:root="true" ma:fieldsID="22e9e51ddcfb9e82e0fe826749093a0c" ns3:_="" ns4:_="">
    <xsd:import namespace="7afa66c6-c77d-474d-b1f4-b1aecefa7b5e"/>
    <xsd:import namespace="ef0dc92e-f76d-4b3c-abb1-9b509f3d24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a66c6-c77d-474d-b1f4-b1aecefa7b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dc92e-f76d-4b3c-abb1-9b509f3d24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a66c6-c77d-474d-b1f4-b1aecefa7b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8BFEAF-7E98-4898-8432-91168E79E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a66c6-c77d-474d-b1f4-b1aecefa7b5e"/>
    <ds:schemaRef ds:uri="ef0dc92e-f76d-4b3c-abb1-9b509f3d2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A4210B-E357-491D-84B0-930D776C3A0E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0dc92e-f76d-4b3c-abb1-9b509f3d249d"/>
    <ds:schemaRef ds:uri="7afa66c6-c77d-474d-b1f4-b1aecefa7b5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C39DBD-A6ED-4B14-93AB-1D2C60CD7D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 Parameters </vt:lpstr>
      <vt:lpstr>Scenario</vt:lpstr>
      <vt:lpstr>DAY 51th_ECO_OBJ_BASE1</vt:lpstr>
      <vt:lpstr>DAY 51th_SELFCONSUMPTION_BASE  </vt:lpstr>
      <vt:lpstr>DAY 51th_SELFCONSUMPTION_BA (3)</vt:lpstr>
      <vt:lpstr>DAY 51th_ECO_OBJ_BASE3</vt:lpstr>
      <vt:lpstr>DAY 51th_ECO_OBJ_BASE2</vt:lpstr>
      <vt:lpstr>DAY 51th_SELFCONSUMPTION_BASE2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Ferruzzi</dc:creator>
  <cp:lastModifiedBy>Seyede Zahra Tajalli</cp:lastModifiedBy>
  <dcterms:created xsi:type="dcterms:W3CDTF">2025-02-13T08:24:09Z</dcterms:created>
  <dcterms:modified xsi:type="dcterms:W3CDTF">2025-02-20T11:01:36Z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0x010100F79322ADFE2CA643A0121F29B0E5C6FB</vt:lpwstr>
  </property>
</Properties>
</file>