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Book chapter Studies\Data to optimization\"/>
    </mc:Choice>
  </mc:AlternateContent>
  <xr:revisionPtr revIDLastSave="0" documentId="13_ncr:1_{D3F64E48-8837-4A87-9554-5BBE49BD0B10}" xr6:coauthVersionLast="47" xr6:coauthVersionMax="47" xr10:uidLastSave="{00000000-0000-0000-0000-000000000000}"/>
  <bookViews>
    <workbookView xWindow="-108" yWindow="-108" windowWidth="23256" windowHeight="12456" activeTab="2" xr2:uid="{41126000-0168-4B69-BFA5-275527D199D9}"/>
  </bookViews>
  <sheets>
    <sheet name="Technology Parameters " sheetId="1" r:id="rId1"/>
    <sheet name="Scenario" sheetId="6" r:id="rId2"/>
    <sheet name="DAY 51th_SELF CONSUMPTION " sheetId="5" r:id="rId3"/>
    <sheet name="DAY 51th_ECOOBJ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5" l="1"/>
  <c r="N6" i="5"/>
  <c r="N7" i="5"/>
  <c r="N8" i="5"/>
  <c r="N9" i="5"/>
  <c r="N14" i="5"/>
  <c r="N15" i="5"/>
  <c r="N16" i="5"/>
  <c r="N17" i="5"/>
  <c r="N18" i="5"/>
  <c r="N22" i="5"/>
  <c r="N23" i="5"/>
  <c r="N24" i="5"/>
  <c r="N25" i="5"/>
  <c r="U7" i="5"/>
  <c r="S7" i="3"/>
  <c r="T7" i="3"/>
  <c r="T3" i="3"/>
  <c r="T4" i="3"/>
  <c r="T5" i="3"/>
  <c r="T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" i="3"/>
  <c r="S4" i="3"/>
  <c r="S5" i="3"/>
  <c r="S6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3" i="3"/>
  <c r="O7" i="3"/>
  <c r="O8" i="3"/>
  <c r="O9" i="3"/>
  <c r="O10" i="3"/>
  <c r="O12" i="3"/>
  <c r="O13" i="3"/>
  <c r="O15" i="3"/>
  <c r="O16" i="3"/>
  <c r="O17" i="3"/>
  <c r="O18" i="3"/>
  <c r="O20" i="3"/>
  <c r="O21" i="3"/>
  <c r="O23" i="3"/>
  <c r="O24" i="3"/>
  <c r="O25" i="3"/>
  <c r="O2" i="3"/>
  <c r="M6" i="3"/>
  <c r="O6" i="3" s="1"/>
  <c r="M4" i="3"/>
  <c r="O4" i="3" s="1"/>
  <c r="M5" i="3"/>
  <c r="O5" i="3" s="1"/>
  <c r="M7" i="3"/>
  <c r="M8" i="3"/>
  <c r="M9" i="3"/>
  <c r="M10" i="3"/>
  <c r="M11" i="3"/>
  <c r="O11" i="3" s="1"/>
  <c r="M12" i="3"/>
  <c r="M13" i="3"/>
  <c r="M14" i="3"/>
  <c r="O14" i="3" s="1"/>
  <c r="M15" i="3"/>
  <c r="M16" i="3"/>
  <c r="M17" i="3"/>
  <c r="M18" i="3"/>
  <c r="M19" i="3"/>
  <c r="O19" i="3" s="1"/>
  <c r="M20" i="3"/>
  <c r="M21" i="3"/>
  <c r="M22" i="3"/>
  <c r="O22" i="3" s="1"/>
  <c r="M23" i="3"/>
  <c r="M24" i="3"/>
  <c r="M25" i="3"/>
  <c r="M3" i="3"/>
  <c r="O3" i="3" s="1"/>
  <c r="V7" i="5"/>
  <c r="V5" i="5"/>
  <c r="V14" i="5"/>
  <c r="V15" i="5"/>
  <c r="V16" i="5"/>
  <c r="V22" i="5"/>
  <c r="V23" i="5"/>
  <c r="V24" i="5"/>
  <c r="V25" i="5"/>
  <c r="V2" i="5"/>
  <c r="U4" i="5"/>
  <c r="V4" i="5" s="1"/>
  <c r="U5" i="5"/>
  <c r="U6" i="5"/>
  <c r="V6" i="5" s="1"/>
  <c r="U8" i="5"/>
  <c r="V8" i="5" s="1"/>
  <c r="U9" i="5"/>
  <c r="V9" i="5" s="1"/>
  <c r="U10" i="5"/>
  <c r="V10" i="5" s="1"/>
  <c r="U11" i="5"/>
  <c r="V11" i="5" s="1"/>
  <c r="U12" i="5"/>
  <c r="V12" i="5" s="1"/>
  <c r="U13" i="5"/>
  <c r="V13" i="5" s="1"/>
  <c r="U14" i="5"/>
  <c r="U15" i="5"/>
  <c r="U16" i="5"/>
  <c r="U17" i="5"/>
  <c r="V17" i="5" s="1"/>
  <c r="U18" i="5"/>
  <c r="V18" i="5" s="1"/>
  <c r="U19" i="5"/>
  <c r="V19" i="5" s="1"/>
  <c r="U20" i="5"/>
  <c r="V20" i="5" s="1"/>
  <c r="U21" i="5"/>
  <c r="V21" i="5" s="1"/>
  <c r="U22" i="5"/>
  <c r="U23" i="5"/>
  <c r="U24" i="5"/>
  <c r="U25" i="5"/>
  <c r="U3" i="5"/>
  <c r="V3" i="5" s="1"/>
  <c r="L4" i="5"/>
  <c r="N4" i="5" s="1"/>
  <c r="L5" i="5"/>
  <c r="N5" i="5" s="1"/>
  <c r="L6" i="5"/>
  <c r="L7" i="5"/>
  <c r="L8" i="5"/>
  <c r="L9" i="5"/>
  <c r="L10" i="5"/>
  <c r="N10" i="5" s="1"/>
  <c r="L11" i="5"/>
  <c r="N11" i="5" s="1"/>
  <c r="L12" i="5"/>
  <c r="N12" i="5" s="1"/>
  <c r="L13" i="5"/>
  <c r="N13" i="5" s="1"/>
  <c r="L14" i="5"/>
  <c r="L15" i="5"/>
  <c r="L16" i="5"/>
  <c r="L17" i="5"/>
  <c r="L18" i="5"/>
  <c r="L19" i="5"/>
  <c r="N19" i="5" s="1"/>
  <c r="L20" i="5"/>
  <c r="N20" i="5" s="1"/>
  <c r="L21" i="5"/>
  <c r="N21" i="5" s="1"/>
  <c r="L22" i="5"/>
  <c r="L23" i="5"/>
  <c r="L24" i="5"/>
  <c r="L25" i="5"/>
  <c r="L3" i="5"/>
  <c r="N3" i="5" s="1"/>
  <c r="D7" i="1" l="1"/>
  <c r="C7" i="1"/>
  <c r="B7" i="1"/>
  <c r="D5" i="1"/>
  <c r="C5" i="1"/>
  <c r="B5" i="1"/>
  <c r="C24" i="6"/>
  <c r="A24" i="6"/>
  <c r="C23" i="6"/>
  <c r="A23" i="6"/>
  <c r="C22" i="6"/>
  <c r="A22" i="6"/>
  <c r="C21" i="6"/>
  <c r="A21" i="6"/>
  <c r="C20" i="6"/>
  <c r="A20" i="6"/>
  <c r="C19" i="6"/>
  <c r="A19" i="6"/>
  <c r="C18" i="6"/>
  <c r="A18" i="6"/>
  <c r="C17" i="6"/>
  <c r="A17" i="6"/>
  <c r="D16" i="6"/>
  <c r="C16" i="6"/>
  <c r="A16" i="6"/>
  <c r="J11" i="6"/>
  <c r="I11" i="6"/>
  <c r="G11" i="6"/>
  <c r="F11" i="6"/>
  <c r="J10" i="6"/>
  <c r="I10" i="6"/>
  <c r="G10" i="6"/>
  <c r="F10" i="6"/>
  <c r="J9" i="6"/>
  <c r="I9" i="6"/>
  <c r="G9" i="6"/>
  <c r="F9" i="6"/>
  <c r="J8" i="6"/>
  <c r="I8" i="6"/>
  <c r="G8" i="6"/>
  <c r="F8" i="6"/>
  <c r="J7" i="6"/>
  <c r="I7" i="6"/>
  <c r="G7" i="6"/>
  <c r="F7" i="6"/>
  <c r="J6" i="6"/>
  <c r="I6" i="6"/>
  <c r="G6" i="6"/>
  <c r="F6" i="6"/>
  <c r="J5" i="6"/>
  <c r="I5" i="6"/>
  <c r="G5" i="6"/>
  <c r="F5" i="6"/>
  <c r="J4" i="6"/>
  <c r="I4" i="6"/>
  <c r="G4" i="6"/>
  <c r="F4" i="6"/>
  <c r="L3" i="6"/>
  <c r="K3" i="6"/>
  <c r="J3" i="6"/>
  <c r="I3" i="6"/>
  <c r="H3" i="6"/>
  <c r="G3" i="6"/>
  <c r="F3" i="6"/>
  <c r="E3" i="6"/>
  <c r="D8" i="6" s="1"/>
  <c r="E8" i="6" l="1"/>
  <c r="L8" i="6"/>
  <c r="K8" i="6"/>
  <c r="D21" i="6"/>
  <c r="H8" i="6"/>
  <c r="D7" i="6"/>
  <c r="D11" i="6"/>
  <c r="D6" i="6"/>
  <c r="D10" i="6"/>
  <c r="D5" i="6"/>
  <c r="D9" i="6"/>
  <c r="D4" i="6"/>
  <c r="D24" i="6" l="1"/>
  <c r="L11" i="6"/>
  <c r="K11" i="6"/>
  <c r="H11" i="6"/>
  <c r="E11" i="6"/>
  <c r="L4" i="6"/>
  <c r="E4" i="6"/>
  <c r="K4" i="6"/>
  <c r="D17" i="6"/>
  <c r="H4" i="6"/>
  <c r="H9" i="6"/>
  <c r="E9" i="6"/>
  <c r="D22" i="6"/>
  <c r="L9" i="6"/>
  <c r="K9" i="6"/>
  <c r="E5" i="6"/>
  <c r="D18" i="6"/>
  <c r="H5" i="6"/>
  <c r="L5" i="6"/>
  <c r="K5" i="6"/>
  <c r="L10" i="6"/>
  <c r="K10" i="6"/>
  <c r="D23" i="6"/>
  <c r="H10" i="6"/>
  <c r="E10" i="6"/>
  <c r="D19" i="6"/>
  <c r="H6" i="6"/>
  <c r="L6" i="6"/>
  <c r="K6" i="6"/>
  <c r="E6" i="6"/>
  <c r="D20" i="6"/>
  <c r="L7" i="6"/>
  <c r="K7" i="6"/>
  <c r="H7" i="6"/>
  <c r="E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tc={08E735C9-2799-43A9-A259-A9DA862C46EE}</author>
  </authors>
  <commentList>
    <comment ref="C4" authorId="0" shapeId="0" xr:uid="{08E735C9-2799-43A9-A259-A9DA862C46EE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changed this values</t>
      </text>
    </comment>
  </commentList>
</comments>
</file>

<file path=xl/sharedStrings.xml><?xml version="1.0" encoding="utf-8"?>
<sst xmlns="http://schemas.openxmlformats.org/spreadsheetml/2006/main" count="101" uniqueCount="83">
  <si>
    <t>HP</t>
  </si>
  <si>
    <t>PCM</t>
  </si>
  <si>
    <t>GRID</t>
  </si>
  <si>
    <t>THERMAL LOAD</t>
  </si>
  <si>
    <t>BOILER</t>
  </si>
  <si>
    <t>ELEC_PRIC</t>
  </si>
  <si>
    <t>TH LOAD</t>
  </si>
  <si>
    <t>Total maximum power</t>
  </si>
  <si>
    <t>Total capacity of ESS</t>
  </si>
  <si>
    <t>NESS_HP</t>
  </si>
  <si>
    <t>NESS_BAT</t>
  </si>
  <si>
    <t>NESS_PCM</t>
  </si>
  <si>
    <t>Total capital cost of storage</t>
  </si>
  <si>
    <t>HP (kW)</t>
  </si>
  <si>
    <t>BAT (kW)</t>
  </si>
  <si>
    <t>PCM (kW)</t>
  </si>
  <si>
    <t>HP (kWh)</t>
  </si>
  <si>
    <t>BAT (kWh)</t>
  </si>
  <si>
    <t>PCM (kWh)</t>
  </si>
  <si>
    <t>Total O&amp;M cost of storage</t>
  </si>
  <si>
    <t>Scenario_Base_1</t>
  </si>
  <si>
    <t>Scenario_Base_2</t>
  </si>
  <si>
    <t>Scenario_Base_3</t>
  </si>
  <si>
    <t>Scenario_UpperCost_1</t>
  </si>
  <si>
    <t>Scenario_UpperCost_2</t>
  </si>
  <si>
    <t>Scenario_UpperCost_3</t>
  </si>
  <si>
    <t>Scenario_LowerCost_1</t>
  </si>
  <si>
    <t>Scenario_LowerCost_2</t>
  </si>
  <si>
    <t>Scenario_LowerCost_3</t>
  </si>
  <si>
    <t>PRIC EL</t>
  </si>
  <si>
    <t>TH EL</t>
  </si>
  <si>
    <r>
      <t>PRICE_GAS [c</t>
    </r>
    <r>
      <rPr>
        <sz val="11"/>
        <color theme="1"/>
        <rFont val="Aptos Narrow"/>
        <family val="2"/>
      </rPr>
      <t>€/m3</t>
    </r>
    <r>
      <rPr>
        <sz val="11"/>
        <color theme="1"/>
        <rFont val="Aptos Narrow"/>
        <family val="2"/>
        <scheme val="minor"/>
      </rPr>
      <t>]</t>
    </r>
  </si>
  <si>
    <t>BAT</t>
  </si>
  <si>
    <t>WG</t>
  </si>
  <si>
    <t>PV</t>
  </si>
  <si>
    <t>max kW / module</t>
  </si>
  <si>
    <t>Capital cost</t>
  </si>
  <si>
    <t>max kWh (=100%Soc) / module</t>
  </si>
  <si>
    <t>O&amp;M cost Euro/kWh</t>
  </si>
  <si>
    <t>O&amp;M cost/kWh</t>
  </si>
  <si>
    <t>O&amp;M cost / module</t>
  </si>
  <si>
    <t>Specific capital cost/kWh</t>
  </si>
  <si>
    <t>Specific capital cost/modul</t>
  </si>
  <si>
    <t>Hipothesys</t>
  </si>
  <si>
    <t>Discharge time: just over</t>
  </si>
  <si>
    <t>hours</t>
  </si>
  <si>
    <t xml:space="preserve">Plant power: </t>
  </si>
  <si>
    <t>kW</t>
  </si>
  <si>
    <t xml:space="preserve">Plant efficiency: </t>
  </si>
  <si>
    <t>0.75</t>
  </si>
  <si>
    <t xml:space="preserve">Pumping power: </t>
  </si>
  <si>
    <t xml:space="preserve">Stored energy: </t>
  </si>
  <si>
    <t>kWh</t>
  </si>
  <si>
    <t xml:space="preserve">Charge time: </t>
  </si>
  <si>
    <t>O&amp;M</t>
  </si>
  <si>
    <r>
      <t>c</t>
    </r>
    <r>
      <rPr>
        <sz val="11"/>
        <color theme="1"/>
        <rFont val="Aptos Narrow"/>
        <family val="2"/>
      </rPr>
      <t>€</t>
    </r>
    <r>
      <rPr>
        <sz val="11"/>
        <color theme="1"/>
        <rFont val="Aptos Narrow"/>
        <family val="2"/>
        <scheme val="minor"/>
      </rPr>
      <t>/kWh</t>
    </r>
  </si>
  <si>
    <t>BATTERY</t>
  </si>
  <si>
    <t>over 95%</t>
  </si>
  <si>
    <t>hour</t>
  </si>
  <si>
    <t>SCENARIO SELF CONSUMPTION</t>
  </si>
  <si>
    <t>The self-consumption scenario means that we minimize the energy drawn from the grid.</t>
  </si>
  <si>
    <t xml:space="preserve">SCENARIO ECO OBJ </t>
  </si>
  <si>
    <t>The eco -bj scenario means that we minimize the total energy costs</t>
  </si>
  <si>
    <t>KPI =</t>
  </si>
  <si>
    <t xml:space="preserve">OBJ FUNCTION VALUE for the considered scenario / OBJ FUNCTION VALUE SCENARIO BASE </t>
  </si>
  <si>
    <t>KPI=</t>
  </si>
  <si>
    <t>total energy buy fom the grid for the considered scenario (i.e., 51th day)/ total energy bought from the distribution grid  scenario base</t>
  </si>
  <si>
    <t>EL_GRID</t>
  </si>
  <si>
    <t>EL (kW)</t>
  </si>
  <si>
    <t>Batt(kW)</t>
  </si>
  <si>
    <t>Power mismatch</t>
  </si>
  <si>
    <t>PCM(kW)</t>
  </si>
  <si>
    <t>BOILER (kW)</t>
  </si>
  <si>
    <t>Bat_power (kW)</t>
  </si>
  <si>
    <t>PCM_power(kW)</t>
  </si>
  <si>
    <t>PCM_SoC</t>
  </si>
  <si>
    <t>BATT_SoC</t>
  </si>
  <si>
    <t>BATT_SoC(kWh)</t>
  </si>
  <si>
    <t>PCM_SoC (kWh)</t>
  </si>
  <si>
    <t>&lt;0</t>
  </si>
  <si>
    <t>discharge</t>
  </si>
  <si>
    <t>charge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</si>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</sst>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B05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" xfId="0" applyFill="1" applyBorder="1"/>
    <xf numFmtId="0" fontId="4" fillId="0" borderId="1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/>
    <xf numFmtId="9" fontId="0" fillId="0" borderId="0" xfId="1" applyFont="1"/>
    <xf numFmtId="10" fontId="0" fillId="0" borderId="0" xfId="1" applyNumberFormat="1" applyFont="1"/>
    <xf numFmtId="0" fontId="6" fillId="0" borderId="0" xfId="0" applyFont="1"/>
    <xf numFmtId="0" fontId="0" fillId="2" borderId="0" xfId="0" applyFill="1"/>
    <xf numFmtId="0" fontId="0" fillId="4" borderId="1" xfId="0" applyFill="1" applyBorder="1"/>
    <xf numFmtId="0" fontId="5" fillId="4" borderId="1" xfId="0" applyFont="1" applyFill="1" applyBorder="1"/>
    <xf numFmtId="0" fontId="0" fillId="4" borderId="0" xfId="0" applyFill="1"/>
    <xf numFmtId="0" fontId="2" fillId="4" borderId="1" xfId="0" applyFont="1" applyFill="1" applyBorder="1"/>
    <xf numFmtId="0" fontId="3" fillId="0" borderId="0" xfId="0" applyFont="1"/>
    <xf numFmtId="0" fontId="8" fillId="0" borderId="0" xfId="0" applyFont="1"/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87739865850103"/>
          <c:y val="8.2414477043131859E-2"/>
          <c:w val="0.8224561096529600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'[1]New scenarios'!$C$2</c:f>
              <c:strCache>
                <c:ptCount val="1"/>
                <c:pt idx="0">
                  <c:v>NESS_BAT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gradFill>
                  <a:gsLst>
                    <a:gs pos="0">
                      <a:srgbClr val="5B9BD5">
                        <a:lumMod val="5000"/>
                        <a:lumOff val="95000"/>
                      </a:srgbClr>
                    </a:gs>
                    <a:gs pos="74000">
                      <a:srgbClr val="5B9BD5">
                        <a:lumMod val="45000"/>
                        <a:lumOff val="55000"/>
                      </a:srgbClr>
                    </a:gs>
                    <a:gs pos="83000">
                      <a:srgbClr val="5B9BD5">
                        <a:lumMod val="45000"/>
                        <a:lumOff val="55000"/>
                      </a:srgbClr>
                    </a:gs>
                    <a:gs pos="100000">
                      <a:srgbClr val="5B9BD5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'[1]New scenarios'!$C$3:$C$11</c:f>
              <c:numCache>
                <c:formatCode>General</c:formatCode>
                <c:ptCount val="9"/>
                <c:pt idx="0">
                  <c:v>83</c:v>
                </c:pt>
                <c:pt idx="1">
                  <c:v>88</c:v>
                </c:pt>
                <c:pt idx="2">
                  <c:v>78</c:v>
                </c:pt>
                <c:pt idx="3">
                  <c:v>90</c:v>
                </c:pt>
                <c:pt idx="4">
                  <c:v>95</c:v>
                </c:pt>
                <c:pt idx="5">
                  <c:v>85</c:v>
                </c:pt>
                <c:pt idx="6">
                  <c:v>75</c:v>
                </c:pt>
                <c:pt idx="7">
                  <c:v>80</c:v>
                </c:pt>
                <c:pt idx="8">
                  <c:v>70</c:v>
                </c:pt>
              </c:numCache>
            </c:numRef>
          </c:xVal>
          <c:yVal>
            <c:numRef>
              <c:f>'[1]New scenarios'!$D$3:$D$11</c:f>
              <c:numCache>
                <c:formatCode>General</c:formatCode>
                <c:ptCount val="9"/>
                <c:pt idx="0">
                  <c:v>28</c:v>
                </c:pt>
                <c:pt idx="1">
                  <c:v>20</c:v>
                </c:pt>
                <c:pt idx="2">
                  <c:v>36</c:v>
                </c:pt>
                <c:pt idx="3">
                  <c:v>36</c:v>
                </c:pt>
                <c:pt idx="4">
                  <c:v>28</c:v>
                </c:pt>
                <c:pt idx="5">
                  <c:v>44</c:v>
                </c:pt>
                <c:pt idx="6">
                  <c:v>22</c:v>
                </c:pt>
                <c:pt idx="7">
                  <c:v>13</c:v>
                </c:pt>
                <c:pt idx="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2-4FAC-9A23-C0368A7B4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53440"/>
        <c:axId val="615338464"/>
      </c:scatterChart>
      <c:valAx>
        <c:axId val="471953440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PCM 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338464"/>
        <c:crosses val="autoZero"/>
        <c:crossBetween val="midCat"/>
        <c:majorUnit val="10"/>
      </c:valAx>
      <c:valAx>
        <c:axId val="61533846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</a:t>
                </a:r>
                <a:r>
                  <a:rPr lang="en-US" sz="1100" b="1" i="0" u="none" strike="noStrike" baseline="0">
                    <a:effectLst/>
                  </a:rPr>
                  <a:t>lithium-ion</a:t>
                </a:r>
                <a:r>
                  <a:rPr lang="en-US" b="1"/>
                  <a:t> Battery </a:t>
                </a:r>
                <a:r>
                  <a:rPr lang="en-US"/>
                  <a:t>modules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95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'DAY 51th_SELF CONSUMPTION '!$I$1</c:f>
              <c:strCache>
                <c:ptCount val="1"/>
                <c:pt idx="0">
                  <c:v>ELEC_PRIC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51th_SELF CONSUMPTION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 CONSUMPTION '!$I$2:$I$25</c:f>
              <c:numCache>
                <c:formatCode>General</c:formatCode>
                <c:ptCount val="24"/>
                <c:pt idx="0">
                  <c:v>0.26038899999999998</c:v>
                </c:pt>
                <c:pt idx="1">
                  <c:v>0.25714300000000001</c:v>
                </c:pt>
                <c:pt idx="2">
                  <c:v>0.25442999999999999</c:v>
                </c:pt>
                <c:pt idx="3">
                  <c:v>0.25297999999999998</c:v>
                </c:pt>
                <c:pt idx="4">
                  <c:v>0.25274999999999997</c:v>
                </c:pt>
                <c:pt idx="5">
                  <c:v>0.25497999999999998</c:v>
                </c:pt>
                <c:pt idx="6">
                  <c:v>0.26271</c:v>
                </c:pt>
                <c:pt idx="7">
                  <c:v>0.269783</c:v>
                </c:pt>
                <c:pt idx="8">
                  <c:v>0.27707500000000002</c:v>
                </c:pt>
                <c:pt idx="9">
                  <c:v>0.27672799999999997</c:v>
                </c:pt>
                <c:pt idx="10">
                  <c:v>0.27678199999999997</c:v>
                </c:pt>
                <c:pt idx="11">
                  <c:v>0.270368</c:v>
                </c:pt>
                <c:pt idx="12">
                  <c:v>0.266897</c:v>
                </c:pt>
                <c:pt idx="13">
                  <c:v>0.26474700000000001</c:v>
                </c:pt>
                <c:pt idx="14">
                  <c:v>0.26649400000000001</c:v>
                </c:pt>
                <c:pt idx="15">
                  <c:v>0.270067</c:v>
                </c:pt>
                <c:pt idx="16">
                  <c:v>0.27431899999999998</c:v>
                </c:pt>
                <c:pt idx="17">
                  <c:v>0.27111299999999999</c:v>
                </c:pt>
                <c:pt idx="18">
                  <c:v>0.28212799999999999</c:v>
                </c:pt>
                <c:pt idx="19">
                  <c:v>0.28089700000000001</c:v>
                </c:pt>
                <c:pt idx="20">
                  <c:v>0.27615600000000001</c:v>
                </c:pt>
                <c:pt idx="21">
                  <c:v>0.27117200000000002</c:v>
                </c:pt>
                <c:pt idx="22">
                  <c:v>0.26649</c:v>
                </c:pt>
                <c:pt idx="23">
                  <c:v>0.26110800000000001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C-4556-8878-91524636B031}"/>
            </c:ext>
          </c:extLst>
        </c:ser>
        <c:ser>
          <c:idx val="1"/>
          <c:order val="1"/>
          <c:tx>
            <c:strRef>
              <c:f>'DAY 51th_SELF CONSUMPTION '!$J$1</c:f>
              <c:strCache>
                <c:ptCount val="1"/>
                <c:pt idx="0">
                  <c:v>EL (kW)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51th_SELF CONSUMPTION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 CONSUMPTION '!$J$2:$J$25</c:f>
              <c:numCache>
                <c:formatCode>General</c:formatCode>
                <c:ptCount val="24"/>
                <c:pt idx="0">
                  <c:v>391.73572530890755</c:v>
                </c:pt>
                <c:pt idx="1">
                  <c:v>395.12728829926812</c:v>
                </c:pt>
                <c:pt idx="2">
                  <c:v>386.83877182354337</c:v>
                </c:pt>
                <c:pt idx="3">
                  <c:v>400.32760079926811</c:v>
                </c:pt>
                <c:pt idx="4">
                  <c:v>398.28908432354336</c:v>
                </c:pt>
                <c:pt idx="5">
                  <c:v>485.74616169024517</c:v>
                </c:pt>
                <c:pt idx="6">
                  <c:v>487.65694417347407</c:v>
                </c:pt>
                <c:pt idx="7">
                  <c:v>514.64853260860855</c:v>
                </c:pt>
                <c:pt idx="8">
                  <c:v>272.86466599036868</c:v>
                </c:pt>
                <c:pt idx="9">
                  <c:v>-477.49126111273267</c:v>
                </c:pt>
                <c:pt idx="10">
                  <c:v>-1103.960302315015</c:v>
                </c:pt>
                <c:pt idx="11">
                  <c:v>-725.24508765140547</c:v>
                </c:pt>
                <c:pt idx="12">
                  <c:v>-860.68715094549304</c:v>
                </c:pt>
                <c:pt idx="13">
                  <c:v>-423.8448318208292</c:v>
                </c:pt>
                <c:pt idx="14">
                  <c:v>-910.68031963267845</c:v>
                </c:pt>
                <c:pt idx="15">
                  <c:v>-930.26000212080044</c:v>
                </c:pt>
                <c:pt idx="16">
                  <c:v>-999.70317832699141</c:v>
                </c:pt>
                <c:pt idx="17">
                  <c:v>-114.51877415535122</c:v>
                </c:pt>
                <c:pt idx="18">
                  <c:v>337.51675624470613</c:v>
                </c:pt>
                <c:pt idx="19">
                  <c:v>465.60002859207776</c:v>
                </c:pt>
                <c:pt idx="20">
                  <c:v>512.74202974724938</c:v>
                </c:pt>
                <c:pt idx="21">
                  <c:v>508.74604423543906</c:v>
                </c:pt>
                <c:pt idx="22">
                  <c:v>510.54919361575929</c:v>
                </c:pt>
                <c:pt idx="23">
                  <c:v>500.7014805998985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C-4556-8878-91524636B031}"/>
            </c:ext>
          </c:extLst>
        </c:ser>
        <c:ser>
          <c:idx val="2"/>
          <c:order val="2"/>
          <c:tx>
            <c:strRef>
              <c:f>'DAY 51th_SELF CONSUMPTION '!$K$1</c:f>
              <c:strCache>
                <c:ptCount val="1"/>
                <c:pt idx="0">
                  <c:v>HP (kW)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51th_SELF CONSUMPTION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 CONSUMPTION '!$K$2:$K$25</c:f>
              <c:numCache>
                <c:formatCode>General</c:formatCode>
                <c:ptCount val="24"/>
                <c:pt idx="0">
                  <c:v>337.5</c:v>
                </c:pt>
                <c:pt idx="1">
                  <c:v>337.5</c:v>
                </c:pt>
                <c:pt idx="2">
                  <c:v>337.5</c:v>
                </c:pt>
                <c:pt idx="3">
                  <c:v>337.5</c:v>
                </c:pt>
                <c:pt idx="4">
                  <c:v>337.5</c:v>
                </c:pt>
                <c:pt idx="5">
                  <c:v>337.5</c:v>
                </c:pt>
                <c:pt idx="6">
                  <c:v>337.5</c:v>
                </c:pt>
                <c:pt idx="7">
                  <c:v>-337.5</c:v>
                </c:pt>
                <c:pt idx="8">
                  <c:v>-337.5</c:v>
                </c:pt>
                <c:pt idx="9">
                  <c:v>-212.625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-337.5</c:v>
                </c:pt>
                <c:pt idx="19">
                  <c:v>-337.5</c:v>
                </c:pt>
                <c:pt idx="20">
                  <c:v>-337.5</c:v>
                </c:pt>
                <c:pt idx="21">
                  <c:v>-337.5</c:v>
                </c:pt>
                <c:pt idx="22">
                  <c:v>-337.5</c:v>
                </c:pt>
                <c:pt idx="23">
                  <c:v>212.625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C-4556-8878-91524636B031}"/>
            </c:ext>
          </c:extLst>
        </c:ser>
        <c:ser>
          <c:idx val="4"/>
          <c:order val="3"/>
          <c:tx>
            <c:strRef>
              <c:f>'DAY 51th_SELF CONSUMPTION '!$M$1</c:f>
              <c:strCache>
                <c:ptCount val="1"/>
                <c:pt idx="0">
                  <c:v>EL_GRID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'DAY 51th_SELF CONSUMPTION 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51th_SELF CONSUMPTION '!$M$2:$M$25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87.3</c:v>
                </c:pt>
                <c:pt idx="8">
                  <c:v>64.639999999999986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AC-4556-8878-91524636B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11823"/>
        <c:axId val="1587094543"/>
      </c:scatterChart>
      <c:valAx>
        <c:axId val="1587111823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094543"/>
        <c:crosses val="autoZero"/>
        <c:crossBetween val="midCat"/>
        <c:majorUnit val="1"/>
      </c:valAx>
      <c:valAx>
        <c:axId val="1587094543"/>
        <c:scaling>
          <c:orientation val="minMax"/>
          <c:min val="-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7111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Thermal Load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'DAY 51th_ECOOBJ'!$H$2:$H$25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51th_ECOOBJ'!$Q$2:$Q$25</c:f>
              <c:numCache>
                <c:formatCode>General</c:formatCode>
                <c:ptCount val="24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89.092975206611584</c:v>
                </c:pt>
                <c:pt idx="6">
                  <c:v>608.33334516176456</c:v>
                </c:pt>
                <c:pt idx="7">
                  <c:v>1032.7789374482654</c:v>
                </c:pt>
                <c:pt idx="8">
                  <c:v>1047.9166784950978</c:v>
                </c:pt>
                <c:pt idx="9">
                  <c:v>857.7355490185148</c:v>
                </c:pt>
                <c:pt idx="10">
                  <c:v>744.06406141520824</c:v>
                </c:pt>
                <c:pt idx="11">
                  <c:v>763.97576980125007</c:v>
                </c:pt>
                <c:pt idx="12">
                  <c:v>718.98072808187499</c:v>
                </c:pt>
                <c:pt idx="13">
                  <c:v>719.56888235184806</c:v>
                </c:pt>
                <c:pt idx="14">
                  <c:v>694.40221568518132</c:v>
                </c:pt>
                <c:pt idx="15">
                  <c:v>720.15703662181977</c:v>
                </c:pt>
                <c:pt idx="16">
                  <c:v>765.23541167452811</c:v>
                </c:pt>
                <c:pt idx="17">
                  <c:v>745.32370328848651</c:v>
                </c:pt>
                <c:pt idx="18">
                  <c:v>475.87190082644696</c:v>
                </c:pt>
                <c:pt idx="19">
                  <c:v>601.45523415978028</c:v>
                </c:pt>
                <c:pt idx="20">
                  <c:v>491.00964187327816</c:v>
                </c:pt>
                <c:pt idx="21">
                  <c:v>296.34297520661147</c:v>
                </c:pt>
                <c:pt idx="22">
                  <c:v>151.92630853994481</c:v>
                </c:pt>
                <c:pt idx="23">
                  <c:v>32.004820936639099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7-4CC3-A012-F6DAACF8D1B4}"/>
            </c:ext>
          </c:extLst>
        </c:ser>
        <c:ser>
          <c:idx val="1"/>
          <c:order val="1"/>
          <c:tx>
            <c:v>PCM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'DAY 51th_ECOOBJ'!$H$2:$H$25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51th_ECOOBJ'!$V$2:$V$26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5740</c:v>
                </c:pt>
                <c:pt idx="6">
                  <c:v>5131.6666548382354</c:v>
                </c:pt>
                <c:pt idx="7">
                  <c:v>4098.88771738997</c:v>
                </c:pt>
                <c:pt idx="8">
                  <c:v>3050.9710388948724</c:v>
                </c:pt>
                <c:pt idx="9">
                  <c:v>2193.2354898763579</c:v>
                </c:pt>
                <c:pt idx="10">
                  <c:v>1449.1714284611496</c:v>
                </c:pt>
                <c:pt idx="11">
                  <c:v>685.19565865989955</c:v>
                </c:pt>
                <c:pt idx="12">
                  <c:v>0</c:v>
                </c:pt>
                <c:pt idx="13">
                  <c:v>1260</c:v>
                </c:pt>
                <c:pt idx="14">
                  <c:v>2520</c:v>
                </c:pt>
                <c:pt idx="15">
                  <c:v>1799.8429633781802</c:v>
                </c:pt>
                <c:pt idx="16">
                  <c:v>1034.607551703652</c:v>
                </c:pt>
                <c:pt idx="17">
                  <c:v>289.28384841516549</c:v>
                </c:pt>
                <c:pt idx="18">
                  <c:v>1549.2838484151655</c:v>
                </c:pt>
                <c:pt idx="19">
                  <c:v>947.82861425538522</c:v>
                </c:pt>
                <c:pt idx="20">
                  <c:v>456.81897238210706</c:v>
                </c:pt>
                <c:pt idx="21">
                  <c:v>160.47599717549559</c:v>
                </c:pt>
                <c:pt idx="22">
                  <c:v>8.5496886355507797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7-4CC3-A012-F6DAACF8D1B4}"/>
            </c:ext>
          </c:extLst>
        </c:ser>
        <c:ser>
          <c:idx val="2"/>
          <c:order val="2"/>
          <c:tx>
            <c:v>Boiler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'DAY 51th_ECOOBJ'!$H$2:$H$25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'DAY 51th_ECOOBJ'!$R$2:$R$26</c:f>
              <c:numCache>
                <c:formatCode>General</c:formatCode>
                <c:ptCount val="25"/>
                <c:pt idx="0">
                  <c:v>62.750000000000007</c:v>
                </c:pt>
                <c:pt idx="1">
                  <c:v>62.750000000000007</c:v>
                </c:pt>
                <c:pt idx="2">
                  <c:v>62.750000000000007</c:v>
                </c:pt>
                <c:pt idx="3">
                  <c:v>62.750000000000007</c:v>
                </c:pt>
                <c:pt idx="4">
                  <c:v>62.750000000000007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33.799999999999997</c:v>
                </c:pt>
                <c:pt idx="13">
                  <c:v>719.56</c:v>
                </c:pt>
                <c:pt idx="14">
                  <c:v>694.4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475.87190082644696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7-4CC3-A012-F6DAACF8D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323231"/>
        <c:axId val="1445316511"/>
      </c:scatterChart>
      <c:valAx>
        <c:axId val="14453232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16511"/>
        <c:crosses val="autoZero"/>
        <c:crossBetween val="midCat"/>
        <c:majorUnit val="1"/>
      </c:valAx>
      <c:valAx>
        <c:axId val="144531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4532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33</xdr:row>
      <xdr:rowOff>106680</xdr:rowOff>
    </xdr:from>
    <xdr:to>
      <xdr:col>12</xdr:col>
      <xdr:colOff>15240</xdr:colOff>
      <xdr:row>33</xdr:row>
      <xdr:rowOff>106680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95DE7BA6-04CA-BE76-A359-5526A226807A}"/>
            </a:ext>
          </a:extLst>
        </xdr:cNvPr>
        <xdr:cNvCxnSpPr/>
      </xdr:nvCxnSpPr>
      <xdr:spPr>
        <a:xfrm>
          <a:off x="7033260" y="614172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0</xdr:rowOff>
    </xdr:from>
    <xdr:to>
      <xdr:col>12</xdr:col>
      <xdr:colOff>0</xdr:colOff>
      <xdr:row>32</xdr:row>
      <xdr:rowOff>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F03F10E0-02B5-4FF0-BF8F-8D405D1C70D2}"/>
            </a:ext>
          </a:extLst>
        </xdr:cNvPr>
        <xdr:cNvCxnSpPr/>
      </xdr:nvCxnSpPr>
      <xdr:spPr>
        <a:xfrm>
          <a:off x="7018020" y="5852160"/>
          <a:ext cx="6096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1470423</xdr:colOff>
      <xdr:row>14</xdr:row>
      <xdr:rowOff>0</xdr:rowOff>
    </xdr:from>
    <xdr:to>
      <xdr:col>10</xdr:col>
      <xdr:colOff>571501</xdr:colOff>
      <xdr:row>30</xdr:row>
      <xdr:rowOff>64293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6F2059B2-A8EF-4F49-850F-54ADD8CCE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935935</xdr:colOff>
      <xdr:row>15</xdr:row>
      <xdr:rowOff>74544</xdr:rowOff>
    </xdr:from>
    <xdr:to>
      <xdr:col>10</xdr:col>
      <xdr:colOff>57978</xdr:colOff>
      <xdr:row>22</xdr:row>
      <xdr:rowOff>182218</xdr:rowOff>
    </xdr:to>
    <xdr:cxnSp macro="">
      <xdr:nvCxnSpPr>
        <xdr:cNvPr id="3" name="Straight Connector 15">
          <a:extLst>
            <a:ext uri="{FF2B5EF4-FFF2-40B4-BE49-F238E27FC236}">
              <a16:creationId xmlns:a16="http://schemas.microsoft.com/office/drawing/2014/main" id="{76688B32-CA75-4206-B7D2-DC9A2BA37426}"/>
            </a:ext>
          </a:extLst>
        </xdr:cNvPr>
        <xdr:cNvCxnSpPr/>
      </xdr:nvCxnSpPr>
      <xdr:spPr>
        <a:xfrm flipH="1" flipV="1">
          <a:off x="7672015" y="3000624"/>
          <a:ext cx="1552823" cy="138783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500063</xdr:colOff>
      <xdr:row>23</xdr:row>
      <xdr:rowOff>130970</xdr:rowOff>
    </xdr:from>
    <xdr:ext cx="1234056" cy="264560"/>
    <xdr:sp macro="" textlink="">
      <xdr:nvSpPr>
        <xdr:cNvPr id="4" name="TextBox 16">
          <a:extLst>
            <a:ext uri="{FF2B5EF4-FFF2-40B4-BE49-F238E27FC236}">
              <a16:creationId xmlns:a16="http://schemas.microsoft.com/office/drawing/2014/main" id="{6F155F53-7197-4CE3-9387-142373CB2611}"/>
            </a:ext>
          </a:extLst>
        </xdr:cNvPr>
        <xdr:cNvSpPr txBox="1"/>
      </xdr:nvSpPr>
      <xdr:spPr>
        <a:xfrm>
          <a:off x="8904923" y="4520090"/>
          <a:ext cx="12340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Same Capital</a:t>
          </a:r>
          <a:r>
            <a:rPr lang="en-US" sz="1100" b="1" baseline="0"/>
            <a:t> Cost</a:t>
          </a:r>
        </a:p>
      </xdr:txBody>
    </xdr:sp>
    <xdr:clientData/>
  </xdr:oneCellAnchor>
  <xdr:oneCellAnchor>
    <xdr:from>
      <xdr:col>7</xdr:col>
      <xdr:colOff>409849</xdr:colOff>
      <xdr:row>13</xdr:row>
      <xdr:rowOff>110437</xdr:rowOff>
    </xdr:from>
    <xdr:ext cx="436786" cy="1173363"/>
    <xdr:sp macro="" textlink="">
      <xdr:nvSpPr>
        <xdr:cNvPr id="5" name="TextBox 17">
          <a:extLst>
            <a:ext uri="{FF2B5EF4-FFF2-40B4-BE49-F238E27FC236}">
              <a16:creationId xmlns:a16="http://schemas.microsoft.com/office/drawing/2014/main" id="{D9EE6D26-7484-4E2E-94F6-570861C4087B}"/>
            </a:ext>
          </a:extLst>
        </xdr:cNvPr>
        <xdr:cNvSpPr txBox="1"/>
      </xdr:nvSpPr>
      <xdr:spPr>
        <a:xfrm rot="2814149">
          <a:off x="6777640" y="3023806"/>
          <a:ext cx="117336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increase </a:t>
          </a:r>
        </a:p>
      </xdr:txBody>
    </xdr:sp>
    <xdr:clientData/>
  </xdr:oneCellAnchor>
  <xdr:oneCellAnchor>
    <xdr:from>
      <xdr:col>6</xdr:col>
      <xdr:colOff>483767</xdr:colOff>
      <xdr:row>15</xdr:row>
      <xdr:rowOff>135351</xdr:rowOff>
    </xdr:from>
    <xdr:ext cx="436786" cy="1315952"/>
    <xdr:sp macro="" textlink="">
      <xdr:nvSpPr>
        <xdr:cNvPr id="6" name="TextBox 22">
          <a:extLst>
            <a:ext uri="{FF2B5EF4-FFF2-40B4-BE49-F238E27FC236}">
              <a16:creationId xmlns:a16="http://schemas.microsoft.com/office/drawing/2014/main" id="{DA19216F-BA68-4775-B668-9530A5900EE5}"/>
            </a:ext>
          </a:extLst>
        </xdr:cNvPr>
        <xdr:cNvSpPr txBox="1"/>
      </xdr:nvSpPr>
      <xdr:spPr>
        <a:xfrm rot="2831378">
          <a:off x="6170664" y="3501014"/>
          <a:ext cx="131595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/>
            <a:t>10% investment decrease</a:t>
          </a:r>
        </a:p>
      </xdr:txBody>
    </xdr:sp>
    <xdr:clientData/>
  </xdr:oneCellAnchor>
  <xdr:twoCellAnchor>
    <xdr:from>
      <xdr:col>7</xdr:col>
      <xdr:colOff>231914</xdr:colOff>
      <xdr:row>17</xdr:row>
      <xdr:rowOff>91109</xdr:rowOff>
    </xdr:from>
    <xdr:to>
      <xdr:col>9</xdr:col>
      <xdr:colOff>99392</xdr:colOff>
      <xdr:row>25</xdr:row>
      <xdr:rowOff>8283</xdr:rowOff>
    </xdr:to>
    <xdr:cxnSp macro="">
      <xdr:nvCxnSpPr>
        <xdr:cNvPr id="7" name="Straight Connector 13">
          <a:extLst>
            <a:ext uri="{FF2B5EF4-FFF2-40B4-BE49-F238E27FC236}">
              <a16:creationId xmlns:a16="http://schemas.microsoft.com/office/drawing/2014/main" id="{9DA5F711-C431-40B7-9BC4-635B699A22D8}"/>
            </a:ext>
          </a:extLst>
        </xdr:cNvPr>
        <xdr:cNvCxnSpPr/>
      </xdr:nvCxnSpPr>
      <xdr:spPr>
        <a:xfrm flipH="1" flipV="1">
          <a:off x="6967994" y="3382949"/>
          <a:ext cx="1536258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107675</xdr:colOff>
      <xdr:row>19</xdr:row>
      <xdr:rowOff>99392</xdr:rowOff>
    </xdr:from>
    <xdr:to>
      <xdr:col>8</xdr:col>
      <xdr:colOff>33131</xdr:colOff>
      <xdr:row>27</xdr:row>
      <xdr:rowOff>16566</xdr:rowOff>
    </xdr:to>
    <xdr:cxnSp macro="">
      <xdr:nvCxnSpPr>
        <xdr:cNvPr id="8" name="Straight Connector 14">
          <a:extLst>
            <a:ext uri="{FF2B5EF4-FFF2-40B4-BE49-F238E27FC236}">
              <a16:creationId xmlns:a16="http://schemas.microsoft.com/office/drawing/2014/main" id="{AB410731-E9C7-4A7B-B0B0-4EB4CE4B5B47}"/>
            </a:ext>
          </a:extLst>
        </xdr:cNvPr>
        <xdr:cNvCxnSpPr/>
      </xdr:nvCxnSpPr>
      <xdr:spPr>
        <a:xfrm flipH="1" flipV="1">
          <a:off x="6234155" y="3756992"/>
          <a:ext cx="1518036" cy="1380214"/>
        </a:xfrm>
        <a:prstGeom prst="line">
          <a:avLst/>
        </a:prstGeom>
        <a:ln w="22225" cmpd="sng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464820</xdr:colOff>
      <xdr:row>0</xdr:row>
      <xdr:rowOff>133350</xdr:rowOff>
    </xdr:from>
    <xdr:to>
      <xdr:col>29</xdr:col>
      <xdr:colOff>60960</xdr:colOff>
      <xdr:row>18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C71248-D1F6-7290-CE78-C29AE5660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449580</xdr:colOff>
      <xdr:row>2</xdr:row>
      <xdr:rowOff>133350</xdr:rowOff>
    </xdr:from>
    <xdr:to>
      <xdr:col>26</xdr:col>
      <xdr:colOff>472440</xdr:colOff>
      <xdr:row>19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7734D68-CEE4-8F88-8E6D-B35D9458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abriella.ferruzzi\AppData\Local\Microsoft\Windows\INetCache\Content.Outlook\SUZ11AXW\Scenarios_250130_New%20scenario%20method2.xlsx" TargetMode="External"/><Relationship Id="rId1" Type="http://schemas.openxmlformats.org/officeDocument/2006/relationships/externalLinkPath" Target="/Users/gabriella.ferruzzi/AppData/Local/Microsoft/Windows/INetCache/Content.Outlook/SUZ11AXW/Scenarios_250130_New%20scenario%20metho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chnology Parameters"/>
      <sheetName val="New scenarios"/>
    </sheetNames>
    <sheetDataSet>
      <sheetData sheetId="0">
        <row r="2">
          <cell r="B2">
            <v>50</v>
          </cell>
          <cell r="C2">
            <v>82</v>
          </cell>
          <cell r="D2">
            <v>50</v>
          </cell>
        </row>
        <row r="3">
          <cell r="B3">
            <v>286.125</v>
          </cell>
          <cell r="C3">
            <v>82</v>
          </cell>
          <cell r="D3">
            <v>205</v>
          </cell>
        </row>
        <row r="5">
          <cell r="B5">
            <v>0.57225000000000004</v>
          </cell>
          <cell r="C5">
            <v>0.41000000000000003</v>
          </cell>
          <cell r="D5">
            <v>0.61499999999999999</v>
          </cell>
        </row>
        <row r="7">
          <cell r="B7">
            <v>57225</v>
          </cell>
          <cell r="C7">
            <v>28700</v>
          </cell>
          <cell r="D7">
            <v>17015</v>
          </cell>
        </row>
      </sheetData>
      <sheetData sheetId="1">
        <row r="2">
          <cell r="C2" t="str">
            <v>NESS_BAT</v>
          </cell>
        </row>
        <row r="3">
          <cell r="C3">
            <v>83</v>
          </cell>
          <cell r="D3">
            <v>28</v>
          </cell>
        </row>
        <row r="4">
          <cell r="C4">
            <v>88</v>
          </cell>
          <cell r="D4">
            <v>20</v>
          </cell>
        </row>
        <row r="5">
          <cell r="C5">
            <v>78</v>
          </cell>
          <cell r="D5">
            <v>36</v>
          </cell>
        </row>
        <row r="6">
          <cell r="C6">
            <v>90</v>
          </cell>
          <cell r="D6">
            <v>36</v>
          </cell>
        </row>
        <row r="7">
          <cell r="C7">
            <v>95</v>
          </cell>
          <cell r="D7">
            <v>28</v>
          </cell>
        </row>
        <row r="8">
          <cell r="C8">
            <v>85</v>
          </cell>
          <cell r="D8">
            <v>44</v>
          </cell>
        </row>
        <row r="9">
          <cell r="C9">
            <v>75</v>
          </cell>
          <cell r="D9">
            <v>22</v>
          </cell>
        </row>
        <row r="10">
          <cell r="C10">
            <v>80</v>
          </cell>
          <cell r="D10">
            <v>13</v>
          </cell>
        </row>
        <row r="11">
          <cell r="C11">
            <v>70</v>
          </cell>
          <cell r="D11">
            <v>30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abriella Ferruzzi" id="{0109138F-77BD-4033-9EAC-E333C40B1891}" userId="S::gabriella.ferruzzi@enea.it::049e4043-6606-40e5-863e-f3cd9faf8f9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5-02-14T15:23:54.55" personId="{0109138F-77BD-4033-9EAC-E333C40B1891}" id="{08E735C9-2799-43A9-A259-A9DA862C46EE}">
    <text>I have changed this values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AAFC3-3307-4985-81C4-1D2143A077A6}">
  <dimension ref="A1:N34"/>
  <sheetViews>
    <sheetView workbookViewId="0">
      <selection activeCell="G10" sqref="G10"/>
    </sheetView>
  </sheetViews>
  <sheetFormatPr defaultRowHeight="14.4" x14ac:dyDescent="0.3"/>
  <cols>
    <col min="1" max="1" width="13.44140625" customWidth="1"/>
  </cols>
  <sheetData>
    <row r="1" spans="1:9" x14ac:dyDescent="0.3">
      <c r="A1" s="2"/>
      <c r="B1" s="2" t="s">
        <v>0</v>
      </c>
      <c r="C1" s="2" t="s">
        <v>32</v>
      </c>
      <c r="D1" s="2" t="s">
        <v>1</v>
      </c>
      <c r="G1" s="2"/>
      <c r="H1" s="2" t="s">
        <v>33</v>
      </c>
      <c r="I1" s="2" t="s">
        <v>34</v>
      </c>
    </row>
    <row r="2" spans="1:9" x14ac:dyDescent="0.3">
      <c r="A2" s="2" t="s">
        <v>35</v>
      </c>
      <c r="B2" s="2">
        <v>50</v>
      </c>
      <c r="C2" s="2">
        <v>82</v>
      </c>
      <c r="D2" s="8">
        <v>50</v>
      </c>
      <c r="G2" s="2" t="s">
        <v>36</v>
      </c>
      <c r="H2" s="2">
        <v>2500</v>
      </c>
      <c r="I2" s="2">
        <v>2000</v>
      </c>
    </row>
    <row r="3" spans="1:9" x14ac:dyDescent="0.3">
      <c r="A3" s="2" t="s">
        <v>37</v>
      </c>
      <c r="B3" s="2">
        <v>286.125</v>
      </c>
      <c r="C3" s="2">
        <v>82</v>
      </c>
      <c r="D3" s="8">
        <v>205</v>
      </c>
      <c r="G3" s="2" t="s">
        <v>38</v>
      </c>
      <c r="H3" s="2">
        <v>1.2E-2</v>
      </c>
      <c r="I3" s="2">
        <v>0.01</v>
      </c>
    </row>
    <row r="4" spans="1:9" x14ac:dyDescent="0.3">
      <c r="A4" s="13" t="s">
        <v>39</v>
      </c>
      <c r="B4" s="16">
        <v>1.1000000000000001E-3</v>
      </c>
      <c r="C4" s="16">
        <v>2E-3</v>
      </c>
      <c r="D4" s="14">
        <v>3.0000000000000001E-3</v>
      </c>
      <c r="E4" s="15"/>
      <c r="F4" s="15"/>
      <c r="G4" s="15"/>
      <c r="H4" s="15"/>
      <c r="I4" s="15"/>
    </row>
    <row r="5" spans="1:9" x14ac:dyDescent="0.3">
      <c r="A5" s="2" t="s">
        <v>40</v>
      </c>
      <c r="B5" s="2">
        <f>B3*B4</f>
        <v>0.3147375</v>
      </c>
      <c r="C5" s="2">
        <f>C4*C3</f>
        <v>0.16400000000000001</v>
      </c>
      <c r="D5" s="8">
        <f>D4*D3</f>
        <v>0.61499999999999999</v>
      </c>
    </row>
    <row r="6" spans="1:9" x14ac:dyDescent="0.3">
      <c r="A6" s="13" t="s">
        <v>41</v>
      </c>
      <c r="B6" s="13">
        <v>200</v>
      </c>
      <c r="C6" s="13">
        <v>350</v>
      </c>
      <c r="D6" s="14">
        <v>83</v>
      </c>
      <c r="E6" s="15"/>
      <c r="F6" s="15"/>
      <c r="G6" s="15"/>
      <c r="H6" s="15"/>
      <c r="I6" s="15"/>
    </row>
    <row r="7" spans="1:9" x14ac:dyDescent="0.3">
      <c r="A7" s="2" t="s">
        <v>42</v>
      </c>
      <c r="B7" s="2">
        <f>B6*B3</f>
        <v>57225</v>
      </c>
      <c r="C7" s="2">
        <f>C6*C3</f>
        <v>28700</v>
      </c>
      <c r="D7" s="8">
        <f>D6*D3</f>
        <v>17015</v>
      </c>
    </row>
    <row r="14" spans="1:9" x14ac:dyDescent="0.3">
      <c r="A14" t="s">
        <v>43</v>
      </c>
    </row>
    <row r="15" spans="1:9" x14ac:dyDescent="0.3">
      <c r="A15" s="18" t="s">
        <v>0</v>
      </c>
    </row>
    <row r="16" spans="1:9" x14ac:dyDescent="0.3">
      <c r="A16" s="17" t="s">
        <v>46</v>
      </c>
      <c r="B16">
        <v>450</v>
      </c>
      <c r="C16" t="s">
        <v>47</v>
      </c>
    </row>
    <row r="17" spans="1:3" x14ac:dyDescent="0.3">
      <c r="A17" s="17" t="s">
        <v>48</v>
      </c>
      <c r="B17" t="s">
        <v>49</v>
      </c>
    </row>
    <row r="18" spans="1:3" x14ac:dyDescent="0.3">
      <c r="A18" s="17" t="s">
        <v>50</v>
      </c>
      <c r="B18">
        <v>600</v>
      </c>
      <c r="C18" t="s">
        <v>47</v>
      </c>
    </row>
    <row r="19" spans="1:3" x14ac:dyDescent="0.3">
      <c r="A19" s="17" t="s">
        <v>51</v>
      </c>
      <c r="B19">
        <v>2575</v>
      </c>
      <c r="C19" t="s">
        <v>52</v>
      </c>
    </row>
    <row r="20" spans="1:3" x14ac:dyDescent="0.3">
      <c r="A20" s="17" t="s">
        <v>44</v>
      </c>
      <c r="B20">
        <v>5</v>
      </c>
      <c r="C20" t="s">
        <v>45</v>
      </c>
    </row>
    <row r="21" spans="1:3" x14ac:dyDescent="0.3">
      <c r="A21" s="17" t="s">
        <v>53</v>
      </c>
      <c r="B21">
        <v>6</v>
      </c>
      <c r="C21" t="s">
        <v>45</v>
      </c>
    </row>
    <row r="22" spans="1:3" x14ac:dyDescent="0.3">
      <c r="A22" s="17" t="s">
        <v>54</v>
      </c>
      <c r="B22">
        <v>11</v>
      </c>
      <c r="C22" t="s">
        <v>55</v>
      </c>
    </row>
    <row r="24" spans="1:3" x14ac:dyDescent="0.3">
      <c r="A24" s="18" t="s">
        <v>56</v>
      </c>
    </row>
    <row r="25" spans="1:3" x14ac:dyDescent="0.3">
      <c r="A25" s="17" t="s">
        <v>46</v>
      </c>
      <c r="B25">
        <v>6806</v>
      </c>
      <c r="C25" t="s">
        <v>47</v>
      </c>
    </row>
    <row r="26" spans="1:3" x14ac:dyDescent="0.3">
      <c r="A26" s="17" t="s">
        <v>48</v>
      </c>
      <c r="B26" t="s">
        <v>57</v>
      </c>
    </row>
    <row r="27" spans="1:3" x14ac:dyDescent="0.3">
      <c r="A27" s="17" t="s">
        <v>51</v>
      </c>
      <c r="B27">
        <v>6806</v>
      </c>
      <c r="C27" t="s">
        <v>52</v>
      </c>
    </row>
    <row r="28" spans="1:3" x14ac:dyDescent="0.3">
      <c r="A28" s="17" t="s">
        <v>44</v>
      </c>
      <c r="B28">
        <v>1</v>
      </c>
      <c r="C28" t="s">
        <v>58</v>
      </c>
    </row>
    <row r="29" spans="1:3" x14ac:dyDescent="0.3">
      <c r="A29" s="17" t="s">
        <v>53</v>
      </c>
      <c r="B29">
        <v>1</v>
      </c>
      <c r="C29" t="s">
        <v>58</v>
      </c>
    </row>
    <row r="30" spans="1:3" x14ac:dyDescent="0.3">
      <c r="A30" s="17" t="s">
        <v>54</v>
      </c>
      <c r="B30">
        <v>0.2</v>
      </c>
      <c r="C30" t="s">
        <v>55</v>
      </c>
    </row>
    <row r="33" spans="1:14" x14ac:dyDescent="0.3">
      <c r="A33" s="17" t="s">
        <v>59</v>
      </c>
      <c r="D33" t="s">
        <v>60</v>
      </c>
      <c r="M33" t="s">
        <v>65</v>
      </c>
      <c r="N33" t="s">
        <v>66</v>
      </c>
    </row>
    <row r="34" spans="1:14" x14ac:dyDescent="0.3">
      <c r="A34" s="17" t="s">
        <v>61</v>
      </c>
      <c r="D34" t="s">
        <v>62</v>
      </c>
      <c r="M34" t="s">
        <v>63</v>
      </c>
      <c r="N34" t="s">
        <v>64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95CB-52FD-4248-9E59-12AEA454D857}">
  <dimension ref="A1:M32"/>
  <sheetViews>
    <sheetView workbookViewId="0">
      <selection activeCell="G9" sqref="G9"/>
    </sheetView>
  </sheetViews>
  <sheetFormatPr defaultRowHeight="14.4" x14ac:dyDescent="0.3"/>
  <cols>
    <col min="1" max="1" width="16.33203125" customWidth="1"/>
    <col min="2" max="2" width="19" customWidth="1"/>
    <col min="3" max="3" width="32.88671875" customWidth="1"/>
  </cols>
  <sheetData>
    <row r="1" spans="1:13" ht="15.6" x14ac:dyDescent="0.3">
      <c r="A1" s="2"/>
      <c r="B1" s="2"/>
      <c r="C1" s="2"/>
      <c r="D1" s="2"/>
      <c r="E1" s="2"/>
      <c r="F1" s="20" t="s">
        <v>7</v>
      </c>
      <c r="G1" s="20"/>
      <c r="H1" s="20"/>
      <c r="I1" s="20" t="s">
        <v>8</v>
      </c>
      <c r="J1" s="20"/>
      <c r="K1" s="20"/>
      <c r="L1" s="2"/>
      <c r="M1" s="3"/>
    </row>
    <row r="2" spans="1:13" ht="15.6" x14ac:dyDescent="0.3">
      <c r="A2" s="4"/>
      <c r="B2" s="2" t="s">
        <v>9</v>
      </c>
      <c r="C2" s="5" t="s">
        <v>10</v>
      </c>
      <c r="D2" s="5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</row>
    <row r="3" spans="1:13" ht="15.6" x14ac:dyDescent="0.3">
      <c r="A3" s="2" t="s">
        <v>20</v>
      </c>
      <c r="B3" s="6">
        <v>9</v>
      </c>
      <c r="C3" s="2">
        <v>83</v>
      </c>
      <c r="D3" s="2">
        <v>28</v>
      </c>
      <c r="E3" s="7">
        <f>B3*'[1]Technology Parameters'!$B$7+C3*'[1]Technology Parameters'!$C$7+D3*'[1]Technology Parameters'!$D$7</f>
        <v>3373545</v>
      </c>
      <c r="F3" s="2">
        <f>B3*'[1]Technology Parameters'!$B$2</f>
        <v>450</v>
      </c>
      <c r="G3" s="2">
        <f>C3*'[1]Technology Parameters'!$C$2</f>
        <v>6806</v>
      </c>
      <c r="H3" s="8">
        <f>D3*'[1]Technology Parameters'!$D$2</f>
        <v>1400</v>
      </c>
      <c r="I3" s="2">
        <f>B3*'[1]Technology Parameters'!$B$3</f>
        <v>2575.125</v>
      </c>
      <c r="J3" s="2">
        <f>C3*'[1]Technology Parameters'!$C$3</f>
        <v>6806</v>
      </c>
      <c r="K3" s="2">
        <f>D3*'[1]Technology Parameters'!$D$3</f>
        <v>5740</v>
      </c>
      <c r="L3" s="6">
        <f>C3*'[1]Technology Parameters'!$C$5+B3*'[1]Technology Parameters'!$B$5+D3*'[1]Technology Parameters'!$D$5</f>
        <v>56.40025</v>
      </c>
    </row>
    <row r="4" spans="1:13" ht="15.6" x14ac:dyDescent="0.3">
      <c r="A4" s="2" t="s">
        <v>21</v>
      </c>
      <c r="B4" s="6">
        <v>9</v>
      </c>
      <c r="C4" s="2">
        <v>88</v>
      </c>
      <c r="D4" s="2">
        <f>ROUND(($E$3-C4*'[1]Technology Parameters'!$C$7-B4*'[1]Technology Parameters'!$B$7)/'[1]Technology Parameters'!$D$7,0)</f>
        <v>20</v>
      </c>
      <c r="E4" s="7">
        <f>B4*'[1]Technology Parameters'!$B$7+C4*'[1]Technology Parameters'!$C$7+D4*'[1]Technology Parameters'!$D$7</f>
        <v>3380925</v>
      </c>
      <c r="F4" s="2">
        <f>B4*'[1]Technology Parameters'!$B$2</f>
        <v>450</v>
      </c>
      <c r="G4" s="2">
        <f>C4*'[1]Technology Parameters'!$C$2</f>
        <v>7216</v>
      </c>
      <c r="H4" s="8">
        <f>D4*'[1]Technology Parameters'!$D$2</f>
        <v>1000</v>
      </c>
      <c r="I4" s="2">
        <f>B4*'[1]Technology Parameters'!$B$3</f>
        <v>2575.125</v>
      </c>
      <c r="J4" s="2">
        <f>C4*'[1]Technology Parameters'!$C$3</f>
        <v>7216</v>
      </c>
      <c r="K4" s="2">
        <f>D4*'[1]Technology Parameters'!$D$3</f>
        <v>4100</v>
      </c>
      <c r="L4" s="6">
        <f>C4*'[1]Technology Parameters'!$C$5+B4*'[1]Technology Parameters'!$B$5+D4*'[1]Technology Parameters'!$D$5</f>
        <v>53.530250000000009</v>
      </c>
    </row>
    <row r="5" spans="1:13" ht="15.6" x14ac:dyDescent="0.3">
      <c r="A5" s="2" t="s">
        <v>22</v>
      </c>
      <c r="B5" s="6">
        <v>9</v>
      </c>
      <c r="C5" s="2">
        <v>78</v>
      </c>
      <c r="D5" s="2">
        <f>ROUND(($E$3-C5*'[1]Technology Parameters'!$C$7-B5*'[1]Technology Parameters'!$B$7)/'[1]Technology Parameters'!$D$7,0)</f>
        <v>36</v>
      </c>
      <c r="E5" s="7">
        <f>B5*'[1]Technology Parameters'!$B$7+C5*'[1]Technology Parameters'!$C$7+D5*'[1]Technology Parameters'!$D$7</f>
        <v>3366165</v>
      </c>
      <c r="F5" s="2">
        <f>B5*'[1]Technology Parameters'!$B$2</f>
        <v>450</v>
      </c>
      <c r="G5" s="2">
        <f>C5*'[1]Technology Parameters'!$C$2</f>
        <v>6396</v>
      </c>
      <c r="H5" s="8">
        <f>D5*'[1]Technology Parameters'!$D$2</f>
        <v>1800</v>
      </c>
      <c r="I5" s="2">
        <f>B5*'[1]Technology Parameters'!$B$3</f>
        <v>2575.125</v>
      </c>
      <c r="J5" s="2">
        <f>C5*'[1]Technology Parameters'!$C$3</f>
        <v>6396</v>
      </c>
      <c r="K5" s="2">
        <f>D5*'[1]Technology Parameters'!$D$3</f>
        <v>7380</v>
      </c>
      <c r="L5" s="6">
        <f>C5*'[1]Technology Parameters'!$C$5+B5*'[1]Technology Parameters'!$B$5+D5*'[1]Technology Parameters'!$D$5</f>
        <v>59.270250000000004</v>
      </c>
    </row>
    <row r="6" spans="1:13" ht="15.6" x14ac:dyDescent="0.3">
      <c r="A6" s="2" t="s">
        <v>23</v>
      </c>
      <c r="B6" s="6">
        <v>9</v>
      </c>
      <c r="C6" s="2">
        <v>90</v>
      </c>
      <c r="D6" s="2">
        <f>ROUND(($E$3*1.1-C6*'[1]Technology Parameters'!$C$7-B6*'[1]Technology Parameters'!$B$7)/'[1]Technology Parameters'!$D$7,0)</f>
        <v>36</v>
      </c>
      <c r="E6" s="7">
        <f>B6*'[1]Technology Parameters'!$B$7+C6*'[1]Technology Parameters'!$C$7+D6*'[1]Technology Parameters'!$D$7</f>
        <v>3710565</v>
      </c>
      <c r="F6" s="2">
        <f>B6*'[1]Technology Parameters'!$B$2</f>
        <v>450</v>
      </c>
      <c r="G6" s="2">
        <f>C6*'[1]Technology Parameters'!$C$2</f>
        <v>7380</v>
      </c>
      <c r="H6" s="8">
        <f>D6*'[1]Technology Parameters'!$D$2</f>
        <v>1800</v>
      </c>
      <c r="I6" s="2">
        <f>B6*'[1]Technology Parameters'!$B$3</f>
        <v>2575.125</v>
      </c>
      <c r="J6" s="2">
        <f>C6*'[1]Technology Parameters'!$C$3</f>
        <v>7380</v>
      </c>
      <c r="K6" s="2">
        <f>D6*'[1]Technology Parameters'!$D$3</f>
        <v>7380</v>
      </c>
      <c r="L6" s="6">
        <f>C6*'[1]Technology Parameters'!$C$5+B6*'[1]Technology Parameters'!$B$5+D6*'[1]Technology Parameters'!$D$5</f>
        <v>64.190250000000006</v>
      </c>
    </row>
    <row r="7" spans="1:13" ht="15.6" x14ac:dyDescent="0.3">
      <c r="A7" s="2" t="s">
        <v>24</v>
      </c>
      <c r="B7" s="6">
        <v>9</v>
      </c>
      <c r="C7" s="2">
        <v>95</v>
      </c>
      <c r="D7" s="2">
        <f>ROUND(($E$3*1.1-C7*'[1]Technology Parameters'!$C$7-B7*'[1]Technology Parameters'!$B$7)/'[1]Technology Parameters'!$D$7,0)</f>
        <v>28</v>
      </c>
      <c r="E7" s="7">
        <f>B7*'[1]Technology Parameters'!$B$7+C7*'[1]Technology Parameters'!$C$7+D7*'[1]Technology Parameters'!$D$7</f>
        <v>3717945</v>
      </c>
      <c r="F7" s="2">
        <f>B7*'[1]Technology Parameters'!$B$2</f>
        <v>450</v>
      </c>
      <c r="G7" s="2">
        <f>C7*'[1]Technology Parameters'!$C$2</f>
        <v>7790</v>
      </c>
      <c r="H7" s="8">
        <f>D7*'[1]Technology Parameters'!$D$2</f>
        <v>1400</v>
      </c>
      <c r="I7" s="2">
        <f>B7*'[1]Technology Parameters'!$B$3</f>
        <v>2575.125</v>
      </c>
      <c r="J7" s="2">
        <f>C7*'[1]Technology Parameters'!$C$3</f>
        <v>7790</v>
      </c>
      <c r="K7" s="2">
        <f>D7*'[1]Technology Parameters'!$D$3</f>
        <v>5740</v>
      </c>
      <c r="L7" s="6">
        <f>C7*'[1]Technology Parameters'!$C$5+B7*'[1]Technology Parameters'!$B$5+D7*'[1]Technology Parameters'!$D$5</f>
        <v>61.320250000000001</v>
      </c>
    </row>
    <row r="8" spans="1:13" ht="15.6" x14ac:dyDescent="0.3">
      <c r="A8" s="2" t="s">
        <v>25</v>
      </c>
      <c r="B8" s="6">
        <v>9</v>
      </c>
      <c r="C8" s="2">
        <v>85</v>
      </c>
      <c r="D8" s="2">
        <f>ROUND(($E$3*1.1-C8*'[1]Technology Parameters'!$C$7-B8*'[1]Technology Parameters'!$B$7)/'[1]Technology Parameters'!$D$7,0)</f>
        <v>44</v>
      </c>
      <c r="E8" s="7">
        <f>B8*'[1]Technology Parameters'!$B$7+C8*'[1]Technology Parameters'!$C$7+D8*'[1]Technology Parameters'!$D$7</f>
        <v>3703185</v>
      </c>
      <c r="F8" s="2">
        <f>B8*'[1]Technology Parameters'!$B$2</f>
        <v>450</v>
      </c>
      <c r="G8" s="2">
        <f>C8*'[1]Technology Parameters'!$C$2</f>
        <v>6970</v>
      </c>
      <c r="H8" s="8">
        <f>D8*'[1]Technology Parameters'!$D$2</f>
        <v>2200</v>
      </c>
      <c r="I8" s="2">
        <f>B8*'[1]Technology Parameters'!$B$3</f>
        <v>2575.125</v>
      </c>
      <c r="J8" s="2">
        <f>C8*'[1]Technology Parameters'!$C$3</f>
        <v>6970</v>
      </c>
      <c r="K8" s="2">
        <f>D8*'[1]Technology Parameters'!$D$3</f>
        <v>9020</v>
      </c>
      <c r="L8" s="6">
        <f>C8*'[1]Technology Parameters'!$C$5+B8*'[1]Technology Parameters'!$B$5+D8*'[1]Technology Parameters'!$D$5</f>
        <v>67.060249999999996</v>
      </c>
    </row>
    <row r="9" spans="1:13" ht="15.6" x14ac:dyDescent="0.3">
      <c r="A9" s="2" t="s">
        <v>26</v>
      </c>
      <c r="B9" s="6">
        <v>9</v>
      </c>
      <c r="C9" s="2">
        <v>75</v>
      </c>
      <c r="D9" s="2">
        <f>ROUND(($E$3*0.9-C9*'[1]Technology Parameters'!$C$7-B9*'[1]Technology Parameters'!$B$7)/'[1]Technology Parameters'!$D$7,0)</f>
        <v>22</v>
      </c>
      <c r="E9" s="7">
        <f>B9*'[1]Technology Parameters'!$B$7+C9*'[1]Technology Parameters'!$C$7+D9*'[1]Technology Parameters'!$D$7</f>
        <v>3041855</v>
      </c>
      <c r="F9" s="2">
        <f>B9*'[1]Technology Parameters'!$B$2</f>
        <v>450</v>
      </c>
      <c r="G9" s="2">
        <f>C9*'[1]Technology Parameters'!$C$2</f>
        <v>6150</v>
      </c>
      <c r="H9" s="8">
        <f>D9*'[1]Technology Parameters'!$D$2</f>
        <v>1100</v>
      </c>
      <c r="I9" s="2">
        <f>B9*'[1]Technology Parameters'!$B$3</f>
        <v>2575.125</v>
      </c>
      <c r="J9" s="2">
        <f>C9*'[1]Technology Parameters'!$C$3</f>
        <v>6150</v>
      </c>
      <c r="K9" s="2">
        <f>D9*'[1]Technology Parameters'!$D$3</f>
        <v>4510</v>
      </c>
      <c r="L9" s="6">
        <f>C9*'[1]Technology Parameters'!$C$5+B9*'[1]Technology Parameters'!$B$5+D9*'[1]Technology Parameters'!$D$5</f>
        <v>49.430250000000008</v>
      </c>
    </row>
    <row r="10" spans="1:13" ht="15.6" x14ac:dyDescent="0.3">
      <c r="A10" s="2" t="s">
        <v>27</v>
      </c>
      <c r="B10" s="6">
        <v>9</v>
      </c>
      <c r="C10" s="2">
        <v>80</v>
      </c>
      <c r="D10" s="2">
        <f>ROUND(($E$3*0.9-C10*'[1]Technology Parameters'!$C$7-B10*'[1]Technology Parameters'!$B$7)/'[1]Technology Parameters'!$D$7,0)</f>
        <v>13</v>
      </c>
      <c r="E10" s="7">
        <f>B10*'[1]Technology Parameters'!$B$7+C10*'[1]Technology Parameters'!$C$7+D10*'[1]Technology Parameters'!$D$7</f>
        <v>3032220</v>
      </c>
      <c r="F10" s="2">
        <f>B10*'[1]Technology Parameters'!$B$2</f>
        <v>450</v>
      </c>
      <c r="G10" s="2">
        <f>C10*'[1]Technology Parameters'!$C$2</f>
        <v>6560</v>
      </c>
      <c r="H10" s="8">
        <f>D10*'[1]Technology Parameters'!$D$2</f>
        <v>650</v>
      </c>
      <c r="I10" s="2">
        <f>B10*'[1]Technology Parameters'!$B$3</f>
        <v>2575.125</v>
      </c>
      <c r="J10" s="2">
        <f>C10*'[1]Technology Parameters'!$C$3</f>
        <v>6560</v>
      </c>
      <c r="K10" s="2">
        <f>D10*'[1]Technology Parameters'!$D$3</f>
        <v>2665</v>
      </c>
      <c r="L10" s="6">
        <f>C10*'[1]Technology Parameters'!$C$5+B10*'[1]Technology Parameters'!$B$5+D10*'[1]Technology Parameters'!$D$5</f>
        <v>45.945250000000001</v>
      </c>
    </row>
    <row r="11" spans="1:13" ht="15.6" x14ac:dyDescent="0.3">
      <c r="A11" s="2" t="s">
        <v>28</v>
      </c>
      <c r="B11" s="6">
        <v>9</v>
      </c>
      <c r="C11" s="2">
        <v>70</v>
      </c>
      <c r="D11" s="2">
        <f>ROUND(($E$3*0.9-C11*'[1]Technology Parameters'!$C$7-B11*'[1]Technology Parameters'!$B$7)/'[1]Technology Parameters'!$D$7,0)</f>
        <v>30</v>
      </c>
      <c r="E11" s="7">
        <f>B11*'[1]Technology Parameters'!$B$7+C11*'[1]Technology Parameters'!$C$7+D11*'[1]Technology Parameters'!$D$7</f>
        <v>3034475</v>
      </c>
      <c r="F11" s="2">
        <f>B11*'[1]Technology Parameters'!$B$2</f>
        <v>450</v>
      </c>
      <c r="G11" s="2">
        <f>C11*'[1]Technology Parameters'!$C$2</f>
        <v>5740</v>
      </c>
      <c r="H11" s="8">
        <f>D11*'[1]Technology Parameters'!$D$2</f>
        <v>1500</v>
      </c>
      <c r="I11" s="2">
        <f>B11*'[1]Technology Parameters'!$B$3</f>
        <v>2575.125</v>
      </c>
      <c r="J11" s="2">
        <f>C11*'[1]Technology Parameters'!$C$3</f>
        <v>5740</v>
      </c>
      <c r="K11" s="2">
        <f>D11*'[1]Technology Parameters'!$D$3</f>
        <v>6150</v>
      </c>
      <c r="L11" s="6">
        <f>C11*'[1]Technology Parameters'!$C$5+B11*'[1]Technology Parameters'!$B$5+D11*'[1]Technology Parameters'!$D$5</f>
        <v>52.300250000000005</v>
      </c>
    </row>
    <row r="12" spans="1:13" x14ac:dyDescent="0.3">
      <c r="I12" s="9"/>
    </row>
    <row r="13" spans="1:13" x14ac:dyDescent="0.3">
      <c r="I13" s="9"/>
    </row>
    <row r="14" spans="1:13" ht="15.6" x14ac:dyDescent="0.3">
      <c r="H14" s="3"/>
      <c r="I14" s="9"/>
    </row>
    <row r="15" spans="1:13" x14ac:dyDescent="0.3">
      <c r="I15" s="10"/>
    </row>
    <row r="16" spans="1:13" x14ac:dyDescent="0.3">
      <c r="A16" s="11" t="str">
        <f t="shared" ref="A16:A24" si="0">A3</f>
        <v>Scenario_Base_1</v>
      </c>
      <c r="C16" s="12">
        <f t="shared" ref="C16:D24" si="1">C3-C$3</f>
        <v>0</v>
      </c>
      <c r="D16" s="12">
        <f t="shared" si="1"/>
        <v>0</v>
      </c>
      <c r="I16" s="10"/>
    </row>
    <row r="17" spans="1:9" x14ac:dyDescent="0.3">
      <c r="A17" s="11" t="str">
        <f t="shared" si="0"/>
        <v>Scenario_Base_2</v>
      </c>
      <c r="C17" s="12">
        <f t="shared" si="1"/>
        <v>5</v>
      </c>
      <c r="D17" s="12">
        <f t="shared" si="1"/>
        <v>-8</v>
      </c>
      <c r="I17" s="10"/>
    </row>
    <row r="18" spans="1:9" x14ac:dyDescent="0.3">
      <c r="A18" s="11" t="str">
        <f t="shared" si="0"/>
        <v>Scenario_Base_3</v>
      </c>
      <c r="C18" s="12">
        <f t="shared" si="1"/>
        <v>-5</v>
      </c>
      <c r="D18" s="12">
        <f t="shared" si="1"/>
        <v>8</v>
      </c>
      <c r="I18" s="10"/>
    </row>
    <row r="19" spans="1:9" x14ac:dyDescent="0.3">
      <c r="A19" s="11" t="str">
        <f t="shared" si="0"/>
        <v>Scenario_UpperCost_1</v>
      </c>
      <c r="C19" s="12">
        <f t="shared" si="1"/>
        <v>7</v>
      </c>
      <c r="D19" s="12">
        <f t="shared" si="1"/>
        <v>8</v>
      </c>
      <c r="I19" s="10"/>
    </row>
    <row r="20" spans="1:9" x14ac:dyDescent="0.3">
      <c r="A20" s="11" t="str">
        <f t="shared" si="0"/>
        <v>Scenario_UpperCost_2</v>
      </c>
      <c r="C20" s="12">
        <f t="shared" si="1"/>
        <v>12</v>
      </c>
      <c r="D20" s="12">
        <f t="shared" si="1"/>
        <v>0</v>
      </c>
      <c r="I20" s="10"/>
    </row>
    <row r="21" spans="1:9" x14ac:dyDescent="0.3">
      <c r="A21" s="11" t="str">
        <f t="shared" si="0"/>
        <v>Scenario_UpperCost_3</v>
      </c>
      <c r="C21" s="12">
        <f t="shared" si="1"/>
        <v>2</v>
      </c>
      <c r="D21" s="12">
        <f t="shared" si="1"/>
        <v>16</v>
      </c>
    </row>
    <row r="22" spans="1:9" x14ac:dyDescent="0.3">
      <c r="A22" s="11" t="str">
        <f t="shared" si="0"/>
        <v>Scenario_LowerCost_1</v>
      </c>
      <c r="C22" s="12">
        <f t="shared" si="1"/>
        <v>-8</v>
      </c>
      <c r="D22" s="12">
        <f t="shared" si="1"/>
        <v>-6</v>
      </c>
    </row>
    <row r="23" spans="1:9" x14ac:dyDescent="0.3">
      <c r="A23" s="11" t="str">
        <f t="shared" si="0"/>
        <v>Scenario_LowerCost_2</v>
      </c>
      <c r="C23" s="12">
        <f t="shared" si="1"/>
        <v>-3</v>
      </c>
      <c r="D23" s="12">
        <f t="shared" si="1"/>
        <v>-15</v>
      </c>
    </row>
    <row r="24" spans="1:9" x14ac:dyDescent="0.3">
      <c r="A24" s="11" t="str">
        <f t="shared" si="0"/>
        <v>Scenario_LowerCost_3</v>
      </c>
      <c r="C24" s="12">
        <f t="shared" si="1"/>
        <v>-13</v>
      </c>
      <c r="D24" s="12">
        <f t="shared" si="1"/>
        <v>2</v>
      </c>
    </row>
    <row r="25" spans="1:9" x14ac:dyDescent="0.3">
      <c r="C25" s="12"/>
      <c r="D25" s="12"/>
    </row>
    <row r="26" spans="1:9" x14ac:dyDescent="0.3">
      <c r="C26" s="12"/>
      <c r="D26" s="12"/>
    </row>
    <row r="27" spans="1:9" x14ac:dyDescent="0.3">
      <c r="C27" s="12"/>
      <c r="D27" s="12"/>
    </row>
    <row r="28" spans="1:9" x14ac:dyDescent="0.3">
      <c r="C28" s="12"/>
      <c r="D28" s="12"/>
    </row>
    <row r="29" spans="1:9" x14ac:dyDescent="0.3">
      <c r="C29" s="12"/>
      <c r="D29" s="12"/>
    </row>
    <row r="30" spans="1:9" x14ac:dyDescent="0.3">
      <c r="C30" s="12"/>
      <c r="D30" s="12"/>
    </row>
    <row r="31" spans="1:9" x14ac:dyDescent="0.3">
      <c r="C31" s="12"/>
      <c r="D31" s="12"/>
    </row>
    <row r="32" spans="1:9" x14ac:dyDescent="0.3">
      <c r="C32" s="12"/>
      <c r="D32" s="12"/>
    </row>
  </sheetData>
  <mergeCells count="2">
    <mergeCell ref="F1:H1"/>
    <mergeCell ref="I1:K1"/>
  </mergeCells>
  <conditionalFormatting sqref="E3:E11">
    <cfRule type="colorScale" priority="2">
      <colorScale>
        <cfvo type="min"/>
        <cfvo type="max"/>
        <color rgb="FFFFEF9C"/>
        <color rgb="FF63BE7B"/>
      </colorScale>
    </cfRule>
  </conditionalFormatting>
  <conditionalFormatting sqref="L3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B91C-E9CC-4E00-9760-F42715AD800F}">
  <dimension ref="H1:AX28"/>
  <sheetViews>
    <sheetView tabSelected="1" topLeftCell="F1" workbookViewId="0">
      <selection activeCell="K1" sqref="K1:K1048576"/>
    </sheetView>
  </sheetViews>
  <sheetFormatPr defaultRowHeight="14.4" x14ac:dyDescent="0.3"/>
  <cols>
    <col min="9" max="9" width="12.109375" customWidth="1"/>
    <col min="12" max="12" width="8.88671875" style="15"/>
    <col min="14" max="14" width="14.21875" style="15" customWidth="1"/>
    <col min="19" max="19" width="13.77734375" bestFit="1" customWidth="1"/>
    <col min="20" max="20" width="12" bestFit="1" customWidth="1"/>
    <col min="21" max="21" width="8.88671875" style="15"/>
    <col min="22" max="22" width="14.5546875" style="15" bestFit="1" customWidth="1"/>
    <col min="23" max="23" width="13.88671875" bestFit="1" customWidth="1"/>
    <col min="27" max="27" width="44.33203125" customWidth="1"/>
  </cols>
  <sheetData>
    <row r="1" spans="8:50" x14ac:dyDescent="0.3">
      <c r="I1" s="1" t="s">
        <v>5</v>
      </c>
      <c r="J1" s="1" t="s">
        <v>68</v>
      </c>
      <c r="K1" s="1" t="s">
        <v>13</v>
      </c>
      <c r="L1" s="19" t="s">
        <v>69</v>
      </c>
      <c r="M1" s="1" t="s">
        <v>67</v>
      </c>
      <c r="N1" s="19" t="s">
        <v>70</v>
      </c>
      <c r="Q1" s="1" t="s">
        <v>77</v>
      </c>
      <c r="S1" s="1" t="s">
        <v>3</v>
      </c>
      <c r="T1" s="1" t="s">
        <v>72</v>
      </c>
      <c r="U1" s="19" t="s">
        <v>71</v>
      </c>
      <c r="V1" s="19" t="s">
        <v>70</v>
      </c>
      <c r="W1" s="1" t="s">
        <v>78</v>
      </c>
      <c r="AB1">
        <v>0.25714300000000001</v>
      </c>
      <c r="AC1">
        <v>0.25442999999999999</v>
      </c>
      <c r="AD1">
        <v>0.25297999999999998</v>
      </c>
      <c r="AE1">
        <v>0.25274999999999997</v>
      </c>
      <c r="AF1">
        <v>0.25497999999999998</v>
      </c>
      <c r="AG1">
        <v>0.20627100000000001</v>
      </c>
      <c r="AH1">
        <v>0.269783</v>
      </c>
      <c r="AI1">
        <v>0.27707500000000002</v>
      </c>
      <c r="AJ1">
        <v>0.27672799999999997</v>
      </c>
      <c r="AK1">
        <v>0.27678199999999997</v>
      </c>
      <c r="AL1">
        <v>0.270368</v>
      </c>
      <c r="AM1">
        <v>0.266897</v>
      </c>
      <c r="AN1">
        <v>0.26474700000000001</v>
      </c>
      <c r="AO1">
        <v>0.26649400000000001</v>
      </c>
      <c r="AP1">
        <v>0.270067</v>
      </c>
      <c r="AQ1">
        <v>0.27431899999999998</v>
      </c>
      <c r="AR1">
        <v>0.27111299999999999</v>
      </c>
      <c r="AS1">
        <v>0.28212799999999999</v>
      </c>
      <c r="AT1">
        <v>0.28089700000000001</v>
      </c>
      <c r="AU1">
        <v>0.27615600000000001</v>
      </c>
      <c r="AV1">
        <v>0.27117200000000002</v>
      </c>
      <c r="AW1">
        <v>6.6489999999999994E-2</v>
      </c>
      <c r="AX1">
        <v>6.1108000000000003E-2</v>
      </c>
    </row>
    <row r="2" spans="8:50" x14ac:dyDescent="0.3">
      <c r="H2">
        <v>1</v>
      </c>
      <c r="I2" s="1">
        <v>0.26038899999999998</v>
      </c>
      <c r="J2" s="1">
        <v>391.73572530890755</v>
      </c>
      <c r="K2" s="1">
        <v>337.5</v>
      </c>
      <c r="L2" s="19">
        <v>-729.23599999999999</v>
      </c>
      <c r="M2" s="1">
        <v>0</v>
      </c>
      <c r="N2" s="15">
        <f>ROUND(SUM(J2:M2),3)</f>
        <v>0</v>
      </c>
      <c r="Q2" s="1">
        <v>4668.8161734613086</v>
      </c>
      <c r="S2" s="1">
        <v>62.750000000000007</v>
      </c>
      <c r="T2" s="1">
        <v>62.750000000000007</v>
      </c>
      <c r="U2" s="19">
        <v>0</v>
      </c>
      <c r="V2" s="15">
        <f>S2-T2+U2</f>
        <v>0</v>
      </c>
      <c r="W2" s="1">
        <v>0</v>
      </c>
    </row>
    <row r="3" spans="8:50" x14ac:dyDescent="0.3">
      <c r="H3">
        <v>2</v>
      </c>
      <c r="I3" s="1">
        <v>0.25714300000000001</v>
      </c>
      <c r="J3" s="1">
        <v>395.12728829926812</v>
      </c>
      <c r="K3" s="1">
        <v>337.5</v>
      </c>
      <c r="L3" s="15">
        <f>Q3-Q2</f>
        <v>-732.627288299268</v>
      </c>
      <c r="M3" s="1">
        <v>0</v>
      </c>
      <c r="N3" s="15">
        <f t="shared" ref="N3:N25" si="0">SUM(J3:M3)</f>
        <v>1.1368683772161603E-13</v>
      </c>
      <c r="Q3" s="1">
        <v>3936.1888851620406</v>
      </c>
      <c r="S3" s="1">
        <v>62.750000000000007</v>
      </c>
      <c r="T3" s="1">
        <v>62.750000000000007</v>
      </c>
      <c r="U3" s="15">
        <f t="shared" ref="U3:U25" si="1">W3-W2</f>
        <v>0</v>
      </c>
      <c r="V3" s="15">
        <f t="shared" ref="V3:V25" si="2">S3-T3+U3</f>
        <v>0</v>
      </c>
      <c r="W3" s="1">
        <v>0</v>
      </c>
    </row>
    <row r="4" spans="8:50" x14ac:dyDescent="0.3">
      <c r="H4">
        <v>3</v>
      </c>
      <c r="I4" s="1">
        <v>0.25442999999999999</v>
      </c>
      <c r="J4" s="1">
        <v>386.83877182354337</v>
      </c>
      <c r="K4" s="1">
        <v>337.5</v>
      </c>
      <c r="L4" s="15">
        <f t="shared" ref="L4:L25" si="3">Q4-Q3</f>
        <v>-724.33877182354354</v>
      </c>
      <c r="M4" s="1">
        <v>0</v>
      </c>
      <c r="N4" s="15">
        <f t="shared" si="0"/>
        <v>-2.2737367544323206E-13</v>
      </c>
      <c r="Q4" s="1">
        <v>3211.8501133384971</v>
      </c>
      <c r="S4" s="1">
        <v>62.750000000000007</v>
      </c>
      <c r="T4" s="1">
        <v>62.750000000000007</v>
      </c>
      <c r="U4" s="15">
        <f t="shared" si="1"/>
        <v>0</v>
      </c>
      <c r="V4" s="15">
        <f t="shared" si="2"/>
        <v>0</v>
      </c>
      <c r="W4" s="1">
        <v>0</v>
      </c>
    </row>
    <row r="5" spans="8:50" x14ac:dyDescent="0.3">
      <c r="H5">
        <v>4</v>
      </c>
      <c r="I5" s="1">
        <v>0.25297999999999998</v>
      </c>
      <c r="J5" s="1">
        <v>400.32760079926811</v>
      </c>
      <c r="K5" s="1">
        <v>337.5</v>
      </c>
      <c r="L5" s="15">
        <f t="shared" si="3"/>
        <v>-737.82760079926811</v>
      </c>
      <c r="M5" s="1">
        <v>0</v>
      </c>
      <c r="N5" s="15">
        <f t="shared" si="0"/>
        <v>0</v>
      </c>
      <c r="Q5" s="1">
        <v>2474.022512539229</v>
      </c>
      <c r="S5" s="1">
        <v>62.750000000000007</v>
      </c>
      <c r="T5" s="1">
        <v>62.750000000000007</v>
      </c>
      <c r="U5" s="15">
        <f t="shared" si="1"/>
        <v>0</v>
      </c>
      <c r="V5" s="15">
        <f t="shared" si="2"/>
        <v>0</v>
      </c>
      <c r="W5" s="1">
        <v>0</v>
      </c>
    </row>
    <row r="6" spans="8:50" x14ac:dyDescent="0.3">
      <c r="H6">
        <v>5</v>
      </c>
      <c r="I6" s="1">
        <v>0.25274999999999997</v>
      </c>
      <c r="J6" s="1">
        <v>398.28908432354336</v>
      </c>
      <c r="K6" s="1">
        <v>337.5</v>
      </c>
      <c r="L6" s="15">
        <f t="shared" si="3"/>
        <v>-735.78908432354319</v>
      </c>
      <c r="M6" s="1">
        <v>0</v>
      </c>
      <c r="N6" s="15">
        <f t="shared" si="0"/>
        <v>2.2737367544323206E-13</v>
      </c>
      <c r="Q6" s="1">
        <v>1738.2334282156858</v>
      </c>
      <c r="S6" s="1">
        <v>62.750000000000007</v>
      </c>
      <c r="T6" s="1">
        <v>62.750000000000007</v>
      </c>
      <c r="U6" s="15">
        <f t="shared" si="1"/>
        <v>0</v>
      </c>
      <c r="V6" s="15">
        <f t="shared" si="2"/>
        <v>0</v>
      </c>
      <c r="W6" s="1">
        <v>0</v>
      </c>
    </row>
    <row r="7" spans="8:50" x14ac:dyDescent="0.3">
      <c r="H7">
        <v>6</v>
      </c>
      <c r="I7" s="1">
        <v>0.25497999999999998</v>
      </c>
      <c r="J7" s="1">
        <v>485.74616169024517</v>
      </c>
      <c r="K7" s="1">
        <v>337.5</v>
      </c>
      <c r="L7" s="15">
        <f t="shared" si="3"/>
        <v>-823.24616169024512</v>
      </c>
      <c r="M7" s="1">
        <v>0</v>
      </c>
      <c r="N7" s="15">
        <f t="shared" si="0"/>
        <v>0</v>
      </c>
      <c r="Q7" s="1">
        <v>914.98726652544065</v>
      </c>
      <c r="S7" s="1">
        <v>89.092975206611598</v>
      </c>
      <c r="T7" s="1">
        <v>0</v>
      </c>
      <c r="U7" s="15">
        <f t="shared" si="1"/>
        <v>5740</v>
      </c>
      <c r="V7" s="15">
        <f>S7-T7+U7</f>
        <v>5829.0929752066113</v>
      </c>
      <c r="W7" s="1">
        <v>5740</v>
      </c>
    </row>
    <row r="8" spans="8:50" x14ac:dyDescent="0.3">
      <c r="H8">
        <v>7</v>
      </c>
      <c r="I8" s="1">
        <v>0.26271</v>
      </c>
      <c r="J8" s="1">
        <v>487.65694417347407</v>
      </c>
      <c r="K8" s="1">
        <v>337.5</v>
      </c>
      <c r="L8" s="15">
        <f t="shared" si="3"/>
        <v>-825.15694417347413</v>
      </c>
      <c r="M8" s="1">
        <v>0</v>
      </c>
      <c r="N8" s="15">
        <f t="shared" si="0"/>
        <v>0</v>
      </c>
      <c r="Q8" s="1">
        <v>89.830322351966572</v>
      </c>
      <c r="S8" s="1">
        <v>608.33334516176456</v>
      </c>
      <c r="T8" s="1">
        <v>0</v>
      </c>
      <c r="U8" s="15">
        <f t="shared" si="1"/>
        <v>-608.33334516176456</v>
      </c>
      <c r="V8" s="15">
        <f t="shared" si="2"/>
        <v>0</v>
      </c>
      <c r="W8" s="1">
        <v>5131.6666548382354</v>
      </c>
    </row>
    <row r="9" spans="8:50" x14ac:dyDescent="0.3">
      <c r="H9">
        <v>8</v>
      </c>
      <c r="I9" s="1">
        <v>0.269783</v>
      </c>
      <c r="J9" s="1">
        <v>514.64853260860855</v>
      </c>
      <c r="K9" s="1">
        <v>-337.5</v>
      </c>
      <c r="L9" s="15">
        <f t="shared" si="3"/>
        <v>-89.830322351966572</v>
      </c>
      <c r="M9" s="1">
        <v>87.3</v>
      </c>
      <c r="N9" s="15">
        <f t="shared" si="0"/>
        <v>174.61821025664199</v>
      </c>
      <c r="Q9" s="1">
        <v>0</v>
      </c>
      <c r="S9" s="1">
        <v>1032.7789374482654</v>
      </c>
      <c r="T9" s="1">
        <v>0</v>
      </c>
      <c r="U9" s="15">
        <f t="shared" si="1"/>
        <v>-1032.7789374482654</v>
      </c>
      <c r="V9" s="15">
        <f t="shared" si="2"/>
        <v>0</v>
      </c>
      <c r="W9" s="1">
        <v>4098.88771738997</v>
      </c>
    </row>
    <row r="10" spans="8:50" x14ac:dyDescent="0.3">
      <c r="H10">
        <v>9</v>
      </c>
      <c r="I10" s="1">
        <v>0.27707500000000002</v>
      </c>
      <c r="J10" s="1">
        <v>272.86466599036868</v>
      </c>
      <c r="K10" s="1">
        <v>-337.5</v>
      </c>
      <c r="L10" s="15">
        <f t="shared" si="3"/>
        <v>0</v>
      </c>
      <c r="M10" s="1">
        <v>64.639999999999986</v>
      </c>
      <c r="N10" s="15">
        <f t="shared" si="0"/>
        <v>4.6659903686645521E-3</v>
      </c>
      <c r="Q10" s="1">
        <v>0</v>
      </c>
      <c r="S10" s="1">
        <v>1047.9166784950978</v>
      </c>
      <c r="T10" s="1">
        <v>0</v>
      </c>
      <c r="U10" s="15">
        <f t="shared" si="1"/>
        <v>-1047.9166784950976</v>
      </c>
      <c r="V10" s="15">
        <f t="shared" si="2"/>
        <v>0</v>
      </c>
      <c r="W10" s="1">
        <v>3050.9710388948724</v>
      </c>
    </row>
    <row r="11" spans="8:50" x14ac:dyDescent="0.3">
      <c r="H11">
        <v>10</v>
      </c>
      <c r="I11" s="1">
        <v>0.27672799999999997</v>
      </c>
      <c r="J11" s="1">
        <v>-477.49126111273267</v>
      </c>
      <c r="K11" s="1">
        <v>-212.625</v>
      </c>
      <c r="L11" s="15">
        <f t="shared" si="3"/>
        <v>690.11599999999999</v>
      </c>
      <c r="M11" s="1">
        <v>0</v>
      </c>
      <c r="N11" s="15">
        <f t="shared" si="0"/>
        <v>-2.6111273268725199E-4</v>
      </c>
      <c r="Q11" s="1">
        <v>690.11599999999999</v>
      </c>
      <c r="S11" s="1">
        <v>857.7355490185148</v>
      </c>
      <c r="T11" s="1">
        <v>0</v>
      </c>
      <c r="U11" s="15">
        <f t="shared" si="1"/>
        <v>-857.73554901851458</v>
      </c>
      <c r="V11" s="15">
        <f t="shared" si="2"/>
        <v>0</v>
      </c>
      <c r="W11" s="1">
        <v>2193.2354898763579</v>
      </c>
    </row>
    <row r="12" spans="8:50" x14ac:dyDescent="0.3">
      <c r="H12">
        <v>11</v>
      </c>
      <c r="I12" s="1">
        <v>0.27678199999999997</v>
      </c>
      <c r="J12" s="1">
        <v>-1103.960302315015</v>
      </c>
      <c r="K12" s="1">
        <v>0</v>
      </c>
      <c r="L12" s="15">
        <f t="shared" si="3"/>
        <v>1103.960302315015</v>
      </c>
      <c r="M12" s="1">
        <v>0</v>
      </c>
      <c r="N12" s="15">
        <f t="shared" si="0"/>
        <v>0</v>
      </c>
      <c r="Q12">
        <v>1794.076302315015</v>
      </c>
      <c r="S12" s="1">
        <v>744.06406141520824</v>
      </c>
      <c r="T12" s="1">
        <v>0</v>
      </c>
      <c r="U12" s="15">
        <f t="shared" si="1"/>
        <v>-744.06406141520824</v>
      </c>
      <c r="V12" s="15">
        <f t="shared" si="2"/>
        <v>0</v>
      </c>
      <c r="W12" s="1">
        <v>1449.1714284611496</v>
      </c>
    </row>
    <row r="13" spans="8:50" x14ac:dyDescent="0.3">
      <c r="H13">
        <v>12</v>
      </c>
      <c r="I13" s="1">
        <v>0.270368</v>
      </c>
      <c r="J13" s="1">
        <v>-725.24508765140547</v>
      </c>
      <c r="K13" s="1">
        <v>0</v>
      </c>
      <c r="L13" s="15">
        <f t="shared" si="3"/>
        <v>725.24508765140558</v>
      </c>
      <c r="M13" s="1">
        <v>0</v>
      </c>
      <c r="N13" s="15">
        <f t="shared" si="0"/>
        <v>1.1368683772161603E-13</v>
      </c>
      <c r="Q13" s="1">
        <v>2519.3213899664206</v>
      </c>
      <c r="S13" s="1">
        <v>763.97576980125007</v>
      </c>
      <c r="T13" s="1">
        <v>0</v>
      </c>
      <c r="U13" s="15">
        <f t="shared" si="1"/>
        <v>-763.97576980125007</v>
      </c>
      <c r="V13" s="15">
        <f t="shared" si="2"/>
        <v>0</v>
      </c>
      <c r="W13" s="1">
        <v>685.19565865989955</v>
      </c>
    </row>
    <row r="14" spans="8:50" x14ac:dyDescent="0.3">
      <c r="H14">
        <v>13</v>
      </c>
      <c r="I14" s="1">
        <v>0.266897</v>
      </c>
      <c r="J14" s="1">
        <v>-860.68715094549304</v>
      </c>
      <c r="K14" s="1">
        <v>0</v>
      </c>
      <c r="L14" s="15">
        <f t="shared" si="3"/>
        <v>860.68715094549316</v>
      </c>
      <c r="M14" s="1">
        <v>0</v>
      </c>
      <c r="N14" s="15">
        <f t="shared" si="0"/>
        <v>1.1368683772161603E-13</v>
      </c>
      <c r="Q14" s="1">
        <v>3380.0085409119138</v>
      </c>
      <c r="S14" s="1">
        <v>718.98072808187499</v>
      </c>
      <c r="T14" s="1">
        <v>33.799999999999997</v>
      </c>
      <c r="U14" s="15">
        <f t="shared" si="1"/>
        <v>-685.19565865989955</v>
      </c>
      <c r="V14" s="15">
        <f t="shared" si="2"/>
        <v>-1.4930578024518582E-2</v>
      </c>
      <c r="W14" s="1">
        <v>0</v>
      </c>
    </row>
    <row r="15" spans="8:50" x14ac:dyDescent="0.3">
      <c r="H15">
        <v>14</v>
      </c>
      <c r="I15" s="1">
        <v>0.26474700000000001</v>
      </c>
      <c r="J15" s="1">
        <v>-423.8448318208292</v>
      </c>
      <c r="K15" s="1">
        <v>0</v>
      </c>
      <c r="L15" s="15">
        <f t="shared" si="3"/>
        <v>423.84483182082931</v>
      </c>
      <c r="M15" s="1">
        <v>0</v>
      </c>
      <c r="N15" s="15">
        <f t="shared" si="0"/>
        <v>1.1368683772161603E-13</v>
      </c>
      <c r="Q15" s="1">
        <v>3803.8533727327431</v>
      </c>
      <c r="S15" s="1">
        <v>719.56888235184806</v>
      </c>
      <c r="T15" s="1">
        <v>719.56</v>
      </c>
      <c r="U15" s="15">
        <f t="shared" si="1"/>
        <v>1260</v>
      </c>
      <c r="V15" s="15">
        <f t="shared" si="2"/>
        <v>1260.0088823518481</v>
      </c>
      <c r="W15" s="1">
        <v>1260</v>
      </c>
    </row>
    <row r="16" spans="8:50" x14ac:dyDescent="0.3">
      <c r="H16">
        <v>15</v>
      </c>
      <c r="I16" s="1">
        <v>0.26649400000000001</v>
      </c>
      <c r="J16" s="1">
        <v>-910.68031963267845</v>
      </c>
      <c r="K16" s="1">
        <v>0</v>
      </c>
      <c r="L16" s="15">
        <f t="shared" si="3"/>
        <v>910.68031963267822</v>
      </c>
      <c r="M16" s="1">
        <v>0</v>
      </c>
      <c r="N16" s="15">
        <f t="shared" si="0"/>
        <v>-2.2737367544323206E-13</v>
      </c>
      <c r="Q16" s="1">
        <v>4714.5336923654213</v>
      </c>
      <c r="S16" s="1">
        <v>694.40221568518132</v>
      </c>
      <c r="T16" s="1">
        <v>694.4</v>
      </c>
      <c r="U16" s="15">
        <f t="shared" si="1"/>
        <v>1260</v>
      </c>
      <c r="V16" s="15">
        <f t="shared" si="2"/>
        <v>1260.0022156851815</v>
      </c>
      <c r="W16" s="1">
        <v>2520</v>
      </c>
    </row>
    <row r="17" spans="8:23" x14ac:dyDescent="0.3">
      <c r="H17">
        <v>16</v>
      </c>
      <c r="I17" s="1">
        <v>0.270067</v>
      </c>
      <c r="J17" s="1">
        <v>-930.26000212080044</v>
      </c>
      <c r="K17" s="1">
        <v>0</v>
      </c>
      <c r="L17" s="15">
        <f t="shared" si="3"/>
        <v>930.26000212079998</v>
      </c>
      <c r="M17" s="1">
        <v>0</v>
      </c>
      <c r="N17" s="15">
        <f t="shared" si="0"/>
        <v>-4.5474735088646412E-13</v>
      </c>
      <c r="Q17" s="1">
        <v>5644.7936944862213</v>
      </c>
      <c r="S17" s="1">
        <v>720.15703662181977</v>
      </c>
      <c r="T17" s="1">
        <v>0</v>
      </c>
      <c r="U17" s="15">
        <f t="shared" si="1"/>
        <v>-720.15703662181977</v>
      </c>
      <c r="V17" s="15">
        <f t="shared" si="2"/>
        <v>0</v>
      </c>
      <c r="W17" s="1">
        <v>1799.8429633781802</v>
      </c>
    </row>
    <row r="18" spans="8:23" x14ac:dyDescent="0.3">
      <c r="H18">
        <v>17</v>
      </c>
      <c r="I18" s="1">
        <v>0.27431899999999998</v>
      </c>
      <c r="J18" s="1">
        <v>-999.70317832699141</v>
      </c>
      <c r="K18" s="1">
        <v>0</v>
      </c>
      <c r="L18" s="15">
        <f t="shared" si="3"/>
        <v>999.70317832699129</v>
      </c>
      <c r="M18" s="1">
        <v>0</v>
      </c>
      <c r="N18" s="15">
        <f t="shared" si="0"/>
        <v>-1.1368683772161603E-13</v>
      </c>
      <c r="Q18" s="1">
        <v>6644.4968728132126</v>
      </c>
      <c r="S18" s="1">
        <v>765.23541167452811</v>
      </c>
      <c r="T18" s="1">
        <v>0</v>
      </c>
      <c r="U18" s="15">
        <f t="shared" si="1"/>
        <v>-765.23541167452822</v>
      </c>
      <c r="V18" s="15">
        <f t="shared" si="2"/>
        <v>0</v>
      </c>
      <c r="W18" s="1">
        <v>1034.607551703652</v>
      </c>
    </row>
    <row r="19" spans="8:23" x14ac:dyDescent="0.3">
      <c r="H19">
        <v>18</v>
      </c>
      <c r="I19" s="1">
        <v>0.27111299999999999</v>
      </c>
      <c r="J19" s="1">
        <v>-114.51877415535122</v>
      </c>
      <c r="K19" s="1">
        <v>0</v>
      </c>
      <c r="L19" s="15">
        <f t="shared" si="3"/>
        <v>114.51877415535091</v>
      </c>
      <c r="M19" s="1">
        <v>0</v>
      </c>
      <c r="N19" s="15">
        <f t="shared" si="0"/>
        <v>-3.1263880373444408E-13</v>
      </c>
      <c r="Q19" s="1">
        <v>6759.0156469685635</v>
      </c>
      <c r="S19" s="1">
        <v>745.32370328848651</v>
      </c>
      <c r="T19" s="1">
        <v>0</v>
      </c>
      <c r="U19" s="15">
        <f t="shared" si="1"/>
        <v>-745.32370328848651</v>
      </c>
      <c r="V19" s="15">
        <f t="shared" si="2"/>
        <v>0</v>
      </c>
      <c r="W19" s="1">
        <v>289.28384841516549</v>
      </c>
    </row>
    <row r="20" spans="8:23" x14ac:dyDescent="0.3">
      <c r="H20">
        <v>19</v>
      </c>
      <c r="I20" s="1">
        <v>0.28212799999999999</v>
      </c>
      <c r="J20" s="1">
        <v>337.51675624470613</v>
      </c>
      <c r="K20" s="1">
        <v>-337.5</v>
      </c>
      <c r="L20" s="15">
        <f t="shared" si="3"/>
        <v>3.5303143613418797E-4</v>
      </c>
      <c r="M20" s="1">
        <v>0</v>
      </c>
      <c r="N20" s="15">
        <f t="shared" si="0"/>
        <v>1.7109276142264207E-2</v>
      </c>
      <c r="Q20" s="1">
        <v>6759.0159999999996</v>
      </c>
      <c r="S20" s="1">
        <v>475.87190082644696</v>
      </c>
      <c r="T20" s="1">
        <v>475.87190082644696</v>
      </c>
      <c r="U20" s="15">
        <f t="shared" si="1"/>
        <v>1260</v>
      </c>
      <c r="V20" s="15">
        <f t="shared" si="2"/>
        <v>1260</v>
      </c>
      <c r="W20" s="1">
        <v>1549.2838484151655</v>
      </c>
    </row>
    <row r="21" spans="8:23" x14ac:dyDescent="0.3">
      <c r="H21">
        <v>20</v>
      </c>
      <c r="I21" s="1">
        <v>0.28089700000000001</v>
      </c>
      <c r="J21" s="1">
        <v>465.60002859207776</v>
      </c>
      <c r="K21" s="1">
        <v>-337.5</v>
      </c>
      <c r="L21" s="15">
        <f t="shared" si="3"/>
        <v>-128.1003530314365</v>
      </c>
      <c r="M21" s="1">
        <v>0</v>
      </c>
      <c r="N21" s="15">
        <f t="shared" si="0"/>
        <v>-3.2443935873516239E-4</v>
      </c>
      <c r="Q21" s="1">
        <v>6630.9156469685631</v>
      </c>
      <c r="S21" s="1">
        <v>601.45523415978028</v>
      </c>
      <c r="T21" s="1">
        <v>0</v>
      </c>
      <c r="U21" s="15">
        <f t="shared" si="1"/>
        <v>-601.45523415978028</v>
      </c>
      <c r="V21" s="15">
        <f t="shared" si="2"/>
        <v>0</v>
      </c>
      <c r="W21" s="1">
        <v>947.82861425538522</v>
      </c>
    </row>
    <row r="22" spans="8:23" x14ac:dyDescent="0.3">
      <c r="H22">
        <v>21</v>
      </c>
      <c r="I22" s="1">
        <v>0.27615600000000001</v>
      </c>
      <c r="J22" s="1">
        <v>512.74202974724938</v>
      </c>
      <c r="K22" s="1">
        <v>-337.5</v>
      </c>
      <c r="L22" s="15">
        <f t="shared" si="3"/>
        <v>-175.24202974724903</v>
      </c>
      <c r="M22" s="1">
        <v>0</v>
      </c>
      <c r="N22" s="15">
        <f t="shared" si="0"/>
        <v>3.4106051316484809E-13</v>
      </c>
      <c r="Q22" s="1">
        <v>6455.6736172213141</v>
      </c>
      <c r="S22" s="1">
        <v>491.00964187327816</v>
      </c>
      <c r="T22" s="1">
        <v>0</v>
      </c>
      <c r="U22" s="15">
        <f t="shared" si="1"/>
        <v>-491.00964187327816</v>
      </c>
      <c r="V22" s="15">
        <f t="shared" si="2"/>
        <v>0</v>
      </c>
      <c r="W22" s="1">
        <v>456.81897238210706</v>
      </c>
    </row>
    <row r="23" spans="8:23" x14ac:dyDescent="0.3">
      <c r="H23">
        <v>22</v>
      </c>
      <c r="I23" s="1">
        <v>0.27117200000000002</v>
      </c>
      <c r="J23" s="1">
        <v>508.74604423543906</v>
      </c>
      <c r="K23" s="1">
        <v>-337.5</v>
      </c>
      <c r="L23" s="15">
        <f t="shared" si="3"/>
        <v>-171.24604423543951</v>
      </c>
      <c r="M23" s="1">
        <v>0</v>
      </c>
      <c r="N23" s="15">
        <f t="shared" si="0"/>
        <v>-4.5474735088646412E-13</v>
      </c>
      <c r="Q23" s="1">
        <v>6284.4275729858746</v>
      </c>
      <c r="S23" s="1">
        <v>296.34297520661147</v>
      </c>
      <c r="T23" s="1">
        <v>0</v>
      </c>
      <c r="U23" s="15">
        <f t="shared" si="1"/>
        <v>-296.34297520661147</v>
      </c>
      <c r="V23" s="15">
        <f t="shared" si="2"/>
        <v>0</v>
      </c>
      <c r="W23" s="1">
        <v>160.47599717549559</v>
      </c>
    </row>
    <row r="24" spans="8:23" x14ac:dyDescent="0.3">
      <c r="H24">
        <v>23</v>
      </c>
      <c r="I24" s="1">
        <v>0.26649</v>
      </c>
      <c r="J24" s="1">
        <v>510.54919361575929</v>
      </c>
      <c r="K24" s="1">
        <v>-337.5</v>
      </c>
      <c r="L24" s="15">
        <f t="shared" si="3"/>
        <v>-173.04919361575958</v>
      </c>
      <c r="M24" s="1">
        <v>0</v>
      </c>
      <c r="N24" s="15">
        <f t="shared" si="0"/>
        <v>-2.8421709430404007E-13</v>
      </c>
      <c r="Q24" s="1">
        <v>6111.378379370115</v>
      </c>
      <c r="S24" s="1">
        <v>151.92630853994481</v>
      </c>
      <c r="T24" s="1">
        <v>0</v>
      </c>
      <c r="U24" s="15">
        <f t="shared" si="1"/>
        <v>-151.92630853994481</v>
      </c>
      <c r="V24" s="15">
        <f t="shared" si="2"/>
        <v>0</v>
      </c>
      <c r="W24" s="1">
        <v>8.5496886355507797</v>
      </c>
    </row>
    <row r="25" spans="8:23" x14ac:dyDescent="0.3">
      <c r="H25">
        <v>24</v>
      </c>
      <c r="I25" s="1">
        <v>0.26110800000000001</v>
      </c>
      <c r="J25" s="1">
        <v>500.7014805998985</v>
      </c>
      <c r="K25" s="1">
        <v>212.625</v>
      </c>
      <c r="L25" s="15">
        <f t="shared" si="3"/>
        <v>-713.32648059989879</v>
      </c>
      <c r="M25" s="1">
        <v>0</v>
      </c>
      <c r="N25" s="15">
        <f t="shared" si="0"/>
        <v>-2.2737367544323206E-13</v>
      </c>
      <c r="Q25" s="1">
        <v>5398.0518987702162</v>
      </c>
      <c r="S25" s="1">
        <v>32.004820936639099</v>
      </c>
      <c r="T25" s="1">
        <v>23.4</v>
      </c>
      <c r="U25" s="15">
        <f t="shared" si="1"/>
        <v>-8.5496886355507797</v>
      </c>
      <c r="V25" s="15">
        <f t="shared" si="2"/>
        <v>5.5132301088320901E-2</v>
      </c>
      <c r="W25" s="1">
        <v>0</v>
      </c>
    </row>
    <row r="27" spans="8:23" x14ac:dyDescent="0.3">
      <c r="J27" t="s">
        <v>80</v>
      </c>
      <c r="K27" t="s">
        <v>79</v>
      </c>
    </row>
    <row r="28" spans="8:23" x14ac:dyDescent="0.3">
      <c r="J28" t="s">
        <v>81</v>
      </c>
      <c r="K28" t="s">
        <v>82</v>
      </c>
    </row>
  </sheetData>
  <conditionalFormatting sqref="N2:N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870A-05BE-4B09-8F2B-B94F27A993FD}">
  <dimension ref="H1:BE26"/>
  <sheetViews>
    <sheetView topLeftCell="H1" workbookViewId="0">
      <selection activeCell="L3" sqref="L3"/>
    </sheetView>
  </sheetViews>
  <sheetFormatPr defaultRowHeight="14.4" x14ac:dyDescent="0.3"/>
  <cols>
    <col min="10" max="10" width="16.88671875" bestFit="1" customWidth="1"/>
    <col min="13" max="13" width="13.5546875" bestFit="1" customWidth="1"/>
    <col min="15" max="15" width="14.5546875" bestFit="1" customWidth="1"/>
    <col min="19" max="19" width="14.33203125" style="15" bestFit="1" customWidth="1"/>
    <col min="20" max="20" width="14.5546875" bestFit="1" customWidth="1"/>
  </cols>
  <sheetData>
    <row r="1" spans="8:57" x14ac:dyDescent="0.3">
      <c r="I1" s="1" t="s">
        <v>29</v>
      </c>
      <c r="J1" s="1" t="s">
        <v>31</v>
      </c>
      <c r="K1" s="1" t="s">
        <v>30</v>
      </c>
      <c r="L1" s="1" t="s">
        <v>0</v>
      </c>
      <c r="M1" s="1" t="s">
        <v>73</v>
      </c>
      <c r="N1" s="1" t="s">
        <v>2</v>
      </c>
      <c r="O1" s="1" t="s">
        <v>70</v>
      </c>
      <c r="Q1" s="1" t="s">
        <v>6</v>
      </c>
      <c r="R1" s="1" t="s">
        <v>4</v>
      </c>
      <c r="S1" s="19" t="s">
        <v>74</v>
      </c>
      <c r="T1" s="1" t="s">
        <v>70</v>
      </c>
      <c r="U1" s="1" t="s">
        <v>76</v>
      </c>
      <c r="V1" s="1" t="s">
        <v>75</v>
      </c>
    </row>
    <row r="2" spans="8:57" x14ac:dyDescent="0.3">
      <c r="H2">
        <v>1</v>
      </c>
      <c r="I2" s="1">
        <v>0.26038899999999998</v>
      </c>
      <c r="J2" s="1">
        <v>0.53</v>
      </c>
      <c r="K2" s="1">
        <v>391.73572530890755</v>
      </c>
      <c r="L2" s="1">
        <v>337.5</v>
      </c>
      <c r="M2">
        <v>0</v>
      </c>
      <c r="N2" s="1">
        <v>0</v>
      </c>
      <c r="O2">
        <f>SUM(K2:N2)</f>
        <v>729.2357253089076</v>
      </c>
      <c r="Q2">
        <v>62.750000000000007</v>
      </c>
      <c r="R2" s="1">
        <v>62.750000000000007</v>
      </c>
      <c r="S2" s="15">
        <v>0</v>
      </c>
      <c r="T2">
        <f>Q2-R2+S2</f>
        <v>0</v>
      </c>
      <c r="U2" s="1">
        <v>0</v>
      </c>
      <c r="V2" s="1">
        <v>0</v>
      </c>
      <c r="AI2">
        <v>0.25714300000000001</v>
      </c>
      <c r="AJ2">
        <v>0.25442999999999999</v>
      </c>
      <c r="AK2">
        <v>0.25297999999999998</v>
      </c>
      <c r="AL2">
        <v>0.25274999999999997</v>
      </c>
      <c r="AM2">
        <v>0.25497999999999998</v>
      </c>
      <c r="AN2">
        <v>0.20627100000000001</v>
      </c>
      <c r="AO2">
        <v>0.269783</v>
      </c>
      <c r="AP2">
        <v>0.27707500000000002</v>
      </c>
      <c r="AQ2">
        <v>0.27672799999999997</v>
      </c>
      <c r="AR2">
        <v>0.27678199999999997</v>
      </c>
      <c r="AS2">
        <v>0.270368</v>
      </c>
      <c r="AT2">
        <v>0.266897</v>
      </c>
      <c r="AU2">
        <v>0.26474700000000001</v>
      </c>
      <c r="AV2">
        <v>0.26649400000000001</v>
      </c>
      <c r="AW2">
        <v>0.270067</v>
      </c>
      <c r="AX2">
        <v>0.27431899999999998</v>
      </c>
      <c r="AY2">
        <v>0.27111299999999999</v>
      </c>
      <c r="AZ2">
        <v>0.28212799999999999</v>
      </c>
      <c r="BA2">
        <v>0.28089700000000001</v>
      </c>
      <c r="BB2">
        <v>0.27615600000000001</v>
      </c>
      <c r="BC2">
        <v>0.27117200000000002</v>
      </c>
      <c r="BD2">
        <v>6.6489999999999994E-2</v>
      </c>
      <c r="BE2">
        <v>6.1108000000000003E-2</v>
      </c>
    </row>
    <row r="3" spans="8:57" x14ac:dyDescent="0.3">
      <c r="H3">
        <v>2</v>
      </c>
      <c r="I3" s="1">
        <v>0.25714300000000001</v>
      </c>
      <c r="J3" s="1">
        <v>0.53</v>
      </c>
      <c r="K3" s="1">
        <v>395.12728829926812</v>
      </c>
      <c r="L3" s="1">
        <v>337.5</v>
      </c>
      <c r="M3">
        <f t="shared" ref="M3:M25" si="0">U3-U2</f>
        <v>0</v>
      </c>
      <c r="N3" s="1">
        <v>0</v>
      </c>
      <c r="O3">
        <f t="shared" ref="O3:O25" si="1">SUM(K3:N3)</f>
        <v>732.62728829926812</v>
      </c>
      <c r="Q3">
        <v>62.750000000000007</v>
      </c>
      <c r="R3" s="1">
        <v>62.750000000000007</v>
      </c>
      <c r="S3" s="15">
        <f>V3-V2</f>
        <v>0</v>
      </c>
      <c r="T3">
        <f t="shared" ref="T3:T25" si="2">Q3-R3+S3</f>
        <v>0</v>
      </c>
      <c r="U3" s="1">
        <v>0</v>
      </c>
      <c r="V3" s="1">
        <v>0</v>
      </c>
    </row>
    <row r="4" spans="8:57" x14ac:dyDescent="0.3">
      <c r="H4">
        <v>3</v>
      </c>
      <c r="I4" s="1">
        <v>0.25442999999999999</v>
      </c>
      <c r="J4" s="1">
        <v>0.53</v>
      </c>
      <c r="K4" s="1">
        <v>386.83877182354337</v>
      </c>
      <c r="L4" s="1">
        <v>337.5</v>
      </c>
      <c r="M4">
        <f t="shared" si="0"/>
        <v>0</v>
      </c>
      <c r="N4" s="1">
        <v>0</v>
      </c>
      <c r="O4">
        <f t="shared" si="1"/>
        <v>724.33877182354331</v>
      </c>
      <c r="Q4">
        <v>62.750000000000007</v>
      </c>
      <c r="R4" s="1">
        <v>62.750000000000007</v>
      </c>
      <c r="S4" s="15">
        <f t="shared" ref="S4:S25" si="3">V4-V3</f>
        <v>0</v>
      </c>
      <c r="T4">
        <f t="shared" si="2"/>
        <v>0</v>
      </c>
      <c r="U4" s="1">
        <v>0</v>
      </c>
      <c r="V4" s="1">
        <v>0</v>
      </c>
    </row>
    <row r="5" spans="8:57" x14ac:dyDescent="0.3">
      <c r="H5">
        <v>4</v>
      </c>
      <c r="I5" s="1">
        <v>0.25297999999999998</v>
      </c>
      <c r="J5" s="1">
        <v>0.53</v>
      </c>
      <c r="K5" s="1">
        <v>400.32760079926811</v>
      </c>
      <c r="L5" s="1">
        <v>337.5</v>
      </c>
      <c r="M5">
        <f t="shared" si="0"/>
        <v>0</v>
      </c>
      <c r="N5" s="1">
        <v>0</v>
      </c>
      <c r="O5">
        <f t="shared" si="1"/>
        <v>737.82760079926811</v>
      </c>
      <c r="Q5">
        <v>62.750000000000007</v>
      </c>
      <c r="R5" s="1">
        <v>62.750000000000007</v>
      </c>
      <c r="S5" s="15">
        <f t="shared" si="3"/>
        <v>0</v>
      </c>
      <c r="T5">
        <f t="shared" si="2"/>
        <v>0</v>
      </c>
      <c r="U5" s="1">
        <v>0</v>
      </c>
      <c r="V5" s="1">
        <v>0</v>
      </c>
    </row>
    <row r="6" spans="8:57" x14ac:dyDescent="0.3">
      <c r="H6">
        <v>5</v>
      </c>
      <c r="I6" s="1">
        <v>0.25274999999999997</v>
      </c>
      <c r="J6" s="1">
        <v>0.53</v>
      </c>
      <c r="K6" s="1">
        <v>398.28908432354336</v>
      </c>
      <c r="L6" s="1">
        <v>337.5</v>
      </c>
      <c r="M6">
        <f t="shared" si="0"/>
        <v>6806.48</v>
      </c>
      <c r="N6" s="1">
        <v>0</v>
      </c>
      <c r="O6">
        <f t="shared" si="1"/>
        <v>7542.2690843235432</v>
      </c>
      <c r="Q6">
        <v>62.750000000000007</v>
      </c>
      <c r="R6" s="1">
        <v>62.750000000000007</v>
      </c>
      <c r="S6" s="15">
        <f t="shared" si="3"/>
        <v>0</v>
      </c>
      <c r="T6">
        <f t="shared" si="2"/>
        <v>0</v>
      </c>
      <c r="U6" s="1">
        <v>6806.48</v>
      </c>
      <c r="V6" s="1">
        <v>0</v>
      </c>
    </row>
    <row r="7" spans="8:57" x14ac:dyDescent="0.3">
      <c r="H7">
        <v>6</v>
      </c>
      <c r="I7" s="1">
        <v>0.25497999999999998</v>
      </c>
      <c r="J7" s="1">
        <v>0.53</v>
      </c>
      <c r="K7" s="1">
        <v>485.74616169024517</v>
      </c>
      <c r="L7" s="1">
        <v>337.5</v>
      </c>
      <c r="M7">
        <f t="shared" si="0"/>
        <v>0</v>
      </c>
      <c r="N7" s="1">
        <v>823.24616169024512</v>
      </c>
      <c r="O7">
        <f t="shared" si="1"/>
        <v>1646.4923233804902</v>
      </c>
      <c r="Q7">
        <v>89.092975206611584</v>
      </c>
      <c r="R7" s="1">
        <v>0</v>
      </c>
      <c r="S7" s="15">
        <f>V7-V6</f>
        <v>5740</v>
      </c>
      <c r="T7">
        <f t="shared" si="2"/>
        <v>5829.0929752066113</v>
      </c>
      <c r="U7" s="1">
        <v>6806.48</v>
      </c>
      <c r="V7" s="1">
        <v>5740</v>
      </c>
    </row>
    <row r="8" spans="8:57" x14ac:dyDescent="0.3">
      <c r="H8">
        <v>7</v>
      </c>
      <c r="I8" s="1">
        <v>0.26271</v>
      </c>
      <c r="J8" s="1">
        <v>0.53</v>
      </c>
      <c r="K8" s="1">
        <v>487.65694417347407</v>
      </c>
      <c r="L8" s="1">
        <v>337.5</v>
      </c>
      <c r="M8">
        <f t="shared" si="0"/>
        <v>0</v>
      </c>
      <c r="N8" s="1">
        <v>0</v>
      </c>
      <c r="O8">
        <f t="shared" si="1"/>
        <v>825.15694417347413</v>
      </c>
      <c r="Q8">
        <v>608.33334516176456</v>
      </c>
      <c r="R8" s="1">
        <v>0</v>
      </c>
      <c r="S8" s="15">
        <f t="shared" si="3"/>
        <v>-608.33334516176456</v>
      </c>
      <c r="T8">
        <f t="shared" si="2"/>
        <v>0</v>
      </c>
      <c r="U8" s="1">
        <v>6806.48</v>
      </c>
      <c r="V8" s="1">
        <v>5131.6666548382354</v>
      </c>
    </row>
    <row r="9" spans="8:57" x14ac:dyDescent="0.3">
      <c r="H9">
        <v>8</v>
      </c>
      <c r="I9" s="1">
        <v>0.269783</v>
      </c>
      <c r="J9" s="1">
        <v>0.53</v>
      </c>
      <c r="K9" s="1">
        <v>514.64853260860855</v>
      </c>
      <c r="L9" s="1">
        <v>-337.5</v>
      </c>
      <c r="M9">
        <f t="shared" si="0"/>
        <v>-177.14853260860855</v>
      </c>
      <c r="N9" s="1">
        <v>0</v>
      </c>
      <c r="O9">
        <f t="shared" si="1"/>
        <v>0</v>
      </c>
      <c r="Q9">
        <v>1032.7789374482654</v>
      </c>
      <c r="R9" s="1">
        <v>0</v>
      </c>
      <c r="S9" s="15">
        <f t="shared" si="3"/>
        <v>-1032.7789374482654</v>
      </c>
      <c r="T9">
        <f t="shared" si="2"/>
        <v>0</v>
      </c>
      <c r="U9" s="1">
        <v>6629.331467391391</v>
      </c>
      <c r="V9" s="1">
        <v>4098.88771738997</v>
      </c>
    </row>
    <row r="10" spans="8:57" x14ac:dyDescent="0.3">
      <c r="H10">
        <v>9</v>
      </c>
      <c r="I10" s="1">
        <v>0.27707500000000002</v>
      </c>
      <c r="J10" s="1">
        <v>0.53</v>
      </c>
      <c r="K10" s="1">
        <v>272.86466599036868</v>
      </c>
      <c r="L10" s="1">
        <v>-337.5</v>
      </c>
      <c r="M10">
        <f t="shared" si="0"/>
        <v>64.635334009631151</v>
      </c>
      <c r="N10" s="1">
        <v>0</v>
      </c>
      <c r="O10">
        <f t="shared" si="1"/>
        <v>-1.7053025658242404E-13</v>
      </c>
      <c r="Q10">
        <v>1047.9166784950978</v>
      </c>
      <c r="R10" s="1">
        <v>0</v>
      </c>
      <c r="S10" s="15">
        <f t="shared" si="3"/>
        <v>-1047.9166784950976</v>
      </c>
      <c r="T10">
        <f t="shared" si="2"/>
        <v>0</v>
      </c>
      <c r="U10" s="1">
        <v>6693.9668014010222</v>
      </c>
      <c r="V10" s="1">
        <v>3050.9710388948724</v>
      </c>
    </row>
    <row r="11" spans="8:57" x14ac:dyDescent="0.3">
      <c r="H11">
        <v>10</v>
      </c>
      <c r="I11" s="1">
        <v>0.27672799999999997</v>
      </c>
      <c r="J11" s="1">
        <v>0.53</v>
      </c>
      <c r="K11" s="1">
        <v>-477.49126111273267</v>
      </c>
      <c r="L11" s="1">
        <v>-212.625</v>
      </c>
      <c r="M11">
        <f t="shared" si="0"/>
        <v>-825.96680140102217</v>
      </c>
      <c r="N11" s="1">
        <v>690.11599999999999</v>
      </c>
      <c r="O11">
        <f t="shared" si="1"/>
        <v>-825.96706251375485</v>
      </c>
      <c r="Q11">
        <v>857.7355490185148</v>
      </c>
      <c r="R11" s="1">
        <v>0</v>
      </c>
      <c r="S11" s="15">
        <f t="shared" si="3"/>
        <v>-857.73554901851458</v>
      </c>
      <c r="T11">
        <f t="shared" si="2"/>
        <v>0</v>
      </c>
      <c r="U11" s="1">
        <v>5868</v>
      </c>
      <c r="V11" s="1">
        <v>2193.2354898763579</v>
      </c>
    </row>
    <row r="12" spans="8:57" x14ac:dyDescent="0.3">
      <c r="H12">
        <v>11</v>
      </c>
      <c r="I12" s="1">
        <v>0.27678199999999997</v>
      </c>
      <c r="J12" s="1">
        <v>0.53</v>
      </c>
      <c r="K12" s="1">
        <v>-1103.960302315015</v>
      </c>
      <c r="L12" s="1">
        <v>0</v>
      </c>
      <c r="M12">
        <f t="shared" si="0"/>
        <v>0</v>
      </c>
      <c r="N12">
        <v>1794.076302315015</v>
      </c>
      <c r="O12">
        <f t="shared" si="1"/>
        <v>690.11599999999999</v>
      </c>
      <c r="Q12">
        <v>744.06406141520824</v>
      </c>
      <c r="R12" s="1">
        <v>0</v>
      </c>
      <c r="S12" s="15">
        <f t="shared" si="3"/>
        <v>-744.06406141520824</v>
      </c>
      <c r="T12">
        <f t="shared" si="2"/>
        <v>0</v>
      </c>
      <c r="U12" s="1">
        <v>5868</v>
      </c>
      <c r="V12" s="1">
        <v>1449.1714284611496</v>
      </c>
    </row>
    <row r="13" spans="8:57" x14ac:dyDescent="0.3">
      <c r="H13">
        <v>12</v>
      </c>
      <c r="I13" s="1">
        <v>0.270368</v>
      </c>
      <c r="J13" s="1">
        <v>0.53</v>
      </c>
      <c r="K13" s="1">
        <v>-725.24508765140547</v>
      </c>
      <c r="L13" s="1">
        <v>0</v>
      </c>
      <c r="M13">
        <f t="shared" si="0"/>
        <v>0</v>
      </c>
      <c r="N13" s="1">
        <v>2519.3213899664206</v>
      </c>
      <c r="O13">
        <f t="shared" si="1"/>
        <v>1794.0763023150153</v>
      </c>
      <c r="Q13">
        <v>763.97576980125007</v>
      </c>
      <c r="R13" s="1">
        <v>0</v>
      </c>
      <c r="S13" s="15">
        <f t="shared" si="3"/>
        <v>-763.97576980125007</v>
      </c>
      <c r="T13">
        <f t="shared" si="2"/>
        <v>0</v>
      </c>
      <c r="U13" s="1">
        <v>5868</v>
      </c>
      <c r="V13" s="1">
        <v>685.19565865989955</v>
      </c>
    </row>
    <row r="14" spans="8:57" x14ac:dyDescent="0.3">
      <c r="H14">
        <v>13</v>
      </c>
      <c r="I14" s="1">
        <v>0.266897</v>
      </c>
      <c r="J14" s="1">
        <v>0.53</v>
      </c>
      <c r="K14" s="1">
        <v>-860.68715094549304</v>
      </c>
      <c r="L14" s="1">
        <v>0</v>
      </c>
      <c r="M14">
        <f t="shared" si="0"/>
        <v>0</v>
      </c>
      <c r="N14" s="1">
        <v>3380.0085409119138</v>
      </c>
      <c r="O14">
        <f t="shared" si="1"/>
        <v>2519.3213899664206</v>
      </c>
      <c r="Q14">
        <v>718.98072808187499</v>
      </c>
      <c r="R14" s="1">
        <v>33.799999999999997</v>
      </c>
      <c r="S14" s="15">
        <f t="shared" si="3"/>
        <v>-685.19565865989955</v>
      </c>
      <c r="T14">
        <f t="shared" si="2"/>
        <v>-1.4930578024518582E-2</v>
      </c>
      <c r="U14" s="1">
        <v>5868</v>
      </c>
      <c r="V14" s="1">
        <v>0</v>
      </c>
    </row>
    <row r="15" spans="8:57" x14ac:dyDescent="0.3">
      <c r="H15">
        <v>14</v>
      </c>
      <c r="I15" s="1">
        <v>0.26474700000000001</v>
      </c>
      <c r="J15" s="1">
        <v>0.53</v>
      </c>
      <c r="K15" s="1">
        <v>-423.8448318208292</v>
      </c>
      <c r="L15" s="1">
        <v>0</v>
      </c>
      <c r="M15">
        <f t="shared" si="0"/>
        <v>0</v>
      </c>
      <c r="N15" s="1">
        <v>3803.8533727327431</v>
      </c>
      <c r="O15">
        <f t="shared" si="1"/>
        <v>3380.0085409119138</v>
      </c>
      <c r="Q15">
        <v>719.56888235184806</v>
      </c>
      <c r="R15" s="1">
        <v>719.56</v>
      </c>
      <c r="S15" s="15">
        <f t="shared" si="3"/>
        <v>1260</v>
      </c>
      <c r="T15">
        <f t="shared" si="2"/>
        <v>1260.0088823518481</v>
      </c>
      <c r="U15" s="1">
        <v>5868</v>
      </c>
      <c r="V15" s="1">
        <v>1260</v>
      </c>
    </row>
    <row r="16" spans="8:57" x14ac:dyDescent="0.3">
      <c r="H16">
        <v>15</v>
      </c>
      <c r="I16" s="1">
        <v>0.26649400000000001</v>
      </c>
      <c r="J16" s="1">
        <v>0.53</v>
      </c>
      <c r="K16" s="1">
        <v>-910.68031963267845</v>
      </c>
      <c r="L16" s="1">
        <v>0</v>
      </c>
      <c r="M16">
        <f t="shared" si="0"/>
        <v>0</v>
      </c>
      <c r="N16" s="1">
        <v>4714.5336923654213</v>
      </c>
      <c r="O16">
        <f t="shared" si="1"/>
        <v>3803.8533727327431</v>
      </c>
      <c r="Q16">
        <v>694.40221568518132</v>
      </c>
      <c r="R16" s="1">
        <v>694.4</v>
      </c>
      <c r="S16" s="15">
        <f t="shared" si="3"/>
        <v>1260</v>
      </c>
      <c r="T16">
        <f t="shared" si="2"/>
        <v>1260.0022156851815</v>
      </c>
      <c r="U16" s="1">
        <v>5868</v>
      </c>
      <c r="V16" s="1">
        <v>2520</v>
      </c>
    </row>
    <row r="17" spans="8:22" x14ac:dyDescent="0.3">
      <c r="H17">
        <v>16</v>
      </c>
      <c r="I17" s="1">
        <v>0.270067</v>
      </c>
      <c r="J17" s="1">
        <v>0.53</v>
      </c>
      <c r="K17" s="1">
        <v>-930.26000212080044</v>
      </c>
      <c r="L17" s="1">
        <v>0</v>
      </c>
      <c r="M17">
        <f t="shared" si="0"/>
        <v>0</v>
      </c>
      <c r="N17" s="1">
        <v>5644.7936944862213</v>
      </c>
      <c r="O17">
        <f t="shared" si="1"/>
        <v>4714.5336923654213</v>
      </c>
      <c r="Q17">
        <v>720.15703662181977</v>
      </c>
      <c r="R17" s="1">
        <v>0</v>
      </c>
      <c r="S17" s="15">
        <f t="shared" si="3"/>
        <v>-720.15703662181977</v>
      </c>
      <c r="T17">
        <f t="shared" si="2"/>
        <v>0</v>
      </c>
      <c r="U17" s="1">
        <v>5868</v>
      </c>
      <c r="V17" s="1">
        <v>1799.8429633781802</v>
      </c>
    </row>
    <row r="18" spans="8:22" x14ac:dyDescent="0.3">
      <c r="H18">
        <v>17</v>
      </c>
      <c r="I18" s="1">
        <v>0.27431899999999998</v>
      </c>
      <c r="J18" s="1">
        <v>0.53</v>
      </c>
      <c r="K18" s="1">
        <v>-999.70317832699141</v>
      </c>
      <c r="L18" s="1">
        <v>0</v>
      </c>
      <c r="M18">
        <f t="shared" si="0"/>
        <v>0</v>
      </c>
      <c r="N18" s="1">
        <v>6644.4968728132126</v>
      </c>
      <c r="O18">
        <f t="shared" si="1"/>
        <v>5644.7936944862213</v>
      </c>
      <c r="Q18">
        <v>765.23541167452811</v>
      </c>
      <c r="R18" s="1">
        <v>0</v>
      </c>
      <c r="S18" s="15">
        <f t="shared" si="3"/>
        <v>-765.23541167452822</v>
      </c>
      <c r="T18">
        <f t="shared" si="2"/>
        <v>0</v>
      </c>
      <c r="U18" s="1">
        <v>5868</v>
      </c>
      <c r="V18" s="1">
        <v>1034.607551703652</v>
      </c>
    </row>
    <row r="19" spans="8:22" x14ac:dyDescent="0.3">
      <c r="H19">
        <v>18</v>
      </c>
      <c r="I19" s="1">
        <v>0.27111299999999999</v>
      </c>
      <c r="J19" s="1">
        <v>0.53</v>
      </c>
      <c r="K19" s="1">
        <v>-114.51877415535122</v>
      </c>
      <c r="L19" s="1">
        <v>0</v>
      </c>
      <c r="M19">
        <f t="shared" si="0"/>
        <v>0</v>
      </c>
      <c r="N19" s="1">
        <v>6759.0156469685635</v>
      </c>
      <c r="O19">
        <f t="shared" si="1"/>
        <v>6644.4968728132126</v>
      </c>
      <c r="Q19">
        <v>745.32370328848651</v>
      </c>
      <c r="R19" s="1">
        <v>0</v>
      </c>
      <c r="S19" s="15">
        <f t="shared" si="3"/>
        <v>-745.32370328848651</v>
      </c>
      <c r="T19">
        <f t="shared" si="2"/>
        <v>0</v>
      </c>
      <c r="U19" s="1">
        <v>5868</v>
      </c>
      <c r="V19" s="1">
        <v>289.28384841516549</v>
      </c>
    </row>
    <row r="20" spans="8:22" x14ac:dyDescent="0.3">
      <c r="H20">
        <v>19</v>
      </c>
      <c r="I20" s="1">
        <v>0.28212799999999999</v>
      </c>
      <c r="J20" s="1">
        <v>0.53</v>
      </c>
      <c r="K20" s="1">
        <v>337.51675624470613</v>
      </c>
      <c r="L20" s="1">
        <v>-337.5</v>
      </c>
      <c r="M20">
        <f t="shared" si="0"/>
        <v>-4500</v>
      </c>
      <c r="N20" s="1">
        <v>5868</v>
      </c>
      <c r="O20">
        <f t="shared" si="1"/>
        <v>1368.0167562447059</v>
      </c>
      <c r="Q20">
        <v>475.87190082644696</v>
      </c>
      <c r="R20" s="1">
        <v>475.87190082644696</v>
      </c>
      <c r="S20" s="15">
        <f t="shared" si="3"/>
        <v>1260</v>
      </c>
      <c r="T20">
        <f t="shared" si="2"/>
        <v>1260</v>
      </c>
      <c r="U20" s="1">
        <v>1368</v>
      </c>
      <c r="V20" s="1">
        <v>1549.2838484151655</v>
      </c>
    </row>
    <row r="21" spans="8:22" x14ac:dyDescent="0.3">
      <c r="H21">
        <v>20</v>
      </c>
      <c r="I21" s="1">
        <v>0.28089700000000001</v>
      </c>
      <c r="J21" s="1">
        <v>0.53</v>
      </c>
      <c r="K21" s="1">
        <v>465.60002859207776</v>
      </c>
      <c r="L21" s="1">
        <v>-337.5</v>
      </c>
      <c r="M21">
        <f t="shared" si="0"/>
        <v>-128.10002859207771</v>
      </c>
      <c r="N21" s="1">
        <v>0</v>
      </c>
      <c r="O21">
        <f t="shared" si="1"/>
        <v>5.6843418860808015E-14</v>
      </c>
      <c r="Q21">
        <v>601.45523415978028</v>
      </c>
      <c r="R21" s="1">
        <v>0</v>
      </c>
      <c r="S21" s="15">
        <f t="shared" si="3"/>
        <v>-601.45523415978028</v>
      </c>
      <c r="T21">
        <f t="shared" si="2"/>
        <v>0</v>
      </c>
      <c r="U21" s="1">
        <v>1239.8999714079223</v>
      </c>
      <c r="V21" s="1">
        <v>947.82861425538522</v>
      </c>
    </row>
    <row r="22" spans="8:22" x14ac:dyDescent="0.3">
      <c r="H22">
        <v>21</v>
      </c>
      <c r="I22" s="1">
        <v>0.27615600000000001</v>
      </c>
      <c r="J22" s="1">
        <v>0.53</v>
      </c>
      <c r="K22" s="1">
        <v>512.74202974724938</v>
      </c>
      <c r="L22" s="1">
        <v>-337.5</v>
      </c>
      <c r="M22">
        <f t="shared" si="0"/>
        <v>-175.24202974724949</v>
      </c>
      <c r="N22" s="1">
        <v>0</v>
      </c>
      <c r="O22">
        <f t="shared" si="1"/>
        <v>-1.1368683772161603E-13</v>
      </c>
      <c r="Q22">
        <v>491.00964187327816</v>
      </c>
      <c r="R22" s="1">
        <v>0</v>
      </c>
      <c r="S22" s="15">
        <f t="shared" si="3"/>
        <v>-491.00964187327816</v>
      </c>
      <c r="T22">
        <f t="shared" si="2"/>
        <v>0</v>
      </c>
      <c r="U22" s="1">
        <v>1064.6579416606728</v>
      </c>
      <c r="V22" s="1">
        <v>456.81897238210706</v>
      </c>
    </row>
    <row r="23" spans="8:22" x14ac:dyDescent="0.3">
      <c r="H23">
        <v>22</v>
      </c>
      <c r="I23" s="1">
        <v>0.27117200000000002</v>
      </c>
      <c r="J23" s="1">
        <v>0.53</v>
      </c>
      <c r="K23" s="1">
        <v>508.74604423543906</v>
      </c>
      <c r="L23" s="1">
        <v>-337.5</v>
      </c>
      <c r="M23">
        <f t="shared" si="0"/>
        <v>-171.24604423543906</v>
      </c>
      <c r="N23" s="1">
        <v>0</v>
      </c>
      <c r="O23">
        <f t="shared" si="1"/>
        <v>0</v>
      </c>
      <c r="Q23">
        <v>296.34297520661147</v>
      </c>
      <c r="R23" s="1">
        <v>0</v>
      </c>
      <c r="S23" s="15">
        <f t="shared" si="3"/>
        <v>-296.34297520661147</v>
      </c>
      <c r="T23">
        <f t="shared" si="2"/>
        <v>0</v>
      </c>
      <c r="U23" s="1">
        <v>893.41189742523375</v>
      </c>
      <c r="V23" s="1">
        <v>160.47599717549559</v>
      </c>
    </row>
    <row r="24" spans="8:22" x14ac:dyDescent="0.3">
      <c r="H24">
        <v>23</v>
      </c>
      <c r="I24" s="1">
        <v>0.26649</v>
      </c>
      <c r="J24" s="1">
        <v>0.53</v>
      </c>
      <c r="K24" s="1">
        <v>510.54919361575929</v>
      </c>
      <c r="L24" s="1">
        <v>-337.5</v>
      </c>
      <c r="M24">
        <f t="shared" si="0"/>
        <v>-173.04919361575935</v>
      </c>
      <c r="N24" s="1">
        <v>0</v>
      </c>
      <c r="O24">
        <f t="shared" si="1"/>
        <v>-5.6843418860808015E-14</v>
      </c>
      <c r="Q24">
        <v>151.92630853994481</v>
      </c>
      <c r="R24" s="1">
        <v>0</v>
      </c>
      <c r="S24" s="15">
        <f t="shared" si="3"/>
        <v>-151.92630853994481</v>
      </c>
      <c r="T24">
        <f t="shared" si="2"/>
        <v>0</v>
      </c>
      <c r="U24" s="1">
        <v>720.3627038094744</v>
      </c>
      <c r="V24" s="1">
        <v>8.5496886355507797</v>
      </c>
    </row>
    <row r="25" spans="8:22" x14ac:dyDescent="0.3">
      <c r="H25">
        <v>24</v>
      </c>
      <c r="I25" s="1">
        <v>0.26110800000000001</v>
      </c>
      <c r="J25" s="1">
        <v>0.53</v>
      </c>
      <c r="K25" s="1">
        <v>500.7014805998985</v>
      </c>
      <c r="L25" s="1">
        <v>212.625</v>
      </c>
      <c r="M25">
        <f t="shared" si="0"/>
        <v>-720.3627038094744</v>
      </c>
      <c r="N25" s="1">
        <v>0</v>
      </c>
      <c r="O25">
        <f t="shared" si="1"/>
        <v>-7.0362232095758372</v>
      </c>
      <c r="Q25">
        <v>32.004820936639099</v>
      </c>
      <c r="R25" s="1">
        <v>23.4</v>
      </c>
      <c r="S25" s="15">
        <f t="shared" si="3"/>
        <v>-8.5496886355507797</v>
      </c>
      <c r="T25">
        <f t="shared" si="2"/>
        <v>5.5132301088320901E-2</v>
      </c>
      <c r="U25" s="1">
        <v>0</v>
      </c>
      <c r="V25" s="1">
        <v>0</v>
      </c>
    </row>
    <row r="26" spans="8:22" x14ac:dyDescent="0.3">
      <c r="V26" s="1"/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afa66c6-c77d-474d-b1f4-b1aecefa7b5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79322ADFE2CA643A0121F29B0E5C6FB" ma:contentTypeVersion="16" ma:contentTypeDescription="Creare un nuovo documento." ma:contentTypeScope="" ma:versionID="01ab750537898cb5c1383251f555db92">
  <xsd:schema xmlns:xsd="http://www.w3.org/2001/XMLSchema" xmlns:xs="http://www.w3.org/2001/XMLSchema" xmlns:p="http://schemas.microsoft.com/office/2006/metadata/properties" xmlns:ns3="7afa66c6-c77d-474d-b1f4-b1aecefa7b5e" xmlns:ns4="ef0dc92e-f76d-4b3c-abb1-9b509f3d249d" targetNamespace="http://schemas.microsoft.com/office/2006/metadata/properties" ma:root="true" ma:fieldsID="22e9e51ddcfb9e82e0fe826749093a0c" ns3:_="" ns4:_="">
    <xsd:import namespace="7afa66c6-c77d-474d-b1f4-b1aecefa7b5e"/>
    <xsd:import namespace="ef0dc92e-f76d-4b3c-abb1-9b509f3d249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fa66c6-c77d-474d-b1f4-b1aecefa7b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dc92e-f76d-4b3c-abb1-9b509f3d249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A4210B-E357-491D-84B0-930D776C3A0E}">
  <ds:schemaRefs>
    <ds:schemaRef ds:uri="http://purl.org/dc/dcmitype/"/>
    <ds:schemaRef ds:uri="7afa66c6-c77d-474d-b1f4-b1aecefa7b5e"/>
    <ds:schemaRef ds:uri="ef0dc92e-f76d-4b3c-abb1-9b509f3d249d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48BFEAF-7E98-4898-8432-91168E79E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fa66c6-c77d-474d-b1f4-b1aecefa7b5e"/>
    <ds:schemaRef ds:uri="ef0dc92e-f76d-4b3c-abb1-9b509f3d2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C39DBD-A6ED-4B14-93AB-1D2C60CD7D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Technology Parameters </vt:lpstr>
      <vt:lpstr>Scenario</vt:lpstr>
      <vt:lpstr>DAY 51th_SELF CONSUMPTION </vt:lpstr>
      <vt:lpstr>DAY 51th_ECOOBJ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Ferruzzi</dc:creator>
  <cp:lastModifiedBy>Seyede Zahra Tajalli</cp:lastModifiedBy>
  <dcterms:created xsi:type="dcterms:W3CDTF">2025-02-13T08:24:09Z</dcterms:created>
  <dcterms:modified xsi:type="dcterms:W3CDTF">2025-02-14T17:09:52Z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0x010100F79322ADFE2CA643A0121F29B0E5C6FB</vt:lpwstr>
  </property>
</Properties>
</file>