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6050EAF4-DC63-4601-B6BD-65DBCE4633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tion" sheetId="1" r:id="rId1"/>
    <sheet name="Day1" sheetId="2" r:id="rId2"/>
    <sheet name="KP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AH2" i="2" l="1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" i="2"/>
  <c r="B15" i="3"/>
  <c r="B10" i="3" l="1" a="1"/>
  <c r="B10" i="3" s="1"/>
  <c r="B9" i="3"/>
  <c r="X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" i="2"/>
  <c r="AD4" i="2"/>
  <c r="AA5" i="2"/>
  <c r="X3" i="2"/>
  <c r="B11" i="3" s="1" a="1"/>
  <c r="B11" i="3" s="1"/>
  <c r="X4" i="2"/>
  <c r="X5" i="2"/>
  <c r="X6" i="2"/>
  <c r="AD6" i="2" s="1"/>
  <c r="X7" i="2"/>
  <c r="AD7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AD24" i="2" s="1"/>
  <c r="X25" i="2"/>
  <c r="Z2" i="2"/>
  <c r="B13" i="3" s="1" a="1"/>
  <c r="B13" i="3" s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AD5" i="2"/>
  <c r="AD12" i="2"/>
  <c r="AD20" i="2"/>
  <c r="AD21" i="2"/>
  <c r="AD22" i="2"/>
  <c r="AD23" i="2"/>
  <c r="AA3" i="2"/>
  <c r="AA4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" i="2"/>
  <c r="B14" i="3" s="1"/>
  <c r="Y3" i="2"/>
  <c r="Y4" i="2"/>
  <c r="Y5" i="2"/>
  <c r="Y6" i="2"/>
  <c r="Y7" i="2"/>
  <c r="Y8" i="2"/>
  <c r="Y9" i="2"/>
  <c r="Y10" i="2"/>
  <c r="Y11" i="2"/>
  <c r="Y12" i="2"/>
  <c r="Y13" i="2"/>
  <c r="Y14" i="2"/>
  <c r="AD14" i="2" s="1"/>
  <c r="Y15" i="2"/>
  <c r="Y16" i="2"/>
  <c r="Y17" i="2"/>
  <c r="AD17" i="2" s="1"/>
  <c r="Y18" i="2"/>
  <c r="Y19" i="2"/>
  <c r="Y20" i="2"/>
  <c r="Y21" i="2"/>
  <c r="Y22" i="2"/>
  <c r="Y23" i="2"/>
  <c r="Y24" i="2"/>
  <c r="Y25" i="2"/>
  <c r="Y2" i="2"/>
  <c r="B12" i="3" s="1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" i="3" l="1"/>
  <c r="B8" i="3" a="1"/>
  <c r="B8" i="3" s="1"/>
  <c r="AD9" i="2"/>
  <c r="AD2" i="2"/>
  <c r="AD8" i="2"/>
  <c r="AD13" i="2"/>
  <c r="AD16" i="2"/>
  <c r="AD25" i="2"/>
  <c r="AD15" i="2"/>
  <c r="AD11" i="2"/>
  <c r="AD3" i="2"/>
  <c r="AD10" i="2"/>
  <c r="AD19" i="2"/>
  <c r="AD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tc={BBF6192E-46D5-4D10-80A3-16261C917A8C}</author>
  </authors>
  <commentList>
    <comment ref="X1" authorId="0" shapeId="0" xr:uid="{BBF6192E-46D5-4D10-80A3-16261C91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<sst xmlns="http://schemas.openxmlformats.org/spreadsheetml/2006/main" count="101" uniqueCount="87">
  <si>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</si>
  <si>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</si>
  <si>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</si>
  <si>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</si>
  <si>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</si>
  <si>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</si>
  <si>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</si>
  <si>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</si>
  <si>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</si>
  <si>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</si>
  <si>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</si>
  <si>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</si>
  <si>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</si>
  <si>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</si>
  <si>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</si>
  <si>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</si>
  <si>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</si>
  <si>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</si>
  <si>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</si>
  <si>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</si>
  <si>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</si>
  <si>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</si>
  <si>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</si>
  <si>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</si>
  <si>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</si>
  <si>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</si>
  <si>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</si>
  <si>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</si>
  <si>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</si>
  <si>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</si>
  <si>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</si>
  <si>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</si>
  <si>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</si>
  <si>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</si>
  <si>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</si>
  <si>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</si>
  <si>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</si>
  <si>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</si>
  <si>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</si>
  <si>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</si>
  <si>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</si>
  <si>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</si>
  <si>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</si>
  <si>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</si>
  <si>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</si>
  <si>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</si>
  <si>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</si>
  <si>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</si>
  <si>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</si>
  <si>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</si>
  <si>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</si>
  <si>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</si>
  <si>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</si>
  <si>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</si>
  <si>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</si>
  <si>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</si>
  <si>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</si>
  <si>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</si>
  <si>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</si>
  <si>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</si>
  <si>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</si>
  <si>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</si>
  <si>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</si>
  <si>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</si>
  <si>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</si>
  <si>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</si>
  <si>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</si>
  <si>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</si>
  <si>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</si>
  <si>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</si>
  <si>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</si>
  <si>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</si>
  <si>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</si>
  <si>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el loss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</si>
  <si>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</si>
  <si>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</si>
  <si>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</si>
  <si>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</si>
  <si>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</si>
  <si>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</si>
  <si>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</si>
  <si>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</si>
  <si>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</si>
  <si>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</si>
  <si>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</si>
  <si>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Total el consumption</t>
  </si>
  <si>
    <t>Total th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</si>
</sst>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BBF6192E-46D5-4D10-80A3-16261C917A8C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N1" workbookViewId="0">
      <selection activeCell="L13" sqref="J1:L13"/>
    </sheetView>
  </sheetViews>
  <sheetFormatPr defaultRowHeight="14.4" x14ac:dyDescent="0.3"/>
  <cols>
    <col min="1" max="1" width="30.33203125" bestFit="1" customWidth="1"/>
    <col min="6" max="6" width="6" bestFit="1" customWidth="1"/>
    <col min="7" max="7" width="5" bestFit="1" customWidth="1"/>
    <col min="8" max="8" width="12.88671875" bestFit="1" customWidth="1"/>
    <col min="10" max="10" width="31.33203125" bestFit="1" customWidth="1"/>
    <col min="11" max="11" width="11" bestFit="1" customWidth="1"/>
    <col min="13" max="13" width="22" bestFit="1" customWidth="1"/>
    <col min="14" max="14" width="18.6640625" bestFit="1" customWidth="1"/>
    <col min="15" max="15" width="19.33203125" bestFit="1" customWidth="1"/>
  </cols>
  <sheetData>
    <row r="1" spans="1:2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3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3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3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3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3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3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3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3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3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3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3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3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3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3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3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3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3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3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3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3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3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3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3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3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3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3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3">
      <c r="A28" s="5"/>
    </row>
    <row r="29" spans="1:29" x14ac:dyDescent="0.3">
      <c r="A29" s="5"/>
    </row>
    <row r="30" spans="1:29" x14ac:dyDescent="0.3">
      <c r="A30" s="5"/>
      <c r="M30" t="s">
        <v>39</v>
      </c>
      <c r="N30">
        <f>SUM(O27,S27,W27,AA27)/4000</f>
        <v>12322.616587471062</v>
      </c>
    </row>
    <row r="31" spans="1:29" x14ac:dyDescent="0.3">
      <c r="M31" t="s">
        <v>40</v>
      </c>
      <c r="N31">
        <f>SUM(N27,R27,V27,Z27)/4000</f>
        <v>11869.926175793151</v>
      </c>
    </row>
    <row r="32" spans="1:29" x14ac:dyDescent="0.3">
      <c r="M32" t="s">
        <v>41</v>
      </c>
      <c r="N32">
        <f>N30*365</f>
        <v>4497755.0544269374</v>
      </c>
    </row>
    <row r="33" spans="1:14" x14ac:dyDescent="0.3">
      <c r="A33" s="5"/>
      <c r="M33" t="s">
        <v>42</v>
      </c>
      <c r="N33">
        <f>N31*365</f>
        <v>4332523.0541645</v>
      </c>
    </row>
    <row r="34" spans="1:14" x14ac:dyDescent="0.3">
      <c r="A34" s="5"/>
      <c r="M34" t="s">
        <v>43</v>
      </c>
      <c r="N34">
        <f>SUM(P27,T27,X27,AB27)/4000</f>
        <v>12938.653125000001</v>
      </c>
    </row>
    <row r="35" spans="1:14" x14ac:dyDescent="0.3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opLeftCell="U1" workbookViewId="0">
      <selection activeCell="AH23" sqref="AH23"/>
    </sheetView>
  </sheetViews>
  <sheetFormatPr defaultRowHeight="14.4" x14ac:dyDescent="0.3"/>
  <cols>
    <col min="1" max="1" width="13.5546875" bestFit="1" customWidth="1"/>
    <col min="7" max="7" width="10" bestFit="1" customWidth="1"/>
    <col min="9" max="9" width="9.33203125" bestFit="1" customWidth="1"/>
    <col min="13" max="13" width="10.6640625" bestFit="1" customWidth="1"/>
    <col min="18" max="18" width="9.6640625" bestFit="1" customWidth="1"/>
    <col min="27" max="27" width="10.6640625" bestFit="1" customWidth="1"/>
    <col min="28" max="28" width="10.77734375" bestFit="1" customWidth="1"/>
    <col min="29" max="30" width="12.88671875" bestFit="1" customWidth="1"/>
    <col min="33" max="33" width="17.6640625" bestFit="1" customWidth="1"/>
    <col min="34" max="34" width="17.77734375" bestFit="1" customWidth="1"/>
  </cols>
  <sheetData>
    <row r="1" spans="1:34" x14ac:dyDescent="0.3">
      <c r="A1" s="32" t="s">
        <v>80</v>
      </c>
      <c r="B1" s="33" t="s">
        <v>81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83</v>
      </c>
      <c r="AF1" s="29" t="s">
        <v>84</v>
      </c>
      <c r="AG1" s="29" t="s">
        <v>85</v>
      </c>
      <c r="AH1" s="29" t="s">
        <v>86</v>
      </c>
    </row>
    <row r="2" spans="1:34" x14ac:dyDescent="0.3">
      <c r="A2" s="32">
        <v>0.26038899999999998</v>
      </c>
      <c r="B2" s="26">
        <v>0</v>
      </c>
      <c r="C2" s="26">
        <v>0</v>
      </c>
      <c r="D2" s="26">
        <v>0</v>
      </c>
      <c r="E2" s="26">
        <v>-391736</v>
      </c>
      <c r="F2" s="26">
        <v>0</v>
      </c>
      <c r="G2" s="26">
        <v>0</v>
      </c>
      <c r="H2" s="26">
        <v>0</v>
      </c>
      <c r="I2" s="26">
        <v>0</v>
      </c>
      <c r="J2" s="26">
        <v>168750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0.5</v>
      </c>
      <c r="Q2" s="26">
        <v>0.5</v>
      </c>
      <c r="R2" s="26">
        <v>0.5</v>
      </c>
      <c r="S2" s="26">
        <v>0.5</v>
      </c>
      <c r="T2" s="26">
        <v>-222986</v>
      </c>
      <c r="U2" s="26">
        <v>0</v>
      </c>
      <c r="V2" s="26">
        <v>0.25468499999999999</v>
      </c>
      <c r="W2" s="26">
        <v>0.19520999999999999</v>
      </c>
      <c r="X2" s="28">
        <f>IF(T2&lt;0,T2,0)</f>
        <v>-222986</v>
      </c>
      <c r="Y2" s="28">
        <f>IF(T2&gt;0,T2,0)</f>
        <v>0</v>
      </c>
      <c r="Z2" s="28">
        <f>IF(U2&lt;0,U2,0)</f>
        <v>0</v>
      </c>
      <c r="AA2" s="28">
        <f>IF(U2&gt;0,U2,0)</f>
        <v>0</v>
      </c>
      <c r="AB2" s="30">
        <f>SUM(J2,C2:I2,-T2)</f>
        <v>0</v>
      </c>
      <c r="AC2" s="30">
        <f>N2+O2-U2</f>
        <v>0</v>
      </c>
      <c r="AD2" s="30">
        <f>SUM(C2,D2,E2,F2,G2,H2,I2,J2,N2,O2,-X2,-Y2,-Z2,-AA2)</f>
        <v>0</v>
      </c>
      <c r="AE2" s="30">
        <f>IF('Day1'!A2&lt;KPI!$B$15,1,0)</f>
        <v>1</v>
      </c>
      <c r="AF2" s="30">
        <f>IF('Day1'!A2&gt;=KPI!$B$15,1,0)</f>
        <v>0</v>
      </c>
      <c r="AG2" s="30">
        <f>E2</f>
        <v>-391736</v>
      </c>
      <c r="AH2" s="30">
        <f>O2</f>
        <v>0</v>
      </c>
    </row>
    <row r="3" spans="1:34" x14ac:dyDescent="0.3">
      <c r="A3" s="32">
        <v>0.25714300000000001</v>
      </c>
      <c r="B3" s="26">
        <v>3600</v>
      </c>
      <c r="C3" s="26">
        <v>0</v>
      </c>
      <c r="D3" s="26">
        <v>0</v>
      </c>
      <c r="E3" s="26">
        <v>-395127</v>
      </c>
      <c r="F3" s="26">
        <v>0</v>
      </c>
      <c r="G3" s="26">
        <v>0</v>
      </c>
      <c r="H3" s="26">
        <v>-3400000</v>
      </c>
      <c r="I3" s="26">
        <v>0</v>
      </c>
      <c r="J3" s="26">
        <v>337520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0.5</v>
      </c>
      <c r="Q3" s="26">
        <v>0.5</v>
      </c>
      <c r="R3" s="26">
        <v>0.34861500000000001</v>
      </c>
      <c r="S3" s="26">
        <v>0.5</v>
      </c>
      <c r="T3" s="26">
        <v>-3457607</v>
      </c>
      <c r="U3" s="26">
        <v>0</v>
      </c>
      <c r="V3" s="26">
        <v>0.235038</v>
      </c>
      <c r="W3" s="26">
        <v>0.17444999999999999</v>
      </c>
      <c r="X3" s="28">
        <f t="shared" ref="X3:X25" si="0">IF(T3&lt;0,T3,0)</f>
        <v>-3457607</v>
      </c>
      <c r="Y3" s="28">
        <f t="shared" ref="Y3:Y25" si="1">IF(T3&gt;0,T3,0)</f>
        <v>0</v>
      </c>
      <c r="Z3" s="28">
        <f t="shared" ref="Z3:Z25" si="2">IF(U3&lt;0,U3,0)</f>
        <v>0</v>
      </c>
      <c r="AA3" s="28">
        <f t="shared" ref="AA3:AA25" si="3">IF(U3&gt;0,U3,0)</f>
        <v>0</v>
      </c>
      <c r="AB3" s="30">
        <f t="shared" ref="AB3:AB25" si="4">SUM(J3,C3:I3,-T3)</f>
        <v>0</v>
      </c>
      <c r="AC3" s="30">
        <f t="shared" ref="AC3:AC25" si="5">N3+O3-U3</f>
        <v>0</v>
      </c>
      <c r="AD3" s="30">
        <f t="shared" ref="AD3:AD25" si="6">SUM(C3,D3,E3,F3,G3,H3,I3,J3,N3,O3,-X3,-Y3,-Z3,-AA3)</f>
        <v>0</v>
      </c>
      <c r="AE3" s="30">
        <f>IF('Day1'!A3&lt;KPI!$B$15,1,0)</f>
        <v>1</v>
      </c>
      <c r="AF3" s="30">
        <f>IF('Day1'!A3&gt;=KPI!$B$15,1,0)</f>
        <v>0</v>
      </c>
      <c r="AG3" s="30">
        <f t="shared" ref="AG3:AG26" si="7">E3</f>
        <v>-395127</v>
      </c>
      <c r="AH3" s="30">
        <f t="shared" ref="AH3:AH26" si="8">O3</f>
        <v>0</v>
      </c>
    </row>
    <row r="4" spans="1:34" x14ac:dyDescent="0.3">
      <c r="A4" s="32">
        <v>0.25442999999999999</v>
      </c>
      <c r="B4" s="26">
        <v>7200</v>
      </c>
      <c r="C4" s="26">
        <v>0</v>
      </c>
      <c r="D4" s="26">
        <v>0</v>
      </c>
      <c r="E4" s="26">
        <v>-386839</v>
      </c>
      <c r="F4" s="26">
        <v>0</v>
      </c>
      <c r="G4" s="26">
        <v>0</v>
      </c>
      <c r="H4" s="26">
        <v>0</v>
      </c>
      <c r="I4" s="26">
        <v>0</v>
      </c>
      <c r="J4" s="26">
        <v>337500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0.83590699999999996</v>
      </c>
      <c r="Q4" s="26">
        <v>0.5</v>
      </c>
      <c r="R4" s="26">
        <v>0.14677000000000001</v>
      </c>
      <c r="S4" s="26">
        <v>0.5</v>
      </c>
      <c r="T4" s="26">
        <v>-49338.8</v>
      </c>
      <c r="U4" s="26">
        <v>0</v>
      </c>
      <c r="V4" s="26">
        <v>0.20922399999999999</v>
      </c>
      <c r="W4" s="26">
        <v>0.14960999999999999</v>
      </c>
      <c r="X4" s="28">
        <f t="shared" si="0"/>
        <v>-49338.8</v>
      </c>
      <c r="Y4" s="28">
        <f t="shared" si="1"/>
        <v>0</v>
      </c>
      <c r="Z4" s="28">
        <f t="shared" si="2"/>
        <v>0</v>
      </c>
      <c r="AA4" s="28">
        <f t="shared" si="3"/>
        <v>0</v>
      </c>
      <c r="AB4" s="30">
        <f t="shared" si="4"/>
        <v>-0.19999999999708962</v>
      </c>
      <c r="AC4" s="30">
        <f t="shared" si="5"/>
        <v>0</v>
      </c>
      <c r="AD4" s="30">
        <f>SUM(C4,D4,E4,F4,G4,H4,I4,J4,N4,O4,-X4,-Y4,-Z4,-AA4)</f>
        <v>-0.19999999999708962</v>
      </c>
      <c r="AE4" s="30">
        <f>IF('Day1'!A4&lt;KPI!$B$15,1,0)</f>
        <v>1</v>
      </c>
      <c r="AF4" s="30">
        <f>IF('Day1'!A4&gt;=KPI!$B$15,1,0)</f>
        <v>0</v>
      </c>
      <c r="AG4" s="30">
        <f t="shared" si="7"/>
        <v>-386839</v>
      </c>
      <c r="AH4" s="30">
        <f t="shared" si="8"/>
        <v>0</v>
      </c>
    </row>
    <row r="5" spans="1:34" x14ac:dyDescent="0.3">
      <c r="A5" s="32">
        <v>0.25297999999999998</v>
      </c>
      <c r="B5" s="26">
        <v>10800</v>
      </c>
      <c r="C5" s="26">
        <v>0</v>
      </c>
      <c r="D5" s="26">
        <v>0</v>
      </c>
      <c r="E5" s="26">
        <v>-400328</v>
      </c>
      <c r="F5" s="26">
        <v>0</v>
      </c>
      <c r="G5" s="26">
        <v>0</v>
      </c>
      <c r="H5" s="26">
        <v>0</v>
      </c>
      <c r="I5" s="26">
        <v>0</v>
      </c>
      <c r="J5" s="26">
        <v>337500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0.83590699999999996</v>
      </c>
      <c r="Q5" s="26">
        <v>0.5</v>
      </c>
      <c r="R5" s="26">
        <v>3.4637000000000001E-2</v>
      </c>
      <c r="S5" s="26">
        <v>0.5</v>
      </c>
      <c r="T5" s="26">
        <v>-62827.6</v>
      </c>
      <c r="U5" s="26">
        <v>0</v>
      </c>
      <c r="V5" s="26">
        <v>0.200679</v>
      </c>
      <c r="W5" s="26">
        <v>0.14057</v>
      </c>
      <c r="X5" s="28">
        <f t="shared" si="0"/>
        <v>-62827.6</v>
      </c>
      <c r="Y5" s="28">
        <f t="shared" si="1"/>
        <v>0</v>
      </c>
      <c r="Z5" s="28">
        <f t="shared" si="2"/>
        <v>0</v>
      </c>
      <c r="AA5" s="28">
        <f>IF(U5&gt;0,U5,0)</f>
        <v>0</v>
      </c>
      <c r="AB5" s="30">
        <f t="shared" si="4"/>
        <v>-0.40000000000145519</v>
      </c>
      <c r="AC5" s="30">
        <f t="shared" si="5"/>
        <v>0</v>
      </c>
      <c r="AD5" s="30">
        <f t="shared" si="6"/>
        <v>-0.40000000000145519</v>
      </c>
      <c r="AE5" s="30">
        <f>IF('Day1'!A5&lt;KPI!$B$15,1,0)</f>
        <v>1</v>
      </c>
      <c r="AF5" s="30">
        <f>IF('Day1'!A5&gt;=KPI!$B$15,1,0)</f>
        <v>0</v>
      </c>
      <c r="AG5" s="30">
        <f t="shared" si="7"/>
        <v>-400328</v>
      </c>
      <c r="AH5" s="30">
        <f t="shared" si="8"/>
        <v>0</v>
      </c>
    </row>
    <row r="6" spans="1:34" x14ac:dyDescent="0.3">
      <c r="A6" s="32">
        <v>0.25274999999999997</v>
      </c>
      <c r="B6" s="26">
        <v>14400</v>
      </c>
      <c r="C6" s="26">
        <v>0</v>
      </c>
      <c r="D6" s="26">
        <v>0</v>
      </c>
      <c r="E6" s="26">
        <v>-398289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0.83590699999999996</v>
      </c>
      <c r="Q6" s="26">
        <v>0.5</v>
      </c>
      <c r="R6" s="26">
        <v>0</v>
      </c>
      <c r="S6" s="26">
        <v>0.5</v>
      </c>
      <c r="T6" s="26">
        <v>-398289</v>
      </c>
      <c r="U6" s="26">
        <v>0</v>
      </c>
      <c r="V6" s="26">
        <v>0.20197599999999999</v>
      </c>
      <c r="W6" s="26">
        <v>0.14055999999999999</v>
      </c>
      <c r="X6" s="28">
        <f t="shared" si="0"/>
        <v>-398289</v>
      </c>
      <c r="Y6" s="28">
        <f t="shared" si="1"/>
        <v>0</v>
      </c>
      <c r="Z6" s="28">
        <f t="shared" si="2"/>
        <v>0</v>
      </c>
      <c r="AA6" s="28">
        <f t="shared" si="3"/>
        <v>0</v>
      </c>
      <c r="AB6" s="30">
        <f t="shared" si="4"/>
        <v>0</v>
      </c>
      <c r="AC6" s="30">
        <f t="shared" si="5"/>
        <v>0</v>
      </c>
      <c r="AD6" s="30">
        <f t="shared" si="6"/>
        <v>0</v>
      </c>
      <c r="AE6" s="30">
        <f>IF('Day1'!A6&lt;KPI!$B$15,1,0)</f>
        <v>1</v>
      </c>
      <c r="AF6" s="30">
        <f>IF('Day1'!A6&gt;=KPI!$B$15,1,0)</f>
        <v>0</v>
      </c>
      <c r="AG6" s="30">
        <f t="shared" si="7"/>
        <v>-398289</v>
      </c>
      <c r="AH6" s="30">
        <f t="shared" si="8"/>
        <v>0</v>
      </c>
    </row>
    <row r="7" spans="1:34" x14ac:dyDescent="0.3">
      <c r="A7" s="32">
        <v>0.25497999999999998</v>
      </c>
      <c r="B7" s="26">
        <v>18000</v>
      </c>
      <c r="C7" s="26">
        <v>0</v>
      </c>
      <c r="D7" s="26">
        <v>0</v>
      </c>
      <c r="E7" s="26">
        <v>-485746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-2634.3</v>
      </c>
      <c r="P7" s="26">
        <v>0.83590699999999996</v>
      </c>
      <c r="Q7" s="26">
        <v>0.5</v>
      </c>
      <c r="R7" s="26">
        <v>0</v>
      </c>
      <c r="S7" s="26">
        <v>0.5</v>
      </c>
      <c r="T7" s="26">
        <v>-485746</v>
      </c>
      <c r="U7" s="26">
        <v>-2634.3</v>
      </c>
      <c r="V7" s="26">
        <v>0.20758399999999999</v>
      </c>
      <c r="W7" s="26">
        <v>0.14516000000000001</v>
      </c>
      <c r="X7" s="28">
        <f t="shared" si="0"/>
        <v>-485746</v>
      </c>
      <c r="Y7" s="28">
        <f t="shared" si="1"/>
        <v>0</v>
      </c>
      <c r="Z7" s="28">
        <f t="shared" si="2"/>
        <v>-2634.3</v>
      </c>
      <c r="AA7" s="28">
        <f t="shared" si="3"/>
        <v>0</v>
      </c>
      <c r="AB7" s="30">
        <f t="shared" si="4"/>
        <v>0</v>
      </c>
      <c r="AC7" s="30">
        <f t="shared" si="5"/>
        <v>0</v>
      </c>
      <c r="AD7" s="30">
        <f t="shared" si="6"/>
        <v>1.1823431123048067E-11</v>
      </c>
      <c r="AE7" s="30">
        <f>IF('Day1'!A7&lt;KPI!$B$15,1,0)</f>
        <v>1</v>
      </c>
      <c r="AF7" s="30">
        <f>IF('Day1'!A7&gt;=KPI!$B$15,1,0)</f>
        <v>0</v>
      </c>
      <c r="AG7" s="30">
        <f t="shared" si="7"/>
        <v>-485746</v>
      </c>
      <c r="AH7" s="30">
        <f t="shared" si="8"/>
        <v>-2634.3</v>
      </c>
    </row>
    <row r="8" spans="1:34" x14ac:dyDescent="0.3">
      <c r="A8" s="32">
        <v>0.26271</v>
      </c>
      <c r="B8" s="26">
        <v>21600</v>
      </c>
      <c r="C8" s="26">
        <v>0</v>
      </c>
      <c r="D8" s="26">
        <v>0</v>
      </c>
      <c r="E8" s="26">
        <v>-487657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-187900</v>
      </c>
      <c r="O8" s="26">
        <v>-5268.6</v>
      </c>
      <c r="P8" s="26">
        <v>0.83590699999999996</v>
      </c>
      <c r="Q8" s="26">
        <v>0.5</v>
      </c>
      <c r="R8" s="26">
        <v>0</v>
      </c>
      <c r="S8" s="26">
        <v>0.54529099999999997</v>
      </c>
      <c r="T8" s="26">
        <v>-487657</v>
      </c>
      <c r="U8" s="26">
        <v>-193169</v>
      </c>
      <c r="V8" s="26">
        <v>0.222909</v>
      </c>
      <c r="W8" s="26">
        <v>0.15945999999999999</v>
      </c>
      <c r="X8" s="28">
        <f t="shared" si="0"/>
        <v>-487657</v>
      </c>
      <c r="Y8" s="28">
        <f t="shared" si="1"/>
        <v>0</v>
      </c>
      <c r="Z8" s="28">
        <f t="shared" si="2"/>
        <v>-193169</v>
      </c>
      <c r="AA8" s="28">
        <f t="shared" si="3"/>
        <v>0</v>
      </c>
      <c r="AB8" s="30">
        <f t="shared" si="4"/>
        <v>0</v>
      </c>
      <c r="AC8" s="30">
        <f t="shared" si="5"/>
        <v>0.39999999999417923</v>
      </c>
      <c r="AD8" s="30">
        <f t="shared" si="6"/>
        <v>0.40000000002328306</v>
      </c>
      <c r="AE8" s="30">
        <f>IF('Day1'!A8&lt;KPI!$B$15,1,0)</f>
        <v>1</v>
      </c>
      <c r="AF8" s="30">
        <f>IF('Day1'!A8&gt;=KPI!$B$15,1,0)</f>
        <v>0</v>
      </c>
      <c r="AG8" s="30">
        <f t="shared" si="7"/>
        <v>-487657</v>
      </c>
      <c r="AH8" s="30">
        <f t="shared" si="8"/>
        <v>-5268.6</v>
      </c>
    </row>
    <row r="9" spans="1:34" x14ac:dyDescent="0.3">
      <c r="A9" s="32">
        <v>0.269783</v>
      </c>
      <c r="B9" s="26">
        <v>25200</v>
      </c>
      <c r="C9" s="26">
        <v>0</v>
      </c>
      <c r="D9" s="26">
        <v>1112.5</v>
      </c>
      <c r="E9" s="26">
        <v>-515761</v>
      </c>
      <c r="F9" s="26">
        <v>0</v>
      </c>
      <c r="G9" s="26">
        <v>0</v>
      </c>
      <c r="H9" s="26">
        <v>0</v>
      </c>
      <c r="I9" s="26">
        <v>0</v>
      </c>
      <c r="J9" s="26">
        <v>-337500</v>
      </c>
      <c r="K9" s="26">
        <v>0</v>
      </c>
      <c r="L9" s="26">
        <v>0</v>
      </c>
      <c r="M9" s="26">
        <v>0</v>
      </c>
      <c r="N9" s="26">
        <v>-81800</v>
      </c>
      <c r="O9" s="26">
        <v>-13171.5</v>
      </c>
      <c r="P9" s="26">
        <v>0.83590699999999996</v>
      </c>
      <c r="Q9" s="26">
        <v>0.5</v>
      </c>
      <c r="R9" s="26">
        <v>0</v>
      </c>
      <c r="S9" s="26">
        <v>0.56500700000000004</v>
      </c>
      <c r="T9" s="26">
        <v>-852149</v>
      </c>
      <c r="U9" s="26">
        <v>-94971.5</v>
      </c>
      <c r="V9" s="26">
        <v>0.23400599999999999</v>
      </c>
      <c r="W9" s="26">
        <v>0.17157</v>
      </c>
      <c r="X9" s="28">
        <f t="shared" si="0"/>
        <v>-852149</v>
      </c>
      <c r="Y9" s="28">
        <f t="shared" si="1"/>
        <v>0</v>
      </c>
      <c r="Z9" s="28">
        <f t="shared" si="2"/>
        <v>-94971.5</v>
      </c>
      <c r="AA9" s="28">
        <f t="shared" si="3"/>
        <v>0</v>
      </c>
      <c r="AB9" s="30">
        <f t="shared" si="4"/>
        <v>0.5</v>
      </c>
      <c r="AC9" s="30">
        <f t="shared" si="5"/>
        <v>0</v>
      </c>
      <c r="AD9" s="30">
        <f t="shared" si="6"/>
        <v>0.5</v>
      </c>
      <c r="AE9" s="30">
        <f>IF('Day1'!A9&lt;KPI!$B$15,1,0)</f>
        <v>0</v>
      </c>
      <c r="AF9" s="30">
        <f>IF('Day1'!A9&gt;=KPI!$B$15,1,0)</f>
        <v>1</v>
      </c>
      <c r="AG9" s="30">
        <f t="shared" si="7"/>
        <v>-515761</v>
      </c>
      <c r="AH9" s="30">
        <f t="shared" si="8"/>
        <v>-13171.5</v>
      </c>
    </row>
    <row r="10" spans="1:34" x14ac:dyDescent="0.3">
      <c r="A10" s="32">
        <v>0.27707500000000002</v>
      </c>
      <c r="B10" s="26">
        <v>28800</v>
      </c>
      <c r="C10" s="26">
        <v>0</v>
      </c>
      <c r="D10" s="26">
        <v>287081.3</v>
      </c>
      <c r="E10" s="26">
        <v>-559946</v>
      </c>
      <c r="F10" s="26">
        <v>0</v>
      </c>
      <c r="G10" s="26">
        <v>0</v>
      </c>
      <c r="H10" s="26">
        <v>142600</v>
      </c>
      <c r="I10" s="26">
        <v>0</v>
      </c>
      <c r="J10" s="26">
        <v>-337500</v>
      </c>
      <c r="K10" s="26">
        <v>0</v>
      </c>
      <c r="L10" s="26">
        <v>0</v>
      </c>
      <c r="M10" s="26">
        <v>0</v>
      </c>
      <c r="N10" s="26">
        <v>-78020</v>
      </c>
      <c r="O10" s="26">
        <v>-5268.6</v>
      </c>
      <c r="P10" s="26">
        <v>0.83590699999999996</v>
      </c>
      <c r="Q10" s="26">
        <v>0.5</v>
      </c>
      <c r="R10" s="26">
        <v>4.3049999999999998E-3</v>
      </c>
      <c r="S10" s="26">
        <v>0.58381300000000003</v>
      </c>
      <c r="T10" s="26">
        <v>-467765</v>
      </c>
      <c r="U10" s="26">
        <v>-83288.600000000006</v>
      </c>
      <c r="V10" s="26">
        <v>0.204595</v>
      </c>
      <c r="W10" s="26">
        <v>0.14926</v>
      </c>
      <c r="X10" s="28">
        <f t="shared" si="0"/>
        <v>-467765</v>
      </c>
      <c r="Y10" s="28">
        <f t="shared" si="1"/>
        <v>0</v>
      </c>
      <c r="Z10" s="28">
        <f t="shared" si="2"/>
        <v>-83288.600000000006</v>
      </c>
      <c r="AA10" s="28">
        <f t="shared" si="3"/>
        <v>0</v>
      </c>
      <c r="AB10" s="30">
        <f t="shared" si="4"/>
        <v>0.30000000004656613</v>
      </c>
      <c r="AC10" s="30">
        <f t="shared" si="5"/>
        <v>0</v>
      </c>
      <c r="AD10" s="30">
        <f t="shared" si="6"/>
        <v>0.30000000007566996</v>
      </c>
      <c r="AE10" s="30">
        <f>IF('Day1'!A10&lt;KPI!$B$15,1,0)</f>
        <v>0</v>
      </c>
      <c r="AF10" s="30">
        <f>IF('Day1'!A10&gt;=KPI!$B$15,1,0)</f>
        <v>1</v>
      </c>
      <c r="AG10" s="30">
        <f t="shared" si="7"/>
        <v>-559946</v>
      </c>
      <c r="AH10" s="30">
        <f t="shared" si="8"/>
        <v>-5268.6</v>
      </c>
    </row>
    <row r="11" spans="1:34" x14ac:dyDescent="0.3">
      <c r="A11" s="32">
        <v>0.27672799999999997</v>
      </c>
      <c r="B11" s="26">
        <v>32400</v>
      </c>
      <c r="C11" s="26">
        <v>0</v>
      </c>
      <c r="D11" s="26">
        <v>1049419</v>
      </c>
      <c r="E11" s="26">
        <v>-571927</v>
      </c>
      <c r="F11" s="26">
        <v>0</v>
      </c>
      <c r="G11" s="26">
        <v>0</v>
      </c>
      <c r="H11" s="26">
        <v>815681.3</v>
      </c>
      <c r="I11" s="26">
        <v>0</v>
      </c>
      <c r="J11" s="26">
        <v>-212625</v>
      </c>
      <c r="K11" s="26">
        <v>0</v>
      </c>
      <c r="L11" s="26">
        <v>0</v>
      </c>
      <c r="M11" s="26">
        <v>0</v>
      </c>
      <c r="N11" s="26">
        <v>-125565</v>
      </c>
      <c r="O11" s="26">
        <v>-1317.15</v>
      </c>
      <c r="P11" s="26">
        <v>0.81646099999999999</v>
      </c>
      <c r="Q11" s="26">
        <v>0.5</v>
      </c>
      <c r="R11" s="26">
        <v>7.3805999999999997E-2</v>
      </c>
      <c r="S11" s="26">
        <v>0.61407900000000004</v>
      </c>
      <c r="T11" s="26">
        <v>1080548</v>
      </c>
      <c r="U11" s="26">
        <v>-126882</v>
      </c>
      <c r="V11" s="26">
        <v>0.19017899999999999</v>
      </c>
      <c r="W11" s="26">
        <v>0.14055999999999999</v>
      </c>
      <c r="X11" s="28">
        <f t="shared" si="0"/>
        <v>0</v>
      </c>
      <c r="Y11" s="28">
        <f t="shared" si="1"/>
        <v>1080548</v>
      </c>
      <c r="Z11" s="28">
        <f t="shared" si="2"/>
        <v>-126882</v>
      </c>
      <c r="AA11" s="28">
        <f t="shared" si="3"/>
        <v>0</v>
      </c>
      <c r="AB11" s="30">
        <f t="shared" si="4"/>
        <v>0.30000000004656613</v>
      </c>
      <c r="AC11" s="30">
        <f t="shared" si="5"/>
        <v>-0.14999999999417923</v>
      </c>
      <c r="AD11" s="30">
        <f t="shared" si="6"/>
        <v>0.15000000002328306</v>
      </c>
      <c r="AE11" s="30">
        <f>IF('Day1'!A11&lt;KPI!$B$15,1,0)</f>
        <v>0</v>
      </c>
      <c r="AF11" s="30">
        <f>IF('Day1'!A11&gt;=KPI!$B$15,1,0)</f>
        <v>1</v>
      </c>
      <c r="AG11" s="30">
        <f t="shared" si="7"/>
        <v>-571927</v>
      </c>
      <c r="AH11" s="30">
        <f t="shared" si="8"/>
        <v>-1317.15</v>
      </c>
    </row>
    <row r="12" spans="1:34" x14ac:dyDescent="0.3">
      <c r="A12" s="32">
        <v>0.27678199999999997</v>
      </c>
      <c r="B12" s="26">
        <v>36000</v>
      </c>
      <c r="C12" s="26">
        <v>0</v>
      </c>
      <c r="D12" s="26">
        <v>1648938</v>
      </c>
      <c r="E12" s="26">
        <v>-544977</v>
      </c>
      <c r="F12" s="26">
        <v>0</v>
      </c>
      <c r="G12" s="26">
        <v>0</v>
      </c>
      <c r="H12" s="26">
        <v>1257936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-153975</v>
      </c>
      <c r="O12" s="26">
        <v>0</v>
      </c>
      <c r="P12" s="26">
        <v>0.70525000000000004</v>
      </c>
      <c r="Q12" s="26">
        <v>0.5</v>
      </c>
      <c r="R12" s="26">
        <v>0.10066799999999999</v>
      </c>
      <c r="S12" s="26">
        <v>0.65119199999999999</v>
      </c>
      <c r="T12" s="26">
        <v>2361896</v>
      </c>
      <c r="U12" s="26">
        <v>-153975</v>
      </c>
      <c r="V12" s="26">
        <v>0.17811399999999999</v>
      </c>
      <c r="W12" s="26">
        <v>0.13582</v>
      </c>
      <c r="X12" s="28">
        <f t="shared" si="0"/>
        <v>0</v>
      </c>
      <c r="Y12" s="28">
        <f t="shared" si="1"/>
        <v>2361896</v>
      </c>
      <c r="Z12" s="28">
        <f t="shared" si="2"/>
        <v>-153975</v>
      </c>
      <c r="AA12" s="28">
        <f t="shared" si="3"/>
        <v>0</v>
      </c>
      <c r="AB12" s="30">
        <f t="shared" si="4"/>
        <v>1</v>
      </c>
      <c r="AC12" s="30">
        <f t="shared" si="5"/>
        <v>0</v>
      </c>
      <c r="AD12" s="30">
        <f t="shared" si="6"/>
        <v>1</v>
      </c>
      <c r="AE12" s="30">
        <f>IF('Day1'!A12&lt;KPI!$B$15,1,0)</f>
        <v>0</v>
      </c>
      <c r="AF12" s="30">
        <f>IF('Day1'!A12&gt;=KPI!$B$15,1,0)</f>
        <v>1</v>
      </c>
      <c r="AG12" s="30">
        <f t="shared" si="7"/>
        <v>-544977</v>
      </c>
      <c r="AH12" s="30">
        <f t="shared" si="8"/>
        <v>0</v>
      </c>
    </row>
    <row r="13" spans="1:34" x14ac:dyDescent="0.3">
      <c r="A13" s="32">
        <v>0.270368</v>
      </c>
      <c r="B13" s="26">
        <v>39600</v>
      </c>
      <c r="C13" s="26">
        <v>0</v>
      </c>
      <c r="D13" s="26">
        <v>1230288</v>
      </c>
      <c r="E13" s="26">
        <v>-505042</v>
      </c>
      <c r="F13" s="26">
        <v>0</v>
      </c>
      <c r="G13" s="26">
        <v>0</v>
      </c>
      <c r="H13" s="26">
        <v>874245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-149000</v>
      </c>
      <c r="O13" s="26">
        <v>0</v>
      </c>
      <c r="P13" s="26">
        <v>0.53289200000000003</v>
      </c>
      <c r="Q13" s="26">
        <v>0.5</v>
      </c>
      <c r="R13" s="26">
        <v>0.10066799999999999</v>
      </c>
      <c r="S13" s="26">
        <v>0.68710700000000002</v>
      </c>
      <c r="T13" s="26">
        <v>1599490</v>
      </c>
      <c r="U13" s="26">
        <v>-149000</v>
      </c>
      <c r="V13" s="26">
        <v>0.17130300000000001</v>
      </c>
      <c r="W13" s="26">
        <v>0.13022</v>
      </c>
      <c r="X13" s="28">
        <f t="shared" si="0"/>
        <v>0</v>
      </c>
      <c r="Y13" s="28">
        <f t="shared" si="1"/>
        <v>1599490</v>
      </c>
      <c r="Z13" s="28">
        <f t="shared" si="2"/>
        <v>-149000</v>
      </c>
      <c r="AA13" s="28">
        <f t="shared" si="3"/>
        <v>0</v>
      </c>
      <c r="AB13" s="30">
        <f t="shared" si="4"/>
        <v>1</v>
      </c>
      <c r="AC13" s="30">
        <f t="shared" si="5"/>
        <v>0</v>
      </c>
      <c r="AD13" s="30">
        <f t="shared" si="6"/>
        <v>1</v>
      </c>
      <c r="AE13" s="30">
        <f>IF('Day1'!A13&lt;KPI!$B$15,1,0)</f>
        <v>0</v>
      </c>
      <c r="AF13" s="30">
        <f>IF('Day1'!A13&gt;=KPI!$B$15,1,0)</f>
        <v>1</v>
      </c>
      <c r="AG13" s="30">
        <f t="shared" si="7"/>
        <v>-505042</v>
      </c>
      <c r="AH13" s="30">
        <f t="shared" si="8"/>
        <v>0</v>
      </c>
    </row>
    <row r="14" spans="1:34" x14ac:dyDescent="0.3">
      <c r="A14" s="32">
        <v>0.266897</v>
      </c>
      <c r="B14" s="26">
        <v>43200</v>
      </c>
      <c r="C14" s="26">
        <v>0</v>
      </c>
      <c r="D14" s="26">
        <v>1358200</v>
      </c>
      <c r="E14" s="26">
        <v>-497513</v>
      </c>
      <c r="F14" s="26">
        <v>0</v>
      </c>
      <c r="G14" s="26">
        <v>0</v>
      </c>
      <c r="H14" s="26">
        <v>1020937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-160250</v>
      </c>
      <c r="O14" s="26">
        <v>0</v>
      </c>
      <c r="P14" s="26">
        <v>0.40910400000000002</v>
      </c>
      <c r="Q14" s="26">
        <v>0.5</v>
      </c>
      <c r="R14" s="26">
        <v>0.10066799999999999</v>
      </c>
      <c r="S14" s="26">
        <v>0.72573299999999996</v>
      </c>
      <c r="T14" s="26">
        <v>1881624</v>
      </c>
      <c r="U14" s="26">
        <v>-160250</v>
      </c>
      <c r="V14" s="26">
        <v>0.17035500000000001</v>
      </c>
      <c r="W14" s="26">
        <v>0.12872</v>
      </c>
      <c r="X14" s="28">
        <f t="shared" si="0"/>
        <v>0</v>
      </c>
      <c r="Y14" s="28">
        <f t="shared" si="1"/>
        <v>1881624</v>
      </c>
      <c r="Z14" s="28">
        <f t="shared" si="2"/>
        <v>-160250</v>
      </c>
      <c r="AA14" s="28">
        <f t="shared" si="3"/>
        <v>0</v>
      </c>
      <c r="AB14" s="30">
        <f t="shared" si="4"/>
        <v>0</v>
      </c>
      <c r="AC14" s="30">
        <f t="shared" si="5"/>
        <v>0</v>
      </c>
      <c r="AD14" s="30">
        <f t="shared" si="6"/>
        <v>0</v>
      </c>
      <c r="AE14" s="30">
        <f>IF('Day1'!A14&lt;KPI!$B$15,1,0)</f>
        <v>1</v>
      </c>
      <c r="AF14" s="30">
        <f>IF('Day1'!A14&gt;=KPI!$B$15,1,0)</f>
        <v>0</v>
      </c>
      <c r="AG14" s="30">
        <f t="shared" si="7"/>
        <v>-497513</v>
      </c>
      <c r="AH14" s="30">
        <f t="shared" si="8"/>
        <v>0</v>
      </c>
    </row>
    <row r="15" spans="1:34" x14ac:dyDescent="0.3">
      <c r="A15" s="32">
        <v>0.26474700000000001</v>
      </c>
      <c r="B15" s="26">
        <v>46800</v>
      </c>
      <c r="C15" s="26">
        <v>0</v>
      </c>
      <c r="D15" s="26">
        <v>931306.3</v>
      </c>
      <c r="E15" s="26">
        <v>-507461</v>
      </c>
      <c r="F15" s="26">
        <v>0</v>
      </c>
      <c r="G15" s="26">
        <v>0</v>
      </c>
      <c r="H15" s="26">
        <v>583952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-160108</v>
      </c>
      <c r="O15" s="26">
        <v>-1317.15</v>
      </c>
      <c r="P15" s="26">
        <v>0.25906400000000002</v>
      </c>
      <c r="Q15" s="26">
        <v>0.5</v>
      </c>
      <c r="R15" s="26">
        <v>0.10066799999999999</v>
      </c>
      <c r="S15" s="26">
        <v>0.764324</v>
      </c>
      <c r="T15" s="26">
        <v>1007797</v>
      </c>
      <c r="U15" s="26">
        <v>-161425</v>
      </c>
      <c r="V15" s="26">
        <v>0.171295</v>
      </c>
      <c r="W15" s="26">
        <v>0.12992999999999999</v>
      </c>
      <c r="X15" s="28">
        <f t="shared" si="0"/>
        <v>0</v>
      </c>
      <c r="Y15" s="28">
        <f t="shared" si="1"/>
        <v>1007797</v>
      </c>
      <c r="Z15" s="28">
        <f t="shared" si="2"/>
        <v>-161425</v>
      </c>
      <c r="AA15" s="28">
        <f t="shared" si="3"/>
        <v>0</v>
      </c>
      <c r="AB15" s="30">
        <f t="shared" si="4"/>
        <v>0.30000000004656613</v>
      </c>
      <c r="AC15" s="30">
        <f t="shared" si="5"/>
        <v>-0.14999999999417923</v>
      </c>
      <c r="AD15" s="30">
        <f t="shared" si="6"/>
        <v>0.15000000002328306</v>
      </c>
      <c r="AE15" s="30">
        <f>IF('Day1'!A15&lt;KPI!$B$15,1,0)</f>
        <v>1</v>
      </c>
      <c r="AF15" s="30">
        <f>IF('Day1'!A15&gt;=KPI!$B$15,1,0)</f>
        <v>0</v>
      </c>
      <c r="AG15" s="30">
        <f t="shared" si="7"/>
        <v>-507461</v>
      </c>
      <c r="AH15" s="30">
        <f t="shared" si="8"/>
        <v>-1317.15</v>
      </c>
    </row>
    <row r="16" spans="1:34" x14ac:dyDescent="0.3">
      <c r="A16" s="32">
        <v>0.26649400000000001</v>
      </c>
      <c r="B16" s="26">
        <v>50400</v>
      </c>
      <c r="C16" s="26">
        <v>0</v>
      </c>
      <c r="D16" s="26">
        <v>1449738</v>
      </c>
      <c r="E16" s="26">
        <v>-539057</v>
      </c>
      <c r="F16" s="26">
        <v>0</v>
      </c>
      <c r="G16" s="26">
        <v>0</v>
      </c>
      <c r="H16" s="26">
        <v>1077080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-166400</v>
      </c>
      <c r="O16" s="26">
        <v>-1317.15</v>
      </c>
      <c r="P16" s="26">
        <v>0.17180400000000001</v>
      </c>
      <c r="Q16" s="26">
        <v>0.5</v>
      </c>
      <c r="R16" s="26">
        <v>0.10066799999999999</v>
      </c>
      <c r="S16" s="26">
        <v>0.80443299999999995</v>
      </c>
      <c r="T16" s="26">
        <v>1987760</v>
      </c>
      <c r="U16" s="26">
        <v>-167717</v>
      </c>
      <c r="V16" s="26">
        <v>0.17043700000000001</v>
      </c>
      <c r="W16" s="26">
        <v>0.12889999999999999</v>
      </c>
      <c r="X16" s="28">
        <f t="shared" si="0"/>
        <v>0</v>
      </c>
      <c r="Y16" s="28">
        <f t="shared" si="1"/>
        <v>1987760</v>
      </c>
      <c r="Z16" s="28">
        <f t="shared" si="2"/>
        <v>-167717</v>
      </c>
      <c r="AA16" s="28">
        <f t="shared" si="3"/>
        <v>0</v>
      </c>
      <c r="AB16" s="30">
        <f t="shared" si="4"/>
        <v>1</v>
      </c>
      <c r="AC16" s="30">
        <f t="shared" si="5"/>
        <v>-0.14999999999417923</v>
      </c>
      <c r="AD16" s="30">
        <f t="shared" si="6"/>
        <v>0.85000000009313226</v>
      </c>
      <c r="AE16" s="30">
        <f>IF('Day1'!A16&lt;KPI!$B$15,1,0)</f>
        <v>1</v>
      </c>
      <c r="AF16" s="30">
        <f>IF('Day1'!A16&gt;=KPI!$B$15,1,0)</f>
        <v>0</v>
      </c>
      <c r="AG16" s="30">
        <f t="shared" si="7"/>
        <v>-539057</v>
      </c>
      <c r="AH16" s="30">
        <f t="shared" si="8"/>
        <v>-1317.15</v>
      </c>
    </row>
    <row r="17" spans="1:34" x14ac:dyDescent="0.3">
      <c r="A17" s="32">
        <v>0.270067</v>
      </c>
      <c r="B17" s="26">
        <v>54000</v>
      </c>
      <c r="C17" s="26">
        <v>0</v>
      </c>
      <c r="D17" s="26">
        <v>1487075</v>
      </c>
      <c r="E17" s="26">
        <v>-556815</v>
      </c>
      <c r="F17" s="26">
        <v>0</v>
      </c>
      <c r="G17" s="26">
        <v>0</v>
      </c>
      <c r="H17" s="26">
        <v>389354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-159900</v>
      </c>
      <c r="O17" s="26">
        <v>-2634.3</v>
      </c>
      <c r="P17" s="26">
        <v>5.6777000000000001E-2</v>
      </c>
      <c r="Q17" s="26">
        <v>0.5</v>
      </c>
      <c r="R17" s="26">
        <v>0.10066799999999999</v>
      </c>
      <c r="S17" s="26">
        <v>0.842974</v>
      </c>
      <c r="T17" s="26">
        <v>1319614</v>
      </c>
      <c r="U17" s="26">
        <v>-162534</v>
      </c>
      <c r="V17" s="26">
        <v>0.16783999999999999</v>
      </c>
      <c r="W17" s="26">
        <v>0.12529000000000001</v>
      </c>
      <c r="X17" s="28">
        <f t="shared" si="0"/>
        <v>0</v>
      </c>
      <c r="Y17" s="28">
        <f t="shared" si="1"/>
        <v>1319614</v>
      </c>
      <c r="Z17" s="28">
        <f t="shared" si="2"/>
        <v>-162534</v>
      </c>
      <c r="AA17" s="28">
        <f t="shared" si="3"/>
        <v>0</v>
      </c>
      <c r="AB17" s="30">
        <f t="shared" si="4"/>
        <v>0</v>
      </c>
      <c r="AC17" s="30">
        <f t="shared" si="5"/>
        <v>-0.29999999998835847</v>
      </c>
      <c r="AD17" s="30">
        <f t="shared" si="6"/>
        <v>-0.30000000004656613</v>
      </c>
      <c r="AE17" s="30">
        <f>IF('Day1'!A17&lt;KPI!$B$15,1,0)</f>
        <v>0</v>
      </c>
      <c r="AF17" s="30">
        <f>IF('Day1'!A17&gt;=KPI!$B$15,1,0)</f>
        <v>1</v>
      </c>
      <c r="AG17" s="30">
        <f t="shared" si="7"/>
        <v>-556815</v>
      </c>
      <c r="AH17" s="30">
        <f t="shared" si="8"/>
        <v>-2634.3</v>
      </c>
    </row>
    <row r="18" spans="1:34" x14ac:dyDescent="0.3">
      <c r="A18" s="32">
        <v>0.27431899999999998</v>
      </c>
      <c r="B18" s="26">
        <v>57600</v>
      </c>
      <c r="C18" s="26">
        <v>0</v>
      </c>
      <c r="D18" s="26">
        <v>1547713</v>
      </c>
      <c r="E18" s="26">
        <v>-548009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-148700</v>
      </c>
      <c r="O18" s="26">
        <v>-2634.3</v>
      </c>
      <c r="P18" s="26">
        <v>1.7139000000000001E-2</v>
      </c>
      <c r="Q18" s="26">
        <v>0.5</v>
      </c>
      <c r="R18" s="26">
        <v>0.10066799999999999</v>
      </c>
      <c r="S18" s="26">
        <v>0.87881600000000004</v>
      </c>
      <c r="T18" s="26">
        <v>999703.2</v>
      </c>
      <c r="U18" s="26">
        <v>-151334</v>
      </c>
      <c r="V18" s="26">
        <v>0.17468800000000001</v>
      </c>
      <c r="W18" s="26">
        <v>0.12831999999999999</v>
      </c>
      <c r="X18" s="28">
        <f t="shared" si="0"/>
        <v>0</v>
      </c>
      <c r="Y18" s="28">
        <f t="shared" si="1"/>
        <v>999703.2</v>
      </c>
      <c r="Z18" s="28">
        <f t="shared" si="2"/>
        <v>-151334</v>
      </c>
      <c r="AA18" s="28">
        <f t="shared" si="3"/>
        <v>0</v>
      </c>
      <c r="AB18" s="30">
        <f t="shared" si="4"/>
        <v>0.80000000004656613</v>
      </c>
      <c r="AC18" s="30">
        <f t="shared" si="5"/>
        <v>-0.29999999998835847</v>
      </c>
      <c r="AD18" s="30">
        <f t="shared" si="6"/>
        <v>0.5</v>
      </c>
      <c r="AE18" s="30">
        <f>IF('Day1'!A18&lt;KPI!$B$15,1,0)</f>
        <v>0</v>
      </c>
      <c r="AF18" s="30">
        <f>IF('Day1'!A18&gt;=KPI!$B$15,1,0)</f>
        <v>1</v>
      </c>
      <c r="AG18" s="30">
        <f t="shared" si="7"/>
        <v>-548009</v>
      </c>
      <c r="AH18" s="30">
        <f t="shared" si="8"/>
        <v>-2634.3</v>
      </c>
    </row>
    <row r="19" spans="1:34" x14ac:dyDescent="0.3">
      <c r="A19" s="32">
        <v>0.27111299999999999</v>
      </c>
      <c r="B19" s="26">
        <v>61200</v>
      </c>
      <c r="C19" s="26">
        <v>0</v>
      </c>
      <c r="D19" s="26">
        <v>612237.5</v>
      </c>
      <c r="E19" s="26">
        <v>-497719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-153700</v>
      </c>
      <c r="O19" s="26">
        <v>-2634.3</v>
      </c>
      <c r="P19" s="26">
        <v>1.7139000000000001E-2</v>
      </c>
      <c r="Q19" s="26">
        <v>0.5</v>
      </c>
      <c r="R19" s="26">
        <v>0.10066799999999999</v>
      </c>
      <c r="S19" s="26">
        <v>0.91586299999999998</v>
      </c>
      <c r="T19" s="26">
        <v>114518.8</v>
      </c>
      <c r="U19" s="26">
        <v>-156334</v>
      </c>
      <c r="V19" s="26">
        <v>0.18501300000000001</v>
      </c>
      <c r="W19" s="26">
        <v>0.13632</v>
      </c>
      <c r="X19" s="28">
        <f t="shared" si="0"/>
        <v>0</v>
      </c>
      <c r="Y19" s="28">
        <f t="shared" si="1"/>
        <v>114518.8</v>
      </c>
      <c r="Z19" s="28">
        <f t="shared" si="2"/>
        <v>-156334</v>
      </c>
      <c r="AA19" s="28">
        <f t="shared" si="3"/>
        <v>0</v>
      </c>
      <c r="AB19" s="30">
        <f t="shared" si="4"/>
        <v>-0.30000000000291038</v>
      </c>
      <c r="AC19" s="30">
        <f t="shared" si="5"/>
        <v>-0.29999999998835847</v>
      </c>
      <c r="AD19" s="30">
        <f t="shared" si="6"/>
        <v>-0.60000000000582077</v>
      </c>
      <c r="AE19" s="30">
        <f>IF('Day1'!A19&lt;KPI!$B$15,1,0)</f>
        <v>0</v>
      </c>
      <c r="AF19" s="30">
        <f>IF('Day1'!A19&gt;=KPI!$B$15,1,0)</f>
        <v>1</v>
      </c>
      <c r="AG19" s="30">
        <f t="shared" si="7"/>
        <v>-497719</v>
      </c>
      <c r="AH19" s="30">
        <f t="shared" si="8"/>
        <v>-2634.3</v>
      </c>
    </row>
    <row r="20" spans="1:34" x14ac:dyDescent="0.3">
      <c r="A20" s="32">
        <v>0.28212799999999999</v>
      </c>
      <c r="B20" s="26">
        <v>64800</v>
      </c>
      <c r="C20" s="26">
        <v>0</v>
      </c>
      <c r="D20" s="26">
        <v>79631.25</v>
      </c>
      <c r="E20" s="26">
        <v>-417148</v>
      </c>
      <c r="F20" s="26">
        <v>0</v>
      </c>
      <c r="G20" s="26">
        <v>0</v>
      </c>
      <c r="H20" s="26">
        <v>-683000</v>
      </c>
      <c r="I20" s="26">
        <v>0</v>
      </c>
      <c r="J20" s="26">
        <v>-337516</v>
      </c>
      <c r="K20" s="26">
        <v>0</v>
      </c>
      <c r="L20" s="26">
        <v>0</v>
      </c>
      <c r="M20" s="26">
        <v>0</v>
      </c>
      <c r="N20" s="26">
        <v>-216000</v>
      </c>
      <c r="O20" s="26">
        <v>-10537.2</v>
      </c>
      <c r="P20" s="26">
        <v>1.7139000000000001E-2</v>
      </c>
      <c r="Q20" s="26">
        <v>0.5</v>
      </c>
      <c r="R20" s="26">
        <v>0.14330899999999999</v>
      </c>
      <c r="S20" s="26">
        <v>0.96792699999999998</v>
      </c>
      <c r="T20" s="26">
        <v>-1358033</v>
      </c>
      <c r="U20" s="26">
        <v>-226537</v>
      </c>
      <c r="V20" s="26">
        <v>0.25895099999999999</v>
      </c>
      <c r="W20" s="26">
        <v>0.19972000000000001</v>
      </c>
      <c r="X20" s="28">
        <f t="shared" si="0"/>
        <v>-1358033</v>
      </c>
      <c r="Y20" s="28">
        <f t="shared" si="1"/>
        <v>0</v>
      </c>
      <c r="Z20" s="28">
        <f t="shared" si="2"/>
        <v>-226537</v>
      </c>
      <c r="AA20" s="28">
        <f t="shared" si="3"/>
        <v>0</v>
      </c>
      <c r="AB20" s="30">
        <f t="shared" si="4"/>
        <v>0.25</v>
      </c>
      <c r="AC20" s="30">
        <f t="shared" si="5"/>
        <v>-0.20000000001164153</v>
      </c>
      <c r="AD20" s="30">
        <f t="shared" si="6"/>
        <v>5.0000000046566129E-2</v>
      </c>
      <c r="AE20" s="30">
        <f>IF('Day1'!A20&lt;KPI!$B$15,1,0)</f>
        <v>0</v>
      </c>
      <c r="AF20" s="30">
        <f>IF('Day1'!A20&gt;=KPI!$B$15,1,0)</f>
        <v>1</v>
      </c>
      <c r="AG20" s="30">
        <f t="shared" si="7"/>
        <v>-417148</v>
      </c>
      <c r="AH20" s="30">
        <f t="shared" si="8"/>
        <v>-10537.2</v>
      </c>
    </row>
    <row r="21" spans="1:34" x14ac:dyDescent="0.3">
      <c r="A21" s="32">
        <v>0.28089700000000001</v>
      </c>
      <c r="B21" s="26">
        <v>68400</v>
      </c>
      <c r="C21" s="26">
        <v>0</v>
      </c>
      <c r="D21" s="26">
        <v>31.25</v>
      </c>
      <c r="E21" s="26">
        <v>-465631</v>
      </c>
      <c r="F21" s="26">
        <v>0</v>
      </c>
      <c r="G21" s="26">
        <v>0</v>
      </c>
      <c r="H21" s="26">
        <v>-465600</v>
      </c>
      <c r="I21" s="26">
        <v>0</v>
      </c>
      <c r="J21" s="26">
        <v>-337500</v>
      </c>
      <c r="K21" s="26">
        <v>0</v>
      </c>
      <c r="L21" s="26">
        <v>0</v>
      </c>
      <c r="M21" s="26">
        <v>0</v>
      </c>
      <c r="N21" s="26">
        <v>0</v>
      </c>
      <c r="O21" s="26">
        <v>-10537.2</v>
      </c>
      <c r="P21" s="26">
        <v>0.13763800000000001</v>
      </c>
      <c r="Q21" s="26">
        <v>0.5</v>
      </c>
      <c r="R21" s="26">
        <v>0.22858800000000001</v>
      </c>
      <c r="S21" s="26">
        <v>1</v>
      </c>
      <c r="T21" s="26">
        <v>-1268700</v>
      </c>
      <c r="U21" s="26">
        <v>-10537.2</v>
      </c>
      <c r="V21" s="26">
        <v>0.27743400000000001</v>
      </c>
      <c r="W21" s="26">
        <v>0.21782000000000001</v>
      </c>
      <c r="X21" s="28">
        <f t="shared" si="0"/>
        <v>-1268700</v>
      </c>
      <c r="Y21" s="28">
        <f t="shared" si="1"/>
        <v>0</v>
      </c>
      <c r="Z21" s="28">
        <f t="shared" si="2"/>
        <v>-10537.2</v>
      </c>
      <c r="AA21" s="28">
        <f t="shared" si="3"/>
        <v>0</v>
      </c>
      <c r="AB21" s="30">
        <f t="shared" si="4"/>
        <v>0.25</v>
      </c>
      <c r="AC21" s="30">
        <f t="shared" si="5"/>
        <v>0</v>
      </c>
      <c r="AD21" s="30">
        <f t="shared" si="6"/>
        <v>0.25000000004729372</v>
      </c>
      <c r="AE21" s="30">
        <f>IF('Day1'!A21&lt;KPI!$B$15,1,0)</f>
        <v>0</v>
      </c>
      <c r="AF21" s="30">
        <f>IF('Day1'!A21&gt;=KPI!$B$15,1,0)</f>
        <v>1</v>
      </c>
      <c r="AG21" s="30">
        <f t="shared" si="7"/>
        <v>-465631</v>
      </c>
      <c r="AH21" s="30">
        <f t="shared" si="8"/>
        <v>-10537.2</v>
      </c>
    </row>
    <row r="22" spans="1:34" x14ac:dyDescent="0.3">
      <c r="A22" s="32">
        <v>0.27615600000000001</v>
      </c>
      <c r="B22" s="26">
        <v>72000</v>
      </c>
      <c r="C22" s="26">
        <v>0</v>
      </c>
      <c r="D22" s="26">
        <v>0</v>
      </c>
      <c r="E22" s="26">
        <v>-512742</v>
      </c>
      <c r="F22" s="26">
        <v>0</v>
      </c>
      <c r="G22" s="26">
        <v>0</v>
      </c>
      <c r="H22" s="26">
        <v>-512742</v>
      </c>
      <c r="I22" s="26">
        <v>0</v>
      </c>
      <c r="J22" s="26">
        <v>-337500</v>
      </c>
      <c r="K22" s="26">
        <v>0</v>
      </c>
      <c r="L22" s="26">
        <v>0</v>
      </c>
      <c r="M22" s="26">
        <v>0</v>
      </c>
      <c r="N22" s="26">
        <v>0</v>
      </c>
      <c r="O22" s="26">
        <v>-2634.3</v>
      </c>
      <c r="P22" s="26">
        <v>0.21990299999999999</v>
      </c>
      <c r="Q22" s="26">
        <v>0.5</v>
      </c>
      <c r="R22" s="26">
        <v>0.31386500000000001</v>
      </c>
      <c r="S22" s="26">
        <v>1</v>
      </c>
      <c r="T22" s="26">
        <v>-1362984</v>
      </c>
      <c r="U22" s="26">
        <v>-2634.3</v>
      </c>
      <c r="V22" s="26">
        <v>0.28452899999999998</v>
      </c>
      <c r="W22" s="26">
        <v>0.22478999999999999</v>
      </c>
      <c r="X22" s="28">
        <f t="shared" si="0"/>
        <v>-1362984</v>
      </c>
      <c r="Y22" s="28">
        <f t="shared" si="1"/>
        <v>0</v>
      </c>
      <c r="Z22" s="28">
        <f t="shared" si="2"/>
        <v>-2634.3</v>
      </c>
      <c r="AA22" s="28">
        <f t="shared" si="3"/>
        <v>0</v>
      </c>
      <c r="AB22" s="30">
        <f t="shared" si="4"/>
        <v>0</v>
      </c>
      <c r="AC22" s="30">
        <f t="shared" si="5"/>
        <v>0</v>
      </c>
      <c r="AD22" s="30">
        <f t="shared" si="6"/>
        <v>-4.638422979041934E-11</v>
      </c>
      <c r="AE22" s="30">
        <f>IF('Day1'!A22&lt;KPI!$B$15,1,0)</f>
        <v>0</v>
      </c>
      <c r="AF22" s="30">
        <f>IF('Day1'!A22&gt;=KPI!$B$15,1,0)</f>
        <v>1</v>
      </c>
      <c r="AG22" s="30">
        <f t="shared" si="7"/>
        <v>-512742</v>
      </c>
      <c r="AH22" s="30">
        <f t="shared" si="8"/>
        <v>-2634.3</v>
      </c>
    </row>
    <row r="23" spans="1:34" x14ac:dyDescent="0.3">
      <c r="A23" s="32">
        <v>0.27117200000000002</v>
      </c>
      <c r="B23" s="26">
        <v>75600</v>
      </c>
      <c r="C23" s="26">
        <v>0</v>
      </c>
      <c r="D23" s="26">
        <v>0</v>
      </c>
      <c r="E23" s="26">
        <v>-508746</v>
      </c>
      <c r="F23" s="26">
        <v>0</v>
      </c>
      <c r="G23" s="26">
        <v>0</v>
      </c>
      <c r="H23" s="26">
        <v>-508746</v>
      </c>
      <c r="I23" s="26">
        <v>0</v>
      </c>
      <c r="J23" s="26">
        <v>-337500</v>
      </c>
      <c r="K23" s="26">
        <v>0</v>
      </c>
      <c r="L23" s="26">
        <v>0</v>
      </c>
      <c r="M23" s="26">
        <v>0</v>
      </c>
      <c r="N23" s="26">
        <v>0</v>
      </c>
      <c r="O23" s="26">
        <v>-2634.3</v>
      </c>
      <c r="P23" s="26">
        <v>0.30016799999999999</v>
      </c>
      <c r="Q23" s="26">
        <v>0.5</v>
      </c>
      <c r="R23" s="26">
        <v>0.399142</v>
      </c>
      <c r="S23" s="26">
        <v>1</v>
      </c>
      <c r="T23" s="26">
        <v>-1354992</v>
      </c>
      <c r="U23" s="26">
        <v>-2634.3</v>
      </c>
      <c r="V23" s="26">
        <v>0.28195300000000001</v>
      </c>
      <c r="W23" s="26">
        <v>0.22303000000000001</v>
      </c>
      <c r="X23" s="28">
        <f t="shared" si="0"/>
        <v>-1354992</v>
      </c>
      <c r="Y23" s="28">
        <f t="shared" si="1"/>
        <v>0</v>
      </c>
      <c r="Z23" s="28">
        <f t="shared" si="2"/>
        <v>-2634.3</v>
      </c>
      <c r="AA23" s="28">
        <f t="shared" si="3"/>
        <v>0</v>
      </c>
      <c r="AB23" s="30">
        <f t="shared" si="4"/>
        <v>0</v>
      </c>
      <c r="AC23" s="30">
        <f t="shared" si="5"/>
        <v>0</v>
      </c>
      <c r="AD23" s="30">
        <f t="shared" si="6"/>
        <v>-4.638422979041934E-11</v>
      </c>
      <c r="AE23" s="30">
        <f>IF('Day1'!A23&lt;KPI!$B$15,1,0)</f>
        <v>0</v>
      </c>
      <c r="AF23" s="30">
        <f>IF('Day1'!A23&gt;=KPI!$B$15,1,0)</f>
        <v>1</v>
      </c>
      <c r="AG23" s="30">
        <f t="shared" si="7"/>
        <v>-508746</v>
      </c>
      <c r="AH23" s="30">
        <f t="shared" si="8"/>
        <v>-2634.3</v>
      </c>
    </row>
    <row r="24" spans="1:34" x14ac:dyDescent="0.3">
      <c r="A24" s="32">
        <v>0.26649</v>
      </c>
      <c r="B24" s="26">
        <v>79200</v>
      </c>
      <c r="C24" s="26">
        <v>0</v>
      </c>
      <c r="D24" s="26">
        <v>0</v>
      </c>
      <c r="E24" s="26">
        <v>-510549</v>
      </c>
      <c r="F24" s="26">
        <v>0</v>
      </c>
      <c r="G24" s="26">
        <v>0</v>
      </c>
      <c r="H24" s="26">
        <v>-510549</v>
      </c>
      <c r="I24" s="26">
        <v>0</v>
      </c>
      <c r="J24" s="26">
        <v>-337500</v>
      </c>
      <c r="K24" s="26">
        <v>0</v>
      </c>
      <c r="L24" s="26">
        <v>0</v>
      </c>
      <c r="M24" s="26">
        <v>0</v>
      </c>
      <c r="N24" s="26">
        <v>0</v>
      </c>
      <c r="O24" s="26">
        <v>-2634.3</v>
      </c>
      <c r="P24" s="26">
        <v>0.37848700000000002</v>
      </c>
      <c r="Q24" s="26">
        <v>0.5</v>
      </c>
      <c r="R24" s="26">
        <v>0.48441899999999999</v>
      </c>
      <c r="S24" s="26">
        <v>1</v>
      </c>
      <c r="T24" s="26">
        <v>-1358598</v>
      </c>
      <c r="U24" s="26">
        <v>-2634.3</v>
      </c>
      <c r="V24" s="26">
        <v>0.27047399999999999</v>
      </c>
      <c r="W24" s="26">
        <v>0.21471999999999999</v>
      </c>
      <c r="X24" s="28">
        <f t="shared" si="0"/>
        <v>-1358598</v>
      </c>
      <c r="Y24" s="28">
        <f t="shared" si="1"/>
        <v>0</v>
      </c>
      <c r="Z24" s="28">
        <f t="shared" si="2"/>
        <v>-2634.3</v>
      </c>
      <c r="AA24" s="28">
        <f t="shared" si="3"/>
        <v>0</v>
      </c>
      <c r="AB24" s="30">
        <f t="shared" si="4"/>
        <v>0</v>
      </c>
      <c r="AC24" s="30">
        <f t="shared" si="5"/>
        <v>0</v>
      </c>
      <c r="AD24" s="30">
        <f t="shared" si="6"/>
        <v>-4.638422979041934E-11</v>
      </c>
      <c r="AE24" s="30">
        <f>IF('Day1'!A24&lt;KPI!$B$15,1,0)</f>
        <v>1</v>
      </c>
      <c r="AF24" s="30">
        <f>IF('Day1'!A24&gt;=KPI!$B$15,1,0)</f>
        <v>0</v>
      </c>
      <c r="AG24" s="30">
        <f t="shared" si="7"/>
        <v>-510549</v>
      </c>
      <c r="AH24" s="30">
        <f t="shared" si="8"/>
        <v>-2634.3</v>
      </c>
    </row>
    <row r="25" spans="1:34" x14ac:dyDescent="0.3">
      <c r="A25" s="32">
        <v>0.26110800000000001</v>
      </c>
      <c r="B25" s="26">
        <v>82800</v>
      </c>
      <c r="C25" s="26">
        <v>0</v>
      </c>
      <c r="D25" s="26">
        <v>0</v>
      </c>
      <c r="E25" s="26">
        <v>-500701</v>
      </c>
      <c r="F25" s="26">
        <v>0</v>
      </c>
      <c r="G25" s="26">
        <v>0</v>
      </c>
      <c r="H25" s="26">
        <v>-725363</v>
      </c>
      <c r="I25" s="26">
        <v>0</v>
      </c>
      <c r="J25" s="26">
        <v>168750</v>
      </c>
      <c r="K25" s="26">
        <v>0</v>
      </c>
      <c r="L25" s="26">
        <v>0</v>
      </c>
      <c r="M25" s="26">
        <v>0</v>
      </c>
      <c r="N25" s="26">
        <v>0</v>
      </c>
      <c r="O25" s="26">
        <v>-1317.15</v>
      </c>
      <c r="P25" s="26">
        <v>0.45609899999999998</v>
      </c>
      <c r="Q25" s="26">
        <v>0.5</v>
      </c>
      <c r="R25" s="26">
        <v>0.49926199999999998</v>
      </c>
      <c r="S25" s="26">
        <v>1</v>
      </c>
      <c r="T25" s="26">
        <v>-1057314</v>
      </c>
      <c r="U25" s="26">
        <v>-1317.15</v>
      </c>
      <c r="V25" s="26">
        <v>0.26045200000000002</v>
      </c>
      <c r="W25" s="26">
        <v>0.20463000000000001</v>
      </c>
      <c r="X25" s="28">
        <f t="shared" si="0"/>
        <v>-1057314</v>
      </c>
      <c r="Y25" s="28">
        <f t="shared" si="1"/>
        <v>0</v>
      </c>
      <c r="Z25" s="28">
        <f t="shared" si="2"/>
        <v>-1317.15</v>
      </c>
      <c r="AA25" s="28">
        <f t="shared" si="3"/>
        <v>0</v>
      </c>
      <c r="AB25" s="30">
        <f t="shared" si="4"/>
        <v>0</v>
      </c>
      <c r="AC25" s="30">
        <f t="shared" si="5"/>
        <v>0</v>
      </c>
      <c r="AD25" s="30">
        <f t="shared" si="6"/>
        <v>9.3223206931725144E-11</v>
      </c>
      <c r="AE25" s="30">
        <f>IF('Day1'!A25&lt;KPI!$B$15,1,0)</f>
        <v>1</v>
      </c>
      <c r="AF25" s="30">
        <f>IF('Day1'!A25&gt;=KPI!$B$15,1,0)</f>
        <v>0</v>
      </c>
      <c r="AG25" s="30">
        <f t="shared" si="7"/>
        <v>-500701</v>
      </c>
      <c r="AH25" s="30">
        <f t="shared" si="8"/>
        <v>-1317.15</v>
      </c>
    </row>
    <row r="26" spans="1:34" x14ac:dyDescent="0.3">
      <c r="S26" s="5">
        <f>SUM(T2:T25)</f>
        <v>-1892035.4000000004</v>
      </c>
      <c r="T26" s="5">
        <f>SUM(U2:U25)</f>
        <v>-2009808.65</v>
      </c>
      <c r="W26" s="5"/>
      <c r="X26" s="5"/>
      <c r="Y26" s="5"/>
      <c r="Z26" s="5"/>
      <c r="AA26" s="34"/>
      <c r="AE26" s="31"/>
      <c r="AF26" s="31"/>
      <c r="AG26" s="31"/>
      <c r="AH26" s="31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tabSelected="1" workbookViewId="0">
      <selection activeCell="B3" sqref="B3"/>
    </sheetView>
  </sheetViews>
  <sheetFormatPr defaultRowHeight="14.4" x14ac:dyDescent="0.3"/>
  <cols>
    <col min="1" max="1" width="31.33203125" bestFit="1" customWidth="1"/>
    <col min="2" max="3" width="12" bestFit="1" customWidth="1"/>
  </cols>
  <sheetData>
    <row r="1" spans="1:2" x14ac:dyDescent="0.3">
      <c r="A1" t="s">
        <v>7</v>
      </c>
      <c r="B1">
        <f>(B10+B12)/(B9+B11)</f>
        <v>0.92790195989761171</v>
      </c>
    </row>
    <row r="2" spans="1:2" x14ac:dyDescent="0.3">
      <c r="A2" t="s">
        <v>9</v>
      </c>
    </row>
    <row r="3" spans="1:2" x14ac:dyDescent="0.3">
      <c r="A3" t="s">
        <v>13</v>
      </c>
      <c r="B3">
        <f>1/(KPI!B11+KPI!B12)</f>
        <v>3.7596900276936513E-8</v>
      </c>
    </row>
    <row r="4" spans="1:2" x14ac:dyDescent="0.3">
      <c r="A4" t="s">
        <v>15</v>
      </c>
    </row>
    <row r="5" spans="1:2" x14ac:dyDescent="0.3">
      <c r="A5" t="s">
        <v>17</v>
      </c>
    </row>
    <row r="6" spans="1:2" x14ac:dyDescent="0.3">
      <c r="A6" t="s">
        <v>19</v>
      </c>
    </row>
    <row r="7" spans="1:2" x14ac:dyDescent="0.3">
      <c r="A7" t="s">
        <v>21</v>
      </c>
    </row>
    <row r="8" spans="1:2" x14ac:dyDescent="0.3">
      <c r="A8" t="s">
        <v>73</v>
      </c>
      <c r="B8" cm="1">
        <f t="array" ref="B8">SUM(ABS('Day1'!AB2:AB25))</f>
        <v>6.6000000001877197</v>
      </c>
    </row>
    <row r="9" spans="1:2" x14ac:dyDescent="0.3">
      <c r="A9" t="s">
        <v>74</v>
      </c>
      <c r="B9">
        <f>SUM('Day1'!C2:D25)</f>
        <v>11682771.1</v>
      </c>
    </row>
    <row r="10" spans="1:2" x14ac:dyDescent="0.3">
      <c r="A10" t="s">
        <v>75</v>
      </c>
      <c r="B10" cm="1">
        <f t="array" ref="B10">SUM(-'Day1'!E2:E25)</f>
        <v>11705466</v>
      </c>
    </row>
    <row r="11" spans="1:2" x14ac:dyDescent="0.3">
      <c r="A11" t="s">
        <v>76</v>
      </c>
      <c r="B11" cm="1">
        <f t="array" ref="B11">SUM(-'Day1'!X2:X25)</f>
        <v>14244986.4</v>
      </c>
    </row>
    <row r="12" spans="1:2" x14ac:dyDescent="0.3">
      <c r="A12" t="s">
        <v>77</v>
      </c>
      <c r="B12">
        <f>SUM('Day1'!Y2:Y25)</f>
        <v>12352951</v>
      </c>
    </row>
    <row r="13" spans="1:2" x14ac:dyDescent="0.3">
      <c r="A13" t="s">
        <v>78</v>
      </c>
      <c r="B13" cm="1">
        <f t="array" ref="B13">SUM(-'Day1'!Z2:Z25)</f>
        <v>2009808.65</v>
      </c>
    </row>
    <row r="14" spans="1:2" x14ac:dyDescent="0.3">
      <c r="A14" t="s">
        <v>79</v>
      </c>
      <c r="B14">
        <f>SUM('Day1'!AA2:AA25)</f>
        <v>0</v>
      </c>
    </row>
    <row r="15" spans="1:2" x14ac:dyDescent="0.3">
      <c r="A15" t="s">
        <v>82</v>
      </c>
      <c r="B15">
        <f>MEDIAN('Day1'!A2:A25)</f>
        <v>0.26834000000000002</v>
      </c>
    </row>
    <row r="21" spans="1:1" x14ac:dyDescent="0.3">
      <c r="A21" s="12" t="s">
        <v>23</v>
      </c>
    </row>
    <row r="22" spans="1:1" x14ac:dyDescent="0.3">
      <c r="A22" s="12" t="s">
        <v>27</v>
      </c>
    </row>
    <row r="23" spans="1:1" x14ac:dyDescent="0.3">
      <c r="A23" s="12" t="s">
        <v>29</v>
      </c>
    </row>
    <row r="24" spans="1:1" x14ac:dyDescent="0.3">
      <c r="A24" s="12" t="s">
        <v>31</v>
      </c>
    </row>
    <row r="25" spans="1:1" x14ac:dyDescent="0.3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70AA9-F151-4010-B386-EB5DE9535379}">
  <ds:schemaRefs>
    <ds:schemaRef ds:uri="http://purl.org/dc/terms/"/>
    <ds:schemaRef ds:uri="http://purl.org/dc/elements/1.1/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2025-03-07T12:56:26Z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