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szata\Codes\StoriesTeams\Pipeline-dispatcher\Book chapter Studies\Data to optimization\"/>
    </mc:Choice>
  </mc:AlternateContent>
  <xr:revisionPtr revIDLastSave="0" documentId="13_ncr:1_{2704C0BE-1828-4D08-8170-ECD4AD278EBE}" xr6:coauthVersionLast="47" xr6:coauthVersionMax="47" xr10:uidLastSave="{00000000-0000-0000-0000-000000000000}"/>
  <bookViews>
    <workbookView xWindow="-120" yWindow="-120" windowWidth="29040" windowHeight="17520" activeTab="1" xr2:uid="{00000000-000D-0000-FFFF-FFFF00000000}"/>
  </bookViews>
  <sheets>
    <sheet name="Technology Parameters" sheetId="4" r:id="rId1"/>
    <sheet name="New scenario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D8" i="5" s="1"/>
  <c r="K8" i="5" s="1"/>
  <c r="K3" i="5"/>
  <c r="J3" i="5"/>
  <c r="J4" i="5"/>
  <c r="J5" i="5"/>
  <c r="J6" i="5"/>
  <c r="J7" i="5"/>
  <c r="J8" i="5"/>
  <c r="J9" i="5"/>
  <c r="J10" i="5"/>
  <c r="J11" i="5"/>
  <c r="I4" i="5"/>
  <c r="I5" i="5"/>
  <c r="I6" i="5"/>
  <c r="I7" i="5"/>
  <c r="I8" i="5"/>
  <c r="I9" i="5"/>
  <c r="I10" i="5"/>
  <c r="I11" i="5"/>
  <c r="I3" i="5"/>
  <c r="D11" i="5" l="1"/>
  <c r="K11" i="5" s="1"/>
  <c r="D10" i="5"/>
  <c r="K10" i="5" s="1"/>
  <c r="D4" i="5"/>
  <c r="K4" i="5" s="1"/>
  <c r="D7" i="5"/>
  <c r="K7" i="5" s="1"/>
  <c r="D9" i="5"/>
  <c r="K9" i="5" s="1"/>
  <c r="D5" i="5"/>
  <c r="K5" i="5" s="1"/>
  <c r="D6" i="5"/>
  <c r="K6" i="5" s="1"/>
  <c r="E5" i="5"/>
  <c r="E8" i="5"/>
  <c r="E10" i="5"/>
  <c r="H5" i="5"/>
  <c r="H7" i="5"/>
  <c r="H8" i="5"/>
  <c r="H3" i="5"/>
  <c r="F3" i="5"/>
  <c r="F4" i="5"/>
  <c r="F5" i="5"/>
  <c r="F6" i="5"/>
  <c r="F7" i="5"/>
  <c r="F8" i="5"/>
  <c r="F9" i="5"/>
  <c r="F10" i="5"/>
  <c r="F11" i="5"/>
  <c r="G3" i="5"/>
  <c r="L7" i="5"/>
  <c r="L8" i="5"/>
  <c r="L3" i="5"/>
  <c r="G4" i="5"/>
  <c r="L10" i="5" l="1"/>
  <c r="L6" i="5"/>
  <c r="L5" i="5"/>
  <c r="E7" i="5"/>
  <c r="L4" i="5"/>
  <c r="H10" i="5"/>
  <c r="E9" i="5"/>
  <c r="H9" i="5"/>
  <c r="L9" i="5"/>
  <c r="H4" i="5"/>
  <c r="E4" i="5"/>
  <c r="H11" i="5"/>
  <c r="E11" i="5"/>
  <c r="L11" i="5"/>
  <c r="H6" i="5"/>
  <c r="E6" i="5"/>
  <c r="A17" i="5"/>
  <c r="A18" i="5"/>
  <c r="A19" i="5"/>
  <c r="A20" i="5"/>
  <c r="A21" i="5"/>
  <c r="A22" i="5"/>
  <c r="A23" i="5"/>
  <c r="A24" i="5"/>
  <c r="A16" i="5"/>
  <c r="D18" i="5"/>
  <c r="D19" i="5"/>
  <c r="D22" i="5"/>
  <c r="D24" i="5"/>
  <c r="D16" i="5"/>
  <c r="C17" i="5"/>
  <c r="C20" i="5"/>
  <c r="C21" i="5"/>
  <c r="C22" i="5"/>
  <c r="C23" i="5"/>
  <c r="C16" i="5"/>
  <c r="G7" i="5"/>
  <c r="G8" i="5"/>
  <c r="G9" i="5"/>
  <c r="G10" i="5"/>
  <c r="B5" i="4"/>
  <c r="D5" i="4"/>
  <c r="C5" i="4"/>
  <c r="D7" i="4" l="1"/>
  <c r="C7" i="4"/>
  <c r="B7" i="4"/>
  <c r="D20" i="5"/>
  <c r="D17" i="5"/>
  <c r="D21" i="5"/>
  <c r="C24" i="5"/>
  <c r="G11" i="5"/>
  <c r="C18" i="5"/>
  <c r="G5" i="5"/>
  <c r="C19" i="5"/>
  <c r="G6" i="5"/>
  <c r="D23" i="5"/>
</calcChain>
</file>

<file path=xl/sharedStrings.xml><?xml version="1.0" encoding="utf-8"?>
<sst xmlns="http://schemas.openxmlformats.org/spreadsheetml/2006/main" count="35" uniqueCount="35">
  <si>
    <t>BAT (kW)</t>
  </si>
  <si>
    <t>HP (kW)</t>
  </si>
  <si>
    <t>NESS_BAT</t>
  </si>
  <si>
    <t>max kW / module</t>
  </si>
  <si>
    <t>max kWh (=100%Soc) / module</t>
  </si>
  <si>
    <t>BAT</t>
  </si>
  <si>
    <t>HP</t>
  </si>
  <si>
    <t>PCM</t>
  </si>
  <si>
    <t>O&amp;M cost/kWh</t>
  </si>
  <si>
    <t>Specific capital cost/kWh</t>
  </si>
  <si>
    <t>Specific capital cost/modul</t>
  </si>
  <si>
    <t>NESS_HP</t>
  </si>
  <si>
    <t>O&amp;M cost / module</t>
  </si>
  <si>
    <t>NESS_PCM</t>
  </si>
  <si>
    <t>PCM (kW)</t>
  </si>
  <si>
    <t>WG</t>
  </si>
  <si>
    <t>PV</t>
  </si>
  <si>
    <t>Capital cost</t>
  </si>
  <si>
    <t>O&amp;M cost Euro/kWh</t>
  </si>
  <si>
    <t>Scenario_Base_1</t>
  </si>
  <si>
    <t>Scenario_Base_2</t>
  </si>
  <si>
    <t>Scenario_Base_3</t>
  </si>
  <si>
    <t>Scenario_UpperCost_1</t>
  </si>
  <si>
    <t>Scenario_UpperCost_2</t>
  </si>
  <si>
    <t>Scenario_UpperCost_3</t>
  </si>
  <si>
    <t>Scenario_LowerCost_1</t>
  </si>
  <si>
    <t>Scenario_LowerCost_2</t>
  </si>
  <si>
    <t>Scenario_LowerCost_3</t>
  </si>
  <si>
    <t>BAT (kWh)</t>
  </si>
  <si>
    <t>HP (kWh)</t>
  </si>
  <si>
    <t>PCM (kWh)</t>
  </si>
  <si>
    <t>Total capacity of ESS</t>
  </si>
  <si>
    <t>Total maximum power</t>
  </si>
  <si>
    <t>Total O&amp;M cost of storage</t>
  </si>
  <si>
    <t>Total capital cost of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</si>
</sst>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0" fillId="0" borderId="1" xfId="0" applyBorder="1"/>
    <xf numFmtId="0" fontId="1" fillId="0" borderId="0" xfId="0" applyFont="1" applyAlignment="1">
      <alignment vertical="center"/>
    </xf>
    <xf numFmtId="0" fontId="2" fillId="0" borderId="1" xfId="0" applyFont="1" applyBorder="1"/>
    <xf numFmtId="0" fontId="0" fillId="2" borderId="1" xfId="0" applyFill="1" applyBorder="1"/>
    <xf numFmtId="0" fontId="2" fillId="2" borderId="1" xfId="0" applyFont="1" applyFill="1" applyBorder="1"/>
    <xf numFmtId="0" fontId="0" fillId="3" borderId="1" xfId="0" applyFill="1" applyBorder="1"/>
    <xf numFmtId="0" fontId="0" fillId="3" borderId="0" xfId="0" applyFill="1"/>
    <xf numFmtId="0" fontId="1" fillId="4" borderId="1" xfId="0" applyFont="1" applyFill="1" applyBorder="1" applyAlignment="1">
      <alignment horizontal="right" vertical="center"/>
    </xf>
    <xf numFmtId="9" fontId="0" fillId="0" borderId="0" xfId="1" applyFont="1"/>
    <xf numFmtId="10" fontId="0" fillId="0" borderId="0" xfId="1" applyNumberFormat="1" applyFont="1"/>
    <xf numFmtId="0" fontId="0" fillId="2" borderId="0" xfId="0" applyFill="1"/>
    <xf numFmtId="0" fontId="5" fillId="0" borderId="0" xfId="0" applyFont="1"/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87739865850103"/>
          <c:y val="8.2414477043131859E-2"/>
          <c:w val="0.8224561096529600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'New scenarios'!$C$2</c:f>
              <c:strCache>
                <c:ptCount val="1"/>
                <c:pt idx="0">
                  <c:v>NESS_BAT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scenarios'!$C$3:$C$11</c:f>
              <c:numCache>
                <c:formatCode>General</c:formatCode>
                <c:ptCount val="9"/>
                <c:pt idx="0">
                  <c:v>83</c:v>
                </c:pt>
                <c:pt idx="1">
                  <c:v>88</c:v>
                </c:pt>
                <c:pt idx="2">
                  <c:v>78</c:v>
                </c:pt>
                <c:pt idx="3">
                  <c:v>90</c:v>
                </c:pt>
                <c:pt idx="4">
                  <c:v>95</c:v>
                </c:pt>
                <c:pt idx="5">
                  <c:v>85</c:v>
                </c:pt>
                <c:pt idx="6">
                  <c:v>75</c:v>
                </c:pt>
                <c:pt idx="7">
                  <c:v>80</c:v>
                </c:pt>
                <c:pt idx="8">
                  <c:v>70</c:v>
                </c:pt>
              </c:numCache>
            </c:numRef>
          </c:xVal>
          <c:yVal>
            <c:numRef>
              <c:f>'New scenarios'!$D$3:$D$11</c:f>
              <c:numCache>
                <c:formatCode>General</c:formatCode>
                <c:ptCount val="9"/>
                <c:pt idx="0">
                  <c:v>28</c:v>
                </c:pt>
                <c:pt idx="1">
                  <c:v>20</c:v>
                </c:pt>
                <c:pt idx="2">
                  <c:v>36</c:v>
                </c:pt>
                <c:pt idx="3">
                  <c:v>36</c:v>
                </c:pt>
                <c:pt idx="4">
                  <c:v>28</c:v>
                </c:pt>
                <c:pt idx="5">
                  <c:v>44</c:v>
                </c:pt>
                <c:pt idx="6">
                  <c:v>22</c:v>
                </c:pt>
                <c:pt idx="7">
                  <c:v>13</c:v>
                </c:pt>
                <c:pt idx="8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A5-4073-81F7-89956A763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953440"/>
        <c:axId val="615338464"/>
      </c:scatterChart>
      <c:valAx>
        <c:axId val="471953440"/>
        <c:scaling>
          <c:orientation val="minMax"/>
          <c:min val="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Battery modules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15338464"/>
        <c:crosses val="autoZero"/>
        <c:crossBetween val="midCat"/>
        <c:majorUnit val="10"/>
      </c:valAx>
      <c:valAx>
        <c:axId val="61533846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</a:t>
                </a:r>
                <a:r>
                  <a:rPr lang="en-US" sz="1100" b="1" i="0" u="none" strike="noStrike" baseline="0">
                    <a:effectLst/>
                  </a:rPr>
                  <a:t>PCM</a:t>
                </a:r>
                <a:r>
                  <a:rPr lang="en-US" b="1"/>
                  <a:t> </a:t>
                </a:r>
                <a:r>
                  <a:rPr lang="en-US"/>
                  <a:t>modules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7195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1470423</xdr:colOff>
      <xdr:row>14</xdr:row>
      <xdr:rowOff>0</xdr:rowOff>
    </xdr:from>
    <xdr:to>
      <xdr:col>10</xdr:col>
      <xdr:colOff>571501</xdr:colOff>
      <xdr:row>30</xdr:row>
      <xdr:rowOff>64293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84CB7A-1CFF-1818-84BF-4AF526FB4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935935</xdr:colOff>
      <xdr:row>15</xdr:row>
      <xdr:rowOff>74544</xdr:rowOff>
    </xdr:from>
    <xdr:to>
      <xdr:col>10</xdr:col>
      <xdr:colOff>57978</xdr:colOff>
      <xdr:row>22</xdr:row>
      <xdr:rowOff>182218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9688FD75-83E6-48AB-B7CC-6BBFE7A7900A}"/>
            </a:ext>
          </a:extLst>
        </xdr:cNvPr>
        <xdr:cNvCxnSpPr/>
      </xdr:nvCxnSpPr>
      <xdr:spPr>
        <a:xfrm flipH="1" flipV="1">
          <a:off x="7520609" y="3031435"/>
          <a:ext cx="1490869" cy="1441174"/>
        </a:xfrm>
        <a:prstGeom prst="line">
          <a:avLst/>
        </a:prstGeom>
        <a:ln w="22225" cmpd="sng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500063</xdr:colOff>
      <xdr:row>23</xdr:row>
      <xdr:rowOff>130970</xdr:rowOff>
    </xdr:from>
    <xdr:ext cx="1234056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C9EAF6E-D982-77D2-F654-8AF1201A0AFE}"/>
            </a:ext>
          </a:extLst>
        </xdr:cNvPr>
        <xdr:cNvSpPr txBox="1"/>
      </xdr:nvSpPr>
      <xdr:spPr>
        <a:xfrm>
          <a:off x="8447485" y="4643439"/>
          <a:ext cx="123405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Same Capital</a:t>
          </a:r>
          <a:r>
            <a:rPr lang="en-US" sz="1100" b="1" baseline="0"/>
            <a:t> Cost</a:t>
          </a:r>
        </a:p>
      </xdr:txBody>
    </xdr:sp>
    <xdr:clientData/>
  </xdr:oneCellAnchor>
  <xdr:oneCellAnchor>
    <xdr:from>
      <xdr:col>7</xdr:col>
      <xdr:colOff>409849</xdr:colOff>
      <xdr:row>13</xdr:row>
      <xdr:rowOff>110437</xdr:rowOff>
    </xdr:from>
    <xdr:ext cx="436786" cy="1173363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F4BDFCDA-E2FA-4E06-A34D-A6E9C62B3A9E}"/>
            </a:ext>
          </a:extLst>
        </xdr:cNvPr>
        <xdr:cNvSpPr txBox="1"/>
      </xdr:nvSpPr>
      <xdr:spPr>
        <a:xfrm rot="2814149">
          <a:off x="6619763" y="3074289"/>
          <a:ext cx="117336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10% investment increase </a:t>
          </a:r>
        </a:p>
      </xdr:txBody>
    </xdr:sp>
    <xdr:clientData/>
  </xdr:oneCellAnchor>
  <xdr:oneCellAnchor>
    <xdr:from>
      <xdr:col>6</xdr:col>
      <xdr:colOff>483767</xdr:colOff>
      <xdr:row>15</xdr:row>
      <xdr:rowOff>135351</xdr:rowOff>
    </xdr:from>
    <xdr:ext cx="436786" cy="1315952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9CB5C993-ECC2-451A-9BCA-24380A756430}"/>
            </a:ext>
          </a:extLst>
        </xdr:cNvPr>
        <xdr:cNvSpPr txBox="1"/>
      </xdr:nvSpPr>
      <xdr:spPr>
        <a:xfrm rot="2831378">
          <a:off x="6015168" y="3563403"/>
          <a:ext cx="1315952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10% investment decrease</a:t>
          </a:r>
        </a:p>
      </xdr:txBody>
    </xdr:sp>
    <xdr:clientData/>
  </xdr:oneCellAnchor>
  <xdr:twoCellAnchor>
    <xdr:from>
      <xdr:col>7</xdr:col>
      <xdr:colOff>231914</xdr:colOff>
      <xdr:row>17</xdr:row>
      <xdr:rowOff>91109</xdr:rowOff>
    </xdr:from>
    <xdr:to>
      <xdr:col>9</xdr:col>
      <xdr:colOff>99392</xdr:colOff>
      <xdr:row>25</xdr:row>
      <xdr:rowOff>8283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ABC552D-E286-6EDD-8A66-287679A54C09}"/>
            </a:ext>
          </a:extLst>
        </xdr:cNvPr>
        <xdr:cNvCxnSpPr/>
      </xdr:nvCxnSpPr>
      <xdr:spPr>
        <a:xfrm flipH="1" flipV="1">
          <a:off x="6816588" y="3429000"/>
          <a:ext cx="1490869" cy="1441174"/>
        </a:xfrm>
        <a:prstGeom prst="line">
          <a:avLst/>
        </a:prstGeom>
        <a:ln w="22225" cmpd="sng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107675</xdr:colOff>
      <xdr:row>19</xdr:row>
      <xdr:rowOff>99392</xdr:rowOff>
    </xdr:from>
    <xdr:to>
      <xdr:col>8</xdr:col>
      <xdr:colOff>33131</xdr:colOff>
      <xdr:row>27</xdr:row>
      <xdr:rowOff>16566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A656BE7E-333A-F4DD-0C50-CD21AB698B98}"/>
            </a:ext>
          </a:extLst>
        </xdr:cNvPr>
        <xdr:cNvCxnSpPr/>
      </xdr:nvCxnSpPr>
      <xdr:spPr>
        <a:xfrm flipH="1" flipV="1">
          <a:off x="6079436" y="3818283"/>
          <a:ext cx="1490869" cy="1441174"/>
        </a:xfrm>
        <a:prstGeom prst="line">
          <a:avLst/>
        </a:prstGeom>
        <a:ln w="22225" cmpd="sng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0.56685</cdr:x>
      <cdr:y>0.23685</cdr:y>
    </cdr:from>
    <cdr:to>
      <cdr:x>0.64147</cdr:x>
      <cdr:y>0.35661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06E1B391-0CFE-51C1-707D-7E6CCBFFC048}"/>
            </a:ext>
          </a:extLst>
        </cdr:cNvPr>
        <cdr:cNvCxnSpPr/>
      </cdr:nvCxnSpPr>
      <cdr:spPr>
        <a:xfrm xmlns:a="http://schemas.openxmlformats.org/drawingml/2006/main" flipV="1">
          <a:off x="2579773" y="737152"/>
          <a:ext cx="339587" cy="37271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0.43157</cdr:x>
      <cdr:y>0.4368</cdr:y>
    </cdr:from>
    <cdr:to>
      <cdr:x>0.50619</cdr:x>
      <cdr:y>0.55656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A8220160-BE2B-9023-493A-7880A9CE9237}"/>
            </a:ext>
          </a:extLst>
        </cdr:cNvPr>
        <cdr:cNvCxnSpPr/>
      </cdr:nvCxnSpPr>
      <cdr:spPr>
        <a:xfrm xmlns:a="http://schemas.openxmlformats.org/drawingml/2006/main" flipV="1">
          <a:off x="1964084" y="1359453"/>
          <a:ext cx="339587" cy="37271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headEnd type="triangle"/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1C39-A134-4FDB-8EFA-70C441A76FDC}">
  <dimension ref="A1:I7"/>
  <sheetViews>
    <sheetView workbookViewId="0">
      <selection activeCell="D43" sqref="D43"/>
    </sheetView>
  </sheetViews>
  <sheetFormatPr defaultRowHeight="15" x14ac:dyDescent="0.25"/>
  <cols>
    <col min="1" max="1" width="28.7109375" bestFit="1" customWidth="1"/>
    <col min="4" max="4" width="6" bestFit="1" customWidth="1"/>
    <col min="7" max="7" width="19.140625" bestFit="1" customWidth="1"/>
  </cols>
  <sheetData>
    <row r="1" spans="1:9" x14ac:dyDescent="0.25">
      <c r="A1" s="3"/>
      <c r="B1" s="3" t="s">
        <v>6</v>
      </c>
      <c r="C1" s="3" t="s">
        <v>5</v>
      </c>
      <c r="D1" s="3" t="s">
        <v>7</v>
      </c>
      <c r="G1" s="3"/>
      <c r="H1" s="3" t="s">
        <v>15</v>
      </c>
      <c r="I1" s="3" t="s">
        <v>16</v>
      </c>
    </row>
    <row r="2" spans="1:9" x14ac:dyDescent="0.25">
      <c r="A2" s="3" t="s">
        <v>3</v>
      </c>
      <c r="B2" s="3">
        <v>50</v>
      </c>
      <c r="C2" s="3">
        <v>82</v>
      </c>
      <c r="D2" s="5">
        <v>50</v>
      </c>
      <c r="G2" s="3" t="s">
        <v>17</v>
      </c>
      <c r="H2" s="3">
        <v>2500</v>
      </c>
      <c r="I2" s="3">
        <v>2000</v>
      </c>
    </row>
    <row r="3" spans="1:9" x14ac:dyDescent="0.25">
      <c r="A3" s="3" t="s">
        <v>4</v>
      </c>
      <c r="B3" s="3">
        <v>286.125</v>
      </c>
      <c r="C3" s="3">
        <v>82</v>
      </c>
      <c r="D3" s="5">
        <v>205</v>
      </c>
      <c r="G3" s="3" t="s">
        <v>18</v>
      </c>
      <c r="H3" s="3">
        <v>1.2E-2</v>
      </c>
      <c r="I3" s="3">
        <v>0.01</v>
      </c>
    </row>
    <row r="4" spans="1:9" s="13" customFormat="1" x14ac:dyDescent="0.25">
      <c r="A4" s="6" t="s">
        <v>8</v>
      </c>
      <c r="B4" s="6">
        <v>2E-3</v>
      </c>
      <c r="C4" s="6">
        <v>5.0000000000000001E-3</v>
      </c>
      <c r="D4" s="7">
        <v>3.0000000000000001E-3</v>
      </c>
    </row>
    <row r="5" spans="1:9" x14ac:dyDescent="0.25">
      <c r="A5" s="3" t="s">
        <v>12</v>
      </c>
      <c r="B5" s="3">
        <f>B3*B4</f>
        <v>0.57225000000000004</v>
      </c>
      <c r="C5" s="3">
        <f>C4*C3</f>
        <v>0.41000000000000003</v>
      </c>
      <c r="D5" s="5">
        <f>D4*D3</f>
        <v>0.61499999999999999</v>
      </c>
    </row>
    <row r="6" spans="1:9" s="13" customFormat="1" x14ac:dyDescent="0.25">
      <c r="A6" s="6" t="s">
        <v>9</v>
      </c>
      <c r="B6" s="6">
        <v>200</v>
      </c>
      <c r="C6" s="6">
        <v>350</v>
      </c>
      <c r="D6" s="7">
        <v>83</v>
      </c>
    </row>
    <row r="7" spans="1:9" x14ac:dyDescent="0.25">
      <c r="A7" s="3" t="s">
        <v>10</v>
      </c>
      <c r="B7" s="3">
        <f>B6*B3</f>
        <v>57225</v>
      </c>
      <c r="C7" s="3">
        <f>C6*C3</f>
        <v>28700</v>
      </c>
      <c r="D7" s="5">
        <f>D6*D3</f>
        <v>17015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B6176-32BE-4074-8A6B-0AF8F24AB42E}">
  <dimension ref="A1:N24"/>
  <sheetViews>
    <sheetView tabSelected="1" zoomScale="115" zoomScaleNormal="115" workbookViewId="0">
      <selection activeCell="L18" sqref="L18"/>
    </sheetView>
  </sheetViews>
  <sheetFormatPr defaultRowHeight="15" x14ac:dyDescent="0.25"/>
  <cols>
    <col min="1" max="1" width="21.140625" bestFit="1" customWidth="1"/>
    <col min="3" max="3" width="11.85546875" style="9" customWidth="1"/>
    <col min="4" max="4" width="10.42578125" style="9" bestFit="1" customWidth="1"/>
    <col min="5" max="5" width="27.140625" bestFit="1" customWidth="1"/>
    <col min="6" max="6" width="9.85546875" bestFit="1" customWidth="1"/>
    <col min="8" max="8" width="14.28515625" customWidth="1"/>
    <col min="9" max="9" width="10" bestFit="1" customWidth="1"/>
    <col min="10" max="10" width="11.140625" bestFit="1" customWidth="1"/>
    <col min="11" max="11" width="11.7109375" bestFit="1" customWidth="1"/>
    <col min="12" max="12" width="26" bestFit="1" customWidth="1"/>
    <col min="13" max="13" width="27.140625" customWidth="1"/>
    <col min="14" max="14" width="25.140625" customWidth="1"/>
  </cols>
  <sheetData>
    <row r="1" spans="1:14" ht="15.75" x14ac:dyDescent="0.25">
      <c r="A1" s="3"/>
      <c r="B1" s="3"/>
      <c r="C1" s="3"/>
      <c r="D1" s="3"/>
      <c r="E1" s="3"/>
      <c r="F1" s="15" t="s">
        <v>32</v>
      </c>
      <c r="G1" s="15"/>
      <c r="H1" s="15"/>
      <c r="I1" s="15" t="s">
        <v>31</v>
      </c>
      <c r="J1" s="15"/>
      <c r="K1" s="15"/>
      <c r="L1" s="3"/>
      <c r="M1" s="4"/>
      <c r="N1" s="4"/>
    </row>
    <row r="2" spans="1:14" ht="15.75" x14ac:dyDescent="0.25">
      <c r="A2" s="1"/>
      <c r="B2" s="3" t="s">
        <v>11</v>
      </c>
      <c r="C2" s="8" t="s">
        <v>2</v>
      </c>
      <c r="D2" s="8" t="s">
        <v>13</v>
      </c>
      <c r="E2" s="1" t="s">
        <v>34</v>
      </c>
      <c r="F2" s="1" t="s">
        <v>1</v>
      </c>
      <c r="G2" s="1" t="s">
        <v>0</v>
      </c>
      <c r="H2" s="1" t="s">
        <v>14</v>
      </c>
      <c r="I2" s="1" t="s">
        <v>29</v>
      </c>
      <c r="J2" s="1" t="s">
        <v>28</v>
      </c>
      <c r="K2" s="1" t="s">
        <v>30</v>
      </c>
      <c r="L2" s="1" t="s">
        <v>33</v>
      </c>
    </row>
    <row r="3" spans="1:14" ht="15.75" x14ac:dyDescent="0.25">
      <c r="A3" s="3" t="s">
        <v>19</v>
      </c>
      <c r="B3" s="2">
        <v>9</v>
      </c>
      <c r="C3" s="3">
        <v>83</v>
      </c>
      <c r="D3" s="3">
        <v>28</v>
      </c>
      <c r="E3" s="10">
        <f>B3*'Technology Parameters'!$B$7+C3*'Technology Parameters'!$C$7+D3*'Technology Parameters'!$D$7</f>
        <v>3373545</v>
      </c>
      <c r="F3" s="3">
        <f>B3*'Technology Parameters'!$B$2</f>
        <v>450</v>
      </c>
      <c r="G3" s="3">
        <f>C3*'Technology Parameters'!$C$2</f>
        <v>6806</v>
      </c>
      <c r="H3" s="5">
        <f>D3*'Technology Parameters'!$D$2</f>
        <v>1400</v>
      </c>
      <c r="I3" s="3">
        <f>B3*'Technology Parameters'!$B$3</f>
        <v>2575.125</v>
      </c>
      <c r="J3" s="3">
        <f>C3*'Technology Parameters'!$C$3</f>
        <v>6806</v>
      </c>
      <c r="K3" s="3">
        <f>D3*'Technology Parameters'!$D$3</f>
        <v>5740</v>
      </c>
      <c r="L3" s="2">
        <f>C3*'Technology Parameters'!$C$5+B3*'Technology Parameters'!$B$5+D3*'Technology Parameters'!$D$5</f>
        <v>56.40025</v>
      </c>
    </row>
    <row r="4" spans="1:14" ht="15.75" x14ac:dyDescent="0.25">
      <c r="A4" s="3" t="s">
        <v>20</v>
      </c>
      <c r="B4" s="2">
        <v>9</v>
      </c>
      <c r="C4" s="3">
        <v>88</v>
      </c>
      <c r="D4" s="3">
        <f>ROUND(($E$3-C4*'Technology Parameters'!$C$7-B4*'Technology Parameters'!$B$7)/'Technology Parameters'!$D$7,0)</f>
        <v>20</v>
      </c>
      <c r="E4" s="10">
        <f>B4*'Technology Parameters'!$B$7+C4*'Technology Parameters'!$C$7+D4*'Technology Parameters'!$D$7</f>
        <v>3380925</v>
      </c>
      <c r="F4" s="3">
        <f>B4*'Technology Parameters'!$B$2</f>
        <v>450</v>
      </c>
      <c r="G4" s="3">
        <f>C4*'Technology Parameters'!$C$2</f>
        <v>7216</v>
      </c>
      <c r="H4" s="5">
        <f>D4*'Technology Parameters'!$D$2</f>
        <v>1000</v>
      </c>
      <c r="I4" s="3">
        <f>B4*'Technology Parameters'!$B$3</f>
        <v>2575.125</v>
      </c>
      <c r="J4" s="3">
        <f>C4*'Technology Parameters'!$C$3</f>
        <v>7216</v>
      </c>
      <c r="K4" s="3">
        <f>D4*'Technology Parameters'!$D$3</f>
        <v>4100</v>
      </c>
      <c r="L4" s="2">
        <f>C4*'Technology Parameters'!$C$5+B4*'Technology Parameters'!$B$5+D4*'Technology Parameters'!$D$5</f>
        <v>53.530250000000009</v>
      </c>
    </row>
    <row r="5" spans="1:14" ht="15.75" x14ac:dyDescent="0.25">
      <c r="A5" s="3" t="s">
        <v>21</v>
      </c>
      <c r="B5" s="2">
        <v>9</v>
      </c>
      <c r="C5" s="3">
        <v>78</v>
      </c>
      <c r="D5" s="3">
        <f>ROUND(($E$3-C5*'Technology Parameters'!$C$7-B5*'Technology Parameters'!$B$7)/'Technology Parameters'!$D$7,0)</f>
        <v>36</v>
      </c>
      <c r="E5" s="10">
        <f>B5*'Technology Parameters'!$B$7+C5*'Technology Parameters'!$C$7+D5*'Technology Parameters'!$D$7</f>
        <v>3366165</v>
      </c>
      <c r="F5" s="3">
        <f>B5*'Technology Parameters'!$B$2</f>
        <v>450</v>
      </c>
      <c r="G5" s="3">
        <f>C5*'Technology Parameters'!$C$2</f>
        <v>6396</v>
      </c>
      <c r="H5" s="5">
        <f>D5*'Technology Parameters'!$D$2</f>
        <v>1800</v>
      </c>
      <c r="I5" s="3">
        <f>B5*'Technology Parameters'!$B$3</f>
        <v>2575.125</v>
      </c>
      <c r="J5" s="3">
        <f>C5*'Technology Parameters'!$C$3</f>
        <v>6396</v>
      </c>
      <c r="K5" s="3">
        <f>D5*'Technology Parameters'!$D$3</f>
        <v>7380</v>
      </c>
      <c r="L5" s="2">
        <f>C5*'Technology Parameters'!$C$5+B5*'Technology Parameters'!$B$5+D5*'Technology Parameters'!$D$5</f>
        <v>59.270250000000004</v>
      </c>
    </row>
    <row r="6" spans="1:14" ht="15.75" x14ac:dyDescent="0.25">
      <c r="A6" s="3" t="s">
        <v>22</v>
      </c>
      <c r="B6" s="2">
        <v>9</v>
      </c>
      <c r="C6" s="3">
        <v>90</v>
      </c>
      <c r="D6" s="3">
        <f>ROUND(($E$3*1.1-C6*'Technology Parameters'!$C$7-B6*'Technology Parameters'!$B$7)/'Technology Parameters'!$D$7,0)</f>
        <v>36</v>
      </c>
      <c r="E6" s="10">
        <f>B6*'Technology Parameters'!$B$7+C6*'Technology Parameters'!$C$7+D6*'Technology Parameters'!$D$7</f>
        <v>3710565</v>
      </c>
      <c r="F6" s="3">
        <f>B6*'Technology Parameters'!$B$2</f>
        <v>450</v>
      </c>
      <c r="G6" s="3">
        <f>C6*'Technology Parameters'!$C$2</f>
        <v>7380</v>
      </c>
      <c r="H6" s="5">
        <f>D6*'Technology Parameters'!$D$2</f>
        <v>1800</v>
      </c>
      <c r="I6" s="3">
        <f>B6*'Technology Parameters'!$B$3</f>
        <v>2575.125</v>
      </c>
      <c r="J6" s="3">
        <f>C6*'Technology Parameters'!$C$3</f>
        <v>7380</v>
      </c>
      <c r="K6" s="3">
        <f>D6*'Technology Parameters'!$D$3</f>
        <v>7380</v>
      </c>
      <c r="L6" s="2">
        <f>C6*'Technology Parameters'!$C$5+B6*'Technology Parameters'!$B$5+D6*'Technology Parameters'!$D$5</f>
        <v>64.190250000000006</v>
      </c>
    </row>
    <row r="7" spans="1:14" ht="15.75" x14ac:dyDescent="0.25">
      <c r="A7" s="3" t="s">
        <v>23</v>
      </c>
      <c r="B7" s="2">
        <v>9</v>
      </c>
      <c r="C7" s="3">
        <v>95</v>
      </c>
      <c r="D7" s="3">
        <f>ROUND(($E$3*1.1-C7*'Technology Parameters'!$C$7-B7*'Technology Parameters'!$B$7)/'Technology Parameters'!$D$7,0)</f>
        <v>28</v>
      </c>
      <c r="E7" s="10">
        <f>B7*'Technology Parameters'!$B$7+C7*'Technology Parameters'!$C$7+D7*'Technology Parameters'!$D$7</f>
        <v>3717945</v>
      </c>
      <c r="F7" s="3">
        <f>B7*'Technology Parameters'!$B$2</f>
        <v>450</v>
      </c>
      <c r="G7" s="3">
        <f>C7*'Technology Parameters'!$C$2</f>
        <v>7790</v>
      </c>
      <c r="H7" s="5">
        <f>D7*'Technology Parameters'!$D$2</f>
        <v>1400</v>
      </c>
      <c r="I7" s="3">
        <f>B7*'Technology Parameters'!$B$3</f>
        <v>2575.125</v>
      </c>
      <c r="J7" s="3">
        <f>C7*'Technology Parameters'!$C$3</f>
        <v>7790</v>
      </c>
      <c r="K7" s="3">
        <f>D7*'Technology Parameters'!$D$3</f>
        <v>5740</v>
      </c>
      <c r="L7" s="2">
        <f>C7*'Technology Parameters'!$C$5+B7*'Technology Parameters'!$B$5+D7*'Technology Parameters'!$D$5</f>
        <v>61.320250000000001</v>
      </c>
    </row>
    <row r="8" spans="1:14" ht="15.75" x14ac:dyDescent="0.25">
      <c r="A8" s="3" t="s">
        <v>24</v>
      </c>
      <c r="B8" s="2">
        <v>9</v>
      </c>
      <c r="C8" s="3">
        <v>85</v>
      </c>
      <c r="D8" s="3">
        <f>ROUND(($E$3*1.1-C8*'Technology Parameters'!$C$7-B8*'Technology Parameters'!$B$7)/'Technology Parameters'!$D$7,0)</f>
        <v>44</v>
      </c>
      <c r="E8" s="10">
        <f>B8*'Technology Parameters'!$B$7+C8*'Technology Parameters'!$C$7+D8*'Technology Parameters'!$D$7</f>
        <v>3703185</v>
      </c>
      <c r="F8" s="3">
        <f>B8*'Technology Parameters'!$B$2</f>
        <v>450</v>
      </c>
      <c r="G8" s="3">
        <f>C8*'Technology Parameters'!$C$2</f>
        <v>6970</v>
      </c>
      <c r="H8" s="5">
        <f>D8*'Technology Parameters'!$D$2</f>
        <v>2200</v>
      </c>
      <c r="I8" s="3">
        <f>B8*'Technology Parameters'!$B$3</f>
        <v>2575.125</v>
      </c>
      <c r="J8" s="3">
        <f>C8*'Technology Parameters'!$C$3</f>
        <v>6970</v>
      </c>
      <c r="K8" s="3">
        <f>D8*'Technology Parameters'!$D$3</f>
        <v>9020</v>
      </c>
      <c r="L8" s="2">
        <f>C8*'Technology Parameters'!$C$5+B8*'Technology Parameters'!$B$5+D8*'Technology Parameters'!$D$5</f>
        <v>67.060249999999996</v>
      </c>
    </row>
    <row r="9" spans="1:14" ht="15.75" x14ac:dyDescent="0.25">
      <c r="A9" s="3" t="s">
        <v>25</v>
      </c>
      <c r="B9" s="2">
        <v>9</v>
      </c>
      <c r="C9" s="3">
        <v>75</v>
      </c>
      <c r="D9" s="3">
        <f>ROUND(($E$3*0.9-C9*'Technology Parameters'!$C$7-B9*'Technology Parameters'!$B$7)/'Technology Parameters'!$D$7,0)</f>
        <v>22</v>
      </c>
      <c r="E9" s="10">
        <f>B9*'Technology Parameters'!$B$7+C9*'Technology Parameters'!$C$7+D9*'Technology Parameters'!$D$7</f>
        <v>3041855</v>
      </c>
      <c r="F9" s="3">
        <f>B9*'Technology Parameters'!$B$2</f>
        <v>450</v>
      </c>
      <c r="G9" s="3">
        <f>C9*'Technology Parameters'!$C$2</f>
        <v>6150</v>
      </c>
      <c r="H9" s="5">
        <f>D9*'Technology Parameters'!$D$2</f>
        <v>1100</v>
      </c>
      <c r="I9" s="3">
        <f>B9*'Technology Parameters'!$B$3</f>
        <v>2575.125</v>
      </c>
      <c r="J9" s="3">
        <f>C9*'Technology Parameters'!$C$3</f>
        <v>6150</v>
      </c>
      <c r="K9" s="3">
        <f>D9*'Technology Parameters'!$D$3</f>
        <v>4510</v>
      </c>
      <c r="L9" s="2">
        <f>C9*'Technology Parameters'!$C$5+B9*'Technology Parameters'!$B$5+D9*'Technology Parameters'!$D$5</f>
        <v>49.430250000000008</v>
      </c>
    </row>
    <row r="10" spans="1:14" ht="15.75" x14ac:dyDescent="0.25">
      <c r="A10" s="3" t="s">
        <v>26</v>
      </c>
      <c r="B10" s="2">
        <v>9</v>
      </c>
      <c r="C10" s="3">
        <v>80</v>
      </c>
      <c r="D10" s="3">
        <f>ROUND(($E$3*0.9-C10*'Technology Parameters'!$C$7-B10*'Technology Parameters'!$B$7)/'Technology Parameters'!$D$7,0)</f>
        <v>13</v>
      </c>
      <c r="E10" s="10">
        <f>B10*'Technology Parameters'!$B$7+C10*'Technology Parameters'!$C$7+D10*'Technology Parameters'!$D$7</f>
        <v>3032220</v>
      </c>
      <c r="F10" s="3">
        <f>B10*'Technology Parameters'!$B$2</f>
        <v>450</v>
      </c>
      <c r="G10" s="3">
        <f>C10*'Technology Parameters'!$C$2</f>
        <v>6560</v>
      </c>
      <c r="H10" s="5">
        <f>D10*'Technology Parameters'!$D$2</f>
        <v>650</v>
      </c>
      <c r="I10" s="3">
        <f>B10*'Technology Parameters'!$B$3</f>
        <v>2575.125</v>
      </c>
      <c r="J10" s="3">
        <f>C10*'Technology Parameters'!$C$3</f>
        <v>6560</v>
      </c>
      <c r="K10" s="3">
        <f>D10*'Technology Parameters'!$D$3</f>
        <v>2665</v>
      </c>
      <c r="L10" s="2">
        <f>C10*'Technology Parameters'!$C$5+B10*'Technology Parameters'!$B$5+D10*'Technology Parameters'!$D$5</f>
        <v>45.945250000000001</v>
      </c>
    </row>
    <row r="11" spans="1:14" ht="15.75" x14ac:dyDescent="0.25">
      <c r="A11" s="3" t="s">
        <v>27</v>
      </c>
      <c r="B11" s="2">
        <v>9</v>
      </c>
      <c r="C11" s="3">
        <v>70</v>
      </c>
      <c r="D11" s="3">
        <f>ROUND(($E$3*0.9-C11*'Technology Parameters'!$C$7-B11*'Technology Parameters'!$B$7)/'Technology Parameters'!$D$7,0)</f>
        <v>30</v>
      </c>
      <c r="E11" s="10">
        <f>B11*'Technology Parameters'!$B$7+C11*'Technology Parameters'!$C$7+D11*'Technology Parameters'!$D$7</f>
        <v>3034475</v>
      </c>
      <c r="F11" s="3">
        <f>B11*'Technology Parameters'!$B$2</f>
        <v>450</v>
      </c>
      <c r="G11" s="3">
        <f>C11*'Technology Parameters'!$C$2</f>
        <v>5740</v>
      </c>
      <c r="H11" s="5">
        <f>D11*'Technology Parameters'!$D$2</f>
        <v>1500</v>
      </c>
      <c r="I11" s="3">
        <f>B11*'Technology Parameters'!$B$3</f>
        <v>2575.125</v>
      </c>
      <c r="J11" s="3">
        <f>C11*'Technology Parameters'!$C$3</f>
        <v>5740</v>
      </c>
      <c r="K11" s="3">
        <f>D11*'Technology Parameters'!$D$3</f>
        <v>6150</v>
      </c>
      <c r="L11" s="2">
        <f>C11*'Technology Parameters'!$C$5+B11*'Technology Parameters'!$B$5+D11*'Technology Parameters'!$D$5</f>
        <v>52.300250000000005</v>
      </c>
    </row>
    <row r="12" spans="1:14" x14ac:dyDescent="0.25">
      <c r="C12"/>
      <c r="D12"/>
      <c r="I12" s="11"/>
    </row>
    <row r="13" spans="1:14" x14ac:dyDescent="0.25">
      <c r="C13"/>
      <c r="D13"/>
      <c r="I13" s="11"/>
    </row>
    <row r="14" spans="1:14" ht="15.75" x14ac:dyDescent="0.25">
      <c r="C14"/>
      <c r="D14"/>
      <c r="H14" s="4"/>
      <c r="I14" s="11"/>
    </row>
    <row r="15" spans="1:14" x14ac:dyDescent="0.25">
      <c r="C15"/>
      <c r="D15"/>
      <c r="I15" s="12"/>
    </row>
    <row r="16" spans="1:14" x14ac:dyDescent="0.25">
      <c r="A16" s="14" t="str">
        <f t="shared" ref="A16:A24" si="0">A3</f>
        <v>Scenario_Base_1</v>
      </c>
      <c r="C16" s="9">
        <f t="shared" ref="C16:D24" si="1">C3-C$3</f>
        <v>0</v>
      </c>
      <c r="D16" s="9">
        <f t="shared" si="1"/>
        <v>0</v>
      </c>
      <c r="I16" s="12"/>
    </row>
    <row r="17" spans="1:9" x14ac:dyDescent="0.25">
      <c r="A17" s="14" t="str">
        <f t="shared" si="0"/>
        <v>Scenario_Base_2</v>
      </c>
      <c r="C17" s="9">
        <f t="shared" si="1"/>
        <v>5</v>
      </c>
      <c r="D17" s="9">
        <f t="shared" si="1"/>
        <v>-8</v>
      </c>
      <c r="I17" s="12"/>
    </row>
    <row r="18" spans="1:9" x14ac:dyDescent="0.25">
      <c r="A18" s="14" t="str">
        <f t="shared" si="0"/>
        <v>Scenario_Base_3</v>
      </c>
      <c r="C18" s="9">
        <f t="shared" si="1"/>
        <v>-5</v>
      </c>
      <c r="D18" s="9">
        <f t="shared" si="1"/>
        <v>8</v>
      </c>
      <c r="I18" s="12"/>
    </row>
    <row r="19" spans="1:9" x14ac:dyDescent="0.25">
      <c r="A19" s="14" t="str">
        <f t="shared" si="0"/>
        <v>Scenario_UpperCost_1</v>
      </c>
      <c r="C19" s="9">
        <f t="shared" si="1"/>
        <v>7</v>
      </c>
      <c r="D19" s="9">
        <f t="shared" si="1"/>
        <v>8</v>
      </c>
      <c r="I19" s="12"/>
    </row>
    <row r="20" spans="1:9" x14ac:dyDescent="0.25">
      <c r="A20" s="14" t="str">
        <f t="shared" si="0"/>
        <v>Scenario_UpperCost_2</v>
      </c>
      <c r="C20" s="9">
        <f t="shared" si="1"/>
        <v>12</v>
      </c>
      <c r="D20" s="9">
        <f t="shared" si="1"/>
        <v>0</v>
      </c>
      <c r="I20" s="12"/>
    </row>
    <row r="21" spans="1:9" x14ac:dyDescent="0.25">
      <c r="A21" s="14" t="str">
        <f t="shared" si="0"/>
        <v>Scenario_UpperCost_3</v>
      </c>
      <c r="C21" s="9">
        <f t="shared" si="1"/>
        <v>2</v>
      </c>
      <c r="D21" s="9">
        <f t="shared" si="1"/>
        <v>16</v>
      </c>
    </row>
    <row r="22" spans="1:9" x14ac:dyDescent="0.25">
      <c r="A22" s="14" t="str">
        <f t="shared" si="0"/>
        <v>Scenario_LowerCost_1</v>
      </c>
      <c r="C22" s="9">
        <f t="shared" si="1"/>
        <v>-8</v>
      </c>
      <c r="D22" s="9">
        <f t="shared" si="1"/>
        <v>-6</v>
      </c>
    </row>
    <row r="23" spans="1:9" x14ac:dyDescent="0.25">
      <c r="A23" s="14" t="str">
        <f t="shared" si="0"/>
        <v>Scenario_LowerCost_2</v>
      </c>
      <c r="C23" s="9">
        <f t="shared" si="1"/>
        <v>-3</v>
      </c>
      <c r="D23" s="9">
        <f t="shared" si="1"/>
        <v>-15</v>
      </c>
    </row>
    <row r="24" spans="1:9" x14ac:dyDescent="0.25">
      <c r="A24" s="14" t="str">
        <f t="shared" si="0"/>
        <v>Scenario_LowerCost_3</v>
      </c>
      <c r="C24" s="9">
        <f t="shared" si="1"/>
        <v>-13</v>
      </c>
      <c r="D24" s="9">
        <f t="shared" si="1"/>
        <v>2</v>
      </c>
    </row>
  </sheetData>
  <mergeCells count="2">
    <mergeCell ref="I1:K1"/>
    <mergeCell ref="F1:H1"/>
  </mergeCells>
  <phoneticPr fontId="4" type="noConversion"/>
  <conditionalFormatting sqref="E3:E11">
    <cfRule type="colorScale" priority="2">
      <colorScale>
        <cfvo type="min"/>
        <cfvo type="max"/>
        <color rgb="FFFFEF9C"/>
        <color rgb="FF63BE7B"/>
      </colorScale>
    </cfRule>
  </conditionalFormatting>
  <conditionalFormatting sqref="L3:L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Technology Parameters</vt:lpstr>
      <vt:lpstr>New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Seyede Zahra Tajalli</dc:creator>
  <cp:lastModifiedBy>Seyede Zahra Tajalli</cp:lastModifiedBy>
  <dcterms:created xsi:type="dcterms:W3CDTF">2015-06-05T18:19:34Z</dcterms:created>
  <dcterms:modified xsi:type="dcterms:W3CDTF">2025-02-07T09:15:29Z</dcterms:modified>
</cp:coreProperties>
</file>